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225" windowWidth="15480" windowHeight="6165" activeTab="1"/>
  </bookViews>
  <sheets>
    <sheet name="M5E 850S4500 32GFC EQ &amp; 2xCDR" sheetId="41" r:id="rId1"/>
    <sheet name="M5E 850S4500 32GFC 2xCDR" sheetId="46" r:id="rId2"/>
    <sheet name="M5E 850S4500 32GFC 2xCDR VECP" sheetId="69" r:id="rId3"/>
    <sheet name="EQ Solution L21" sheetId="67" r:id="rId4"/>
    <sheet name="EQ Solution L20" sheetId="66" r:id="rId5"/>
    <sheet name="EQ Solution L19" sheetId="65" r:id="rId6"/>
    <sheet name="EQ Solution L18" sheetId="64" r:id="rId7"/>
    <sheet name="EQ Solution L17" sheetId="63" r:id="rId8"/>
    <sheet name="EQ Solution L16" sheetId="62" r:id="rId9"/>
    <sheet name="EQ Solution L15" sheetId="61" r:id="rId10"/>
    <sheet name="EQ Solution L14" sheetId="60" r:id="rId11"/>
    <sheet name="EQ Solution L13" sheetId="59" r:id="rId12"/>
    <sheet name="EQ Solution L12" sheetId="58" r:id="rId13"/>
    <sheet name="EQ Solution L11" sheetId="57" r:id="rId14"/>
    <sheet name="EQ Solution L10" sheetId="56" r:id="rId15"/>
    <sheet name="EQ Solution L9" sheetId="55" r:id="rId16"/>
    <sheet name="EQ Solution L8" sheetId="54" r:id="rId17"/>
    <sheet name="EQ Solution L7" sheetId="53" r:id="rId18"/>
    <sheet name="EQ Solution L6" sheetId="52" r:id="rId19"/>
    <sheet name="EQ Solution L5" sheetId="51" r:id="rId20"/>
    <sheet name="EQ Solution L4" sheetId="50" r:id="rId21"/>
    <sheet name="EQ Solution L3" sheetId="49" r:id="rId22"/>
    <sheet name="EQ Solution L2" sheetId="48" r:id="rId23"/>
    <sheet name="EQ Solution L1" sheetId="47" r:id="rId24"/>
    <sheet name="EQ Solution L0" sheetId="68" r:id="rId25"/>
  </sheets>
  <definedNames>
    <definedName name="B_1" localSheetId="1">'M5E 850S4500 32GFC 2xCDR'!$AB$3</definedName>
    <definedName name="B_1" localSheetId="2">'M5E 850S4500 32GFC 2xCDR VECP'!$AB$3</definedName>
    <definedName name="B_1" localSheetId="0">'M5E 850S4500 32GFC EQ &amp; 2xCDR'!$AC$4</definedName>
    <definedName name="B_1">#REF!</definedName>
    <definedName name="C_1" localSheetId="1">'M5E 850S4500 32GFC 2xCDR'!$L$9</definedName>
    <definedName name="C_1" localSheetId="2">'M5E 850S4500 32GFC 2xCDR VECP'!$L$9</definedName>
    <definedName name="C_1" localSheetId="0">'M5E 850S4500 32GFC EQ &amp; 2xCDR'!$M$10</definedName>
    <definedName name="C_1">#REF!</definedName>
    <definedName name="ER" localSheetId="1">'M5E 850S4500 32GFC 2xCDR'!$AB$6</definedName>
    <definedName name="ER" localSheetId="2">'M5E 850S4500 32GFC 2xCDR VECP'!$AB$6</definedName>
    <definedName name="ER" localSheetId="0">'M5E 850S4500 32GFC EQ &amp; 2xCDR'!$AC$7</definedName>
    <definedName name="ER">#REF!</definedName>
    <definedName name="kRIN" localSheetId="1">'M5E 850S4500 32GFC 2xCDR'!$G$6</definedName>
    <definedName name="kRIN" localSheetId="2">'M5E 850S4500 32GFC 2xCDR VECP'!$G$6</definedName>
    <definedName name="kRIN" localSheetId="0">'M5E 850S4500 32GFC EQ &amp; 2xCDR'!$H$7</definedName>
    <definedName name="kRIN">#REF!</definedName>
    <definedName name="Pmn" localSheetId="1">'M5E 850S4500 32GFC 2xCDR'!$G$13</definedName>
    <definedName name="Pmn" localSheetId="2">'M5E 850S4500 32GFC 2xCDR VECP'!$G$13</definedName>
    <definedName name="Pmn" localSheetId="0">'M5E 850S4500 32GFC EQ &amp; 2xCDR'!$H$14</definedName>
    <definedName name="Pmn">#REF!</definedName>
    <definedName name="_xlnm.Print_Area" localSheetId="1">'M5E 850S4500 32GFC 2xCDR'!$A$1:$X$52</definedName>
    <definedName name="_xlnm.Print_Area" localSheetId="2">'M5E 850S4500 32GFC 2xCDR VECP'!$A$1:$X$52</definedName>
    <definedName name="_xlnm.Print_Area" localSheetId="0">'M5E 850S4500 32GFC EQ &amp; 2xCDR'!$A$1:$AB$65</definedName>
    <definedName name="PRINT_AREA_MI" localSheetId="1">'M5E 850S4500 32GFC 2xCDR'!$A$5:$H$33</definedName>
    <definedName name="PRINT_AREA_MI" localSheetId="2">'M5E 850S4500 32GFC 2xCDR VECP'!$A$5:$H$33</definedName>
    <definedName name="PRINT_AREA_MI" localSheetId="0">'M5E 850S4500 32GFC EQ &amp; 2xCDR'!$B$6:$I$34</definedName>
    <definedName name="PRINT_AREA_MI">#REF!</definedName>
    <definedName name="Q" localSheetId="1">'M5E 850S4500 32GFC 2xCDR'!$C$3</definedName>
    <definedName name="Q" localSheetId="2">'M5E 850S4500 32GFC 2xCDR VECP'!$C$3</definedName>
    <definedName name="Q" localSheetId="0">'M5E 850S4500 32GFC EQ &amp; 2xCDR'!$D$4</definedName>
    <definedName name="Q">#REF!</definedName>
    <definedName name="SD_blw" localSheetId="1">'M5E 850S4500 32GFC 2xCDR'!$T$10</definedName>
    <definedName name="SD_blw" localSheetId="2">'M5E 850S4500 32GFC 2xCDR VECP'!$T$10</definedName>
    <definedName name="SD_blw" localSheetId="0">'M5E 850S4500 32GFC EQ &amp; 2xCDR'!$U$11</definedName>
    <definedName name="SD_blw">#REF!</definedName>
    <definedName name="Tb_eff" localSheetId="1">'M5E 850S4500 32GFC 2xCDR'!$L$12</definedName>
    <definedName name="Tb_eff" localSheetId="2">'M5E 850S4500 32GFC 2xCDR VECP'!$L$12</definedName>
    <definedName name="Tb_eff" localSheetId="0">'M5E 850S4500 32GFC EQ &amp; 2xCDR'!$M$13</definedName>
    <definedName name="Tb_eff">#REF!</definedName>
    <definedName name="Uc" localSheetId="1">'M5E 850S4500 32GFC 2xCDR'!$C$6</definedName>
    <definedName name="Uc" localSheetId="2">'M5E 850S4500 32GFC 2xCDR VECP'!$C$6</definedName>
    <definedName name="Uc" localSheetId="0">'M5E 850S4500 32GFC EQ &amp; 2xCDR'!$D$7</definedName>
    <definedName name="Uc">#REF!</definedName>
    <definedName name="Uo" localSheetId="1">'M5E 850S4500 32GFC 2xCDR'!$P$7</definedName>
    <definedName name="Uo" localSheetId="2">'M5E 850S4500 32GFC 2xCDR VECP'!$P$7</definedName>
    <definedName name="Uo" localSheetId="0">'M5E 850S4500 32GFC EQ &amp; 2xCDR'!$Q$8</definedName>
    <definedName name="Uo">#REF!</definedName>
    <definedName name="Vmn" localSheetId="1">'M5E 850S4500 32GFC 2xCDR'!$AG$7</definedName>
    <definedName name="Vmn" localSheetId="2">'M5E 850S4500 32GFC 2xCDR VECP'!$AG$7</definedName>
    <definedName name="Vmn" localSheetId="0">'M5E 850S4500 32GFC EQ &amp; 2xCDR'!$AH$8</definedName>
    <definedName name="Vmn">#REF!</definedName>
  </definedNames>
  <calcPr calcId="125725"/>
</workbook>
</file>

<file path=xl/calcChain.xml><?xml version="1.0" encoding="utf-8"?>
<calcChain xmlns="http://schemas.openxmlformats.org/spreadsheetml/2006/main">
  <c r="T5" i="46"/>
  <c r="H8" i="41" l="1"/>
  <c r="G7" i="46"/>
  <c r="G8" i="69" l="1"/>
  <c r="C11"/>
  <c r="G2" l="1"/>
  <c r="U6" i="41"/>
  <c r="H9"/>
  <c r="L11" i="69" l="1"/>
  <c r="T5"/>
  <c r="T7" s="1"/>
  <c r="D4" i="41"/>
  <c r="AO45" i="69"/>
  <c r="AO46" s="1"/>
  <c r="Z44"/>
  <c r="AJ44" s="1"/>
  <c r="AO43"/>
  <c r="AK43"/>
  <c r="AJ43"/>
  <c r="AO42"/>
  <c r="AN42"/>
  <c r="AN43" s="1"/>
  <c r="AN45" s="1"/>
  <c r="AK42"/>
  <c r="AJ42"/>
  <c r="Z42"/>
  <c r="Z43" s="1"/>
  <c r="AN41"/>
  <c r="AK41"/>
  <c r="AJ41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19"/>
  <c r="AR19" s="1"/>
  <c r="AR18"/>
  <c r="AQ18"/>
  <c r="AO18"/>
  <c r="AM18"/>
  <c r="G18"/>
  <c r="A18"/>
  <c r="AP18" s="1"/>
  <c r="B17"/>
  <c r="G14"/>
  <c r="T8" s="1"/>
  <c r="P13"/>
  <c r="G13"/>
  <c r="AG7" s="1"/>
  <c r="P12"/>
  <c r="Q11"/>
  <c r="O11"/>
  <c r="P10"/>
  <c r="G10"/>
  <c r="C10"/>
  <c r="AB12" s="1"/>
  <c r="AK9"/>
  <c r="W9"/>
  <c r="P9"/>
  <c r="AK8"/>
  <c r="AG8"/>
  <c r="AB8"/>
  <c r="C8"/>
  <c r="L7"/>
  <c r="C7"/>
  <c r="P6"/>
  <c r="AB5"/>
  <c r="W5"/>
  <c r="AB4"/>
  <c r="E18" s="1"/>
  <c r="X4"/>
  <c r="P4"/>
  <c r="G4"/>
  <c r="C4"/>
  <c r="T3"/>
  <c r="L6" s="1"/>
  <c r="P3"/>
  <c r="C3"/>
  <c r="T12" s="1"/>
  <c r="W2"/>
  <c r="U2"/>
  <c r="G3"/>
  <c r="W1"/>
  <c r="R1"/>
  <c r="O1"/>
  <c r="AL38" l="1"/>
  <c r="AL37"/>
  <c r="AL36"/>
  <c r="AL32"/>
  <c r="AN38"/>
  <c r="AN37" s="1"/>
  <c r="AN36" s="1"/>
  <c r="AN35" s="1"/>
  <c r="AN34" s="1"/>
  <c r="AN33" s="1"/>
  <c r="AN32" s="1"/>
  <c r="AN31" s="1"/>
  <c r="AN30" s="1"/>
  <c r="AN29" s="1"/>
  <c r="AN28" s="1"/>
  <c r="AN27" s="1"/>
  <c r="AN26" s="1"/>
  <c r="AN25" s="1"/>
  <c r="AN24" s="1"/>
  <c r="AN23" s="1"/>
  <c r="AN22" s="1"/>
  <c r="AN21" s="1"/>
  <c r="AN20" s="1"/>
  <c r="AN19" s="1"/>
  <c r="AL33"/>
  <c r="AL22"/>
  <c r="AL30"/>
  <c r="AL26"/>
  <c r="AL29"/>
  <c r="AL25"/>
  <c r="AL21"/>
  <c r="AL34"/>
  <c r="AL27"/>
  <c r="AL35"/>
  <c r="AL31"/>
  <c r="AL18"/>
  <c r="L8"/>
  <c r="AL28"/>
  <c r="AL17"/>
  <c r="AL24"/>
  <c r="AL20"/>
  <c r="AL19"/>
  <c r="AL23"/>
  <c r="D17"/>
  <c r="F17" s="1"/>
  <c r="D18"/>
  <c r="F18" s="1"/>
  <c r="G20"/>
  <c r="E17"/>
  <c r="O18"/>
  <c r="P18" s="1"/>
  <c r="Q18" s="1"/>
  <c r="C18"/>
  <c r="C17"/>
  <c r="G17"/>
  <c r="P5"/>
  <c r="B18"/>
  <c r="AQ19"/>
  <c r="L13"/>
  <c r="AO19"/>
  <c r="AP19"/>
  <c r="E19"/>
  <c r="A20"/>
  <c r="D19"/>
  <c r="O19" s="1"/>
  <c r="P19" s="1"/>
  <c r="Q19" s="1"/>
  <c r="Y44"/>
  <c r="AA44" s="1"/>
  <c r="L12"/>
  <c r="B19"/>
  <c r="C19" s="1"/>
  <c r="G19"/>
  <c r="G9"/>
  <c r="AN47"/>
  <c r="AN44"/>
  <c r="AB11"/>
  <c r="C9" s="1"/>
  <c r="AB6" s="1"/>
  <c r="AB7" s="1"/>
  <c r="Z45"/>
  <c r="AK44"/>
  <c r="AN46"/>
  <c r="W5" i="46"/>
  <c r="G13"/>
  <c r="AL44" i="69" l="1"/>
  <c r="H18"/>
  <c r="I18" s="1"/>
  <c r="AF18" s="1"/>
  <c r="AK18"/>
  <c r="AB9"/>
  <c r="G5"/>
  <c r="AG6"/>
  <c r="AK17"/>
  <c r="H17"/>
  <c r="Z46"/>
  <c r="AL45"/>
  <c r="AJ45"/>
  <c r="AM45"/>
  <c r="AA45"/>
  <c r="AK45"/>
  <c r="O17"/>
  <c r="P17" s="1"/>
  <c r="Q17" s="1"/>
  <c r="A21"/>
  <c r="E20"/>
  <c r="AQ20"/>
  <c r="AR20"/>
  <c r="B20"/>
  <c r="C20" s="1"/>
  <c r="AP20"/>
  <c r="AO20"/>
  <c r="D20"/>
  <c r="AM41"/>
  <c r="AM43"/>
  <c r="AL43"/>
  <c r="AM42"/>
  <c r="AL42"/>
  <c r="AL41"/>
  <c r="H7"/>
  <c r="F19"/>
  <c r="AM44"/>
  <c r="AA43"/>
  <c r="AA41"/>
  <c r="AA42"/>
  <c r="AG3"/>
  <c r="AG4" s="1"/>
  <c r="AG5"/>
  <c r="T13" s="1"/>
  <c r="G8" i="46"/>
  <c r="AJ18" i="69" l="1"/>
  <c r="Y18"/>
  <c r="Z18" s="1"/>
  <c r="J18" s="1"/>
  <c r="AG18"/>
  <c r="AE18"/>
  <c r="AB18" s="1"/>
  <c r="AH18"/>
  <c r="AI18"/>
  <c r="H19"/>
  <c r="I19" s="1"/>
  <c r="AK19"/>
  <c r="Z47"/>
  <c r="AM46"/>
  <c r="AL46"/>
  <c r="AA46"/>
  <c r="AK46"/>
  <c r="AJ46"/>
  <c r="AO21"/>
  <c r="A22"/>
  <c r="AP21"/>
  <c r="D21"/>
  <c r="B21"/>
  <c r="C21" s="1"/>
  <c r="AQ21"/>
  <c r="E21"/>
  <c r="AR21"/>
  <c r="G21"/>
  <c r="O20"/>
  <c r="P20" s="1"/>
  <c r="Q20" s="1"/>
  <c r="F20"/>
  <c r="AG9"/>
  <c r="AB42" s="1"/>
  <c r="AD42" s="1"/>
  <c r="I17"/>
  <c r="X6" i="41"/>
  <c r="H5"/>
  <c r="AB45" i="69" l="1"/>
  <c r="AD45" s="1"/>
  <c r="AG45" s="1"/>
  <c r="AC18"/>
  <c r="AD18"/>
  <c r="N18" s="1"/>
  <c r="K18"/>
  <c r="AC41"/>
  <c r="AE41" s="1"/>
  <c r="AH41" s="1"/>
  <c r="AC42"/>
  <c r="AE42" s="1"/>
  <c r="AH42" s="1"/>
  <c r="AB41"/>
  <c r="AD41" s="1"/>
  <c r="AG41" s="1"/>
  <c r="AK20"/>
  <c r="H20"/>
  <c r="I20" s="1"/>
  <c r="O21"/>
  <c r="P21" s="1"/>
  <c r="Q21" s="1"/>
  <c r="F21"/>
  <c r="AG17"/>
  <c r="AF17"/>
  <c r="AH17"/>
  <c r="AE17"/>
  <c r="Y17"/>
  <c r="Z17" s="1"/>
  <c r="J17" s="1"/>
  <c r="AI17"/>
  <c r="AJ17"/>
  <c r="AC45"/>
  <c r="AE45" s="1"/>
  <c r="AH45" s="1"/>
  <c r="AG10"/>
  <c r="AK2"/>
  <c r="AC44"/>
  <c r="AE44" s="1"/>
  <c r="AH44" s="1"/>
  <c r="AB44"/>
  <c r="AD44" s="1"/>
  <c r="AC43"/>
  <c r="AE43" s="1"/>
  <c r="AH43" s="1"/>
  <c r="AK1"/>
  <c r="AB43"/>
  <c r="AD43" s="1"/>
  <c r="AG11"/>
  <c r="A23"/>
  <c r="E22"/>
  <c r="D22"/>
  <c r="AR22"/>
  <c r="B22"/>
  <c r="C22" s="1"/>
  <c r="AQ22"/>
  <c r="AP22"/>
  <c r="AO22"/>
  <c r="G22"/>
  <c r="AJ47"/>
  <c r="AA47"/>
  <c r="AM47"/>
  <c r="Z48"/>
  <c r="AL47"/>
  <c r="AK47"/>
  <c r="Y19"/>
  <c r="Z19" s="1"/>
  <c r="J19" s="1"/>
  <c r="AH19"/>
  <c r="AI19"/>
  <c r="AE19"/>
  <c r="AF19"/>
  <c r="AJ19"/>
  <c r="AG19"/>
  <c r="AG42"/>
  <c r="AC46"/>
  <c r="AE46" s="1"/>
  <c r="AH46" s="1"/>
  <c r="AB46"/>
  <c r="AD46" s="1"/>
  <c r="D9" i="41"/>
  <c r="G2" i="46"/>
  <c r="G10"/>
  <c r="M18" i="69" l="1"/>
  <c r="AF42"/>
  <c r="AI42" s="1"/>
  <c r="L18"/>
  <c r="AA18"/>
  <c r="R18" s="1"/>
  <c r="R17" s="1"/>
  <c r="AB17"/>
  <c r="K17" s="1"/>
  <c r="AG12"/>
  <c r="G11" s="1"/>
  <c r="AF41"/>
  <c r="AI41" s="1"/>
  <c r="AD19"/>
  <c r="L19" s="1"/>
  <c r="AC17"/>
  <c r="AD17"/>
  <c r="L17" s="1"/>
  <c r="AG44"/>
  <c r="AF44"/>
  <c r="AI44" s="1"/>
  <c r="AF46"/>
  <c r="AI46" s="1"/>
  <c r="AG46"/>
  <c r="AB19"/>
  <c r="K19" s="1"/>
  <c r="AC47"/>
  <c r="AE47" s="1"/>
  <c r="AH47" s="1"/>
  <c r="AB47"/>
  <c r="AD47" s="1"/>
  <c r="O22"/>
  <c r="P22" s="1"/>
  <c r="Q22" s="1"/>
  <c r="F22"/>
  <c r="AF45"/>
  <c r="AI45" s="1"/>
  <c r="AF43"/>
  <c r="AI43" s="1"/>
  <c r="AG43"/>
  <c r="H21"/>
  <c r="I21" s="1"/>
  <c r="AK21"/>
  <c r="AO23"/>
  <c r="AQ23"/>
  <c r="B23"/>
  <c r="C23" s="1"/>
  <c r="AP23"/>
  <c r="A24"/>
  <c r="E23"/>
  <c r="AR23"/>
  <c r="D23"/>
  <c r="G23"/>
  <c r="AH20"/>
  <c r="AF20"/>
  <c r="Y20"/>
  <c r="Z20" s="1"/>
  <c r="J20" s="1"/>
  <c r="AG20"/>
  <c r="AJ20"/>
  <c r="AI20"/>
  <c r="AE20"/>
  <c r="AC19"/>
  <c r="AK3"/>
  <c r="AK4" s="1"/>
  <c r="AA48"/>
  <c r="Z49"/>
  <c r="AL48"/>
  <c r="AM48"/>
  <c r="AK48"/>
  <c r="AJ48"/>
  <c r="B5" i="62"/>
  <c r="T3" i="46"/>
  <c r="AD20" i="69" l="1"/>
  <c r="L20" s="1"/>
  <c r="S18"/>
  <c r="U18" s="1"/>
  <c r="S17"/>
  <c r="T17" s="1"/>
  <c r="V17" s="1"/>
  <c r="N19"/>
  <c r="AA19"/>
  <c r="R19" s="1"/>
  <c r="M17"/>
  <c r="M19"/>
  <c r="AB20"/>
  <c r="K20" s="1"/>
  <c r="AA17"/>
  <c r="A25"/>
  <c r="E24"/>
  <c r="AO24"/>
  <c r="D24"/>
  <c r="AP24"/>
  <c r="AR24"/>
  <c r="B24"/>
  <c r="C24" s="1"/>
  <c r="AQ24"/>
  <c r="G24"/>
  <c r="AC20"/>
  <c r="AK22"/>
  <c r="H22"/>
  <c r="I22" s="1"/>
  <c r="O23"/>
  <c r="P23" s="1"/>
  <c r="Q23" s="1"/>
  <c r="F23"/>
  <c r="AK49"/>
  <c r="AJ49"/>
  <c r="AA49"/>
  <c r="Z50"/>
  <c r="AL49"/>
  <c r="AM49"/>
  <c r="AB48"/>
  <c r="AD48" s="1"/>
  <c r="AC48"/>
  <c r="AE48" s="1"/>
  <c r="AH48" s="1"/>
  <c r="AJ21"/>
  <c r="AF21"/>
  <c r="AE21"/>
  <c r="AG21"/>
  <c r="Y21"/>
  <c r="Z21" s="1"/>
  <c r="J21" s="1"/>
  <c r="AI21"/>
  <c r="AH21"/>
  <c r="AG47"/>
  <c r="AF47"/>
  <c r="AI47" s="1"/>
  <c r="F6" i="41"/>
  <c r="F4"/>
  <c r="N20" i="69" l="1"/>
  <c r="AA20"/>
  <c r="R20" s="1"/>
  <c r="T18"/>
  <c r="V18" s="1"/>
  <c r="U17"/>
  <c r="S19"/>
  <c r="T19" s="1"/>
  <c r="AB21"/>
  <c r="K21" s="1"/>
  <c r="W17"/>
  <c r="M20"/>
  <c r="AD21"/>
  <c r="L21" s="1"/>
  <c r="AK23"/>
  <c r="H23"/>
  <c r="I23" s="1"/>
  <c r="AC21"/>
  <c r="AO25"/>
  <c r="AQ25"/>
  <c r="E25"/>
  <c r="AP25"/>
  <c r="B25"/>
  <c r="C25" s="1"/>
  <c r="D25"/>
  <c r="A26"/>
  <c r="AR25"/>
  <c r="G25"/>
  <c r="AE22"/>
  <c r="AG22"/>
  <c r="AH22"/>
  <c r="Y22"/>
  <c r="Z22" s="1"/>
  <c r="J22" s="1"/>
  <c r="AF22"/>
  <c r="AI22"/>
  <c r="AJ22"/>
  <c r="AC49"/>
  <c r="AE49" s="1"/>
  <c r="AH49" s="1"/>
  <c r="AB49"/>
  <c r="AD49" s="1"/>
  <c r="F24"/>
  <c r="O24"/>
  <c r="P24" s="1"/>
  <c r="Q24" s="1"/>
  <c r="AF48"/>
  <c r="AI48" s="1"/>
  <c r="AG48"/>
  <c r="AM50"/>
  <c r="AJ50"/>
  <c r="AA50"/>
  <c r="Z51"/>
  <c r="AK50"/>
  <c r="AL50"/>
  <c r="F3" i="41"/>
  <c r="W18" i="69" l="1"/>
  <c r="N21"/>
  <c r="AA21"/>
  <c r="R21" s="1"/>
  <c r="U19"/>
  <c r="M21"/>
  <c r="AF23"/>
  <c r="AJ23"/>
  <c r="Y23"/>
  <c r="Z23" s="1"/>
  <c r="J23" s="1"/>
  <c r="AH23"/>
  <c r="AI23"/>
  <c r="AG23"/>
  <c r="AE23"/>
  <c r="AC50"/>
  <c r="AE50" s="1"/>
  <c r="AH50" s="1"/>
  <c r="AB50"/>
  <c r="AD50" s="1"/>
  <c r="AK24"/>
  <c r="H24"/>
  <c r="I24" s="1"/>
  <c r="A27"/>
  <c r="E26"/>
  <c r="AR26"/>
  <c r="D26"/>
  <c r="B26"/>
  <c r="C26" s="1"/>
  <c r="AO26"/>
  <c r="AQ26"/>
  <c r="AP26"/>
  <c r="G26"/>
  <c r="AC22"/>
  <c r="S20"/>
  <c r="AD22"/>
  <c r="AF49"/>
  <c r="AI49" s="1"/>
  <c r="AG49"/>
  <c r="V19"/>
  <c r="W19"/>
  <c r="AB22"/>
  <c r="K22" s="1"/>
  <c r="F25"/>
  <c r="O25"/>
  <c r="P25" s="1"/>
  <c r="Q25" s="1"/>
  <c r="AL51"/>
  <c r="Z52"/>
  <c r="AJ51"/>
  <c r="AA51"/>
  <c r="AK51"/>
  <c r="AM51"/>
  <c r="C3" i="46"/>
  <c r="M22" i="69" l="1"/>
  <c r="AA52"/>
  <c r="AL52"/>
  <c r="Z53"/>
  <c r="AK52"/>
  <c r="AJ52"/>
  <c r="AM52"/>
  <c r="F26"/>
  <c r="O26"/>
  <c r="P26" s="1"/>
  <c r="Q26" s="1"/>
  <c r="T20"/>
  <c r="AG50"/>
  <c r="AF50"/>
  <c r="AI50" s="1"/>
  <c r="H25"/>
  <c r="I25" s="1"/>
  <c r="AK25"/>
  <c r="AB23"/>
  <c r="K23" s="1"/>
  <c r="U20"/>
  <c r="S21"/>
  <c r="U21" s="1"/>
  <c r="AO27"/>
  <c r="A28"/>
  <c r="D27"/>
  <c r="AR27"/>
  <c r="AQ27"/>
  <c r="B27"/>
  <c r="C27" s="1"/>
  <c r="E27"/>
  <c r="AP27"/>
  <c r="G27"/>
  <c r="AC23"/>
  <c r="AC51"/>
  <c r="AE51" s="1"/>
  <c r="AH51" s="1"/>
  <c r="AB51"/>
  <c r="AD51" s="1"/>
  <c r="AA22"/>
  <c r="L22"/>
  <c r="N22"/>
  <c r="AG24"/>
  <c r="Y24"/>
  <c r="Z24" s="1"/>
  <c r="J24" s="1"/>
  <c r="AJ24"/>
  <c r="AI24"/>
  <c r="AF24"/>
  <c r="AH24"/>
  <c r="AE24"/>
  <c r="AD23"/>
  <c r="D5" i="41"/>
  <c r="C4" i="46"/>
  <c r="AD24" i="69" l="1"/>
  <c r="L24" s="1"/>
  <c r="AB24"/>
  <c r="K24" s="1"/>
  <c r="V20"/>
  <c r="W20"/>
  <c r="R22"/>
  <c r="S22" s="1"/>
  <c r="O27"/>
  <c r="P27" s="1"/>
  <c r="Q27" s="1"/>
  <c r="F27"/>
  <c r="AK26"/>
  <c r="H26"/>
  <c r="I26" s="1"/>
  <c r="AC52"/>
  <c r="AE52" s="1"/>
  <c r="AH52" s="1"/>
  <c r="AB52"/>
  <c r="AD52" s="1"/>
  <c r="AE25"/>
  <c r="AJ25"/>
  <c r="AG25"/>
  <c r="AH25"/>
  <c r="AF25"/>
  <c r="AI25"/>
  <c r="Y25"/>
  <c r="Z25" s="1"/>
  <c r="J25" s="1"/>
  <c r="AC24"/>
  <c r="M23"/>
  <c r="A29"/>
  <c r="E28"/>
  <c r="B28"/>
  <c r="C28" s="1"/>
  <c r="AP28"/>
  <c r="AO28"/>
  <c r="AR28"/>
  <c r="D28"/>
  <c r="AQ28"/>
  <c r="G28"/>
  <c r="AG51"/>
  <c r="AF51"/>
  <c r="AI51" s="1"/>
  <c r="AK53"/>
  <c r="AM53"/>
  <c r="AA53"/>
  <c r="AL53"/>
  <c r="Z54"/>
  <c r="AJ53"/>
  <c r="L23"/>
  <c r="AA23"/>
  <c r="N23"/>
  <c r="T21"/>
  <c r="U2" i="41"/>
  <c r="P2"/>
  <c r="M8"/>
  <c r="N24" i="69" l="1"/>
  <c r="AA24"/>
  <c r="R24" s="1"/>
  <c r="M24"/>
  <c r="AB25"/>
  <c r="K25" s="1"/>
  <c r="T22"/>
  <c r="U22"/>
  <c r="AB53"/>
  <c r="AD53" s="1"/>
  <c r="AC53"/>
  <c r="AE53" s="1"/>
  <c r="AH53" s="1"/>
  <c r="F28"/>
  <c r="O28"/>
  <c r="P28" s="1"/>
  <c r="Q28" s="1"/>
  <c r="AK27"/>
  <c r="H27"/>
  <c r="I27" s="1"/>
  <c r="V21"/>
  <c r="W21"/>
  <c r="AJ26"/>
  <c r="AF26"/>
  <c r="AI26"/>
  <c r="Y26"/>
  <c r="Z26" s="1"/>
  <c r="J26" s="1"/>
  <c r="AH26"/>
  <c r="AE26"/>
  <c r="AG26"/>
  <c r="AC25"/>
  <c r="AO29"/>
  <c r="D29"/>
  <c r="AQ29"/>
  <c r="AP29"/>
  <c r="A30"/>
  <c r="AR29"/>
  <c r="E29"/>
  <c r="B29"/>
  <c r="C29" s="1"/>
  <c r="G29"/>
  <c r="AD25"/>
  <c r="R23"/>
  <c r="AM54"/>
  <c r="AJ54"/>
  <c r="AA54"/>
  <c r="AL54"/>
  <c r="AK54"/>
  <c r="Z55"/>
  <c r="AG52"/>
  <c r="AF52"/>
  <c r="AI52" s="1"/>
  <c r="P10" i="46"/>
  <c r="AD26" i="69" l="1"/>
  <c r="AA26" s="1"/>
  <c r="M25"/>
  <c r="AC26"/>
  <c r="AB26"/>
  <c r="K26" s="1"/>
  <c r="S23"/>
  <c r="T23" s="1"/>
  <c r="A31"/>
  <c r="E30"/>
  <c r="AP30"/>
  <c r="D30"/>
  <c r="B30"/>
  <c r="C30" s="1"/>
  <c r="AO30"/>
  <c r="AR30"/>
  <c r="AQ30"/>
  <c r="G30"/>
  <c r="AG27"/>
  <c r="AE27"/>
  <c r="Y27"/>
  <c r="Z27" s="1"/>
  <c r="J27" s="1"/>
  <c r="AI27"/>
  <c r="AF27"/>
  <c r="AH27"/>
  <c r="AJ27"/>
  <c r="AM55"/>
  <c r="AL55"/>
  <c r="AA55"/>
  <c r="AJ55"/>
  <c r="AK55"/>
  <c r="Z56"/>
  <c r="AK28"/>
  <c r="H28"/>
  <c r="I28" s="1"/>
  <c r="S24"/>
  <c r="U24" s="1"/>
  <c r="F29"/>
  <c r="O29"/>
  <c r="P29" s="1"/>
  <c r="Q29" s="1"/>
  <c r="V22"/>
  <c r="W22"/>
  <c r="AB54"/>
  <c r="AD54" s="1"/>
  <c r="AC54"/>
  <c r="AE54" s="1"/>
  <c r="AH54" s="1"/>
  <c r="AA25"/>
  <c r="L25"/>
  <c r="N25"/>
  <c r="AG53"/>
  <c r="AF53"/>
  <c r="AI53" s="1"/>
  <c r="H15" i="41"/>
  <c r="AC27" i="69" l="1"/>
  <c r="N26"/>
  <c r="L26"/>
  <c r="AB27"/>
  <c r="K27" s="1"/>
  <c r="M26"/>
  <c r="V23"/>
  <c r="W23"/>
  <c r="U23"/>
  <c r="AD27"/>
  <c r="N27" s="1"/>
  <c r="R25"/>
  <c r="AB55"/>
  <c r="AD55" s="1"/>
  <c r="AC55"/>
  <c r="AE55" s="1"/>
  <c r="AH55" s="1"/>
  <c r="H29"/>
  <c r="I29" s="1"/>
  <c r="AK29"/>
  <c r="R26"/>
  <c r="AO31"/>
  <c r="A32"/>
  <c r="AR31"/>
  <c r="D31"/>
  <c r="B31"/>
  <c r="C31" s="1"/>
  <c r="E31"/>
  <c r="AQ31"/>
  <c r="AP31"/>
  <c r="G31"/>
  <c r="AA56"/>
  <c r="AL56"/>
  <c r="AK56"/>
  <c r="AJ56"/>
  <c r="AM56"/>
  <c r="Z57"/>
  <c r="AI28"/>
  <c r="Y28"/>
  <c r="Z28" s="1"/>
  <c r="J28" s="1"/>
  <c r="AG28"/>
  <c r="AF28"/>
  <c r="AH28"/>
  <c r="AJ28"/>
  <c r="AE28"/>
  <c r="F30"/>
  <c r="O30"/>
  <c r="P30" s="1"/>
  <c r="Q30" s="1"/>
  <c r="AF54"/>
  <c r="AI54" s="1"/>
  <c r="AG54"/>
  <c r="T24"/>
  <c r="C8" i="46"/>
  <c r="AB11" s="1"/>
  <c r="R9" i="67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6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4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5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3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2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4"/>
  <c r="R9" i="61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0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9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8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7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6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5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4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3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2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1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50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49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48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47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R9" i="68"/>
  <c r="Q9"/>
  <c r="B9"/>
  <c r="Q8"/>
  <c r="W7"/>
  <c r="V7"/>
  <c r="U7"/>
  <c r="K7"/>
  <c r="W6"/>
  <c r="V6"/>
  <c r="U6"/>
  <c r="S6"/>
  <c r="O6"/>
  <c r="K6"/>
  <c r="L7" s="1"/>
  <c r="W5"/>
  <c r="V5"/>
  <c r="U5"/>
  <c r="S5"/>
  <c r="R5"/>
  <c r="O5"/>
  <c r="N5"/>
  <c r="B5"/>
  <c r="B4"/>
  <c r="P12" i="46"/>
  <c r="P13" s="1"/>
  <c r="G17" s="1"/>
  <c r="L11"/>
  <c r="C7"/>
  <c r="G4"/>
  <c r="G3"/>
  <c r="D11" i="41"/>
  <c r="AC13" s="1"/>
  <c r="B19"/>
  <c r="AO45" i="46"/>
  <c r="AO46" s="1"/>
  <c r="AO43"/>
  <c r="AO42"/>
  <c r="AN42"/>
  <c r="AN46" s="1"/>
  <c r="Z42"/>
  <c r="AN41"/>
  <c r="AN47" s="1"/>
  <c r="AK41"/>
  <c r="AJ41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18"/>
  <c r="G14"/>
  <c r="T8" s="1"/>
  <c r="T12"/>
  <c r="Q11"/>
  <c r="O11"/>
  <c r="AK9"/>
  <c r="W9"/>
  <c r="P9"/>
  <c r="AK8"/>
  <c r="AB8"/>
  <c r="AG7"/>
  <c r="L7"/>
  <c r="P6"/>
  <c r="AB5"/>
  <c r="X4"/>
  <c r="P4"/>
  <c r="P5" s="1"/>
  <c r="P3"/>
  <c r="W2"/>
  <c r="U2"/>
  <c r="W1"/>
  <c r="R1"/>
  <c r="O1"/>
  <c r="M7" i="41"/>
  <c r="AR32" s="1"/>
  <c r="Q10"/>
  <c r="AC5"/>
  <c r="Q14"/>
  <c r="H18" s="1"/>
  <c r="Q5"/>
  <c r="C18" s="1"/>
  <c r="D18" s="1"/>
  <c r="AC6"/>
  <c r="AH8"/>
  <c r="P1"/>
  <c r="S1"/>
  <c r="X1"/>
  <c r="V3"/>
  <c r="X3"/>
  <c r="Q4"/>
  <c r="Y5"/>
  <c r="Q7"/>
  <c r="AC9"/>
  <c r="AL9"/>
  <c r="X10"/>
  <c r="AL10"/>
  <c r="P12"/>
  <c r="R12"/>
  <c r="U13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K42"/>
  <c r="AL42"/>
  <c r="AO42"/>
  <c r="AO48" s="1"/>
  <c r="AO45"/>
  <c r="AA43"/>
  <c r="AL43" s="1"/>
  <c r="AO43"/>
  <c r="AO44" s="1"/>
  <c r="AO46" s="1"/>
  <c r="AP43"/>
  <c r="AP44"/>
  <c r="AP46"/>
  <c r="AP47" s="1"/>
  <c r="H4"/>
  <c r="AC12"/>
  <c r="M27" i="69" l="1"/>
  <c r="AA27"/>
  <c r="R27" s="1"/>
  <c r="L27"/>
  <c r="AC28"/>
  <c r="AB28"/>
  <c r="K28" s="1"/>
  <c r="AD28"/>
  <c r="L28" s="1"/>
  <c r="V24"/>
  <c r="W24"/>
  <c r="AB56"/>
  <c r="AD56" s="1"/>
  <c r="AC56"/>
  <c r="AE56" s="1"/>
  <c r="AH56" s="1"/>
  <c r="S25"/>
  <c r="T25" s="1"/>
  <c r="S26"/>
  <c r="T26" s="1"/>
  <c r="AK57"/>
  <c r="AM57"/>
  <c r="AL57"/>
  <c r="AJ57"/>
  <c r="Z58"/>
  <c r="AA57"/>
  <c r="AE29"/>
  <c r="AF29"/>
  <c r="AG29"/>
  <c r="AH29"/>
  <c r="Y29"/>
  <c r="Z29" s="1"/>
  <c r="J29" s="1"/>
  <c r="AI29"/>
  <c r="AJ29"/>
  <c r="O31"/>
  <c r="P31" s="1"/>
  <c r="Q31" s="1"/>
  <c r="F31"/>
  <c r="A33"/>
  <c r="E32"/>
  <c r="B32"/>
  <c r="C32" s="1"/>
  <c r="AP32"/>
  <c r="AO32"/>
  <c r="D32"/>
  <c r="AR32"/>
  <c r="AQ32"/>
  <c r="G32"/>
  <c r="AG55"/>
  <c r="AF55"/>
  <c r="AI55" s="1"/>
  <c r="AK30"/>
  <c r="H30"/>
  <c r="I30" s="1"/>
  <c r="B10" i="62"/>
  <c r="AN43" i="46"/>
  <c r="AN45" s="1"/>
  <c r="C10"/>
  <c r="AB12" s="1"/>
  <c r="C9" s="1"/>
  <c r="AB6" s="1"/>
  <c r="AB7" s="1"/>
  <c r="C11" s="1"/>
  <c r="AB9" s="1"/>
  <c r="AO47" i="41"/>
  <c r="D10"/>
  <c r="AC7" s="1"/>
  <c r="AC8" s="1"/>
  <c r="D12" s="1"/>
  <c r="H6" s="1"/>
  <c r="AW19"/>
  <c r="E19"/>
  <c r="F19"/>
  <c r="F18"/>
  <c r="E18"/>
  <c r="D18" i="46"/>
  <c r="D17"/>
  <c r="B17"/>
  <c r="C17" s="1"/>
  <c r="AR23" i="41"/>
  <c r="AR24"/>
  <c r="AT39"/>
  <c r="AT38" s="1"/>
  <c r="AT37" s="1"/>
  <c r="AT36" s="1"/>
  <c r="AT35" s="1"/>
  <c r="AT34" s="1"/>
  <c r="AT33" s="1"/>
  <c r="AT32" s="1"/>
  <c r="AT31" s="1"/>
  <c r="AT30" s="1"/>
  <c r="AT29" s="1"/>
  <c r="AT28" s="1"/>
  <c r="AT27" s="1"/>
  <c r="AT26" s="1"/>
  <c r="AT25" s="1"/>
  <c r="AT24" s="1"/>
  <c r="AT23" s="1"/>
  <c r="AT22" s="1"/>
  <c r="AT21" s="1"/>
  <c r="AT20" s="1"/>
  <c r="AR21"/>
  <c r="AR18"/>
  <c r="AR20"/>
  <c r="AR29"/>
  <c r="AR30"/>
  <c r="M9"/>
  <c r="AR34"/>
  <c r="AR38"/>
  <c r="AR22"/>
  <c r="AR19"/>
  <c r="AR37"/>
  <c r="AR26"/>
  <c r="AR35"/>
  <c r="AR33"/>
  <c r="AR27"/>
  <c r="AR39"/>
  <c r="AR25"/>
  <c r="AR36"/>
  <c r="AR28"/>
  <c r="C19"/>
  <c r="D19" s="1"/>
  <c r="AU19"/>
  <c r="Q6"/>
  <c r="G18" i="46"/>
  <c r="Y44"/>
  <c r="AA41" s="1"/>
  <c r="L12"/>
  <c r="L13"/>
  <c r="AK43" i="41"/>
  <c r="AA44"/>
  <c r="U9"/>
  <c r="M12"/>
  <c r="H10" s="1"/>
  <c r="AB4" i="46"/>
  <c r="AR18"/>
  <c r="AP18"/>
  <c r="AQ18"/>
  <c r="A19"/>
  <c r="D19" s="1"/>
  <c r="O19" s="1"/>
  <c r="AO18"/>
  <c r="AN44"/>
  <c r="H19" i="41"/>
  <c r="AX19"/>
  <c r="AV19"/>
  <c r="B20"/>
  <c r="F20" s="1"/>
  <c r="AJ42" i="46"/>
  <c r="AK42"/>
  <c r="Z43"/>
  <c r="G9"/>
  <c r="H7" s="1"/>
  <c r="AR31" i="41"/>
  <c r="B18" i="46"/>
  <c r="C18" s="1"/>
  <c r="L6"/>
  <c r="B10" i="67"/>
  <c r="B10" i="66"/>
  <c r="B11" s="1"/>
  <c r="B10" i="64"/>
  <c r="B11" s="1"/>
  <c r="B10" i="65"/>
  <c r="B10" i="63"/>
  <c r="B10" i="61"/>
  <c r="B10" i="60"/>
  <c r="B10" i="59"/>
  <c r="B10" i="58"/>
  <c r="B11" s="1"/>
  <c r="B10" i="57"/>
  <c r="B10" i="56"/>
  <c r="B10" i="55"/>
  <c r="B10" i="54"/>
  <c r="B10" i="53"/>
  <c r="B10" i="52"/>
  <c r="B10" i="51"/>
  <c r="B10" i="50"/>
  <c r="B10" i="49"/>
  <c r="B10" i="48"/>
  <c r="B10" i="47"/>
  <c r="B11" s="1"/>
  <c r="B10" i="68"/>
  <c r="M28" i="69" l="1"/>
  <c r="S27"/>
  <c r="T27" s="1"/>
  <c r="N28"/>
  <c r="AA28"/>
  <c r="R28" s="1"/>
  <c r="AC29"/>
  <c r="U26"/>
  <c r="AD29"/>
  <c r="N29" s="1"/>
  <c r="V26"/>
  <c r="W26"/>
  <c r="AK31"/>
  <c r="H31"/>
  <c r="I31" s="1"/>
  <c r="AM58"/>
  <c r="Z59"/>
  <c r="AK58"/>
  <c r="AA58"/>
  <c r="AJ58"/>
  <c r="AL58"/>
  <c r="Y30"/>
  <c r="Z30" s="1"/>
  <c r="J30" s="1"/>
  <c r="AI30"/>
  <c r="AE30"/>
  <c r="AH30"/>
  <c r="AJ30"/>
  <c r="AF30"/>
  <c r="AG30"/>
  <c r="U25"/>
  <c r="O32"/>
  <c r="P32" s="1"/>
  <c r="Q32" s="1"/>
  <c r="F32"/>
  <c r="AG56"/>
  <c r="AF56"/>
  <c r="AI56" s="1"/>
  <c r="V25"/>
  <c r="W25"/>
  <c r="AB29"/>
  <c r="K29" s="1"/>
  <c r="E33"/>
  <c r="D33"/>
  <c r="B33"/>
  <c r="C33" s="1"/>
  <c r="A34"/>
  <c r="G33"/>
  <c r="AB57"/>
  <c r="AD57" s="1"/>
  <c r="AC57"/>
  <c r="AE57" s="1"/>
  <c r="AH57" s="1"/>
  <c r="E20" i="41"/>
  <c r="T20" s="1"/>
  <c r="O18" i="46"/>
  <c r="P18" s="1"/>
  <c r="Q18" s="1"/>
  <c r="O17"/>
  <c r="P17" s="1"/>
  <c r="Q17" s="1"/>
  <c r="A191" i="47"/>
  <c r="T19" i="41"/>
  <c r="T18"/>
  <c r="AC10"/>
  <c r="G18"/>
  <c r="I18" s="1"/>
  <c r="E19" i="46"/>
  <c r="E18"/>
  <c r="F18" s="1"/>
  <c r="E17"/>
  <c r="F17" s="1"/>
  <c r="H17" s="1"/>
  <c r="G5"/>
  <c r="AA42"/>
  <c r="AM42"/>
  <c r="AL43"/>
  <c r="AA43"/>
  <c r="AM43"/>
  <c r="AL42"/>
  <c r="AM41"/>
  <c r="M14" i="41"/>
  <c r="AL41" i="46"/>
  <c r="AQ19"/>
  <c r="AR19"/>
  <c r="A20"/>
  <c r="D20" s="1"/>
  <c r="O20" s="1"/>
  <c r="B19"/>
  <c r="C19" s="1"/>
  <c r="AP19"/>
  <c r="AO19"/>
  <c r="G19"/>
  <c r="AU20" i="41"/>
  <c r="AW20"/>
  <c r="AX20"/>
  <c r="C20"/>
  <c r="D20" s="1"/>
  <c r="AV20"/>
  <c r="B21"/>
  <c r="H20"/>
  <c r="AL26" i="46"/>
  <c r="AL36"/>
  <c r="AN38"/>
  <c r="AN37" s="1"/>
  <c r="AN36" s="1"/>
  <c r="AN35" s="1"/>
  <c r="AN34" s="1"/>
  <c r="AN33" s="1"/>
  <c r="AN32" s="1"/>
  <c r="AN31" s="1"/>
  <c r="AN30" s="1"/>
  <c r="AN29" s="1"/>
  <c r="AN28" s="1"/>
  <c r="AN27" s="1"/>
  <c r="AN26" s="1"/>
  <c r="AN25" s="1"/>
  <c r="AN24" s="1"/>
  <c r="AN23" s="1"/>
  <c r="AN22" s="1"/>
  <c r="AN21" s="1"/>
  <c r="AN20" s="1"/>
  <c r="AN19" s="1"/>
  <c r="AL25"/>
  <c r="AL17"/>
  <c r="AL34"/>
  <c r="AL22"/>
  <c r="AL29"/>
  <c r="AL18"/>
  <c r="AL35"/>
  <c r="AL24"/>
  <c r="AL30"/>
  <c r="AL20"/>
  <c r="AL19"/>
  <c r="AL31"/>
  <c r="AL27"/>
  <c r="AL37"/>
  <c r="AL21"/>
  <c r="AL32"/>
  <c r="AL23"/>
  <c r="AL33"/>
  <c r="L8"/>
  <c r="AL38"/>
  <c r="AL28"/>
  <c r="AA45" i="41"/>
  <c r="AL44"/>
  <c r="AK44"/>
  <c r="M13"/>
  <c r="Z45"/>
  <c r="Z44" i="46"/>
  <c r="AK43"/>
  <c r="AJ43"/>
  <c r="G19" i="41"/>
  <c r="U8"/>
  <c r="T14" i="67"/>
  <c r="S13"/>
  <c r="U14"/>
  <c r="T13"/>
  <c r="S12"/>
  <c r="U13"/>
  <c r="T12"/>
  <c r="B11"/>
  <c r="S14"/>
  <c r="U12"/>
  <c r="U13" i="66"/>
  <c r="T12"/>
  <c r="S14"/>
  <c r="U12"/>
  <c r="T14"/>
  <c r="S13"/>
  <c r="U14"/>
  <c r="T13"/>
  <c r="S12"/>
  <c r="U14" i="64"/>
  <c r="T13"/>
  <c r="S12"/>
  <c r="U13"/>
  <c r="T12"/>
  <c r="S14"/>
  <c r="U12"/>
  <c r="T14"/>
  <c r="S13"/>
  <c r="U13" i="65"/>
  <c r="T12"/>
  <c r="B11"/>
  <c r="S14"/>
  <c r="U12"/>
  <c r="T14"/>
  <c r="S13"/>
  <c r="U14"/>
  <c r="T13"/>
  <c r="S12"/>
  <c r="U13" i="63"/>
  <c r="T12"/>
  <c r="B11"/>
  <c r="S14"/>
  <c r="U12"/>
  <c r="T14"/>
  <c r="S13"/>
  <c r="U14"/>
  <c r="T13"/>
  <c r="S12"/>
  <c r="T14" i="62"/>
  <c r="S13"/>
  <c r="U14"/>
  <c r="T13"/>
  <c r="S12"/>
  <c r="U13"/>
  <c r="T12"/>
  <c r="B11"/>
  <c r="S14"/>
  <c r="U12"/>
  <c r="U14" i="61"/>
  <c r="T13"/>
  <c r="S12"/>
  <c r="U13"/>
  <c r="T12"/>
  <c r="S14"/>
  <c r="U12"/>
  <c r="T14"/>
  <c r="S13"/>
  <c r="B11"/>
  <c r="U14" i="60"/>
  <c r="T13"/>
  <c r="S12"/>
  <c r="U13"/>
  <c r="T12"/>
  <c r="B11"/>
  <c r="S14"/>
  <c r="U12"/>
  <c r="T14"/>
  <c r="S13"/>
  <c r="U13" i="59"/>
  <c r="T12"/>
  <c r="B11"/>
  <c r="S14"/>
  <c r="U12"/>
  <c r="T14"/>
  <c r="S13"/>
  <c r="U14"/>
  <c r="T13"/>
  <c r="S12"/>
  <c r="U13" i="58"/>
  <c r="T12"/>
  <c r="S14"/>
  <c r="U12"/>
  <c r="T14"/>
  <c r="S13"/>
  <c r="U14"/>
  <c r="T13"/>
  <c r="S12"/>
  <c r="U13" i="57"/>
  <c r="T12"/>
  <c r="B11"/>
  <c r="S14"/>
  <c r="U12"/>
  <c r="T14"/>
  <c r="S13"/>
  <c r="U14"/>
  <c r="T13"/>
  <c r="S12"/>
  <c r="U13" i="56"/>
  <c r="T12"/>
  <c r="B11"/>
  <c r="S14"/>
  <c r="U12"/>
  <c r="T14"/>
  <c r="S13"/>
  <c r="U14"/>
  <c r="T13"/>
  <c r="S12"/>
  <c r="S14" i="55"/>
  <c r="U12"/>
  <c r="T14"/>
  <c r="S13"/>
  <c r="U14"/>
  <c r="T13"/>
  <c r="S12"/>
  <c r="U13"/>
  <c r="T12"/>
  <c r="B11"/>
  <c r="U13" i="54"/>
  <c r="T12"/>
  <c r="B11"/>
  <c r="S14"/>
  <c r="U12"/>
  <c r="T14"/>
  <c r="S13"/>
  <c r="U14"/>
  <c r="T13"/>
  <c r="S12"/>
  <c r="U14" i="53"/>
  <c r="T13"/>
  <c r="S12"/>
  <c r="U13"/>
  <c r="T12"/>
  <c r="S14"/>
  <c r="U12"/>
  <c r="T14"/>
  <c r="S13"/>
  <c r="B11"/>
  <c r="T14" i="52"/>
  <c r="S13"/>
  <c r="U14"/>
  <c r="T13"/>
  <c r="S12"/>
  <c r="U13"/>
  <c r="T12"/>
  <c r="B11"/>
  <c r="S14"/>
  <c r="U12"/>
  <c r="U14" i="51"/>
  <c r="T13"/>
  <c r="S12"/>
  <c r="U13"/>
  <c r="T12"/>
  <c r="S14"/>
  <c r="U12"/>
  <c r="T14"/>
  <c r="S13"/>
  <c r="B11"/>
  <c r="U14" i="50"/>
  <c r="T13"/>
  <c r="S12"/>
  <c r="U13"/>
  <c r="T12"/>
  <c r="S14"/>
  <c r="U12"/>
  <c r="T14"/>
  <c r="S13"/>
  <c r="B11"/>
  <c r="T14" i="49"/>
  <c r="S13"/>
  <c r="U14"/>
  <c r="T13"/>
  <c r="S12"/>
  <c r="U13"/>
  <c r="T12"/>
  <c r="S14"/>
  <c r="U12"/>
  <c r="B11"/>
  <c r="B11" i="48"/>
  <c r="T14"/>
  <c r="S13"/>
  <c r="U14"/>
  <c r="T13"/>
  <c r="S12"/>
  <c r="U13"/>
  <c r="T12"/>
  <c r="S14"/>
  <c r="U12"/>
  <c r="S14" i="47"/>
  <c r="U12"/>
  <c r="T14"/>
  <c r="S13"/>
  <c r="U14"/>
  <c r="T13"/>
  <c r="S12"/>
  <c r="U13"/>
  <c r="T12"/>
  <c r="S14" i="68"/>
  <c r="U12"/>
  <c r="T14"/>
  <c r="S13"/>
  <c r="U14"/>
  <c r="T13"/>
  <c r="S12"/>
  <c r="U13"/>
  <c r="T12"/>
  <c r="B11"/>
  <c r="U27" i="69" l="1"/>
  <c r="L29"/>
  <c r="AA29"/>
  <c r="R29" s="1"/>
  <c r="M29"/>
  <c r="V27"/>
  <c r="W27"/>
  <c r="A35"/>
  <c r="E34"/>
  <c r="AQ34"/>
  <c r="AP34"/>
  <c r="AO34"/>
  <c r="D34"/>
  <c r="AR34"/>
  <c r="B34"/>
  <c r="C34" s="1"/>
  <c r="G34"/>
  <c r="AD30"/>
  <c r="AC58"/>
  <c r="AE58" s="1"/>
  <c r="AH58" s="1"/>
  <c r="AB58"/>
  <c r="AD58" s="1"/>
  <c r="AK32"/>
  <c r="H32"/>
  <c r="I32" s="1"/>
  <c r="AG57"/>
  <c r="AF57"/>
  <c r="AI57" s="1"/>
  <c r="S28"/>
  <c r="AB30"/>
  <c r="K30" s="1"/>
  <c r="F33"/>
  <c r="O33"/>
  <c r="P33" s="1"/>
  <c r="Q33" s="1"/>
  <c r="AJ59"/>
  <c r="AA59"/>
  <c r="AK59"/>
  <c r="AM59"/>
  <c r="AL59"/>
  <c r="Z60"/>
  <c r="AG31"/>
  <c r="AJ31"/>
  <c r="AF31"/>
  <c r="Y31"/>
  <c r="Z31" s="1"/>
  <c r="J31" s="1"/>
  <c r="AE31"/>
  <c r="AI31"/>
  <c r="AH31"/>
  <c r="AC30"/>
  <c r="E20" i="46"/>
  <c r="W264" i="68"/>
  <c r="X264" s="1"/>
  <c r="W260"/>
  <c r="X260" s="1"/>
  <c r="W256"/>
  <c r="X256" s="1"/>
  <c r="W252"/>
  <c r="X252" s="1"/>
  <c r="W248"/>
  <c r="X248" s="1"/>
  <c r="W244"/>
  <c r="X244" s="1"/>
  <c r="W240"/>
  <c r="X240" s="1"/>
  <c r="W236"/>
  <c r="X236" s="1"/>
  <c r="W232"/>
  <c r="X232" s="1"/>
  <c r="W228"/>
  <c r="X228" s="1"/>
  <c r="W224"/>
  <c r="X224" s="1"/>
  <c r="W220"/>
  <c r="X220" s="1"/>
  <c r="W216"/>
  <c r="X216" s="1"/>
  <c r="W212"/>
  <c r="X212" s="1"/>
  <c r="W208"/>
  <c r="X208" s="1"/>
  <c r="W204"/>
  <c r="X204" s="1"/>
  <c r="W200"/>
  <c r="X200" s="1"/>
  <c r="W196"/>
  <c r="X196" s="1"/>
  <c r="W192"/>
  <c r="X192" s="1"/>
  <c r="W188"/>
  <c r="X188" s="1"/>
  <c r="W184"/>
  <c r="X184" s="1"/>
  <c r="Y180"/>
  <c r="Z180" s="1"/>
  <c r="W177"/>
  <c r="X177" s="1"/>
  <c r="W174"/>
  <c r="X174" s="1"/>
  <c r="Y170"/>
  <c r="Z170" s="1"/>
  <c r="Y166"/>
  <c r="Z166" s="1"/>
  <c r="Y163"/>
  <c r="Z163" s="1"/>
  <c r="Y157"/>
  <c r="Z157" s="1"/>
  <c r="Y153"/>
  <c r="Z153" s="1"/>
  <c r="W150"/>
  <c r="X150" s="1"/>
  <c r="Y146"/>
  <c r="Z146" s="1"/>
  <c r="W143"/>
  <c r="X143" s="1"/>
  <c r="Y139"/>
  <c r="Z139" s="1"/>
  <c r="W132"/>
  <c r="X132" s="1"/>
  <c r="W128"/>
  <c r="X128" s="1"/>
  <c r="W124"/>
  <c r="X124" s="1"/>
  <c r="Y116"/>
  <c r="Z116" s="1"/>
  <c r="Y112"/>
  <c r="Z112" s="1"/>
  <c r="Y108"/>
  <c r="Z108" s="1"/>
  <c r="Y104"/>
  <c r="Z104" s="1"/>
  <c r="Y100"/>
  <c r="Z100" s="1"/>
  <c r="Y96"/>
  <c r="Z96" s="1"/>
  <c r="Y92"/>
  <c r="Z92" s="1"/>
  <c r="Y88"/>
  <c r="Z88" s="1"/>
  <c r="Y84"/>
  <c r="Z84" s="1"/>
  <c r="Y80"/>
  <c r="Z80" s="1"/>
  <c r="Y76"/>
  <c r="Z76" s="1"/>
  <c r="Y266"/>
  <c r="Z266" s="1"/>
  <c r="Y263"/>
  <c r="Z263" s="1"/>
  <c r="Y259"/>
  <c r="Z259" s="1"/>
  <c r="Y255"/>
  <c r="Z255" s="1"/>
  <c r="Y251"/>
  <c r="Z251" s="1"/>
  <c r="Y247"/>
  <c r="Z247" s="1"/>
  <c r="Y243"/>
  <c r="Z243" s="1"/>
  <c r="Y239"/>
  <c r="Z239" s="1"/>
  <c r="Y235"/>
  <c r="Z235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Y183"/>
  <c r="Z183" s="1"/>
  <c r="W180"/>
  <c r="X180" s="1"/>
  <c r="Y173"/>
  <c r="Z173" s="1"/>
  <c r="W170"/>
  <c r="X170" s="1"/>
  <c r="W163"/>
  <c r="X163" s="1"/>
  <c r="Y160"/>
  <c r="Z160" s="1"/>
  <c r="W157"/>
  <c r="X157" s="1"/>
  <c r="W153"/>
  <c r="X153" s="1"/>
  <c r="W146"/>
  <c r="Y142"/>
  <c r="Z142" s="1"/>
  <c r="W139"/>
  <c r="X139" s="1"/>
  <c r="Y135"/>
  <c r="Z135" s="1"/>
  <c r="Y131"/>
  <c r="Z131" s="1"/>
  <c r="Y127"/>
  <c r="Z127" s="1"/>
  <c r="Y123"/>
  <c r="Z123" s="1"/>
  <c r="W120"/>
  <c r="X120" s="1"/>
  <c r="W116"/>
  <c r="X116" s="1"/>
  <c r="W112"/>
  <c r="X112" s="1"/>
  <c r="W108"/>
  <c r="X108" s="1"/>
  <c r="W104"/>
  <c r="X104" s="1"/>
  <c r="W100"/>
  <c r="X100" s="1"/>
  <c r="W96"/>
  <c r="X96" s="1"/>
  <c r="W92"/>
  <c r="X92" s="1"/>
  <c r="W88"/>
  <c r="X88" s="1"/>
  <c r="W84"/>
  <c r="X84" s="1"/>
  <c r="W80"/>
  <c r="X80" s="1"/>
  <c r="W76"/>
  <c r="X76" s="1"/>
  <c r="W263"/>
  <c r="X263" s="1"/>
  <c r="W259"/>
  <c r="X259" s="1"/>
  <c r="W255"/>
  <c r="X255" s="1"/>
  <c r="W251"/>
  <c r="X251" s="1"/>
  <c r="W247"/>
  <c r="X247" s="1"/>
  <c r="W243"/>
  <c r="X243" s="1"/>
  <c r="W239"/>
  <c r="X239" s="1"/>
  <c r="W235"/>
  <c r="X235" s="1"/>
  <c r="W231"/>
  <c r="X231" s="1"/>
  <c r="W227"/>
  <c r="X227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Y179"/>
  <c r="Z179" s="1"/>
  <c r="Y176"/>
  <c r="Z176" s="1"/>
  <c r="W173"/>
  <c r="X173" s="1"/>
  <c r="Y169"/>
  <c r="Z169" s="1"/>
  <c r="W166"/>
  <c r="X166" s="1"/>
  <c r="Y162"/>
  <c r="Z162" s="1"/>
  <c r="W160"/>
  <c r="X160" s="1"/>
  <c r="Y156"/>
  <c r="Z156" s="1"/>
  <c r="Y152"/>
  <c r="Z152" s="1"/>
  <c r="Y149"/>
  <c r="Z149" s="1"/>
  <c r="Y145"/>
  <c r="Z145" s="1"/>
  <c r="W142"/>
  <c r="X142" s="1"/>
  <c r="Y138"/>
  <c r="Z138" s="1"/>
  <c r="W135"/>
  <c r="X135" s="1"/>
  <c r="W131"/>
  <c r="X131" s="1"/>
  <c r="W127"/>
  <c r="X127" s="1"/>
  <c r="W123"/>
  <c r="X123" s="1"/>
  <c r="Y119"/>
  <c r="Z119" s="1"/>
  <c r="Y115"/>
  <c r="Z115" s="1"/>
  <c r="Y111"/>
  <c r="Z111" s="1"/>
  <c r="Y107"/>
  <c r="Z107" s="1"/>
  <c r="Y103"/>
  <c r="Z103" s="1"/>
  <c r="Y99"/>
  <c r="Z99" s="1"/>
  <c r="Y95"/>
  <c r="Z95" s="1"/>
  <c r="Y91"/>
  <c r="Z91" s="1"/>
  <c r="Y87"/>
  <c r="Z87" s="1"/>
  <c r="Y83"/>
  <c r="Z83" s="1"/>
  <c r="Y79"/>
  <c r="Z79" s="1"/>
  <c r="Y265"/>
  <c r="Z265" s="1"/>
  <c r="Y261"/>
  <c r="Z261" s="1"/>
  <c r="Y257"/>
  <c r="Z257" s="1"/>
  <c r="Y253"/>
  <c r="Z253" s="1"/>
  <c r="Y249"/>
  <c r="Z249" s="1"/>
  <c r="Y245"/>
  <c r="Z245" s="1"/>
  <c r="Y241"/>
  <c r="Z241" s="1"/>
  <c r="Y237"/>
  <c r="Z237" s="1"/>
  <c r="Y233"/>
  <c r="Z233" s="1"/>
  <c r="Y229"/>
  <c r="Z229" s="1"/>
  <c r="Y225"/>
  <c r="Z225" s="1"/>
  <c r="Y221"/>
  <c r="Z221" s="1"/>
  <c r="Y217"/>
  <c r="Z217" s="1"/>
  <c r="Y213"/>
  <c r="Z213" s="1"/>
  <c r="Y209"/>
  <c r="Z209" s="1"/>
  <c r="Y205"/>
  <c r="Z205" s="1"/>
  <c r="Y201"/>
  <c r="Z201" s="1"/>
  <c r="Y197"/>
  <c r="Z197" s="1"/>
  <c r="Y193"/>
  <c r="Z193" s="1"/>
  <c r="Y189"/>
  <c r="Z189" s="1"/>
  <c r="Y185"/>
  <c r="Z185" s="1"/>
  <c r="W182"/>
  <c r="X182" s="1"/>
  <c r="W175"/>
  <c r="X175" s="1"/>
  <c r="Y171"/>
  <c r="Z171" s="1"/>
  <c r="W168"/>
  <c r="X168" s="1"/>
  <c r="Y161"/>
  <c r="Z161" s="1"/>
  <c r="Y158"/>
  <c r="Z158" s="1"/>
  <c r="W155"/>
  <c r="X155" s="1"/>
  <c r="Y151"/>
  <c r="Z151" s="1"/>
  <c r="W148"/>
  <c r="X148" s="1"/>
  <c r="Y144"/>
  <c r="Z144" s="1"/>
  <c r="W141"/>
  <c r="X141" s="1"/>
  <c r="W137"/>
  <c r="X137" s="1"/>
  <c r="Y133"/>
  <c r="Z133" s="1"/>
  <c r="Y129"/>
  <c r="Z129" s="1"/>
  <c r="Y125"/>
  <c r="Z125" s="1"/>
  <c r="Y121"/>
  <c r="Z121" s="1"/>
  <c r="W118"/>
  <c r="X118" s="1"/>
  <c r="W114"/>
  <c r="X114" s="1"/>
  <c r="W110"/>
  <c r="X110" s="1"/>
  <c r="W106"/>
  <c r="X106" s="1"/>
  <c r="W102"/>
  <c r="X102" s="1"/>
  <c r="W98"/>
  <c r="X98" s="1"/>
  <c r="W94"/>
  <c r="X94" s="1"/>
  <c r="W90"/>
  <c r="X90" s="1"/>
  <c r="W86"/>
  <c r="X86" s="1"/>
  <c r="W82"/>
  <c r="X82" s="1"/>
  <c r="W78"/>
  <c r="X78" s="1"/>
  <c r="W74"/>
  <c r="X74" s="1"/>
  <c r="W70"/>
  <c r="X70" s="1"/>
  <c r="W66"/>
  <c r="X66" s="1"/>
  <c r="W62"/>
  <c r="X62" s="1"/>
  <c r="W58"/>
  <c r="X58" s="1"/>
  <c r="W54"/>
  <c r="X54" s="1"/>
  <c r="W50"/>
  <c r="X50" s="1"/>
  <c r="W46"/>
  <c r="X46" s="1"/>
  <c r="W42"/>
  <c r="X42" s="1"/>
  <c r="W38"/>
  <c r="X38" s="1"/>
  <c r="W34"/>
  <c r="X34" s="1"/>
  <c r="W30"/>
  <c r="X30" s="1"/>
  <c r="W26"/>
  <c r="X26" s="1"/>
  <c r="Y263" i="67"/>
  <c r="Z263" s="1"/>
  <c r="W260"/>
  <c r="X260" s="1"/>
  <c r="W254"/>
  <c r="X254" s="1"/>
  <c r="Y250"/>
  <c r="Z250" s="1"/>
  <c r="W247"/>
  <c r="X247" s="1"/>
  <c r="Y243"/>
  <c r="Z243" s="1"/>
  <c r="W241"/>
  <c r="X241" s="1"/>
  <c r="W237"/>
  <c r="X237" s="1"/>
  <c r="W234"/>
  <c r="X234" s="1"/>
  <c r="W227"/>
  <c r="X227" s="1"/>
  <c r="W224"/>
  <c r="X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W261" i="68"/>
  <c r="X261" s="1"/>
  <c r="W253"/>
  <c r="X253" s="1"/>
  <c r="W245"/>
  <c r="X245" s="1"/>
  <c r="W237"/>
  <c r="X237" s="1"/>
  <c r="W229"/>
  <c r="X229" s="1"/>
  <c r="W221"/>
  <c r="X221" s="1"/>
  <c r="W213"/>
  <c r="X213" s="1"/>
  <c r="W205"/>
  <c r="X205" s="1"/>
  <c r="W197"/>
  <c r="X197" s="1"/>
  <c r="W189"/>
  <c r="X189" s="1"/>
  <c r="Y181"/>
  <c r="Z181" s="1"/>
  <c r="Y174"/>
  <c r="Z174" s="1"/>
  <c r="Y167"/>
  <c r="Z167" s="1"/>
  <c r="Y154"/>
  <c r="Z154" s="1"/>
  <c r="Y147"/>
  <c r="Z147" s="1"/>
  <c r="Y140"/>
  <c r="Z140" s="1"/>
  <c r="W133"/>
  <c r="X133" s="1"/>
  <c r="W125"/>
  <c r="X125" s="1"/>
  <c r="Y117"/>
  <c r="Z117" s="1"/>
  <c r="Y109"/>
  <c r="Z109" s="1"/>
  <c r="Y101"/>
  <c r="Z101" s="1"/>
  <c r="Y93"/>
  <c r="Z93" s="1"/>
  <c r="Y85"/>
  <c r="Z85" s="1"/>
  <c r="Y77"/>
  <c r="Z77" s="1"/>
  <c r="W72"/>
  <c r="X72" s="1"/>
  <c r="Y67"/>
  <c r="Z67" s="1"/>
  <c r="W63"/>
  <c r="X63" s="1"/>
  <c r="Y58"/>
  <c r="Z58" s="1"/>
  <c r="Y53"/>
  <c r="Z53" s="1"/>
  <c r="W49"/>
  <c r="X49" s="1"/>
  <c r="Y44"/>
  <c r="Z44" s="1"/>
  <c r="W40"/>
  <c r="X40" s="1"/>
  <c r="Y35"/>
  <c r="Z35" s="1"/>
  <c r="W31"/>
  <c r="X31" s="1"/>
  <c r="Y26"/>
  <c r="Z26" s="1"/>
  <c r="W263" i="67"/>
  <c r="X263" s="1"/>
  <c r="W256"/>
  <c r="X256" s="1"/>
  <c r="W252"/>
  <c r="X252" s="1"/>
  <c r="Y248"/>
  <c r="Z248" s="1"/>
  <c r="Y244"/>
  <c r="Z244" s="1"/>
  <c r="Y236"/>
  <c r="Z236" s="1"/>
  <c r="W233"/>
  <c r="X233" s="1"/>
  <c r="W229"/>
  <c r="X229" s="1"/>
  <c r="Y225"/>
  <c r="Z225" s="1"/>
  <c r="W222"/>
  <c r="X222" s="1"/>
  <c r="Y217"/>
  <c r="Z217" s="1"/>
  <c r="W213"/>
  <c r="X213" s="1"/>
  <c r="W208"/>
  <c r="X208" s="1"/>
  <c r="Y203"/>
  <c r="Z203" s="1"/>
  <c r="W199"/>
  <c r="X199" s="1"/>
  <c r="Y194"/>
  <c r="Z194" s="1"/>
  <c r="W190"/>
  <c r="X190" s="1"/>
  <c r="Y185"/>
  <c r="Z185" s="1"/>
  <c r="W182"/>
  <c r="X182" s="1"/>
  <c r="Y178"/>
  <c r="Z178" s="1"/>
  <c r="W173"/>
  <c r="X173" s="1"/>
  <c r="Y169"/>
  <c r="Z169" s="1"/>
  <c r="Y166"/>
  <c r="Z166" s="1"/>
  <c r="Y162"/>
  <c r="Z162" s="1"/>
  <c r="Y159"/>
  <c r="Z159" s="1"/>
  <c r="W156"/>
  <c r="X156" s="1"/>
  <c r="Y152"/>
  <c r="Z152" s="1"/>
  <c r="W149"/>
  <c r="X149" s="1"/>
  <c r="W145"/>
  <c r="X145" s="1"/>
  <c r="W142"/>
  <c r="X142" s="1"/>
  <c r="W139"/>
  <c r="X139" s="1"/>
  <c r="Y132"/>
  <c r="Z132" s="1"/>
  <c r="Y128"/>
  <c r="Z128" s="1"/>
  <c r="Y125"/>
  <c r="Z125" s="1"/>
  <c r="Y121"/>
  <c r="Z121" s="1"/>
  <c r="W118"/>
  <c r="X118" s="1"/>
  <c r="Y114"/>
  <c r="Z114" s="1"/>
  <c r="Y111"/>
  <c r="Z111" s="1"/>
  <c r="Y104"/>
  <c r="Z104" s="1"/>
  <c r="W98"/>
  <c r="X98" s="1"/>
  <c r="Y91"/>
  <c r="Z91" s="1"/>
  <c r="Y87"/>
  <c r="Z87" s="1"/>
  <c r="Y260" i="68"/>
  <c r="Z260" s="1"/>
  <c r="Y252"/>
  <c r="Z252" s="1"/>
  <c r="Y244"/>
  <c r="Z244" s="1"/>
  <c r="Y236"/>
  <c r="Z236" s="1"/>
  <c r="Y228"/>
  <c r="Z228" s="1"/>
  <c r="Y220"/>
  <c r="Z220" s="1"/>
  <c r="Y212"/>
  <c r="Z212" s="1"/>
  <c r="Y204"/>
  <c r="Z204" s="1"/>
  <c r="Y196"/>
  <c r="Z196" s="1"/>
  <c r="Y188"/>
  <c r="Z188" s="1"/>
  <c r="W181"/>
  <c r="X181" s="1"/>
  <c r="W167"/>
  <c r="X167" s="1"/>
  <c r="W161"/>
  <c r="X161" s="1"/>
  <c r="W154"/>
  <c r="X154" s="1"/>
  <c r="W147"/>
  <c r="X147" s="1"/>
  <c r="W140"/>
  <c r="X140" s="1"/>
  <c r="Y132"/>
  <c r="Z132" s="1"/>
  <c r="Y124"/>
  <c r="Z124" s="1"/>
  <c r="W117"/>
  <c r="X117" s="1"/>
  <c r="W109"/>
  <c r="X109" s="1"/>
  <c r="W101"/>
  <c r="X101" s="1"/>
  <c r="W93"/>
  <c r="X93" s="1"/>
  <c r="W85"/>
  <c r="X85" s="1"/>
  <c r="W77"/>
  <c r="X77" s="1"/>
  <c r="Y71"/>
  <c r="Z71" s="1"/>
  <c r="W67"/>
  <c r="X67" s="1"/>
  <c r="Y62"/>
  <c r="Z62" s="1"/>
  <c r="Y57"/>
  <c r="Z57" s="1"/>
  <c r="W53"/>
  <c r="X53" s="1"/>
  <c r="Y48"/>
  <c r="Z48" s="1"/>
  <c r="W44"/>
  <c r="X44" s="1"/>
  <c r="Y39"/>
  <c r="Z39" s="1"/>
  <c r="W35"/>
  <c r="X35" s="1"/>
  <c r="Y30"/>
  <c r="Z30" s="1"/>
  <c r="Y266" i="67"/>
  <c r="Z266" s="1"/>
  <c r="Y262"/>
  <c r="Z262" s="1"/>
  <c r="W259"/>
  <c r="X259" s="1"/>
  <c r="Y255"/>
  <c r="Z255" s="1"/>
  <c r="Y251"/>
  <c r="Z251" s="1"/>
  <c r="W248"/>
  <c r="X248" s="1"/>
  <c r="W244"/>
  <c r="X244" s="1"/>
  <c r="Y240"/>
  <c r="Z240" s="1"/>
  <c r="W236"/>
  <c r="X236" s="1"/>
  <c r="Y232"/>
  <c r="Z232" s="1"/>
  <c r="Y228"/>
  <c r="Z228" s="1"/>
  <c r="Y221"/>
  <c r="Z221" s="1"/>
  <c r="W217"/>
  <c r="X217" s="1"/>
  <c r="W212"/>
  <c r="X212" s="1"/>
  <c r="Y207"/>
  <c r="Z207" s="1"/>
  <c r="W203"/>
  <c r="X203" s="1"/>
  <c r="Y198"/>
  <c r="Z198" s="1"/>
  <c r="W194"/>
  <c r="X194" s="1"/>
  <c r="Y189"/>
  <c r="Z189" s="1"/>
  <c r="Y181"/>
  <c r="Z181" s="1"/>
  <c r="Y175"/>
  <c r="Z175" s="1"/>
  <c r="Y172"/>
  <c r="Z172" s="1"/>
  <c r="W169"/>
  <c r="X169" s="1"/>
  <c r="W166"/>
  <c r="X166" s="1"/>
  <c r="W162"/>
  <c r="X162" s="1"/>
  <c r="Y155"/>
  <c r="Z155" s="1"/>
  <c r="W152"/>
  <c r="X152" s="1"/>
  <c r="Y148"/>
  <c r="Z148" s="1"/>
  <c r="Y144"/>
  <c r="Z144" s="1"/>
  <c r="Y138"/>
  <c r="Z138" s="1"/>
  <c r="Y135"/>
  <c r="Z135" s="1"/>
  <c r="W132"/>
  <c r="X132" s="1"/>
  <c r="W128"/>
  <c r="X128" s="1"/>
  <c r="W125"/>
  <c r="X125" s="1"/>
  <c r="W121"/>
  <c r="X121" s="1"/>
  <c r="W111"/>
  <c r="X111" s="1"/>
  <c r="Y107"/>
  <c r="Z107" s="1"/>
  <c r="W104"/>
  <c r="X104" s="1"/>
  <c r="W101"/>
  <c r="X101" s="1"/>
  <c r="Y97"/>
  <c r="Z97" s="1"/>
  <c r="W94"/>
  <c r="X94" s="1"/>
  <c r="W91"/>
  <c r="X91" s="1"/>
  <c r="Y258" i="68"/>
  <c r="Z258" s="1"/>
  <c r="Y250"/>
  <c r="Z250" s="1"/>
  <c r="Y242"/>
  <c r="Z242" s="1"/>
  <c r="Y234"/>
  <c r="Z234" s="1"/>
  <c r="Y226"/>
  <c r="Z226" s="1"/>
  <c r="Y218"/>
  <c r="Z218" s="1"/>
  <c r="Y210"/>
  <c r="Z210" s="1"/>
  <c r="Y202"/>
  <c r="Z202" s="1"/>
  <c r="Y194"/>
  <c r="Z194" s="1"/>
  <c r="Y186"/>
  <c r="Z186" s="1"/>
  <c r="W179"/>
  <c r="X179" s="1"/>
  <c r="Y172"/>
  <c r="Z172" s="1"/>
  <c r="Y165"/>
  <c r="Z165" s="1"/>
  <c r="Y159"/>
  <c r="Z159" s="1"/>
  <c r="W145"/>
  <c r="X145" s="1"/>
  <c r="W138"/>
  <c r="X138" s="1"/>
  <c r="Y130"/>
  <c r="Z130" s="1"/>
  <c r="Y122"/>
  <c r="Z122" s="1"/>
  <c r="W115"/>
  <c r="X115" s="1"/>
  <c r="W107"/>
  <c r="X107" s="1"/>
  <c r="W99"/>
  <c r="X99" s="1"/>
  <c r="W91"/>
  <c r="X91" s="1"/>
  <c r="W83"/>
  <c r="X83" s="1"/>
  <c r="Y75"/>
  <c r="Z75" s="1"/>
  <c r="W71"/>
  <c r="X71" s="1"/>
  <c r="Y66"/>
  <c r="Z66" s="1"/>
  <c r="Y61"/>
  <c r="Z61" s="1"/>
  <c r="W57"/>
  <c r="X57" s="1"/>
  <c r="Y52"/>
  <c r="Z52" s="1"/>
  <c r="W48"/>
  <c r="X48" s="1"/>
  <c r="Y43"/>
  <c r="Z43" s="1"/>
  <c r="W39"/>
  <c r="X39" s="1"/>
  <c r="Y34"/>
  <c r="Z34" s="1"/>
  <c r="Y29"/>
  <c r="Z29" s="1"/>
  <c r="Y258" i="67"/>
  <c r="Z258" s="1"/>
  <c r="W255"/>
  <c r="X255" s="1"/>
  <c r="Y247"/>
  <c r="Z247" s="1"/>
  <c r="W240"/>
  <c r="X240" s="1"/>
  <c r="Y235"/>
  <c r="Z235" s="1"/>
  <c r="W232"/>
  <c r="X232" s="1"/>
  <c r="W228"/>
  <c r="X228" s="1"/>
  <c r="W225"/>
  <c r="X225" s="1"/>
  <c r="W221"/>
  <c r="X221" s="1"/>
  <c r="W216"/>
  <c r="X216" s="1"/>
  <c r="Y211"/>
  <c r="Z211" s="1"/>
  <c r="W207"/>
  <c r="X207" s="1"/>
  <c r="Y202"/>
  <c r="Z202" s="1"/>
  <c r="W198"/>
  <c r="X198" s="1"/>
  <c r="Y193"/>
  <c r="Z193" s="1"/>
  <c r="W189"/>
  <c r="X189" s="1"/>
  <c r="W185"/>
  <c r="X185" s="1"/>
  <c r="W181"/>
  <c r="X181" s="1"/>
  <c r="W178"/>
  <c r="X178" s="1"/>
  <c r="W175"/>
  <c r="X175" s="1"/>
  <c r="W172"/>
  <c r="X172" s="1"/>
  <c r="Y165"/>
  <c r="Z165" s="1"/>
  <c r="Y161"/>
  <c r="Z161" s="1"/>
  <c r="W159"/>
  <c r="X159" s="1"/>
  <c r="W155"/>
  <c r="X155" s="1"/>
  <c r="Y151"/>
  <c r="Z151" s="1"/>
  <c r="W148"/>
  <c r="X148" s="1"/>
  <c r="W144"/>
  <c r="X144" s="1"/>
  <c r="Y141"/>
  <c r="Z141" s="1"/>
  <c r="W138"/>
  <c r="X138" s="1"/>
  <c r="W135"/>
  <c r="X135" s="1"/>
  <c r="Y131"/>
  <c r="Z131" s="1"/>
  <c r="Y127"/>
  <c r="Z127" s="1"/>
  <c r="Y124"/>
  <c r="Z124" s="1"/>
  <c r="Y120"/>
  <c r="Z120" s="1"/>
  <c r="Y117"/>
  <c r="Z117" s="1"/>
  <c r="W114"/>
  <c r="X114" s="1"/>
  <c r="Y110"/>
  <c r="Z110" s="1"/>
  <c r="W107"/>
  <c r="X107" s="1"/>
  <c r="Y103"/>
  <c r="Z103" s="1"/>
  <c r="Y100"/>
  <c r="Z100" s="1"/>
  <c r="W97"/>
  <c r="X97" s="1"/>
  <c r="Y264" i="68"/>
  <c r="Z264" s="1"/>
  <c r="Y256"/>
  <c r="Z256" s="1"/>
  <c r="Y248"/>
  <c r="Z248" s="1"/>
  <c r="Y240"/>
  <c r="Z240" s="1"/>
  <c r="Y232"/>
  <c r="Z232" s="1"/>
  <c r="Y224"/>
  <c r="Z224" s="1"/>
  <c r="Y216"/>
  <c r="Z216" s="1"/>
  <c r="Y208"/>
  <c r="Z208" s="1"/>
  <c r="Y200"/>
  <c r="Z200" s="1"/>
  <c r="Y192"/>
  <c r="Z192" s="1"/>
  <c r="Y184"/>
  <c r="Z184" s="1"/>
  <c r="Y177"/>
  <c r="Z177" s="1"/>
  <c r="W164"/>
  <c r="X164" s="1"/>
  <c r="W158"/>
  <c r="X158" s="1"/>
  <c r="Y150"/>
  <c r="Z150" s="1"/>
  <c r="Y143"/>
  <c r="Z143" s="1"/>
  <c r="W136"/>
  <c r="X136" s="1"/>
  <c r="Y128"/>
  <c r="Z128" s="1"/>
  <c r="Y120"/>
  <c r="Z120" s="1"/>
  <c r="W113"/>
  <c r="X113" s="1"/>
  <c r="W105"/>
  <c r="X105" s="1"/>
  <c r="W97"/>
  <c r="X97" s="1"/>
  <c r="W89"/>
  <c r="X89" s="1"/>
  <c r="W81"/>
  <c r="X81" s="1"/>
  <c r="Y73"/>
  <c r="Z73" s="1"/>
  <c r="W69"/>
  <c r="X69" s="1"/>
  <c r="Y64"/>
  <c r="Z64" s="1"/>
  <c r="W60"/>
  <c r="X60" s="1"/>
  <c r="Y55"/>
  <c r="Z55" s="1"/>
  <c r="W51"/>
  <c r="X51" s="1"/>
  <c r="Y46"/>
  <c r="Z46" s="1"/>
  <c r="Y41"/>
  <c r="Z41" s="1"/>
  <c r="W37"/>
  <c r="X37" s="1"/>
  <c r="Y32"/>
  <c r="Z32" s="1"/>
  <c r="W28"/>
  <c r="X28" s="1"/>
  <c r="W265" i="67"/>
  <c r="X265" s="1"/>
  <c r="W261"/>
  <c r="X261" s="1"/>
  <c r="Y257"/>
  <c r="Z257" s="1"/>
  <c r="Y253"/>
  <c r="Z253" s="1"/>
  <c r="W250"/>
  <c r="X250" s="1"/>
  <c r="W246"/>
  <c r="X246" s="1"/>
  <c r="Y238"/>
  <c r="Z238" s="1"/>
  <c r="Y234"/>
  <c r="Z234" s="1"/>
  <c r="Y230"/>
  <c r="Z230" s="1"/>
  <c r="Y226"/>
  <c r="Z226" s="1"/>
  <c r="W223"/>
  <c r="X223" s="1"/>
  <c r="W219"/>
  <c r="X219" s="1"/>
  <c r="Y214"/>
  <c r="Z214" s="1"/>
  <c r="W210"/>
  <c r="X210" s="1"/>
  <c r="Y205"/>
  <c r="Z205" s="1"/>
  <c r="W201"/>
  <c r="X201" s="1"/>
  <c r="W196"/>
  <c r="X196" s="1"/>
  <c r="Y191"/>
  <c r="Z191" s="1"/>
  <c r="W187"/>
  <c r="X187" s="1"/>
  <c r="Y183"/>
  <c r="Z183" s="1"/>
  <c r="W180"/>
  <c r="X180" s="1"/>
  <c r="W174"/>
  <c r="X174" s="1"/>
  <c r="Y170"/>
  <c r="Z170" s="1"/>
  <c r="W164"/>
  <c r="X164" s="1"/>
  <c r="Y160"/>
  <c r="Z160" s="1"/>
  <c r="Y157"/>
  <c r="Z157" s="1"/>
  <c r="Y153"/>
  <c r="Z153" s="1"/>
  <c r="Y146"/>
  <c r="Z146" s="1"/>
  <c r="W143"/>
  <c r="X143" s="1"/>
  <c r="W140"/>
  <c r="X140" s="1"/>
  <c r="W137"/>
  <c r="X137" s="1"/>
  <c r="W130"/>
  <c r="X130" s="1"/>
  <c r="Y126"/>
  <c r="Z126" s="1"/>
  <c r="W123"/>
  <c r="X123" s="1"/>
  <c r="W119"/>
  <c r="X119" s="1"/>
  <c r="W116"/>
  <c r="X116" s="1"/>
  <c r="W109"/>
  <c r="X109" s="1"/>
  <c r="Y105"/>
  <c r="Z105" s="1"/>
  <c r="Y99"/>
  <c r="Z99" s="1"/>
  <c r="Y95"/>
  <c r="Z95" s="1"/>
  <c r="Y92"/>
  <c r="Z92" s="1"/>
  <c r="W89"/>
  <c r="X89" s="1"/>
  <c r="Y85"/>
  <c r="Z85" s="1"/>
  <c r="Y82"/>
  <c r="Z82" s="1"/>
  <c r="Y78"/>
  <c r="Z78" s="1"/>
  <c r="Y75"/>
  <c r="Z75" s="1"/>
  <c r="Y71"/>
  <c r="Z71" s="1"/>
  <c r="Y68"/>
  <c r="Z68" s="1"/>
  <c r="W65"/>
  <c r="X65" s="1"/>
  <c r="Y61"/>
  <c r="Z61" s="1"/>
  <c r="W58"/>
  <c r="X58" s="1"/>
  <c r="Y54"/>
  <c r="Z54" s="1"/>
  <c r="W52"/>
  <c r="X52" s="1"/>
  <c r="W48"/>
  <c r="X48" s="1"/>
  <c r="W45"/>
  <c r="X45" s="1"/>
  <c r="Y41"/>
  <c r="Z41" s="1"/>
  <c r="Y35"/>
  <c r="Z35" s="1"/>
  <c r="Y31"/>
  <c r="Z31" s="1"/>
  <c r="Y28"/>
  <c r="Z28" s="1"/>
  <c r="W266" i="66"/>
  <c r="X266" s="1"/>
  <c r="W262"/>
  <c r="X262" s="1"/>
  <c r="W258"/>
  <c r="X258" s="1"/>
  <c r="W254"/>
  <c r="X254" s="1"/>
  <c r="W250"/>
  <c r="X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W183"/>
  <c r="X183" s="1"/>
  <c r="W179"/>
  <c r="X179" s="1"/>
  <c r="Y175"/>
  <c r="Z175" s="1"/>
  <c r="Y171"/>
  <c r="Z171" s="1"/>
  <c r="Y168"/>
  <c r="Z168" s="1"/>
  <c r="W165"/>
  <c r="X165" s="1"/>
  <c r="Y161"/>
  <c r="Z161" s="1"/>
  <c r="W158"/>
  <c r="X158" s="1"/>
  <c r="Y147"/>
  <c r="Z147" s="1"/>
  <c r="Y143"/>
  <c r="Z143" s="1"/>
  <c r="Y140"/>
  <c r="Z140" s="1"/>
  <c r="Y136"/>
  <c r="Z136" s="1"/>
  <c r="W133"/>
  <c r="X133" s="1"/>
  <c r="W129"/>
  <c r="X129" s="1"/>
  <c r="Y122"/>
  <c r="Z122" s="1"/>
  <c r="Y118"/>
  <c r="Z118" s="1"/>
  <c r="Y115"/>
  <c r="Z115" s="1"/>
  <c r="Y111"/>
  <c r="Z111" s="1"/>
  <c r="Y108"/>
  <c r="Z108" s="1"/>
  <c r="W105"/>
  <c r="X105" s="1"/>
  <c r="W102"/>
  <c r="X102" s="1"/>
  <c r="Y98"/>
  <c r="Z98" s="1"/>
  <c r="Y95"/>
  <c r="Z95" s="1"/>
  <c r="Y91"/>
  <c r="Z91" s="1"/>
  <c r="Y88"/>
  <c r="Z88" s="1"/>
  <c r="W257" i="68"/>
  <c r="X257" s="1"/>
  <c r="W241"/>
  <c r="X241" s="1"/>
  <c r="W225"/>
  <c r="X225" s="1"/>
  <c r="W209"/>
  <c r="X209" s="1"/>
  <c r="W193"/>
  <c r="X193" s="1"/>
  <c r="W178"/>
  <c r="X178" s="1"/>
  <c r="Y164"/>
  <c r="Z164" s="1"/>
  <c r="W151"/>
  <c r="X151" s="1"/>
  <c r="Y136"/>
  <c r="Z136" s="1"/>
  <c r="W121"/>
  <c r="X121" s="1"/>
  <c r="Y105"/>
  <c r="Z105" s="1"/>
  <c r="Y89"/>
  <c r="Z89" s="1"/>
  <c r="Y74"/>
  <c r="Z74" s="1"/>
  <c r="W65"/>
  <c r="X65" s="1"/>
  <c r="W56"/>
  <c r="X56" s="1"/>
  <c r="W47"/>
  <c r="X47" s="1"/>
  <c r="Y37"/>
  <c r="Z37" s="1"/>
  <c r="Y28"/>
  <c r="Z28" s="1"/>
  <c r="Y261" i="67"/>
  <c r="Z261" s="1"/>
  <c r="W239"/>
  <c r="X239" s="1"/>
  <c r="W231"/>
  <c r="X231" s="1"/>
  <c r="Y223"/>
  <c r="Z223" s="1"/>
  <c r="W215"/>
  <c r="X215" s="1"/>
  <c r="W206"/>
  <c r="X206" s="1"/>
  <c r="W197"/>
  <c r="X197" s="1"/>
  <c r="Y187"/>
  <c r="Z187" s="1"/>
  <c r="Y180"/>
  <c r="Z180" s="1"/>
  <c r="Y174"/>
  <c r="Z174" s="1"/>
  <c r="W168"/>
  <c r="X168" s="1"/>
  <c r="W161"/>
  <c r="X161" s="1"/>
  <c r="W154"/>
  <c r="X154" s="1"/>
  <c r="W147"/>
  <c r="X147" s="1"/>
  <c r="Y140"/>
  <c r="Z140" s="1"/>
  <c r="W134"/>
  <c r="X134" s="1"/>
  <c r="Y119"/>
  <c r="Z119" s="1"/>
  <c r="W113"/>
  <c r="X113" s="1"/>
  <c r="W106"/>
  <c r="X106" s="1"/>
  <c r="W100"/>
  <c r="X100" s="1"/>
  <c r="W88"/>
  <c r="X88" s="1"/>
  <c r="W80"/>
  <c r="X80" s="1"/>
  <c r="Y76"/>
  <c r="Z76" s="1"/>
  <c r="W72"/>
  <c r="X72" s="1"/>
  <c r="W64"/>
  <c r="X64" s="1"/>
  <c r="Y60"/>
  <c r="Z60" s="1"/>
  <c r="Y56"/>
  <c r="Z56" s="1"/>
  <c r="W53"/>
  <c r="X53" s="1"/>
  <c r="W49"/>
  <c r="X49" s="1"/>
  <c r="Y37"/>
  <c r="Z37" s="1"/>
  <c r="W34"/>
  <c r="X34" s="1"/>
  <c r="W30"/>
  <c r="X30" s="1"/>
  <c r="Y26"/>
  <c r="Z26" s="1"/>
  <c r="W263" i="66"/>
  <c r="X263" s="1"/>
  <c r="Y258"/>
  <c r="Z258" s="1"/>
  <c r="Y253"/>
  <c r="Z253" s="1"/>
  <c r="W249"/>
  <c r="X249" s="1"/>
  <c r="Y244"/>
  <c r="Z244" s="1"/>
  <c r="W240"/>
  <c r="X240" s="1"/>
  <c r="Y235"/>
  <c r="Z235" s="1"/>
  <c r="W231"/>
  <c r="X231" s="1"/>
  <c r="Y226"/>
  <c r="Z226" s="1"/>
  <c r="Y221"/>
  <c r="Z221" s="1"/>
  <c r="W217"/>
  <c r="X217" s="1"/>
  <c r="Y212"/>
  <c r="Z212" s="1"/>
  <c r="W208"/>
  <c r="X208" s="1"/>
  <c r="Y203"/>
  <c r="Z203" s="1"/>
  <c r="W199"/>
  <c r="X199" s="1"/>
  <c r="Y194"/>
  <c r="Z194" s="1"/>
  <c r="Y189"/>
  <c r="Z189" s="1"/>
  <c r="Y185"/>
  <c r="Z185" s="1"/>
  <c r="Y181"/>
  <c r="Z181" s="1"/>
  <c r="Y177"/>
  <c r="Z177" s="1"/>
  <c r="W173"/>
  <c r="X173" s="1"/>
  <c r="Y169"/>
  <c r="Z169" s="1"/>
  <c r="W161"/>
  <c r="X161" s="1"/>
  <c r="W157"/>
  <c r="X157" s="1"/>
  <c r="W153"/>
  <c r="X153" s="1"/>
  <c r="Y254" i="68"/>
  <c r="Z254" s="1"/>
  <c r="Y238"/>
  <c r="Z238" s="1"/>
  <c r="Y222"/>
  <c r="Z222" s="1"/>
  <c r="Y206"/>
  <c r="Z206" s="1"/>
  <c r="Y190"/>
  <c r="Z190" s="1"/>
  <c r="W176"/>
  <c r="X176" s="1"/>
  <c r="W149"/>
  <c r="X149" s="1"/>
  <c r="Y134"/>
  <c r="Z134" s="1"/>
  <c r="W119"/>
  <c r="X119" s="1"/>
  <c r="W103"/>
  <c r="X103" s="1"/>
  <c r="W87"/>
  <c r="X87" s="1"/>
  <c r="W73"/>
  <c r="X73" s="1"/>
  <c r="W64"/>
  <c r="X64" s="1"/>
  <c r="W55"/>
  <c r="X55" s="1"/>
  <c r="Y45"/>
  <c r="Z45" s="1"/>
  <c r="Y36"/>
  <c r="Z36" s="1"/>
  <c r="Y27"/>
  <c r="Z27" s="1"/>
  <c r="Y260" i="67"/>
  <c r="Z260" s="1"/>
  <c r="W253"/>
  <c r="X253" s="1"/>
  <c r="Y245"/>
  <c r="Z245" s="1"/>
  <c r="W238"/>
  <c r="X238" s="1"/>
  <c r="W230"/>
  <c r="X230" s="1"/>
  <c r="Y222"/>
  <c r="Z222" s="1"/>
  <c r="W214"/>
  <c r="X214" s="1"/>
  <c r="W205"/>
  <c r="X205" s="1"/>
  <c r="Y195"/>
  <c r="Z195" s="1"/>
  <c r="Y186"/>
  <c r="Z186" s="1"/>
  <c r="Y179"/>
  <c r="Z179" s="1"/>
  <c r="Y167"/>
  <c r="Z167" s="1"/>
  <c r="W160"/>
  <c r="X160" s="1"/>
  <c r="W146"/>
  <c r="Y133"/>
  <c r="Z133" s="1"/>
  <c r="W126"/>
  <c r="X126" s="1"/>
  <c r="Y112"/>
  <c r="Z112" s="1"/>
  <c r="W99"/>
  <c r="X99" s="1"/>
  <c r="W93"/>
  <c r="X93" s="1"/>
  <c r="W87"/>
  <c r="X87" s="1"/>
  <c r="W84"/>
  <c r="X84" s="1"/>
  <c r="Y79"/>
  <c r="Z79" s="1"/>
  <c r="W76"/>
  <c r="X76" s="1"/>
  <c r="W71"/>
  <c r="X71" s="1"/>
  <c r="W68"/>
  <c r="X68" s="1"/>
  <c r="Y63"/>
  <c r="Z63" s="1"/>
  <c r="W60"/>
  <c r="X60" s="1"/>
  <c r="W56"/>
  <c r="X56" s="1"/>
  <c r="Y52"/>
  <c r="Z52" s="1"/>
  <c r="Y48"/>
  <c r="Z48" s="1"/>
  <c r="Y44"/>
  <c r="Z44" s="1"/>
  <c r="W41"/>
  <c r="X41" s="1"/>
  <c r="Y33"/>
  <c r="Z33" s="1"/>
  <c r="Y29"/>
  <c r="Z29" s="1"/>
  <c r="W26"/>
  <c r="X26" s="1"/>
  <c r="Y262" i="66"/>
  <c r="Z262" s="1"/>
  <c r="Y257"/>
  <c r="Z257" s="1"/>
  <c r="W253"/>
  <c r="X253" s="1"/>
  <c r="Y248"/>
  <c r="Z248" s="1"/>
  <c r="W244"/>
  <c r="X244" s="1"/>
  <c r="Y239"/>
  <c r="Z239" s="1"/>
  <c r="W235"/>
  <c r="X235" s="1"/>
  <c r="Y230"/>
  <c r="Z230" s="1"/>
  <c r="Y225"/>
  <c r="Z225" s="1"/>
  <c r="W221"/>
  <c r="X221" s="1"/>
  <c r="Y216"/>
  <c r="Z216" s="1"/>
  <c r="W212"/>
  <c r="X212" s="1"/>
  <c r="Y207"/>
  <c r="Z207" s="1"/>
  <c r="W203"/>
  <c r="X203" s="1"/>
  <c r="Y198"/>
  <c r="Z198" s="1"/>
  <c r="Y193"/>
  <c r="Z193" s="1"/>
  <c r="W189"/>
  <c r="X189" s="1"/>
  <c r="W185"/>
  <c r="X185" s="1"/>
  <c r="W181"/>
  <c r="X181" s="1"/>
  <c r="W177"/>
  <c r="X177" s="1"/>
  <c r="Y172"/>
  <c r="Z172" s="1"/>
  <c r="W169"/>
  <c r="X169" s="1"/>
  <c r="Y164"/>
  <c r="Z164" s="1"/>
  <c r="Y160"/>
  <c r="Z160" s="1"/>
  <c r="Y156"/>
  <c r="Z156" s="1"/>
  <c r="W254" i="68"/>
  <c r="X254" s="1"/>
  <c r="W238"/>
  <c r="X238" s="1"/>
  <c r="W222"/>
  <c r="X222" s="1"/>
  <c r="W206"/>
  <c r="X206" s="1"/>
  <c r="W190"/>
  <c r="X190" s="1"/>
  <c r="Y175"/>
  <c r="Z175" s="1"/>
  <c r="W162"/>
  <c r="X162" s="1"/>
  <c r="Y148"/>
  <c r="Z148" s="1"/>
  <c r="W134"/>
  <c r="X134" s="1"/>
  <c r="Y118"/>
  <c r="Z118" s="1"/>
  <c r="Y102"/>
  <c r="Z102" s="1"/>
  <c r="Y86"/>
  <c r="Z86" s="1"/>
  <c r="Y72"/>
  <c r="Z72" s="1"/>
  <c r="Y63"/>
  <c r="Z63" s="1"/>
  <c r="Y54"/>
  <c r="Z54" s="1"/>
  <c r="W45"/>
  <c r="X45" s="1"/>
  <c r="W36"/>
  <c r="X36" s="1"/>
  <c r="W27"/>
  <c r="X27" s="1"/>
  <c r="Y259" i="67"/>
  <c r="Z259" s="1"/>
  <c r="Y252"/>
  <c r="Z252" s="1"/>
  <c r="W245"/>
  <c r="X245" s="1"/>
  <c r="Y237"/>
  <c r="Z237" s="1"/>
  <c r="Y229"/>
  <c r="Z229" s="1"/>
  <c r="Y213"/>
  <c r="Z213" s="1"/>
  <c r="W204"/>
  <c r="X204" s="1"/>
  <c r="W195"/>
  <c r="X195" s="1"/>
  <c r="W186"/>
  <c r="X186" s="1"/>
  <c r="W179"/>
  <c r="X179" s="1"/>
  <c r="Y173"/>
  <c r="Z173" s="1"/>
  <c r="W167"/>
  <c r="X167" s="1"/>
  <c r="W153"/>
  <c r="X153" s="1"/>
  <c r="Y145"/>
  <c r="Z145" s="1"/>
  <c r="Y139"/>
  <c r="Z139" s="1"/>
  <c r="W133"/>
  <c r="X133" s="1"/>
  <c r="Y118"/>
  <c r="Z118" s="1"/>
  <c r="W112"/>
  <c r="X112" s="1"/>
  <c r="W105"/>
  <c r="X105" s="1"/>
  <c r="Y98"/>
  <c r="Z98" s="1"/>
  <c r="Y86"/>
  <c r="Z86" s="1"/>
  <c r="Y83"/>
  <c r="Z83" s="1"/>
  <c r="W79"/>
  <c r="X79" s="1"/>
  <c r="W75"/>
  <c r="X75" s="1"/>
  <c r="Y70"/>
  <c r="Z70" s="1"/>
  <c r="Y67"/>
  <c r="Z67" s="1"/>
  <c r="W63"/>
  <c r="X63" s="1"/>
  <c r="Y59"/>
  <c r="Z59" s="1"/>
  <c r="Y55"/>
  <c r="Z55" s="1"/>
  <c r="Y47"/>
  <c r="Z47" s="1"/>
  <c r="Y40"/>
  <c r="Z40" s="1"/>
  <c r="W37"/>
  <c r="X37" s="1"/>
  <c r="W33"/>
  <c r="X33" s="1"/>
  <c r="Y266" i="66"/>
  <c r="Z266" s="1"/>
  <c r="Y261"/>
  <c r="Z261" s="1"/>
  <c r="W257"/>
  <c r="X257" s="1"/>
  <c r="Y252"/>
  <c r="Z252" s="1"/>
  <c r="W248"/>
  <c r="X248" s="1"/>
  <c r="Y243"/>
  <c r="Z243" s="1"/>
  <c r="W239"/>
  <c r="X239" s="1"/>
  <c r="Y234"/>
  <c r="Z234" s="1"/>
  <c r="Y229"/>
  <c r="Z229" s="1"/>
  <c r="W225"/>
  <c r="X225" s="1"/>
  <c r="Y220"/>
  <c r="Z220" s="1"/>
  <c r="W216"/>
  <c r="X216" s="1"/>
  <c r="Y211"/>
  <c r="Z211" s="1"/>
  <c r="W207"/>
  <c r="X207" s="1"/>
  <c r="Y202"/>
  <c r="Z202" s="1"/>
  <c r="Y197"/>
  <c r="Z197" s="1"/>
  <c r="W193"/>
  <c r="X193" s="1"/>
  <c r="Y188"/>
  <c r="Z188" s="1"/>
  <c r="Y184"/>
  <c r="Z184" s="1"/>
  <c r="Y180"/>
  <c r="Z180" s="1"/>
  <c r="Y176"/>
  <c r="Z176" s="1"/>
  <c r="W172"/>
  <c r="X172" s="1"/>
  <c r="W168"/>
  <c r="X168" s="1"/>
  <c r="W164"/>
  <c r="X164" s="1"/>
  <c r="W160"/>
  <c r="X160" s="1"/>
  <c r="Y262" i="68"/>
  <c r="Z262" s="1"/>
  <c r="Y246"/>
  <c r="Z246" s="1"/>
  <c r="Y230"/>
  <c r="Z230" s="1"/>
  <c r="Y214"/>
  <c r="Z214" s="1"/>
  <c r="Y198"/>
  <c r="Z198" s="1"/>
  <c r="W183"/>
  <c r="X183" s="1"/>
  <c r="W169"/>
  <c r="X169" s="1"/>
  <c r="W156"/>
  <c r="X156" s="1"/>
  <c r="Y126"/>
  <c r="Z126" s="1"/>
  <c r="W111"/>
  <c r="X111" s="1"/>
  <c r="W95"/>
  <c r="X95" s="1"/>
  <c r="W79"/>
  <c r="X79" s="1"/>
  <c r="Y68"/>
  <c r="Z68" s="1"/>
  <c r="Y59"/>
  <c r="Z59" s="1"/>
  <c r="Y50"/>
  <c r="Z50" s="1"/>
  <c r="W41"/>
  <c r="X41" s="1"/>
  <c r="W32"/>
  <c r="X32" s="1"/>
  <c r="Y264" i="67"/>
  <c r="Z264" s="1"/>
  <c r="W257"/>
  <c r="X257" s="1"/>
  <c r="Y249"/>
  <c r="Z249" s="1"/>
  <c r="W242"/>
  <c r="X242" s="1"/>
  <c r="Y218"/>
  <c r="Z218" s="1"/>
  <c r="Y209"/>
  <c r="Z209" s="1"/>
  <c r="W200"/>
  <c r="X200" s="1"/>
  <c r="W191"/>
  <c r="X191" s="1"/>
  <c r="W183"/>
  <c r="X183" s="1"/>
  <c r="Y176"/>
  <c r="Z176" s="1"/>
  <c r="Y163"/>
  <c r="Z163" s="1"/>
  <c r="W157"/>
  <c r="X157" s="1"/>
  <c r="W150"/>
  <c r="X150" s="1"/>
  <c r="Y136"/>
  <c r="Z136" s="1"/>
  <c r="Y129"/>
  <c r="Z129" s="1"/>
  <c r="Y122"/>
  <c r="Z122" s="1"/>
  <c r="Y115"/>
  <c r="Z115" s="1"/>
  <c r="Y108"/>
  <c r="Z108" s="1"/>
  <c r="W102"/>
  <c r="X102" s="1"/>
  <c r="W95"/>
  <c r="X95" s="1"/>
  <c r="W90"/>
  <c r="X90" s="1"/>
  <c r="Y81"/>
  <c r="Z81" s="1"/>
  <c r="Y77"/>
  <c r="Z77" s="1"/>
  <c r="Y73"/>
  <c r="Z73" s="1"/>
  <c r="Y69"/>
  <c r="Z69" s="1"/>
  <c r="W66"/>
  <c r="X66" s="1"/>
  <c r="W62"/>
  <c r="X62" s="1"/>
  <c r="Y57"/>
  <c r="Z57" s="1"/>
  <c r="W54"/>
  <c r="X54" s="1"/>
  <c r="Y50"/>
  <c r="Z50" s="1"/>
  <c r="W43"/>
  <c r="X43" s="1"/>
  <c r="W39"/>
  <c r="X39" s="1"/>
  <c r="W36"/>
  <c r="X36" s="1"/>
  <c r="W31"/>
  <c r="X31" s="1"/>
  <c r="W28"/>
  <c r="X28" s="1"/>
  <c r="Y264" i="66"/>
  <c r="Z264" s="1"/>
  <c r="W260"/>
  <c r="X260" s="1"/>
  <c r="Y255"/>
  <c r="Z255" s="1"/>
  <c r="W251"/>
  <c r="X251" s="1"/>
  <c r="Y246"/>
  <c r="Z246" s="1"/>
  <c r="Y241"/>
  <c r="Z241" s="1"/>
  <c r="W237"/>
  <c r="X237" s="1"/>
  <c r="Y232"/>
  <c r="Z232" s="1"/>
  <c r="W228"/>
  <c r="X228" s="1"/>
  <c r="Y223"/>
  <c r="Z223" s="1"/>
  <c r="W219"/>
  <c r="X219" s="1"/>
  <c r="Y214"/>
  <c r="Z214" s="1"/>
  <c r="Y209"/>
  <c r="Z209" s="1"/>
  <c r="W205"/>
  <c r="X205" s="1"/>
  <c r="Y200"/>
  <c r="Z200" s="1"/>
  <c r="W196"/>
  <c r="X196" s="1"/>
  <c r="Y191"/>
  <c r="Z191" s="1"/>
  <c r="W187"/>
  <c r="X187" s="1"/>
  <c r="Y183"/>
  <c r="Z183" s="1"/>
  <c r="Y178"/>
  <c r="Z178" s="1"/>
  <c r="Y174"/>
  <c r="Z174" s="1"/>
  <c r="Y170"/>
  <c r="Z170" s="1"/>
  <c r="Y166"/>
  <c r="Z166" s="1"/>
  <c r="Y162"/>
  <c r="Z162" s="1"/>
  <c r="Y158"/>
  <c r="Z158" s="1"/>
  <c r="Y154"/>
  <c r="Z154" s="1"/>
  <c r="Y150"/>
  <c r="Z150" s="1"/>
  <c r="Y146"/>
  <c r="Z146" s="1"/>
  <c r="Y142"/>
  <c r="Z142" s="1"/>
  <c r="Y138"/>
  <c r="Z138" s="1"/>
  <c r="Y134"/>
  <c r="Z134" s="1"/>
  <c r="W130"/>
  <c r="X130" s="1"/>
  <c r="W126"/>
  <c r="X126" s="1"/>
  <c r="W122"/>
  <c r="X122" s="1"/>
  <c r="W118"/>
  <c r="X118" s="1"/>
  <c r="W114"/>
  <c r="X114" s="1"/>
  <c r="W110"/>
  <c r="X110" s="1"/>
  <c r="W106"/>
  <c r="X106" s="1"/>
  <c r="W103"/>
  <c r="X103" s="1"/>
  <c r="W99"/>
  <c r="X99" s="1"/>
  <c r="W95"/>
  <c r="X95" s="1"/>
  <c r="Y90"/>
  <c r="Z90" s="1"/>
  <c r="Y87"/>
  <c r="Z87" s="1"/>
  <c r="W84"/>
  <c r="X84" s="1"/>
  <c r="W77"/>
  <c r="X77" s="1"/>
  <c r="Y73"/>
  <c r="Z73" s="1"/>
  <c r="Y70"/>
  <c r="Z70" s="1"/>
  <c r="W67"/>
  <c r="X67" s="1"/>
  <c r="W64"/>
  <c r="X64" s="1"/>
  <c r="W60"/>
  <c r="X60" s="1"/>
  <c r="Y53"/>
  <c r="Z53" s="1"/>
  <c r="W50"/>
  <c r="X50" s="1"/>
  <c r="W47"/>
  <c r="X47" s="1"/>
  <c r="W43"/>
  <c r="X43" s="1"/>
  <c r="W40"/>
  <c r="X40" s="1"/>
  <c r="Y33"/>
  <c r="Z33" s="1"/>
  <c r="Y30"/>
  <c r="Z30" s="1"/>
  <c r="Y27"/>
  <c r="Z27" s="1"/>
  <c r="W265" i="65"/>
  <c r="X265" s="1"/>
  <c r="W261"/>
  <c r="X261" s="1"/>
  <c r="W257"/>
  <c r="X257" s="1"/>
  <c r="W253"/>
  <c r="X253" s="1"/>
  <c r="W249"/>
  <c r="X249" s="1"/>
  <c r="W245"/>
  <c r="X245" s="1"/>
  <c r="W241"/>
  <c r="X241" s="1"/>
  <c r="W237"/>
  <c r="X237" s="1"/>
  <c r="W233"/>
  <c r="X233" s="1"/>
  <c r="W229"/>
  <c r="X229" s="1"/>
  <c r="Y225"/>
  <c r="Z225" s="1"/>
  <c r="W222"/>
  <c r="X222" s="1"/>
  <c r="Y218"/>
  <c r="Z218" s="1"/>
  <c r="Y214"/>
  <c r="Z214" s="1"/>
  <c r="Y210"/>
  <c r="Z210" s="1"/>
  <c r="W207"/>
  <c r="X207" s="1"/>
  <c r="W203"/>
  <c r="X203" s="1"/>
  <c r="W200"/>
  <c r="X200" s="1"/>
  <c r="W197"/>
  <c r="X197" s="1"/>
  <c r="W193"/>
  <c r="X193" s="1"/>
  <c r="Y189"/>
  <c r="Z189" s="1"/>
  <c r="Y186"/>
  <c r="Z186" s="1"/>
  <c r="Y183"/>
  <c r="Z183" s="1"/>
  <c r="W180"/>
  <c r="X180" s="1"/>
  <c r="W177"/>
  <c r="X177" s="1"/>
  <c r="Y173"/>
  <c r="Z173" s="1"/>
  <c r="W171"/>
  <c r="X171" s="1"/>
  <c r="Y168"/>
  <c r="Z168" s="1"/>
  <c r="W165"/>
  <c r="X165" s="1"/>
  <c r="W162"/>
  <c r="X162" s="1"/>
  <c r="W158"/>
  <c r="X158" s="1"/>
  <c r="W155"/>
  <c r="X155" s="1"/>
  <c r="Y151"/>
  <c r="Z151" s="1"/>
  <c r="Y148"/>
  <c r="Z148" s="1"/>
  <c r="Y145"/>
  <c r="Z145" s="1"/>
  <c r="Y142"/>
  <c r="Z142" s="1"/>
  <c r="Y136"/>
  <c r="Z136" s="1"/>
  <c r="Y132"/>
  <c r="Z132" s="1"/>
  <c r="W129"/>
  <c r="X129" s="1"/>
  <c r="Y122"/>
  <c r="Z122" s="1"/>
  <c r="Y119"/>
  <c r="Z119" s="1"/>
  <c r="W116"/>
  <c r="X116" s="1"/>
  <c r="W113"/>
  <c r="X113" s="1"/>
  <c r="W109"/>
  <c r="X109" s="1"/>
  <c r="Y105"/>
  <c r="Z105" s="1"/>
  <c r="Y101"/>
  <c r="Z101" s="1"/>
  <c r="W94"/>
  <c r="X94" s="1"/>
  <c r="W249" i="68"/>
  <c r="X249" s="1"/>
  <c r="W217"/>
  <c r="X217" s="1"/>
  <c r="W185"/>
  <c r="X185" s="1"/>
  <c r="W129"/>
  <c r="X129" s="1"/>
  <c r="Y97"/>
  <c r="Z97" s="1"/>
  <c r="Y69"/>
  <c r="Z69" s="1"/>
  <c r="Y51"/>
  <c r="Z51" s="1"/>
  <c r="W33"/>
  <c r="X33" s="1"/>
  <c r="W258" i="67"/>
  <c r="X258" s="1"/>
  <c r="Y242"/>
  <c r="Z242" s="1"/>
  <c r="Y210"/>
  <c r="Z210" s="1"/>
  <c r="W192"/>
  <c r="X192" s="1"/>
  <c r="W177"/>
  <c r="X177" s="1"/>
  <c r="Y164"/>
  <c r="Z164" s="1"/>
  <c r="Y150"/>
  <c r="Z150" s="1"/>
  <c r="Y123"/>
  <c r="Z123" s="1"/>
  <c r="Y109"/>
  <c r="Z109" s="1"/>
  <c r="W96"/>
  <c r="X96" s="1"/>
  <c r="W86"/>
  <c r="X86" s="1"/>
  <c r="W78"/>
  <c r="X78" s="1"/>
  <c r="W70"/>
  <c r="X70" s="1"/>
  <c r="Y46"/>
  <c r="Z46" s="1"/>
  <c r="Y39"/>
  <c r="Z39" s="1"/>
  <c r="W32"/>
  <c r="X32" s="1"/>
  <c r="W265" i="66"/>
  <c r="X265" s="1"/>
  <c r="W256"/>
  <c r="X256" s="1"/>
  <c r="W247"/>
  <c r="X247" s="1"/>
  <c r="Y237"/>
  <c r="Z237" s="1"/>
  <c r="Y228"/>
  <c r="Z228" s="1"/>
  <c r="Y219"/>
  <c r="Z219" s="1"/>
  <c r="Y210"/>
  <c r="Z210" s="1"/>
  <c r="W201"/>
  <c r="X201" s="1"/>
  <c r="W192"/>
  <c r="X192" s="1"/>
  <c r="W175"/>
  <c r="X175" s="1"/>
  <c r="W167"/>
  <c r="X167" s="1"/>
  <c r="W159"/>
  <c r="X159" s="1"/>
  <c r="Y152"/>
  <c r="Z152" s="1"/>
  <c r="W143"/>
  <c r="X143" s="1"/>
  <c r="W139"/>
  <c r="X139" s="1"/>
  <c r="W134"/>
  <c r="X134" s="1"/>
  <c r="Y128"/>
  <c r="Z128" s="1"/>
  <c r="Y124"/>
  <c r="Z124" s="1"/>
  <c r="W120"/>
  <c r="X120" s="1"/>
  <c r="W116"/>
  <c r="X116" s="1"/>
  <c r="W111"/>
  <c r="X111" s="1"/>
  <c r="Y106"/>
  <c r="Z106" s="1"/>
  <c r="Y102"/>
  <c r="Z102" s="1"/>
  <c r="Y93"/>
  <c r="Z93" s="1"/>
  <c r="W89"/>
  <c r="X89" s="1"/>
  <c r="W85"/>
  <c r="X85" s="1"/>
  <c r="Y81"/>
  <c r="Z81" s="1"/>
  <c r="Y77"/>
  <c r="Z77" s="1"/>
  <c r="W73"/>
  <c r="X73" s="1"/>
  <c r="Y69"/>
  <c r="Z69" s="1"/>
  <c r="W62"/>
  <c r="X62" s="1"/>
  <c r="Y54"/>
  <c r="Z54" s="1"/>
  <c r="Y50"/>
  <c r="Z50" s="1"/>
  <c r="Y46"/>
  <c r="Z46" s="1"/>
  <c r="W42"/>
  <c r="X42" s="1"/>
  <c r="W39"/>
  <c r="X39" s="1"/>
  <c r="W35"/>
  <c r="X35" s="1"/>
  <c r="Y265" i="65"/>
  <c r="Z265" s="1"/>
  <c r="Y260"/>
  <c r="Z260" s="1"/>
  <c r="W256"/>
  <c r="X256" s="1"/>
  <c r="Y251"/>
  <c r="Z251" s="1"/>
  <c r="W247"/>
  <c r="X247" s="1"/>
  <c r="Y242"/>
  <c r="Z242" s="1"/>
  <c r="W238"/>
  <c r="X238" s="1"/>
  <c r="Y233"/>
  <c r="Z233" s="1"/>
  <c r="Y228"/>
  <c r="Z228" s="1"/>
  <c r="Y224"/>
  <c r="Z224" s="1"/>
  <c r="W221"/>
  <c r="X221" s="1"/>
  <c r="Y216"/>
  <c r="Z216" s="1"/>
  <c r="W212"/>
  <c r="X212" s="1"/>
  <c r="W246" i="68"/>
  <c r="X246" s="1"/>
  <c r="W214"/>
  <c r="X214" s="1"/>
  <c r="Y182"/>
  <c r="Z182" s="1"/>
  <c r="Y155"/>
  <c r="Z155" s="1"/>
  <c r="W126"/>
  <c r="X126" s="1"/>
  <c r="Y94"/>
  <c r="Z94" s="1"/>
  <c r="W68"/>
  <c r="X68" s="1"/>
  <c r="Y49"/>
  <c r="Z49" s="1"/>
  <c r="Y31"/>
  <c r="Z31" s="1"/>
  <c r="Y256" i="67"/>
  <c r="Z256" s="1"/>
  <c r="Y241"/>
  <c r="Z241" s="1"/>
  <c r="W226"/>
  <c r="X226" s="1"/>
  <c r="W209"/>
  <c r="X209" s="1"/>
  <c r="Y190"/>
  <c r="Z190" s="1"/>
  <c r="W176"/>
  <c r="X176" s="1"/>
  <c r="W163"/>
  <c r="X163" s="1"/>
  <c r="Y149"/>
  <c r="Z149" s="1"/>
  <c r="W136"/>
  <c r="X136" s="1"/>
  <c r="W122"/>
  <c r="X122" s="1"/>
  <c r="W108"/>
  <c r="X108" s="1"/>
  <c r="Y94"/>
  <c r="Z94" s="1"/>
  <c r="W85"/>
  <c r="X85" s="1"/>
  <c r="Y53"/>
  <c r="Z53" s="1"/>
  <c r="W46"/>
  <c r="X46" s="1"/>
  <c r="Y38"/>
  <c r="Z38" s="1"/>
  <c r="Y30"/>
  <c r="Z30" s="1"/>
  <c r="W264" i="66"/>
  <c r="X264" s="1"/>
  <c r="W255"/>
  <c r="X255" s="1"/>
  <c r="Y245"/>
  <c r="Z245" s="1"/>
  <c r="Y236"/>
  <c r="Z236" s="1"/>
  <c r="Y227"/>
  <c r="Z227" s="1"/>
  <c r="Y218"/>
  <c r="Z218" s="1"/>
  <c r="W209"/>
  <c r="X209" s="1"/>
  <c r="W200"/>
  <c r="X200" s="1"/>
  <c r="W191"/>
  <c r="X191" s="1"/>
  <c r="Y182"/>
  <c r="Z182" s="1"/>
  <c r="W174"/>
  <c r="X174" s="1"/>
  <c r="W166"/>
  <c r="X166" s="1"/>
  <c r="W152"/>
  <c r="X152" s="1"/>
  <c r="W148"/>
  <c r="X148" s="1"/>
  <c r="W138"/>
  <c r="X138" s="1"/>
  <c r="Y133"/>
  <c r="Z133" s="1"/>
  <c r="W128"/>
  <c r="X128" s="1"/>
  <c r="Y119"/>
  <c r="Z119" s="1"/>
  <c r="W115"/>
  <c r="X115" s="1"/>
  <c r="Y110"/>
  <c r="Z110" s="1"/>
  <c r="Y101"/>
  <c r="Z101" s="1"/>
  <c r="Y97"/>
  <c r="Z97" s="1"/>
  <c r="W93"/>
  <c r="X93" s="1"/>
  <c r="W81"/>
  <c r="X81" s="1"/>
  <c r="Y76"/>
  <c r="Z76" s="1"/>
  <c r="W69"/>
  <c r="X69" s="1"/>
  <c r="Y65"/>
  <c r="Z65" s="1"/>
  <c r="Y61"/>
  <c r="Z61" s="1"/>
  <c r="Y57"/>
  <c r="Z57" s="1"/>
  <c r="W54"/>
  <c r="X54" s="1"/>
  <c r="W46"/>
  <c r="X46" s="1"/>
  <c r="Y38"/>
  <c r="Z38" s="1"/>
  <c r="Y34"/>
  <c r="Z34" s="1"/>
  <c r="Y31"/>
  <c r="Z31" s="1"/>
  <c r="W28"/>
  <c r="X28" s="1"/>
  <c r="Y264" i="65"/>
  <c r="Z264" s="1"/>
  <c r="W260"/>
  <c r="X260" s="1"/>
  <c r="Y255"/>
  <c r="Z255" s="1"/>
  <c r="W251"/>
  <c r="X251" s="1"/>
  <c r="Y246"/>
  <c r="Z246" s="1"/>
  <c r="W242"/>
  <c r="X242" s="1"/>
  <c r="Y237"/>
  <c r="Z237" s="1"/>
  <c r="Y232"/>
  <c r="Z232" s="1"/>
  <c r="W228"/>
  <c r="X228" s="1"/>
  <c r="W224"/>
  <c r="X224" s="1"/>
  <c r="Y220"/>
  <c r="Z220" s="1"/>
  <c r="W216"/>
  <c r="X216" s="1"/>
  <c r="W242" i="68"/>
  <c r="X242" s="1"/>
  <c r="W210"/>
  <c r="X210" s="1"/>
  <c r="Y178"/>
  <c r="Z178" s="1"/>
  <c r="W152"/>
  <c r="X152" s="1"/>
  <c r="W122"/>
  <c r="X122" s="1"/>
  <c r="Y90"/>
  <c r="Z90" s="1"/>
  <c r="Y65"/>
  <c r="Z65" s="1"/>
  <c r="Y47"/>
  <c r="Z47" s="1"/>
  <c r="W29"/>
  <c r="X29" s="1"/>
  <c r="Y254" i="67"/>
  <c r="Z254" s="1"/>
  <c r="Y239"/>
  <c r="Z239" s="1"/>
  <c r="Y224"/>
  <c r="Z224" s="1"/>
  <c r="Y206"/>
  <c r="Z206" s="1"/>
  <c r="W188"/>
  <c r="X188" s="1"/>
  <c r="Y147"/>
  <c r="Z147" s="1"/>
  <c r="Y134"/>
  <c r="Z134" s="1"/>
  <c r="W120"/>
  <c r="X120" s="1"/>
  <c r="Y106"/>
  <c r="Z106" s="1"/>
  <c r="Y93"/>
  <c r="Z93" s="1"/>
  <c r="Y84"/>
  <c r="Z84" s="1"/>
  <c r="W77"/>
  <c r="X77" s="1"/>
  <c r="W69"/>
  <c r="X69" s="1"/>
  <c r="W61"/>
  <c r="X61" s="1"/>
  <c r="Y45"/>
  <c r="Z45" s="1"/>
  <c r="W38"/>
  <c r="X38" s="1"/>
  <c r="Y263" i="66"/>
  <c r="Z263" s="1"/>
  <c r="Y254"/>
  <c r="Z254" s="1"/>
  <c r="W245"/>
  <c r="X245" s="1"/>
  <c r="W236"/>
  <c r="X236" s="1"/>
  <c r="W227"/>
  <c r="X227" s="1"/>
  <c r="Y217"/>
  <c r="Z217" s="1"/>
  <c r="Y208"/>
  <c r="Z208" s="1"/>
  <c r="Y199"/>
  <c r="Z199" s="1"/>
  <c r="Y190"/>
  <c r="Z190" s="1"/>
  <c r="W182"/>
  <c r="X182" s="1"/>
  <c r="Y173"/>
  <c r="Z173" s="1"/>
  <c r="Y165"/>
  <c r="Z165" s="1"/>
  <c r="Y157"/>
  <c r="Z157" s="1"/>
  <c r="Y151"/>
  <c r="Z151" s="1"/>
  <c r="W147"/>
  <c r="X147" s="1"/>
  <c r="W142"/>
  <c r="X142" s="1"/>
  <c r="Y137"/>
  <c r="Z137" s="1"/>
  <c r="Y132"/>
  <c r="Z132" s="1"/>
  <c r="Y127"/>
  <c r="Z127" s="1"/>
  <c r="W124"/>
  <c r="X124" s="1"/>
  <c r="W119"/>
  <c r="X119" s="1"/>
  <c r="Y114"/>
  <c r="Z114" s="1"/>
  <c r="Y109"/>
  <c r="Z109" s="1"/>
  <c r="Y105"/>
  <c r="Z105" s="1"/>
  <c r="W101"/>
  <c r="X101" s="1"/>
  <c r="W97"/>
  <c r="X97" s="1"/>
  <c r="Y92"/>
  <c r="Z92" s="1"/>
  <c r="W88"/>
  <c r="X88" s="1"/>
  <c r="Y84"/>
  <c r="Z84" s="1"/>
  <c r="Y80"/>
  <c r="Z80" s="1"/>
  <c r="W76"/>
  <c r="X76" s="1"/>
  <c r="Y72"/>
  <c r="Z72" s="1"/>
  <c r="W65"/>
  <c r="X65" s="1"/>
  <c r="W61"/>
  <c r="X61" s="1"/>
  <c r="W57"/>
  <c r="X57" s="1"/>
  <c r="W53"/>
  <c r="X53" s="1"/>
  <c r="Y49"/>
  <c r="Z49" s="1"/>
  <c r="Y45"/>
  <c r="Z45" s="1"/>
  <c r="Y41"/>
  <c r="Z41" s="1"/>
  <c r="W38"/>
  <c r="X38" s="1"/>
  <c r="W34"/>
  <c r="X34" s="1"/>
  <c r="W31"/>
  <c r="X31" s="1"/>
  <c r="W27"/>
  <c r="X27" s="1"/>
  <c r="W264" i="65"/>
  <c r="X264" s="1"/>
  <c r="Y259"/>
  <c r="Z259" s="1"/>
  <c r="W255"/>
  <c r="X255" s="1"/>
  <c r="Y250"/>
  <c r="Z250" s="1"/>
  <c r="W246"/>
  <c r="X246" s="1"/>
  <c r="Y241"/>
  <c r="Z241" s="1"/>
  <c r="Y236"/>
  <c r="Z236" s="1"/>
  <c r="W232"/>
  <c r="X232" s="1"/>
  <c r="Y227"/>
  <c r="Z227" s="1"/>
  <c r="Y223"/>
  <c r="Z223" s="1"/>
  <c r="W262" i="68"/>
  <c r="X262" s="1"/>
  <c r="W230"/>
  <c r="X230" s="1"/>
  <c r="W198"/>
  <c r="X198" s="1"/>
  <c r="Y168"/>
  <c r="Z168" s="1"/>
  <c r="Y141"/>
  <c r="Z141" s="1"/>
  <c r="Y110"/>
  <c r="Z110" s="1"/>
  <c r="Y78"/>
  <c r="Z78" s="1"/>
  <c r="W59"/>
  <c r="X59" s="1"/>
  <c r="Y40"/>
  <c r="Z40" s="1"/>
  <c r="W264" i="67"/>
  <c r="X264" s="1"/>
  <c r="W249"/>
  <c r="X249" s="1"/>
  <c r="Y233"/>
  <c r="Z233" s="1"/>
  <c r="W218"/>
  <c r="X218" s="1"/>
  <c r="Y199"/>
  <c r="Z199" s="1"/>
  <c r="Y182"/>
  <c r="Z182" s="1"/>
  <c r="W170"/>
  <c r="X170" s="1"/>
  <c r="Y156"/>
  <c r="Z156" s="1"/>
  <c r="Y142"/>
  <c r="Z142" s="1"/>
  <c r="W129"/>
  <c r="X129" s="1"/>
  <c r="W115"/>
  <c r="X115" s="1"/>
  <c r="Y101"/>
  <c r="Z101" s="1"/>
  <c r="Y89"/>
  <c r="Z89" s="1"/>
  <c r="W81"/>
  <c r="X81" s="1"/>
  <c r="W73"/>
  <c r="X73" s="1"/>
  <c r="Y65"/>
  <c r="Z65" s="1"/>
  <c r="W50"/>
  <c r="X50" s="1"/>
  <c r="Y42"/>
  <c r="Z42" s="1"/>
  <c r="W35"/>
  <c r="X35" s="1"/>
  <c r="Y27"/>
  <c r="Z27" s="1"/>
  <c r="Y259" i="66"/>
  <c r="Z259" s="1"/>
  <c r="Y250"/>
  <c r="Z250" s="1"/>
  <c r="W241"/>
  <c r="X241" s="1"/>
  <c r="W232"/>
  <c r="X232" s="1"/>
  <c r="W223"/>
  <c r="X223" s="1"/>
  <c r="Y213"/>
  <c r="Z213" s="1"/>
  <c r="Y204"/>
  <c r="Z204" s="1"/>
  <c r="Y195"/>
  <c r="Z195" s="1"/>
  <c r="Y186"/>
  <c r="Z186" s="1"/>
  <c r="W155"/>
  <c r="X155" s="1"/>
  <c r="Y149"/>
  <c r="Z149" s="1"/>
  <c r="W145"/>
  <c r="X145" s="1"/>
  <c r="W141"/>
  <c r="X141" s="1"/>
  <c r="W131"/>
  <c r="X131" s="1"/>
  <c r="Y126"/>
  <c r="Z126" s="1"/>
  <c r="Y121"/>
  <c r="Z121" s="1"/>
  <c r="W117"/>
  <c r="X117" s="1"/>
  <c r="Y112"/>
  <c r="Z112" s="1"/>
  <c r="W108"/>
  <c r="X108" s="1"/>
  <c r="W104"/>
  <c r="X104" s="1"/>
  <c r="W100"/>
  <c r="X100" s="1"/>
  <c r="W96"/>
  <c r="X96" s="1"/>
  <c r="W90"/>
  <c r="X90" s="1"/>
  <c r="Y86"/>
  <c r="Z86" s="1"/>
  <c r="Y82"/>
  <c r="Z82" s="1"/>
  <c r="W79"/>
  <c r="X79" s="1"/>
  <c r="Y74"/>
  <c r="Z74" s="1"/>
  <c r="Y71"/>
  <c r="Z71" s="1"/>
  <c r="Y67"/>
  <c r="Z67" s="1"/>
  <c r="Y63"/>
  <c r="Z63" s="1"/>
  <c r="W59"/>
  <c r="X59" s="1"/>
  <c r="W52"/>
  <c r="X52" s="1"/>
  <c r="Y48"/>
  <c r="Z48" s="1"/>
  <c r="W44"/>
  <c r="X44" s="1"/>
  <c r="Y40"/>
  <c r="Z40" s="1"/>
  <c r="Y36"/>
  <c r="Z36" s="1"/>
  <c r="Y29"/>
  <c r="Z29" s="1"/>
  <c r="W26"/>
  <c r="X26" s="1"/>
  <c r="Y262" i="65"/>
  <c r="Z262" s="1"/>
  <c r="W258"/>
  <c r="X258" s="1"/>
  <c r="Y253"/>
  <c r="Z253" s="1"/>
  <c r="Y248"/>
  <c r="Z248" s="1"/>
  <c r="W244"/>
  <c r="X244" s="1"/>
  <c r="Y239"/>
  <c r="Z239" s="1"/>
  <c r="W235"/>
  <c r="X235" s="1"/>
  <c r="Y230"/>
  <c r="Z230" s="1"/>
  <c r="W218"/>
  <c r="X218" s="1"/>
  <c r="Y213"/>
  <c r="Z213" s="1"/>
  <c r="Y209"/>
  <c r="Z209" s="1"/>
  <c r="W205"/>
  <c r="X205" s="1"/>
  <c r="W198"/>
  <c r="X198" s="1"/>
  <c r="Y193"/>
  <c r="Z193" s="1"/>
  <c r="W186"/>
  <c r="X186" s="1"/>
  <c r="Y182"/>
  <c r="Z182" s="1"/>
  <c r="Y174"/>
  <c r="Z174" s="1"/>
  <c r="Y171"/>
  <c r="Z171" s="1"/>
  <c r="Y164"/>
  <c r="Z164" s="1"/>
  <c r="W161"/>
  <c r="X161" s="1"/>
  <c r="W157"/>
  <c r="X157" s="1"/>
  <c r="Y153"/>
  <c r="Z153" s="1"/>
  <c r="Y149"/>
  <c r="Z149" s="1"/>
  <c r="W143"/>
  <c r="X143" s="1"/>
  <c r="W139"/>
  <c r="X139" s="1"/>
  <c r="Y135"/>
  <c r="Z135" s="1"/>
  <c r="Y127"/>
  <c r="Z127" s="1"/>
  <c r="Y123"/>
  <c r="Z123" s="1"/>
  <c r="Y112"/>
  <c r="Z112" s="1"/>
  <c r="W108"/>
  <c r="X108" s="1"/>
  <c r="W104"/>
  <c r="X104" s="1"/>
  <c r="Y99"/>
  <c r="Z99" s="1"/>
  <c r="Y95"/>
  <c r="Z95" s="1"/>
  <c r="W91"/>
  <c r="X91" s="1"/>
  <c r="W87"/>
  <c r="X87" s="1"/>
  <c r="W83"/>
  <c r="X83" s="1"/>
  <c r="W80"/>
  <c r="X80" s="1"/>
  <c r="W76"/>
  <c r="X76" s="1"/>
  <c r="W72"/>
  <c r="X72" s="1"/>
  <c r="W68"/>
  <c r="X68" s="1"/>
  <c r="W64"/>
  <c r="X64" s="1"/>
  <c r="W60"/>
  <c r="X60" s="1"/>
  <c r="W56"/>
  <c r="X56" s="1"/>
  <c r="W52"/>
  <c r="X52" s="1"/>
  <c r="W48"/>
  <c r="X48" s="1"/>
  <c r="W44"/>
  <c r="X44" s="1"/>
  <c r="W40"/>
  <c r="X40" s="1"/>
  <c r="W36"/>
  <c r="X36" s="1"/>
  <c r="W32"/>
  <c r="X32" s="1"/>
  <c r="W28"/>
  <c r="X28" s="1"/>
  <c r="W265" i="64"/>
  <c r="X265" s="1"/>
  <c r="W261"/>
  <c r="X261" s="1"/>
  <c r="W257"/>
  <c r="X257" s="1"/>
  <c r="W253"/>
  <c r="X253" s="1"/>
  <c r="W249"/>
  <c r="X249" s="1"/>
  <c r="W245"/>
  <c r="X245" s="1"/>
  <c r="W241"/>
  <c r="X241" s="1"/>
  <c r="W237"/>
  <c r="X237" s="1"/>
  <c r="W233"/>
  <c r="X233" s="1"/>
  <c r="W229"/>
  <c r="X229" s="1"/>
  <c r="W225"/>
  <c r="X225" s="1"/>
  <c r="W221"/>
  <c r="X221" s="1"/>
  <c r="W217"/>
  <c r="X217" s="1"/>
  <c r="W213"/>
  <c r="X213" s="1"/>
  <c r="W209"/>
  <c r="X209" s="1"/>
  <c r="W205"/>
  <c r="X205" s="1"/>
  <c r="W201"/>
  <c r="X201" s="1"/>
  <c r="W197"/>
  <c r="X197" s="1"/>
  <c r="W193"/>
  <c r="X193" s="1"/>
  <c r="W189"/>
  <c r="X189" s="1"/>
  <c r="W185"/>
  <c r="X185" s="1"/>
  <c r="Y181"/>
  <c r="Z181" s="1"/>
  <c r="Y174"/>
  <c r="Z174" s="1"/>
  <c r="Y168"/>
  <c r="Z168" s="1"/>
  <c r="W165"/>
  <c r="X165" s="1"/>
  <c r="W162"/>
  <c r="X162" s="1"/>
  <c r="Y158"/>
  <c r="Z158" s="1"/>
  <c r="Y154"/>
  <c r="Z154" s="1"/>
  <c r="Y151"/>
  <c r="Z151" s="1"/>
  <c r="W148"/>
  <c r="X148" s="1"/>
  <c r="Y141"/>
  <c r="Z141" s="1"/>
  <c r="Y132"/>
  <c r="Z132" s="1"/>
  <c r="W129"/>
  <c r="X129" s="1"/>
  <c r="W233" i="68"/>
  <c r="X233" s="1"/>
  <c r="W171"/>
  <c r="X171" s="1"/>
  <c r="Y113"/>
  <c r="Z113" s="1"/>
  <c r="Y60"/>
  <c r="Z60" s="1"/>
  <c r="Y265" i="67"/>
  <c r="Z265" s="1"/>
  <c r="W235"/>
  <c r="X235" s="1"/>
  <c r="Y201"/>
  <c r="Z201" s="1"/>
  <c r="W171"/>
  <c r="X171" s="1"/>
  <c r="Y116"/>
  <c r="Z116" s="1"/>
  <c r="Y90"/>
  <c r="Z90" s="1"/>
  <c r="W74"/>
  <c r="X74" s="1"/>
  <c r="Y58"/>
  <c r="Z58" s="1"/>
  <c r="Y43"/>
  <c r="Z43" s="1"/>
  <c r="Y251" i="66"/>
  <c r="Z251" s="1"/>
  <c r="W233"/>
  <c r="X233" s="1"/>
  <c r="W215"/>
  <c r="X215" s="1"/>
  <c r="Y196"/>
  <c r="Z196" s="1"/>
  <c r="Y179"/>
  <c r="Z179" s="1"/>
  <c r="W163"/>
  <c r="X163" s="1"/>
  <c r="W150"/>
  <c r="X150" s="1"/>
  <c r="Y141"/>
  <c r="Z141" s="1"/>
  <c r="Y131"/>
  <c r="Z131" s="1"/>
  <c r="W123"/>
  <c r="X123" s="1"/>
  <c r="W113"/>
  <c r="X113" s="1"/>
  <c r="Y104"/>
  <c r="Z104" s="1"/>
  <c r="Y96"/>
  <c r="Z96" s="1"/>
  <c r="W87"/>
  <c r="X87" s="1"/>
  <c r="Y79"/>
  <c r="Z79" s="1"/>
  <c r="W226" i="68"/>
  <c r="X226" s="1"/>
  <c r="W165"/>
  <c r="X165" s="1"/>
  <c r="Y106"/>
  <c r="Z106" s="1"/>
  <c r="Y56"/>
  <c r="Z56" s="1"/>
  <c r="W262" i="67"/>
  <c r="X262" s="1"/>
  <c r="Y231"/>
  <c r="Z231" s="1"/>
  <c r="Y197"/>
  <c r="Z197" s="1"/>
  <c r="Y168"/>
  <c r="Z168" s="1"/>
  <c r="W141"/>
  <c r="X141" s="1"/>
  <c r="Y113"/>
  <c r="Z113" s="1"/>
  <c r="Y88"/>
  <c r="Z88" s="1"/>
  <c r="Y72"/>
  <c r="Z72" s="1"/>
  <c r="W57"/>
  <c r="X57" s="1"/>
  <c r="W42"/>
  <c r="X42" s="1"/>
  <c r="W27"/>
  <c r="X27" s="1"/>
  <c r="Y249" i="66"/>
  <c r="Z249" s="1"/>
  <c r="Y231"/>
  <c r="Z231" s="1"/>
  <c r="W213"/>
  <c r="X213" s="1"/>
  <c r="W195"/>
  <c r="X195" s="1"/>
  <c r="W178"/>
  <c r="X178" s="1"/>
  <c r="W162"/>
  <c r="X162" s="1"/>
  <c r="W149"/>
  <c r="X149" s="1"/>
  <c r="W140"/>
  <c r="X140" s="1"/>
  <c r="Y130"/>
  <c r="Z130" s="1"/>
  <c r="W121"/>
  <c r="X121" s="1"/>
  <c r="W112"/>
  <c r="X112" s="1"/>
  <c r="Y94"/>
  <c r="Z94" s="1"/>
  <c r="W86"/>
  <c r="X86" s="1"/>
  <c r="W218" i="68"/>
  <c r="X218" s="1"/>
  <c r="W159"/>
  <c r="X159" s="1"/>
  <c r="Y98"/>
  <c r="Z98" s="1"/>
  <c r="W52"/>
  <c r="X52" s="1"/>
  <c r="Y227" i="67"/>
  <c r="Z227" s="1"/>
  <c r="W193"/>
  <c r="X193" s="1"/>
  <c r="W165"/>
  <c r="X165" s="1"/>
  <c r="Y137"/>
  <c r="Z137" s="1"/>
  <c r="W110"/>
  <c r="X110" s="1"/>
  <c r="W55"/>
  <c r="X55" s="1"/>
  <c r="W40"/>
  <c r="X40" s="1"/>
  <c r="Y265" i="66"/>
  <c r="Z265" s="1"/>
  <c r="Y247"/>
  <c r="Z247" s="1"/>
  <c r="W229"/>
  <c r="X229" s="1"/>
  <c r="W211"/>
  <c r="X211" s="1"/>
  <c r="Y192"/>
  <c r="Z192" s="1"/>
  <c r="W176"/>
  <c r="X176" s="1"/>
  <c r="Y159"/>
  <c r="Z159" s="1"/>
  <c r="Y148"/>
  <c r="Z148" s="1"/>
  <c r="Y139"/>
  <c r="Z139" s="1"/>
  <c r="Y129"/>
  <c r="Z129" s="1"/>
  <c r="Y120"/>
  <c r="Z120" s="1"/>
  <c r="Y103"/>
  <c r="Z103" s="1"/>
  <c r="W94"/>
  <c r="X94" s="1"/>
  <c r="Y85"/>
  <c r="Z85" s="1"/>
  <c r="W78"/>
  <c r="X78" s="1"/>
  <c r="W70"/>
  <c r="X70" s="1"/>
  <c r="Y62"/>
  <c r="Z62" s="1"/>
  <c r="W55"/>
  <c r="X55" s="1"/>
  <c r="Y47"/>
  <c r="Z47" s="1"/>
  <c r="Y39"/>
  <c r="Z39" s="1"/>
  <c r="W32"/>
  <c r="X32" s="1"/>
  <c r="W266" i="65"/>
  <c r="X266" s="1"/>
  <c r="Y256"/>
  <c r="Z256" s="1"/>
  <c r="Y247"/>
  <c r="Z247" s="1"/>
  <c r="Y238"/>
  <c r="Z238" s="1"/>
  <c r="Y229"/>
  <c r="Z229" s="1"/>
  <c r="W214"/>
  <c r="X214" s="1"/>
  <c r="Y208"/>
  <c r="Z208" s="1"/>
  <c r="Y203"/>
  <c r="Z203" s="1"/>
  <c r="W195"/>
  <c r="X195" s="1"/>
  <c r="W182"/>
  <c r="X182" s="1"/>
  <c r="W178"/>
  <c r="X178" s="1"/>
  <c r="W170"/>
  <c r="X170" s="1"/>
  <c r="W166"/>
  <c r="X166" s="1"/>
  <c r="W153"/>
  <c r="X153" s="1"/>
  <c r="Y140"/>
  <c r="Z140" s="1"/>
  <c r="W132"/>
  <c r="X132" s="1"/>
  <c r="W128"/>
  <c r="X128" s="1"/>
  <c r="W119"/>
  <c r="X119" s="1"/>
  <c r="W115"/>
  <c r="X115" s="1"/>
  <c r="Y110"/>
  <c r="Z110" s="1"/>
  <c r="W106"/>
  <c r="X106" s="1"/>
  <c r="Y100"/>
  <c r="Z100" s="1"/>
  <c r="W96"/>
  <c r="X96" s="1"/>
  <c r="Y90"/>
  <c r="Z90" s="1"/>
  <c r="W86"/>
  <c r="X86" s="1"/>
  <c r="W82"/>
  <c r="X82" s="1"/>
  <c r="W78"/>
  <c r="X78" s="1"/>
  <c r="Y73"/>
  <c r="Z73" s="1"/>
  <c r="W69"/>
  <c r="X69" s="1"/>
  <c r="Y64"/>
  <c r="Z64" s="1"/>
  <c r="Y59"/>
  <c r="Z59" s="1"/>
  <c r="W55"/>
  <c r="X55" s="1"/>
  <c r="Y50"/>
  <c r="Z50" s="1"/>
  <c r="W46"/>
  <c r="X46" s="1"/>
  <c r="Y41"/>
  <c r="Z41" s="1"/>
  <c r="W37"/>
  <c r="X37" s="1"/>
  <c r="Y32"/>
  <c r="Z32" s="1"/>
  <c r="Y27"/>
  <c r="Z27" s="1"/>
  <c r="W266" i="68"/>
  <c r="X266" s="1"/>
  <c r="W202"/>
  <c r="X202" s="1"/>
  <c r="Y82"/>
  <c r="Z82" s="1"/>
  <c r="W43"/>
  <c r="X43" s="1"/>
  <c r="W251" i="67"/>
  <c r="X251" s="1"/>
  <c r="W220"/>
  <c r="X220" s="1"/>
  <c r="Y184"/>
  <c r="Z184" s="1"/>
  <c r="Y158"/>
  <c r="Z158" s="1"/>
  <c r="W131"/>
  <c r="X131" s="1"/>
  <c r="W103"/>
  <c r="X103" s="1"/>
  <c r="W83"/>
  <c r="X83" s="1"/>
  <c r="W67"/>
  <c r="X67" s="1"/>
  <c r="Y51"/>
  <c r="Z51" s="1"/>
  <c r="Y36"/>
  <c r="Z36" s="1"/>
  <c r="W261" i="66"/>
  <c r="X261" s="1"/>
  <c r="W243"/>
  <c r="X243" s="1"/>
  <c r="Y224"/>
  <c r="Z224" s="1"/>
  <c r="Y206"/>
  <c r="Z206" s="1"/>
  <c r="W188"/>
  <c r="X188" s="1"/>
  <c r="W171"/>
  <c r="X171" s="1"/>
  <c r="W156"/>
  <c r="X156" s="1"/>
  <c r="W146"/>
  <c r="W137"/>
  <c r="X137" s="1"/>
  <c r="W92"/>
  <c r="X92" s="1"/>
  <c r="Y83"/>
  <c r="Z83" s="1"/>
  <c r="Y75"/>
  <c r="Z75" s="1"/>
  <c r="Y68"/>
  <c r="Z68" s="1"/>
  <c r="Y60"/>
  <c r="Z60" s="1"/>
  <c r="W45"/>
  <c r="X45" s="1"/>
  <c r="Y37"/>
  <c r="Z37" s="1"/>
  <c r="Y263" i="65"/>
  <c r="Z263" s="1"/>
  <c r="Y254"/>
  <c r="Z254" s="1"/>
  <c r="Y245"/>
  <c r="Z245" s="1"/>
  <c r="W236"/>
  <c r="X236" s="1"/>
  <c r="W227"/>
  <c r="X227" s="1"/>
  <c r="W220"/>
  <c r="X220" s="1"/>
  <c r="W213"/>
  <c r="X213" s="1"/>
  <c r="W208"/>
  <c r="X208" s="1"/>
  <c r="Y202"/>
  <c r="Z202" s="1"/>
  <c r="W199"/>
  <c r="X199" s="1"/>
  <c r="Y194"/>
  <c r="Z194" s="1"/>
  <c r="W190"/>
  <c r="X190" s="1"/>
  <c r="Y185"/>
  <c r="Z185" s="1"/>
  <c r="Y181"/>
  <c r="Z181" s="1"/>
  <c r="Y177"/>
  <c r="Z177" s="1"/>
  <c r="W173"/>
  <c r="X173" s="1"/>
  <c r="Y165"/>
  <c r="Z165" s="1"/>
  <c r="Y161"/>
  <c r="Z161" s="1"/>
  <c r="Y156"/>
  <c r="Z156" s="1"/>
  <c r="Y152"/>
  <c r="Z152" s="1"/>
  <c r="W148"/>
  <c r="X148" s="1"/>
  <c r="Y144"/>
  <c r="Z144" s="1"/>
  <c r="W140"/>
  <c r="X140" s="1"/>
  <c r="W137"/>
  <c r="X137" s="1"/>
  <c r="Y131"/>
  <c r="Z131" s="1"/>
  <c r="W127"/>
  <c r="X127" s="1"/>
  <c r="W123"/>
  <c r="X123" s="1"/>
  <c r="Y118"/>
  <c r="Z118" s="1"/>
  <c r="W110"/>
  <c r="X110" s="1"/>
  <c r="W105"/>
  <c r="X105" s="1"/>
  <c r="W100"/>
  <c r="X100" s="1"/>
  <c r="W95"/>
  <c r="X95" s="1"/>
  <c r="W90"/>
  <c r="X90" s="1"/>
  <c r="Y85"/>
  <c r="Z85" s="1"/>
  <c r="Y77"/>
  <c r="Z77" s="1"/>
  <c r="W73"/>
  <c r="X73" s="1"/>
  <c r="Y68"/>
  <c r="Z68" s="1"/>
  <c r="Y63"/>
  <c r="Z63" s="1"/>
  <c r="W194" i="68"/>
  <c r="X194" s="1"/>
  <c r="W75"/>
  <c r="X75" s="1"/>
  <c r="Y246" i="67"/>
  <c r="Z246" s="1"/>
  <c r="W127"/>
  <c r="X127" s="1"/>
  <c r="Y80"/>
  <c r="Z80" s="1"/>
  <c r="Y49"/>
  <c r="Z49" s="1"/>
  <c r="W259" i="66"/>
  <c r="X259" s="1"/>
  <c r="Y222"/>
  <c r="Z222" s="1"/>
  <c r="W154"/>
  <c r="X154" s="1"/>
  <c r="Y135"/>
  <c r="Z135" s="1"/>
  <c r="Y99"/>
  <c r="Z99" s="1"/>
  <c r="W82"/>
  <c r="X82" s="1"/>
  <c r="Y59"/>
  <c r="Z59" s="1"/>
  <c r="W51"/>
  <c r="X51" s="1"/>
  <c r="W30"/>
  <c r="X30" s="1"/>
  <c r="Y261" i="65"/>
  <c r="Z261" s="1"/>
  <c r="Y249"/>
  <c r="Z249" s="1"/>
  <c r="Y235"/>
  <c r="Z235" s="1"/>
  <c r="W225"/>
  <c r="X225" s="1"/>
  <c r="Y215"/>
  <c r="Z215" s="1"/>
  <c r="Y207"/>
  <c r="Z207" s="1"/>
  <c r="Y201"/>
  <c r="Z201" s="1"/>
  <c r="W196"/>
  <c r="X196" s="1"/>
  <c r="W186" i="68"/>
  <c r="X186" s="1"/>
  <c r="Y70"/>
  <c r="Z70" s="1"/>
  <c r="W243" i="67"/>
  <c r="X243" s="1"/>
  <c r="Y177"/>
  <c r="Z177" s="1"/>
  <c r="W124"/>
  <c r="X124" s="1"/>
  <c r="W47"/>
  <c r="X47" s="1"/>
  <c r="Y256" i="66"/>
  <c r="Z256" s="1"/>
  <c r="W220"/>
  <c r="X220" s="1"/>
  <c r="W184"/>
  <c r="X184" s="1"/>
  <c r="Y153"/>
  <c r="Z153" s="1"/>
  <c r="W135"/>
  <c r="X135" s="1"/>
  <c r="Y116"/>
  <c r="Z116" s="1"/>
  <c r="W98"/>
  <c r="X98" s="1"/>
  <c r="W71"/>
  <c r="X71" s="1"/>
  <c r="Y58"/>
  <c r="Z58" s="1"/>
  <c r="W49"/>
  <c r="X49" s="1"/>
  <c r="W29"/>
  <c r="X29" s="1"/>
  <c r="W259" i="65"/>
  <c r="X259" s="1"/>
  <c r="W248"/>
  <c r="X248" s="1"/>
  <c r="Y234"/>
  <c r="Z234" s="1"/>
  <c r="W223"/>
  <c r="X223" s="1"/>
  <c r="W215"/>
  <c r="X215" s="1"/>
  <c r="Y206"/>
  <c r="Z206" s="1"/>
  <c r="W201"/>
  <c r="X201" s="1"/>
  <c r="Y195"/>
  <c r="Z195" s="1"/>
  <c r="W172" i="68"/>
  <c r="X172" s="1"/>
  <c r="W61"/>
  <c r="X61" s="1"/>
  <c r="Y171" i="67"/>
  <c r="Z171" s="1"/>
  <c r="W117"/>
  <c r="X117" s="1"/>
  <c r="Y74"/>
  <c r="Z74" s="1"/>
  <c r="W44"/>
  <c r="X44" s="1"/>
  <c r="W252" i="66"/>
  <c r="X252" s="1"/>
  <c r="Y215"/>
  <c r="Z215" s="1"/>
  <c r="W180"/>
  <c r="X180" s="1"/>
  <c r="W151"/>
  <c r="X151" s="1"/>
  <c r="W132"/>
  <c r="X132" s="1"/>
  <c r="Y113"/>
  <c r="Z113" s="1"/>
  <c r="W80"/>
  <c r="X80" s="1"/>
  <c r="W68"/>
  <c r="X68" s="1"/>
  <c r="W58"/>
  <c r="X58" s="1"/>
  <c r="W37"/>
  <c r="X37" s="1"/>
  <c r="Y28"/>
  <c r="Z28" s="1"/>
  <c r="Y258" i="65"/>
  <c r="Z258" s="1"/>
  <c r="Y244"/>
  <c r="Z244" s="1"/>
  <c r="W234"/>
  <c r="X234" s="1"/>
  <c r="Y222"/>
  <c r="Z222" s="1"/>
  <c r="Y212"/>
  <c r="Z212" s="1"/>
  <c r="W206"/>
  <c r="X206" s="1"/>
  <c r="Y200"/>
  <c r="Z200" s="1"/>
  <c r="W194"/>
  <c r="X194" s="1"/>
  <c r="W188"/>
  <c r="X188" s="1"/>
  <c r="Y176"/>
  <c r="Z176" s="1"/>
  <c r="W172"/>
  <c r="X172" s="1"/>
  <c r="W167"/>
  <c r="X167" s="1"/>
  <c r="Y160"/>
  <c r="Z160" s="1"/>
  <c r="Y155"/>
  <c r="Z155" s="1"/>
  <c r="W150"/>
  <c r="X150" s="1"/>
  <c r="W144"/>
  <c r="X144" s="1"/>
  <c r="Y138"/>
  <c r="Z138" s="1"/>
  <c r="Y133"/>
  <c r="Z133" s="1"/>
  <c r="Y126"/>
  <c r="Z126" s="1"/>
  <c r="Y121"/>
  <c r="Z121" s="1"/>
  <c r="Y109"/>
  <c r="Z109" s="1"/>
  <c r="W103"/>
  <c r="X103" s="1"/>
  <c r="W97"/>
  <c r="X97" s="1"/>
  <c r="Y89"/>
  <c r="Z89" s="1"/>
  <c r="W84"/>
  <c r="X84" s="1"/>
  <c r="W79"/>
  <c r="X79" s="1"/>
  <c r="Y72"/>
  <c r="Z72" s="1"/>
  <c r="Y66"/>
  <c r="Z66" s="1"/>
  <c r="W61"/>
  <c r="X61" s="1"/>
  <c r="Y55"/>
  <c r="Z55" s="1"/>
  <c r="W50"/>
  <c r="X50" s="1"/>
  <c r="W45"/>
  <c r="X45" s="1"/>
  <c r="Y39"/>
  <c r="Z39" s="1"/>
  <c r="Y34"/>
  <c r="Z34" s="1"/>
  <c r="Y29"/>
  <c r="Z29" s="1"/>
  <c r="Y265" i="64"/>
  <c r="Z265" s="1"/>
  <c r="Y260"/>
  <c r="Z260" s="1"/>
  <c r="W256"/>
  <c r="X256" s="1"/>
  <c r="Y251"/>
  <c r="Z251" s="1"/>
  <c r="W247"/>
  <c r="X247" s="1"/>
  <c r="Y242"/>
  <c r="Z242" s="1"/>
  <c r="W238"/>
  <c r="X238" s="1"/>
  <c r="Y233"/>
  <c r="Z233" s="1"/>
  <c r="Y228"/>
  <c r="Z228" s="1"/>
  <c r="W224"/>
  <c r="X224" s="1"/>
  <c r="Y219"/>
  <c r="Z219" s="1"/>
  <c r="W215"/>
  <c r="X215" s="1"/>
  <c r="Y210"/>
  <c r="Z210" s="1"/>
  <c r="W206"/>
  <c r="X206" s="1"/>
  <c r="Y201"/>
  <c r="Z201" s="1"/>
  <c r="Y196"/>
  <c r="Z196" s="1"/>
  <c r="W192"/>
  <c r="X192" s="1"/>
  <c r="Y187"/>
  <c r="Z187" s="1"/>
  <c r="W179"/>
  <c r="X179" s="1"/>
  <c r="Y175"/>
  <c r="Z175" s="1"/>
  <c r="Y171"/>
  <c r="Z171" s="1"/>
  <c r="W168"/>
  <c r="X168" s="1"/>
  <c r="Y160"/>
  <c r="Z160" s="1"/>
  <c r="Y156"/>
  <c r="Z156" s="1"/>
  <c r="Y152"/>
  <c r="Z152" s="1"/>
  <c r="Y148"/>
  <c r="Z148" s="1"/>
  <c r="Y145"/>
  <c r="Z145" s="1"/>
  <c r="W141"/>
  <c r="X141" s="1"/>
  <c r="W265" i="68"/>
  <c r="X265" s="1"/>
  <c r="W144"/>
  <c r="X144" s="1"/>
  <c r="Y42"/>
  <c r="Z42" s="1"/>
  <c r="Y219" i="67"/>
  <c r="Z219" s="1"/>
  <c r="W158"/>
  <c r="X158" s="1"/>
  <c r="Y102"/>
  <c r="Z102" s="1"/>
  <c r="Y66"/>
  <c r="Z66" s="1"/>
  <c r="Y242" i="66"/>
  <c r="Z242" s="1"/>
  <c r="Y205"/>
  <c r="Z205" s="1"/>
  <c r="Y145"/>
  <c r="Z145" s="1"/>
  <c r="W127"/>
  <c r="X127" s="1"/>
  <c r="W109"/>
  <c r="X109" s="1"/>
  <c r="W91"/>
  <c r="X91" s="1"/>
  <c r="Y78"/>
  <c r="Z78" s="1"/>
  <c r="Y66"/>
  <c r="Z66" s="1"/>
  <c r="Y56"/>
  <c r="Z56" s="1"/>
  <c r="W48"/>
  <c r="X48" s="1"/>
  <c r="W36"/>
  <c r="X36" s="1"/>
  <c r="Y26"/>
  <c r="Z26" s="1"/>
  <c r="Y257" i="65"/>
  <c r="Z257" s="1"/>
  <c r="Y243"/>
  <c r="Z243" s="1"/>
  <c r="Y231"/>
  <c r="Z231" s="1"/>
  <c r="Y221"/>
  <c r="Z221" s="1"/>
  <c r="Y211"/>
  <c r="Z211" s="1"/>
  <c r="Y205"/>
  <c r="Z205" s="1"/>
  <c r="Y199"/>
  <c r="Z199" s="1"/>
  <c r="Y192"/>
  <c r="Z192" s="1"/>
  <c r="Y187"/>
  <c r="Z187" s="1"/>
  <c r="W183"/>
  <c r="X183" s="1"/>
  <c r="W176"/>
  <c r="X176" s="1"/>
  <c r="Y166"/>
  <c r="Z166" s="1"/>
  <c r="W160"/>
  <c r="X160" s="1"/>
  <c r="W149"/>
  <c r="X149" s="1"/>
  <c r="W138"/>
  <c r="X138" s="1"/>
  <c r="W133"/>
  <c r="X133" s="1"/>
  <c r="W126"/>
  <c r="X126" s="1"/>
  <c r="W121"/>
  <c r="X121" s="1"/>
  <c r="Y115"/>
  <c r="Z115" s="1"/>
  <c r="Y108"/>
  <c r="Z108" s="1"/>
  <c r="Y102"/>
  <c r="Z102" s="1"/>
  <c r="Y96"/>
  <c r="Z96" s="1"/>
  <c r="W89"/>
  <c r="X89" s="1"/>
  <c r="Y83"/>
  <c r="Z83" s="1"/>
  <c r="Y78"/>
  <c r="Z78" s="1"/>
  <c r="Y71"/>
  <c r="Z71" s="1"/>
  <c r="W66"/>
  <c r="X66" s="1"/>
  <c r="Y60"/>
  <c r="Z60" s="1"/>
  <c r="Y54"/>
  <c r="Z54" s="1"/>
  <c r="Y49"/>
  <c r="Z49" s="1"/>
  <c r="Y44"/>
  <c r="Z44" s="1"/>
  <c r="W39"/>
  <c r="X39" s="1"/>
  <c r="W34"/>
  <c r="X34" s="1"/>
  <c r="W29"/>
  <c r="X29" s="1"/>
  <c r="Y264" i="64"/>
  <c r="Z264" s="1"/>
  <c r="W260"/>
  <c r="X260" s="1"/>
  <c r="Y255"/>
  <c r="Z255" s="1"/>
  <c r="W251"/>
  <c r="X251" s="1"/>
  <c r="Y246"/>
  <c r="Z246" s="1"/>
  <c r="W242"/>
  <c r="X242" s="1"/>
  <c r="Y237"/>
  <c r="Z237" s="1"/>
  <c r="Y232"/>
  <c r="Z232" s="1"/>
  <c r="W228"/>
  <c r="X228" s="1"/>
  <c r="Y223"/>
  <c r="Z223" s="1"/>
  <c r="W219"/>
  <c r="X219" s="1"/>
  <c r="Y214"/>
  <c r="Z214" s="1"/>
  <c r="W210"/>
  <c r="X210" s="1"/>
  <c r="Y205"/>
  <c r="Z205" s="1"/>
  <c r="Y200"/>
  <c r="Z200" s="1"/>
  <c r="W196"/>
  <c r="X196" s="1"/>
  <c r="Y191"/>
  <c r="Z191" s="1"/>
  <c r="W187"/>
  <c r="X187" s="1"/>
  <c r="W183"/>
  <c r="X183" s="1"/>
  <c r="W175"/>
  <c r="X175" s="1"/>
  <c r="W171"/>
  <c r="X171" s="1"/>
  <c r="W164"/>
  <c r="X164" s="1"/>
  <c r="W156"/>
  <c r="X156" s="1"/>
  <c r="W152"/>
  <c r="X152" s="1"/>
  <c r="W130" i="68"/>
  <c r="X130" s="1"/>
  <c r="W211" i="67"/>
  <c r="X211" s="1"/>
  <c r="Y96"/>
  <c r="Z96" s="1"/>
  <c r="Y32"/>
  <c r="Z32" s="1"/>
  <c r="Y201" i="66"/>
  <c r="Z201" s="1"/>
  <c r="W144"/>
  <c r="X144" s="1"/>
  <c r="W107"/>
  <c r="X107" s="1"/>
  <c r="W74"/>
  <c r="X74" s="1"/>
  <c r="Y55"/>
  <c r="Z55" s="1"/>
  <c r="Y252" i="65"/>
  <c r="Z252" s="1"/>
  <c r="W230"/>
  <c r="X230" s="1"/>
  <c r="Y188"/>
  <c r="Z188" s="1"/>
  <c r="Y180"/>
  <c r="Z180" s="1"/>
  <c r="W174"/>
  <c r="X174" s="1"/>
  <c r="Y167"/>
  <c r="Z167" s="1"/>
  <c r="W159"/>
  <c r="X159" s="1"/>
  <c r="W151"/>
  <c r="X151" s="1"/>
  <c r="W145"/>
  <c r="X145" s="1"/>
  <c r="Y137"/>
  <c r="Z137" s="1"/>
  <c r="Y129"/>
  <c r="Z129" s="1"/>
  <c r="W114"/>
  <c r="X114" s="1"/>
  <c r="Y106"/>
  <c r="Z106" s="1"/>
  <c r="Y97"/>
  <c r="Z97" s="1"/>
  <c r="W88"/>
  <c r="X88" s="1"/>
  <c r="W81"/>
  <c r="X81" s="1"/>
  <c r="W74"/>
  <c r="X74" s="1"/>
  <c r="W65"/>
  <c r="X65" s="1"/>
  <c r="Y57"/>
  <c r="Z57" s="1"/>
  <c r="W51"/>
  <c r="X51" s="1"/>
  <c r="W43"/>
  <c r="X43" s="1"/>
  <c r="Y36"/>
  <c r="Z36" s="1"/>
  <c r="W30"/>
  <c r="X30" s="1"/>
  <c r="Y263" i="64"/>
  <c r="Z263" s="1"/>
  <c r="W258"/>
  <c r="X258" s="1"/>
  <c r="W252"/>
  <c r="X252" s="1"/>
  <c r="Y245"/>
  <c r="Z245" s="1"/>
  <c r="Y239"/>
  <c r="Z239" s="1"/>
  <c r="W234"/>
  <c r="X234" s="1"/>
  <c r="W227"/>
  <c r="X227" s="1"/>
  <c r="Y221"/>
  <c r="Z221" s="1"/>
  <c r="Y215"/>
  <c r="Z215" s="1"/>
  <c r="Y208"/>
  <c r="Z208" s="1"/>
  <c r="W203"/>
  <c r="X203" s="1"/>
  <c r="Y197"/>
  <c r="Z197" s="1"/>
  <c r="Y190"/>
  <c r="Z190" s="1"/>
  <c r="Y184"/>
  <c r="Z184" s="1"/>
  <c r="Y179"/>
  <c r="Z179" s="1"/>
  <c r="Y173"/>
  <c r="Z173" s="1"/>
  <c r="Y169"/>
  <c r="Z169" s="1"/>
  <c r="Y164"/>
  <c r="Z164" s="1"/>
  <c r="Y159"/>
  <c r="Z159" s="1"/>
  <c r="W149"/>
  <c r="X149" s="1"/>
  <c r="W145"/>
  <c r="X145" s="1"/>
  <c r="W140"/>
  <c r="X140" s="1"/>
  <c r="W137"/>
  <c r="X137" s="1"/>
  <c r="Y129"/>
  <c r="Z129" s="1"/>
  <c r="Y126"/>
  <c r="Z126" s="1"/>
  <c r="Y123"/>
  <c r="Z123" s="1"/>
  <c r="Y120"/>
  <c r="Z120" s="1"/>
  <c r="Y116"/>
  <c r="Z116" s="1"/>
  <c r="W102"/>
  <c r="X102" s="1"/>
  <c r="Y93"/>
  <c r="Z93" s="1"/>
  <c r="W91"/>
  <c r="X91" s="1"/>
  <c r="Y86"/>
  <c r="Z86" s="1"/>
  <c r="Y76"/>
  <c r="Z76" s="1"/>
  <c r="Y70"/>
  <c r="Z70" s="1"/>
  <c r="Y67"/>
  <c r="Z67" s="1"/>
  <c r="W65"/>
  <c r="X65" s="1"/>
  <c r="W62"/>
  <c r="X62" s="1"/>
  <c r="W59"/>
  <c r="X59" s="1"/>
  <c r="W53"/>
  <c r="X53" s="1"/>
  <c r="W50"/>
  <c r="X50" s="1"/>
  <c r="W44"/>
  <c r="X44" s="1"/>
  <c r="Y38"/>
  <c r="Z38" s="1"/>
  <c r="W35"/>
  <c r="X35" s="1"/>
  <c r="Y32"/>
  <c r="Z32" s="1"/>
  <c r="Y28"/>
  <c r="Z28" s="1"/>
  <c r="W266" i="63"/>
  <c r="X266" s="1"/>
  <c r="W262"/>
  <c r="X262" s="1"/>
  <c r="Y258"/>
  <c r="Z258" s="1"/>
  <c r="Y255"/>
  <c r="Z255" s="1"/>
  <c r="W252"/>
  <c r="X252" s="1"/>
  <c r="Y248"/>
  <c r="Z248" s="1"/>
  <c r="Y245"/>
  <c r="Z245" s="1"/>
  <c r="W242"/>
  <c r="X242" s="1"/>
  <c r="W238"/>
  <c r="X238" s="1"/>
  <c r="W235"/>
  <c r="X235" s="1"/>
  <c r="W232"/>
  <c r="X232" s="1"/>
  <c r="W228"/>
  <c r="X228" s="1"/>
  <c r="W225"/>
  <c r="X225" s="1"/>
  <c r="W222"/>
  <c r="X222" s="1"/>
  <c r="Y218"/>
  <c r="Z218" s="1"/>
  <c r="W215"/>
  <c r="X215" s="1"/>
  <c r="W211"/>
  <c r="X211" s="1"/>
  <c r="Y207"/>
  <c r="Z207" s="1"/>
  <c r="Y203"/>
  <c r="Z203" s="1"/>
  <c r="Y200"/>
  <c r="Z200" s="1"/>
  <c r="Y196"/>
  <c r="Z196" s="1"/>
  <c r="W193"/>
  <c r="X193" s="1"/>
  <c r="Y183"/>
  <c r="Z183" s="1"/>
  <c r="Y179"/>
  <c r="Z179" s="1"/>
  <c r="W176"/>
  <c r="X176" s="1"/>
  <c r="Y172"/>
  <c r="Z172" s="1"/>
  <c r="Y168"/>
  <c r="Z168" s="1"/>
  <c r="W165"/>
  <c r="X165" s="1"/>
  <c r="W161"/>
  <c r="X161" s="1"/>
  <c r="Y157"/>
  <c r="Z157" s="1"/>
  <c r="Y153"/>
  <c r="Z153" s="1"/>
  <c r="W150"/>
  <c r="X150" s="1"/>
  <c r="W147"/>
  <c r="X147" s="1"/>
  <c r="Y114" i="68"/>
  <c r="Z114" s="1"/>
  <c r="W202" i="67"/>
  <c r="X202" s="1"/>
  <c r="W92"/>
  <c r="X92" s="1"/>
  <c r="W29"/>
  <c r="X29" s="1"/>
  <c r="W197" i="66"/>
  <c r="X197" s="1"/>
  <c r="Y52"/>
  <c r="Z52" s="1"/>
  <c r="W33"/>
  <c r="X33" s="1"/>
  <c r="W252" i="65"/>
  <c r="X252" s="1"/>
  <c r="Y226"/>
  <c r="Z226" s="1"/>
  <c r="W210"/>
  <c r="X210" s="1"/>
  <c r="Y197"/>
  <c r="Z197" s="1"/>
  <c r="Y158"/>
  <c r="Z158" s="1"/>
  <c r="Y150"/>
  <c r="Z150" s="1"/>
  <c r="Y143"/>
  <c r="Z143" s="1"/>
  <c r="W136"/>
  <c r="X136" s="1"/>
  <c r="Y120"/>
  <c r="Z120" s="1"/>
  <c r="Y113"/>
  <c r="Z113" s="1"/>
  <c r="Y104"/>
  <c r="Z104" s="1"/>
  <c r="Y94"/>
  <c r="Z94" s="1"/>
  <c r="Y87"/>
  <c r="Z87" s="1"/>
  <c r="Y80"/>
  <c r="Z80" s="1"/>
  <c r="W71"/>
  <c r="X71" s="1"/>
  <c r="W63"/>
  <c r="X63" s="1"/>
  <c r="W57"/>
  <c r="X57" s="1"/>
  <c r="W49"/>
  <c r="X49" s="1"/>
  <c r="Y42"/>
  <c r="Z42" s="1"/>
  <c r="Y35"/>
  <c r="Z35" s="1"/>
  <c r="Y28"/>
  <c r="Z28" s="1"/>
  <c r="W263" i="64"/>
  <c r="X263" s="1"/>
  <c r="Y257"/>
  <c r="Z257" s="1"/>
  <c r="Y250"/>
  <c r="Z250" s="1"/>
  <c r="Y244"/>
  <c r="Z244" s="1"/>
  <c r="W239"/>
  <c r="X239" s="1"/>
  <c r="W232"/>
  <c r="X232" s="1"/>
  <c r="Y226"/>
  <c r="Z226" s="1"/>
  <c r="Y220"/>
  <c r="Z220" s="1"/>
  <c r="W214"/>
  <c r="X214" s="1"/>
  <c r="W208"/>
  <c r="X208" s="1"/>
  <c r="Y202"/>
  <c r="Z202" s="1"/>
  <c r="Y195"/>
  <c r="Z195" s="1"/>
  <c r="W190"/>
  <c r="X190" s="1"/>
  <c r="W184"/>
  <c r="X184" s="1"/>
  <c r="Y178"/>
  <c r="Z178" s="1"/>
  <c r="W173"/>
  <c r="X173" s="1"/>
  <c r="Y163"/>
  <c r="Z163" s="1"/>
  <c r="W159"/>
  <c r="X159" s="1"/>
  <c r="Y153"/>
  <c r="Z153" s="1"/>
  <c r="Y144"/>
  <c r="Z144" s="1"/>
  <c r="Y139"/>
  <c r="Z139" s="1"/>
  <c r="Y133"/>
  <c r="Z133" s="1"/>
  <c r="W126"/>
  <c r="X126" s="1"/>
  <c r="W123"/>
  <c r="X123" s="1"/>
  <c r="W120"/>
  <c r="X120" s="1"/>
  <c r="W116"/>
  <c r="X116" s="1"/>
  <c r="Y113"/>
  <c r="Z113" s="1"/>
  <c r="Y110"/>
  <c r="Z110" s="1"/>
  <c r="W107"/>
  <c r="X107" s="1"/>
  <c r="Y104"/>
  <c r="Z104" s="1"/>
  <c r="Y101"/>
  <c r="Z101" s="1"/>
  <c r="W99"/>
  <c r="X99" s="1"/>
  <c r="Y96"/>
  <c r="Z96" s="1"/>
  <c r="Y88"/>
  <c r="Z88" s="1"/>
  <c r="W86"/>
  <c r="X86" s="1"/>
  <c r="Y83"/>
  <c r="Z83" s="1"/>
  <c r="W81"/>
  <c r="X81" s="1"/>
  <c r="Y78"/>
  <c r="Z78" s="1"/>
  <c r="W76"/>
  <c r="X76" s="1"/>
  <c r="W73"/>
  <c r="X73" s="1"/>
  <c r="W70"/>
  <c r="X70" s="1"/>
  <c r="Y64"/>
  <c r="Z64" s="1"/>
  <c r="Y61"/>
  <c r="Z61" s="1"/>
  <c r="Y58"/>
  <c r="Z58" s="1"/>
  <c r="Y55"/>
  <c r="Z55" s="1"/>
  <c r="Y52"/>
  <c r="Z52" s="1"/>
  <c r="Y49"/>
  <c r="Z49" s="1"/>
  <c r="W47"/>
  <c r="X47" s="1"/>
  <c r="Y43"/>
  <c r="Z43" s="1"/>
  <c r="W41"/>
  <c r="X41" s="1"/>
  <c r="W38"/>
  <c r="X38" s="1"/>
  <c r="W32"/>
  <c r="X32" s="1"/>
  <c r="W28"/>
  <c r="X28" s="1"/>
  <c r="Y265" i="63"/>
  <c r="Z265" s="1"/>
  <c r="Y261"/>
  <c r="Z261" s="1"/>
  <c r="W258"/>
  <c r="X258" s="1"/>
  <c r="W255"/>
  <c r="X255" s="1"/>
  <c r="Y251"/>
  <c r="Z251" s="1"/>
  <c r="W248"/>
  <c r="X248" s="1"/>
  <c r="Y241"/>
  <c r="Z241" s="1"/>
  <c r="Y234"/>
  <c r="Z234" s="1"/>
  <c r="Y231"/>
  <c r="Z231" s="1"/>
  <c r="Y227"/>
  <c r="Z227" s="1"/>
  <c r="Y224"/>
  <c r="Z224" s="1"/>
  <c r="Y221"/>
  <c r="Z221" s="1"/>
  <c r="W218"/>
  <c r="X218" s="1"/>
  <c r="Y214"/>
  <c r="Z214" s="1"/>
  <c r="Y210"/>
  <c r="Z210" s="1"/>
  <c r="W207"/>
  <c r="X207" s="1"/>
  <c r="W200"/>
  <c r="X200" s="1"/>
  <c r="W196"/>
  <c r="X196" s="1"/>
  <c r="W190"/>
  <c r="X190" s="1"/>
  <c r="W187"/>
  <c r="X187" s="1"/>
  <c r="W183"/>
  <c r="X183" s="1"/>
  <c r="W179"/>
  <c r="X179" s="1"/>
  <c r="Y175"/>
  <c r="Z175" s="1"/>
  <c r="Y81" i="68"/>
  <c r="Z81" s="1"/>
  <c r="W184" i="67"/>
  <c r="X184" s="1"/>
  <c r="W82"/>
  <c r="X82" s="1"/>
  <c r="Y260" i="66"/>
  <c r="Z260" s="1"/>
  <c r="Y187"/>
  <c r="Z187" s="1"/>
  <c r="W136"/>
  <c r="X136" s="1"/>
  <c r="Y100"/>
  <c r="Z100" s="1"/>
  <c r="W72"/>
  <c r="X72" s="1"/>
  <c r="Y51"/>
  <c r="Z51" s="1"/>
  <c r="Y32"/>
  <c r="Z32" s="1"/>
  <c r="W250" i="65"/>
  <c r="X250" s="1"/>
  <c r="W226"/>
  <c r="X226" s="1"/>
  <c r="W209"/>
  <c r="X209" s="1"/>
  <c r="Y196"/>
  <c r="Z196" s="1"/>
  <c r="W187"/>
  <c r="X187" s="1"/>
  <c r="Y179"/>
  <c r="Z179" s="1"/>
  <c r="Y172"/>
  <c r="Z172" s="1"/>
  <c r="Y157"/>
  <c r="Z157" s="1"/>
  <c r="W142"/>
  <c r="X142" s="1"/>
  <c r="W135"/>
  <c r="X135" s="1"/>
  <c r="Y128"/>
  <c r="Z128" s="1"/>
  <c r="W120"/>
  <c r="X120" s="1"/>
  <c r="W112"/>
  <c r="X112" s="1"/>
  <c r="Y103"/>
  <c r="Z103" s="1"/>
  <c r="Y93"/>
  <c r="Z93" s="1"/>
  <c r="Y86"/>
  <c r="Z86" s="1"/>
  <c r="Y79"/>
  <c r="Z79" s="1"/>
  <c r="Y70"/>
  <c r="Z70" s="1"/>
  <c r="Y62"/>
  <c r="Z62" s="1"/>
  <c r="Y56"/>
  <c r="Z56" s="1"/>
  <c r="Y48"/>
  <c r="Z48" s="1"/>
  <c r="W42"/>
  <c r="X42" s="1"/>
  <c r="W35"/>
  <c r="X35" s="1"/>
  <c r="W27"/>
  <c r="X27" s="1"/>
  <c r="Y262" i="64"/>
  <c r="Z262" s="1"/>
  <c r="Y256"/>
  <c r="Z256" s="1"/>
  <c r="W250"/>
  <c r="X250" s="1"/>
  <c r="W244"/>
  <c r="X244" s="1"/>
  <c r="Y238"/>
  <c r="Z238" s="1"/>
  <c r="Y231"/>
  <c r="Z231" s="1"/>
  <c r="W226"/>
  <c r="X226" s="1"/>
  <c r="W220"/>
  <c r="X220" s="1"/>
  <c r="Y213"/>
  <c r="Z213" s="1"/>
  <c r="Y207"/>
  <c r="Z207" s="1"/>
  <c r="W202"/>
  <c r="X202" s="1"/>
  <c r="W195"/>
  <c r="X195" s="1"/>
  <c r="Y189"/>
  <c r="Z189" s="1"/>
  <c r="Y183"/>
  <c r="Z183" s="1"/>
  <c r="W178"/>
  <c r="X178" s="1"/>
  <c r="Y172"/>
  <c r="Z172" s="1"/>
  <c r="W169"/>
  <c r="X169" s="1"/>
  <c r="W158"/>
  <c r="X158" s="1"/>
  <c r="W153"/>
  <c r="X153" s="1"/>
  <c r="Y147"/>
  <c r="Z147" s="1"/>
  <c r="W144"/>
  <c r="X144" s="1"/>
  <c r="Y136"/>
  <c r="Z136" s="1"/>
  <c r="W133"/>
  <c r="X133" s="1"/>
  <c r="Y125"/>
  <c r="Z125" s="1"/>
  <c r="Y122"/>
  <c r="Z122" s="1"/>
  <c r="Y119"/>
  <c r="Z119" s="1"/>
  <c r="Y115"/>
  <c r="Z115" s="1"/>
  <c r="W110"/>
  <c r="X110" s="1"/>
  <c r="Y106"/>
  <c r="Z106" s="1"/>
  <c r="W101"/>
  <c r="X101" s="1"/>
  <c r="W96"/>
  <c r="X96" s="1"/>
  <c r="W93"/>
  <c r="X93" s="1"/>
  <c r="Y90"/>
  <c r="Z90" s="1"/>
  <c r="W88"/>
  <c r="X88" s="1"/>
  <c r="Y85"/>
  <c r="Z85" s="1"/>
  <c r="W78"/>
  <c r="X78" s="1"/>
  <c r="Y75"/>
  <c r="Z75" s="1"/>
  <c r="Y72"/>
  <c r="Z72" s="1"/>
  <c r="Y69"/>
  <c r="Z69" s="1"/>
  <c r="W67"/>
  <c r="X67" s="1"/>
  <c r="W64"/>
  <c r="X64" s="1"/>
  <c r="W58"/>
  <c r="X58" s="1"/>
  <c r="W52"/>
  <c r="X52" s="1"/>
  <c r="Y46"/>
  <c r="Z46" s="1"/>
  <c r="Y40"/>
  <c r="Z40" s="1"/>
  <c r="Y37"/>
  <c r="Z37" s="1"/>
  <c r="Y34"/>
  <c r="Z34" s="1"/>
  <c r="Y31"/>
  <c r="Z31" s="1"/>
  <c r="Y27"/>
  <c r="Z27" s="1"/>
  <c r="W265" i="63"/>
  <c r="X265" s="1"/>
  <c r="W261"/>
  <c r="X261" s="1"/>
  <c r="Y254"/>
  <c r="Z254" s="1"/>
  <c r="W245"/>
  <c r="X245" s="1"/>
  <c r="W241"/>
  <c r="X241" s="1"/>
  <c r="Y237"/>
  <c r="Z237" s="1"/>
  <c r="W234"/>
  <c r="X234" s="1"/>
  <c r="W231"/>
  <c r="X231" s="1"/>
  <c r="W224"/>
  <c r="X224" s="1"/>
  <c r="W221"/>
  <c r="X221" s="1"/>
  <c r="Y217"/>
  <c r="Z217" s="1"/>
  <c r="W214"/>
  <c r="X214" s="1"/>
  <c r="W210"/>
  <c r="X210" s="1"/>
  <c r="Y206"/>
  <c r="Z206" s="1"/>
  <c r="W203"/>
  <c r="X203" s="1"/>
  <c r="Y199"/>
  <c r="Z199" s="1"/>
  <c r="Y195"/>
  <c r="Z195" s="1"/>
  <c r="Y192"/>
  <c r="Z192" s="1"/>
  <c r="Y186"/>
  <c r="Z186" s="1"/>
  <c r="Y182"/>
  <c r="Z182" s="1"/>
  <c r="W175"/>
  <c r="X175" s="1"/>
  <c r="Y171"/>
  <c r="Z171" s="1"/>
  <c r="Y167"/>
  <c r="Z167" s="1"/>
  <c r="W164"/>
  <c r="X164" s="1"/>
  <c r="W160"/>
  <c r="X160" s="1"/>
  <c r="Y156"/>
  <c r="Z156" s="1"/>
  <c r="Y152"/>
  <c r="Z152" s="1"/>
  <c r="Y146"/>
  <c r="Z146" s="1"/>
  <c r="Y142"/>
  <c r="Z142" s="1"/>
  <c r="W139"/>
  <c r="X139" s="1"/>
  <c r="W135"/>
  <c r="X135" s="1"/>
  <c r="Y131"/>
  <c r="Z131" s="1"/>
  <c r="W128"/>
  <c r="X128" s="1"/>
  <c r="W125"/>
  <c r="X125" s="1"/>
  <c r="Y122"/>
  <c r="Z122" s="1"/>
  <c r="Y119"/>
  <c r="Z119" s="1"/>
  <c r="Y115"/>
  <c r="Z115" s="1"/>
  <c r="W109"/>
  <c r="X109" s="1"/>
  <c r="W103"/>
  <c r="X103" s="1"/>
  <c r="Y99"/>
  <c r="Z99" s="1"/>
  <c r="W96"/>
  <c r="X96" s="1"/>
  <c r="Y92"/>
  <c r="Z92" s="1"/>
  <c r="W86"/>
  <c r="X86" s="1"/>
  <c r="W82"/>
  <c r="X82" s="1"/>
  <c r="Y78"/>
  <c r="Z78" s="1"/>
  <c r="W73"/>
  <c r="X73" s="1"/>
  <c r="W70"/>
  <c r="X70" s="1"/>
  <c r="W67"/>
  <c r="X67" s="1"/>
  <c r="W63"/>
  <c r="X63" s="1"/>
  <c r="Y59"/>
  <c r="Z59" s="1"/>
  <c r="W56"/>
  <c r="X56" s="1"/>
  <c r="Y52"/>
  <c r="Z52" s="1"/>
  <c r="Y48"/>
  <c r="Z48" s="1"/>
  <c r="W45"/>
  <c r="X45" s="1"/>
  <c r="Y41"/>
  <c r="Z41" s="1"/>
  <c r="W38"/>
  <c r="X38" s="1"/>
  <c r="W34"/>
  <c r="X34" s="1"/>
  <c r="Y27"/>
  <c r="Z27" s="1"/>
  <c r="Y264" i="47"/>
  <c r="Z264" s="1"/>
  <c r="Y260"/>
  <c r="Z260" s="1"/>
  <c r="Y256"/>
  <c r="Z256" s="1"/>
  <c r="W258" i="68"/>
  <c r="X258" s="1"/>
  <c r="Y38"/>
  <c r="Z38" s="1"/>
  <c r="Y154" i="67"/>
  <c r="Z154" s="1"/>
  <c r="Y64"/>
  <c r="Z64" s="1"/>
  <c r="Y240" i="66"/>
  <c r="Z240" s="1"/>
  <c r="W170"/>
  <c r="X170" s="1"/>
  <c r="Y125"/>
  <c r="Z125" s="1"/>
  <c r="W66"/>
  <c r="X66" s="1"/>
  <c r="Y44"/>
  <c r="Z44" s="1"/>
  <c r="W243" i="65"/>
  <c r="X243" s="1"/>
  <c r="Y219"/>
  <c r="Z219" s="1"/>
  <c r="Y204"/>
  <c r="Z204" s="1"/>
  <c r="W192"/>
  <c r="X192" s="1"/>
  <c r="W185"/>
  <c r="X185" s="1"/>
  <c r="W179"/>
  <c r="X179" s="1"/>
  <c r="W164"/>
  <c r="X164" s="1"/>
  <c r="Y147"/>
  <c r="Z147" s="1"/>
  <c r="Y141"/>
  <c r="Z141" s="1"/>
  <c r="Y134"/>
  <c r="Z134" s="1"/>
  <c r="Y125"/>
  <c r="Z125" s="1"/>
  <c r="W118"/>
  <c r="X118" s="1"/>
  <c r="Y111"/>
  <c r="Z111" s="1"/>
  <c r="W102"/>
  <c r="X102" s="1"/>
  <c r="W93"/>
  <c r="X93" s="1"/>
  <c r="W85"/>
  <c r="X85" s="1"/>
  <c r="W77"/>
  <c r="X77" s="1"/>
  <c r="W70"/>
  <c r="X70" s="1"/>
  <c r="W62"/>
  <c r="X62" s="1"/>
  <c r="W54"/>
  <c r="X54" s="1"/>
  <c r="Y47"/>
  <c r="Z47" s="1"/>
  <c r="W41"/>
  <c r="X41" s="1"/>
  <c r="Y33"/>
  <c r="Z33" s="1"/>
  <c r="Y26"/>
  <c r="Z26" s="1"/>
  <c r="W262" i="64"/>
  <c r="X262" s="1"/>
  <c r="W255"/>
  <c r="X255" s="1"/>
  <c r="Y249"/>
  <c r="Z249" s="1"/>
  <c r="Y243"/>
  <c r="Z243" s="1"/>
  <c r="Y236"/>
  <c r="Z236" s="1"/>
  <c r="W231"/>
  <c r="X231" s="1"/>
  <c r="Y225"/>
  <c r="Z225" s="1"/>
  <c r="Y218"/>
  <c r="Z218" s="1"/>
  <c r="Y212"/>
  <c r="Z212" s="1"/>
  <c r="W207"/>
  <c r="X207" s="1"/>
  <c r="W200"/>
  <c r="X200" s="1"/>
  <c r="Y194"/>
  <c r="Z194" s="1"/>
  <c r="Y188"/>
  <c r="Z188" s="1"/>
  <c r="Y182"/>
  <c r="Z182" s="1"/>
  <c r="Y177"/>
  <c r="Z177" s="1"/>
  <c r="Y167"/>
  <c r="Z167" s="1"/>
  <c r="W163"/>
  <c r="X163" s="1"/>
  <c r="Y157"/>
  <c r="Z157" s="1"/>
  <c r="Y143"/>
  <c r="Z143" s="1"/>
  <c r="W139"/>
  <c r="X139" s="1"/>
  <c r="W136"/>
  <c r="X136" s="1"/>
  <c r="W132"/>
  <c r="X132" s="1"/>
  <c r="Y128"/>
  <c r="Z128" s="1"/>
  <c r="W122"/>
  <c r="X122" s="1"/>
  <c r="W119"/>
  <c r="X119" s="1"/>
  <c r="W113"/>
  <c r="X113" s="1"/>
  <c r="Y109"/>
  <c r="Z109" s="1"/>
  <c r="W104"/>
  <c r="X104" s="1"/>
  <c r="Y98"/>
  <c r="Z98" s="1"/>
  <c r="Y95"/>
  <c r="Z95" s="1"/>
  <c r="W90"/>
  <c r="X90" s="1"/>
  <c r="W83"/>
  <c r="X83" s="1"/>
  <c r="Y80"/>
  <c r="Z80" s="1"/>
  <c r="W72"/>
  <c r="X72" s="1"/>
  <c r="Y66"/>
  <c r="Z66" s="1"/>
  <c r="W61"/>
  <c r="X61" s="1"/>
  <c r="Y57"/>
  <c r="Z57" s="1"/>
  <c r="W55"/>
  <c r="X55" s="1"/>
  <c r="W49"/>
  <c r="X49" s="1"/>
  <c r="W46"/>
  <c r="X46" s="1"/>
  <c r="W43"/>
  <c r="X43" s="1"/>
  <c r="W40"/>
  <c r="X40" s="1"/>
  <c r="W34"/>
  <c r="X34" s="1"/>
  <c r="W31"/>
  <c r="X31" s="1"/>
  <c r="W27"/>
  <c r="X27" s="1"/>
  <c r="Y264" i="63"/>
  <c r="Z264" s="1"/>
  <c r="Y260"/>
  <c r="Z260" s="1"/>
  <c r="Y257"/>
  <c r="Z257" s="1"/>
  <c r="W251"/>
  <c r="X251" s="1"/>
  <c r="Y247"/>
  <c r="Z247" s="1"/>
  <c r="Y244"/>
  <c r="Z244" s="1"/>
  <c r="Y240"/>
  <c r="Z240" s="1"/>
  <c r="Y230"/>
  <c r="Z230" s="1"/>
  <c r="W227"/>
  <c r="X227" s="1"/>
  <c r="Y220"/>
  <c r="Z220" s="1"/>
  <c r="W217"/>
  <c r="X217" s="1"/>
  <c r="Y213"/>
  <c r="Z213" s="1"/>
  <c r="W206"/>
  <c r="X206" s="1"/>
  <c r="Y202"/>
  <c r="Z202" s="1"/>
  <c r="W199"/>
  <c r="X199" s="1"/>
  <c r="W195"/>
  <c r="X195" s="1"/>
  <c r="W192"/>
  <c r="X192" s="1"/>
  <c r="Y189"/>
  <c r="Z189" s="1"/>
  <c r="W186"/>
  <c r="X186" s="1"/>
  <c r="W182"/>
  <c r="X182" s="1"/>
  <c r="Y178"/>
  <c r="Z178" s="1"/>
  <c r="W171"/>
  <c r="X171" s="1"/>
  <c r="W167"/>
  <c r="X167" s="1"/>
  <c r="Y163"/>
  <c r="Z163" s="1"/>
  <c r="Y159"/>
  <c r="Z159" s="1"/>
  <c r="W156"/>
  <c r="X156" s="1"/>
  <c r="W149"/>
  <c r="X149" s="1"/>
  <c r="W146"/>
  <c r="W142"/>
  <c r="X142" s="1"/>
  <c r="Y138"/>
  <c r="Z138" s="1"/>
  <c r="Y134"/>
  <c r="Z134" s="1"/>
  <c r="Y124"/>
  <c r="Z124" s="1"/>
  <c r="W122"/>
  <c r="X122" s="1"/>
  <c r="W119"/>
  <c r="X119" s="1"/>
  <c r="Y112"/>
  <c r="Z112" s="1"/>
  <c r="Y108"/>
  <c r="Z108" s="1"/>
  <c r="Y105"/>
  <c r="Z105" s="1"/>
  <c r="Y102"/>
  <c r="Z102" s="1"/>
  <c r="W99"/>
  <c r="X99" s="1"/>
  <c r="W92"/>
  <c r="X92" s="1"/>
  <c r="Y88"/>
  <c r="Z88" s="1"/>
  <c r="Y85"/>
  <c r="Z85" s="1"/>
  <c r="Y81"/>
  <c r="Z81" s="1"/>
  <c r="W78"/>
  <c r="X78" s="1"/>
  <c r="Y75"/>
  <c r="Z75" s="1"/>
  <c r="Y72"/>
  <c r="Z72" s="1"/>
  <c r="Y66"/>
  <c r="Z66" s="1"/>
  <c r="Y62"/>
  <c r="Z62" s="1"/>
  <c r="W59"/>
  <c r="X59" s="1"/>
  <c r="Y55"/>
  <c r="Z55" s="1"/>
  <c r="W52"/>
  <c r="X52" s="1"/>
  <c r="W48"/>
  <c r="X48" s="1"/>
  <c r="Y44"/>
  <c r="Z44" s="1"/>
  <c r="W41"/>
  <c r="X41" s="1"/>
  <c r="Y37"/>
  <c r="Z37" s="1"/>
  <c r="Y33"/>
  <c r="Z33" s="1"/>
  <c r="W31"/>
  <c r="X31" s="1"/>
  <c r="W27"/>
  <c r="X27" s="1"/>
  <c r="W264" i="47"/>
  <c r="X264" s="1"/>
  <c r="W260"/>
  <c r="X260" s="1"/>
  <c r="W266" i="67"/>
  <c r="X266" s="1"/>
  <c r="W59"/>
  <c r="X59" s="1"/>
  <c r="Y163" i="66"/>
  <c r="Z163" s="1"/>
  <c r="Y42"/>
  <c r="Z42" s="1"/>
  <c r="W240" i="65"/>
  <c r="X240" s="1"/>
  <c r="Y184"/>
  <c r="Z184" s="1"/>
  <c r="Y169"/>
  <c r="Z169" s="1"/>
  <c r="Y154"/>
  <c r="Z154" s="1"/>
  <c r="Y124"/>
  <c r="Z124" s="1"/>
  <c r="W92"/>
  <c r="X92" s="1"/>
  <c r="Y75"/>
  <c r="Z75" s="1"/>
  <c r="W59"/>
  <c r="X59" s="1"/>
  <c r="Y46"/>
  <c r="Z46" s="1"/>
  <c r="Y31"/>
  <c r="Z31" s="1"/>
  <c r="Y259" i="64"/>
  <c r="Z259" s="1"/>
  <c r="W248"/>
  <c r="X248" s="1"/>
  <c r="Y235"/>
  <c r="Z235" s="1"/>
  <c r="W223"/>
  <c r="X223" s="1"/>
  <c r="Y211"/>
  <c r="Z211" s="1"/>
  <c r="W199"/>
  <c r="X199" s="1"/>
  <c r="Y186"/>
  <c r="Z186" s="1"/>
  <c r="Y176"/>
  <c r="Z176" s="1"/>
  <c r="Y166"/>
  <c r="Z166" s="1"/>
  <c r="Y155"/>
  <c r="Z155" s="1"/>
  <c r="Y146"/>
  <c r="Z146" s="1"/>
  <c r="W138"/>
  <c r="X138" s="1"/>
  <c r="W131"/>
  <c r="X131" s="1"/>
  <c r="W118"/>
  <c r="X118" s="1"/>
  <c r="W112"/>
  <c r="X112" s="1"/>
  <c r="Y105"/>
  <c r="Z105" s="1"/>
  <c r="Y89"/>
  <c r="Z89" s="1"/>
  <c r="Y79"/>
  <c r="Z79" s="1"/>
  <c r="Y74"/>
  <c r="Z74" s="1"/>
  <c r="Y68"/>
  <c r="Z68" s="1"/>
  <c r="W57"/>
  <c r="X57" s="1"/>
  <c r="Y39"/>
  <c r="Z39" s="1"/>
  <c r="Y33"/>
  <c r="Z33" s="1"/>
  <c r="Y26"/>
  <c r="Z26" s="1"/>
  <c r="Y259" i="63"/>
  <c r="Z259" s="1"/>
  <c r="Y253"/>
  <c r="Z253" s="1"/>
  <c r="Y246"/>
  <c r="Z246" s="1"/>
  <c r="Y239"/>
  <c r="Z239" s="1"/>
  <c r="W233"/>
  <c r="X233" s="1"/>
  <c r="W226"/>
  <c r="X226" s="1"/>
  <c r="Y219"/>
  <c r="Z219" s="1"/>
  <c r="Y212"/>
  <c r="Z212" s="1"/>
  <c r="W205"/>
  <c r="X205" s="1"/>
  <c r="W198"/>
  <c r="X198" s="1"/>
  <c r="W185"/>
  <c r="X185" s="1"/>
  <c r="Y177"/>
  <c r="Z177" s="1"/>
  <c r="Y170"/>
  <c r="Z170" s="1"/>
  <c r="Y165"/>
  <c r="Z165" s="1"/>
  <c r="W153"/>
  <c r="X153" s="1"/>
  <c r="W148"/>
  <c r="X148" s="1"/>
  <c r="W143"/>
  <c r="X143" s="1"/>
  <c r="Y137"/>
  <c r="Z137" s="1"/>
  <c r="W133"/>
  <c r="X133" s="1"/>
  <c r="Y128"/>
  <c r="Z128" s="1"/>
  <c r="W124"/>
  <c r="X124" s="1"/>
  <c r="W116"/>
  <c r="X116" s="1"/>
  <c r="Y111"/>
  <c r="Z111" s="1"/>
  <c r="W107"/>
  <c r="X107" s="1"/>
  <c r="Y103"/>
  <c r="Z103" s="1"/>
  <c r="W98"/>
  <c r="X98" s="1"/>
  <c r="W94"/>
  <c r="X94" s="1"/>
  <c r="W89"/>
  <c r="X89" s="1"/>
  <c r="Y84"/>
  <c r="Z84" s="1"/>
  <c r="Y79"/>
  <c r="Z79" s="1"/>
  <c r="W76"/>
  <c r="X76" s="1"/>
  <c r="W68"/>
  <c r="X68" s="1"/>
  <c r="Y63"/>
  <c r="Z63" s="1"/>
  <c r="W58"/>
  <c r="X58" s="1"/>
  <c r="Y53"/>
  <c r="Z53" s="1"/>
  <c r="W49"/>
  <c r="X49" s="1"/>
  <c r="Y43"/>
  <c r="Z43" s="1"/>
  <c r="Y34"/>
  <c r="Z34" s="1"/>
  <c r="W30"/>
  <c r="X30" s="1"/>
  <c r="W266" i="47"/>
  <c r="X266" s="1"/>
  <c r="W261"/>
  <c r="X261" s="1"/>
  <c r="Y255"/>
  <c r="Z255" s="1"/>
  <c r="Y251"/>
  <c r="Z251" s="1"/>
  <c r="Y247"/>
  <c r="Z247" s="1"/>
  <c r="Y243"/>
  <c r="Z243" s="1"/>
  <c r="Y239"/>
  <c r="Z239" s="1"/>
  <c r="Y235"/>
  <c r="Z235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W184"/>
  <c r="X184" s="1"/>
  <c r="W180"/>
  <c r="X180" s="1"/>
  <c r="W173"/>
  <c r="X173" s="1"/>
  <c r="W170"/>
  <c r="X170" s="1"/>
  <c r="Y166"/>
  <c r="Z166" s="1"/>
  <c r="W163"/>
  <c r="X163" s="1"/>
  <c r="W160"/>
  <c r="X160" s="1"/>
  <c r="W156"/>
  <c r="X156" s="1"/>
  <c r="Y152"/>
  <c r="Z152" s="1"/>
  <c r="Y148"/>
  <c r="Z148" s="1"/>
  <c r="W143"/>
  <c r="X143" s="1"/>
  <c r="W140"/>
  <c r="X140" s="1"/>
  <c r="Y137"/>
  <c r="Z137" s="1"/>
  <c r="W134"/>
  <c r="X134" s="1"/>
  <c r="Y130"/>
  <c r="Z130" s="1"/>
  <c r="W121"/>
  <c r="X121" s="1"/>
  <c r="Y117"/>
  <c r="Z117" s="1"/>
  <c r="W114"/>
  <c r="X114" s="1"/>
  <c r="Y108"/>
  <c r="Z108" s="1"/>
  <c r="Y101"/>
  <c r="Z101" s="1"/>
  <c r="Y95"/>
  <c r="Z95" s="1"/>
  <c r="Y91"/>
  <c r="Z91" s="1"/>
  <c r="W89"/>
  <c r="X89" s="1"/>
  <c r="Y85"/>
  <c r="Z85" s="1"/>
  <c r="W79"/>
  <c r="X79" s="1"/>
  <c r="W75"/>
  <c r="X75" s="1"/>
  <c r="W72"/>
  <c r="X72" s="1"/>
  <c r="W51" i="67"/>
  <c r="X51" s="1"/>
  <c r="Y155" i="66"/>
  <c r="Z155" s="1"/>
  <c r="W83"/>
  <c r="X83" s="1"/>
  <c r="W41"/>
  <c r="X41" s="1"/>
  <c r="W239" i="65"/>
  <c r="X239" s="1"/>
  <c r="W202"/>
  <c r="X202" s="1"/>
  <c r="W184"/>
  <c r="X184" s="1"/>
  <c r="W169"/>
  <c r="X169" s="1"/>
  <c r="W154"/>
  <c r="X154" s="1"/>
  <c r="Y139"/>
  <c r="Z139" s="1"/>
  <c r="W124"/>
  <c r="X124" s="1"/>
  <c r="Y107"/>
  <c r="Z107" s="1"/>
  <c r="Y91"/>
  <c r="Z91" s="1"/>
  <c r="W75"/>
  <c r="X75" s="1"/>
  <c r="Y58"/>
  <c r="Z58" s="1"/>
  <c r="Y45"/>
  <c r="Z45" s="1"/>
  <c r="W31"/>
  <c r="X31" s="1"/>
  <c r="W259" i="64"/>
  <c r="X259" s="1"/>
  <c r="Y247"/>
  <c r="Z247" s="1"/>
  <c r="W235"/>
  <c r="X235" s="1"/>
  <c r="Y222"/>
  <c r="Z222" s="1"/>
  <c r="W211"/>
  <c r="X211" s="1"/>
  <c r="Y198"/>
  <c r="Z198" s="1"/>
  <c r="W186"/>
  <c r="X186" s="1"/>
  <c r="W176"/>
  <c r="X176" s="1"/>
  <c r="W166"/>
  <c r="X166" s="1"/>
  <c r="W155"/>
  <c r="X155" s="1"/>
  <c r="W146"/>
  <c r="Y130"/>
  <c r="Z130" s="1"/>
  <c r="Y124"/>
  <c r="Z124" s="1"/>
  <c r="Y117"/>
  <c r="Z117" s="1"/>
  <c r="Y111"/>
  <c r="Z111" s="1"/>
  <c r="W100"/>
  <c r="X100" s="1"/>
  <c r="Y94"/>
  <c r="Z94" s="1"/>
  <c r="Y84"/>
  <c r="Z84" s="1"/>
  <c r="W74"/>
  <c r="X74" s="1"/>
  <c r="W68"/>
  <c r="X68" s="1"/>
  <c r="W63"/>
  <c r="X63" s="1"/>
  <c r="Y56"/>
  <c r="Z56" s="1"/>
  <c r="W51"/>
  <c r="X51" s="1"/>
  <c r="W45"/>
  <c r="X45" s="1"/>
  <c r="W33"/>
  <c r="X33" s="1"/>
  <c r="W26"/>
  <c r="X26" s="1"/>
  <c r="W253" i="63"/>
  <c r="X253" s="1"/>
  <c r="W246"/>
  <c r="X246" s="1"/>
  <c r="W239"/>
  <c r="X239" s="1"/>
  <c r="Y232"/>
  <c r="Z232" s="1"/>
  <c r="W219"/>
  <c r="X219" s="1"/>
  <c r="W212"/>
  <c r="X212" s="1"/>
  <c r="Y204"/>
  <c r="Z204" s="1"/>
  <c r="Y197"/>
  <c r="Z197" s="1"/>
  <c r="W191"/>
  <c r="X191" s="1"/>
  <c r="Y184"/>
  <c r="Z184" s="1"/>
  <c r="W177"/>
  <c r="X177" s="1"/>
  <c r="W170"/>
  <c r="X170" s="1"/>
  <c r="Y164"/>
  <c r="Z164" s="1"/>
  <c r="Y158"/>
  <c r="Z158" s="1"/>
  <c r="W152"/>
  <c r="X152" s="1"/>
  <c r="Y147"/>
  <c r="Z147" s="1"/>
  <c r="W137"/>
  <c r="X137" s="1"/>
  <c r="Y132"/>
  <c r="Z132" s="1"/>
  <c r="Y127"/>
  <c r="Z127" s="1"/>
  <c r="Y123"/>
  <c r="Z123" s="1"/>
  <c r="Y120"/>
  <c r="Z120" s="1"/>
  <c r="W115"/>
  <c r="X115" s="1"/>
  <c r="W111"/>
  <c r="X111" s="1"/>
  <c r="Y106"/>
  <c r="Z106" s="1"/>
  <c r="W102"/>
  <c r="X102" s="1"/>
  <c r="Y97"/>
  <c r="Z97" s="1"/>
  <c r="Y93"/>
  <c r="Z93" s="1"/>
  <c r="W88"/>
  <c r="X88" s="1"/>
  <c r="W84"/>
  <c r="X84" s="1"/>
  <c r="W79"/>
  <c r="X79" s="1"/>
  <c r="W75"/>
  <c r="X75" s="1"/>
  <c r="Y71"/>
  <c r="Z71" s="1"/>
  <c r="W62"/>
  <c r="X62" s="1"/>
  <c r="W53"/>
  <c r="X53" s="1"/>
  <c r="Y47"/>
  <c r="Z47" s="1"/>
  <c r="W43"/>
  <c r="X43" s="1"/>
  <c r="W39"/>
  <c r="X39" s="1"/>
  <c r="Y29"/>
  <c r="Z29" s="1"/>
  <c r="Y265" i="47"/>
  <c r="Z265" s="1"/>
  <c r="Y259"/>
  <c r="Z259" s="1"/>
  <c r="W255"/>
  <c r="X255" s="1"/>
  <c r="W251"/>
  <c r="X251" s="1"/>
  <c r="W247"/>
  <c r="X247" s="1"/>
  <c r="W243"/>
  <c r="X243" s="1"/>
  <c r="W239"/>
  <c r="X239" s="1"/>
  <c r="W235"/>
  <c r="X235" s="1"/>
  <c r="W231"/>
  <c r="X231" s="1"/>
  <c r="W227"/>
  <c r="X227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Y183"/>
  <c r="Z183" s="1"/>
  <c r="Y179"/>
  <c r="Z179" s="1"/>
  <c r="Y176"/>
  <c r="Z176" s="1"/>
  <c r="Y172"/>
  <c r="Z172" s="1"/>
  <c r="Y169"/>
  <c r="Z169" s="1"/>
  <c r="W166"/>
  <c r="X166" s="1"/>
  <c r="Y162"/>
  <c r="Z162" s="1"/>
  <c r="Y159"/>
  <c r="Z159" s="1"/>
  <c r="Y155"/>
  <c r="Z155" s="1"/>
  <c r="W152"/>
  <c r="X152" s="1"/>
  <c r="Y145"/>
  <c r="Z145" s="1"/>
  <c r="Y133"/>
  <c r="Z133" s="1"/>
  <c r="W130"/>
  <c r="X130" s="1"/>
  <c r="Y127"/>
  <c r="Z127" s="1"/>
  <c r="Y124"/>
  <c r="Z124" s="1"/>
  <c r="Y120"/>
  <c r="Z120" s="1"/>
  <c r="W117"/>
  <c r="X117" s="1"/>
  <c r="Y113"/>
  <c r="Z113" s="1"/>
  <c r="W111"/>
  <c r="X111" s="1"/>
  <c r="W108"/>
  <c r="X108" s="1"/>
  <c r="Y215" i="67"/>
  <c r="Z215" s="1"/>
  <c r="Y34"/>
  <c r="Z34" s="1"/>
  <c r="Y144" i="66"/>
  <c r="Z144" s="1"/>
  <c r="W75"/>
  <c r="X75" s="1"/>
  <c r="Y35"/>
  <c r="Z35" s="1"/>
  <c r="W231" i="65"/>
  <c r="X231" s="1"/>
  <c r="Y198"/>
  <c r="Z198" s="1"/>
  <c r="W181"/>
  <c r="X181" s="1"/>
  <c r="W168"/>
  <c r="X168" s="1"/>
  <c r="W152"/>
  <c r="X152" s="1"/>
  <c r="W122"/>
  <c r="X122" s="1"/>
  <c r="W107"/>
  <c r="X107" s="1"/>
  <c r="Y88"/>
  <c r="Z88" s="1"/>
  <c r="Y74"/>
  <c r="Z74" s="1"/>
  <c r="W58"/>
  <c r="X58" s="1"/>
  <c r="Y43"/>
  <c r="Z43" s="1"/>
  <c r="Y30"/>
  <c r="Z30" s="1"/>
  <c r="Y258" i="64"/>
  <c r="Z258" s="1"/>
  <c r="W246"/>
  <c r="X246" s="1"/>
  <c r="Y234"/>
  <c r="Z234" s="1"/>
  <c r="W222"/>
  <c r="X222" s="1"/>
  <c r="Y209"/>
  <c r="Z209" s="1"/>
  <c r="W198"/>
  <c r="X198" s="1"/>
  <c r="Y185"/>
  <c r="Z185" s="1"/>
  <c r="W174"/>
  <c r="X174" s="1"/>
  <c r="Y165"/>
  <c r="Z165" s="1"/>
  <c r="W154"/>
  <c r="X154" s="1"/>
  <c r="Y137"/>
  <c r="Z137" s="1"/>
  <c r="W130"/>
  <c r="X130" s="1"/>
  <c r="W124"/>
  <c r="X124" s="1"/>
  <c r="W117"/>
  <c r="X117" s="1"/>
  <c r="W111"/>
  <c r="X111" s="1"/>
  <c r="W105"/>
  <c r="X105" s="1"/>
  <c r="Y99"/>
  <c r="Z99" s="1"/>
  <c r="W94"/>
  <c r="X94" s="1"/>
  <c r="W89"/>
  <c r="X89" s="1"/>
  <c r="W84"/>
  <c r="X84" s="1"/>
  <c r="W79"/>
  <c r="X79" s="1"/>
  <c r="Y73"/>
  <c r="Z73" s="1"/>
  <c r="Y62"/>
  <c r="Z62" s="1"/>
  <c r="W56"/>
  <c r="X56" s="1"/>
  <c r="Y50"/>
  <c r="Z50" s="1"/>
  <c r="Y44"/>
  <c r="Z44" s="1"/>
  <c r="W39"/>
  <c r="X39" s="1"/>
  <c r="Y266" i="63"/>
  <c r="Z266" s="1"/>
  <c r="W259"/>
  <c r="X259" s="1"/>
  <c r="Y252"/>
  <c r="Z252" s="1"/>
  <c r="Y238"/>
  <c r="Z238" s="1"/>
  <c r="Y225"/>
  <c r="Z225" s="1"/>
  <c r="Y211"/>
  <c r="Z211" s="1"/>
  <c r="W204"/>
  <c r="X204" s="1"/>
  <c r="W197"/>
  <c r="X197" s="1"/>
  <c r="Y190"/>
  <c r="Z190" s="1"/>
  <c r="W184"/>
  <c r="X184" s="1"/>
  <c r="Y176"/>
  <c r="Z176" s="1"/>
  <c r="Y169"/>
  <c r="Z169" s="1"/>
  <c r="W163"/>
  <c r="X163" s="1"/>
  <c r="W158"/>
  <c r="X158" s="1"/>
  <c r="Y151"/>
  <c r="Z151" s="1"/>
  <c r="Y141"/>
  <c r="Z141" s="1"/>
  <c r="Y136"/>
  <c r="Z136" s="1"/>
  <c r="W132"/>
  <c r="X132" s="1"/>
  <c r="W127"/>
  <c r="X127" s="1"/>
  <c r="W120"/>
  <c r="X120" s="1"/>
  <c r="Y114"/>
  <c r="Z114" s="1"/>
  <c r="Y110"/>
  <c r="Z110" s="1"/>
  <c r="W106"/>
  <c r="X106" s="1"/>
  <c r="Y101"/>
  <c r="Z101" s="1"/>
  <c r="W97"/>
  <c r="X97" s="1"/>
  <c r="W93"/>
  <c r="X93" s="1"/>
  <c r="Y83"/>
  <c r="Z83" s="1"/>
  <c r="W71"/>
  <c r="X71" s="1"/>
  <c r="Y67"/>
  <c r="Z67" s="1"/>
  <c r="Y61"/>
  <c r="Z61" s="1"/>
  <c r="Y57"/>
  <c r="Z57" s="1"/>
  <c r="Y42"/>
  <c r="Z42" s="1"/>
  <c r="Y38"/>
  <c r="Z38" s="1"/>
  <c r="W33"/>
  <c r="X33" s="1"/>
  <c r="W29"/>
  <c r="X29" s="1"/>
  <c r="W265" i="47"/>
  <c r="X265" s="1"/>
  <c r="W259"/>
  <c r="X259" s="1"/>
  <c r="Y254"/>
  <c r="Z254" s="1"/>
  <c r="Y250"/>
  <c r="Z250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W183"/>
  <c r="X183" s="1"/>
  <c r="W179"/>
  <c r="X179" s="1"/>
  <c r="W176"/>
  <c r="X176" s="1"/>
  <c r="W172"/>
  <c r="X172" s="1"/>
  <c r="W169"/>
  <c r="X169" s="1"/>
  <c r="Y165"/>
  <c r="Z165" s="1"/>
  <c r="W159"/>
  <c r="X159" s="1"/>
  <c r="W155"/>
  <c r="X155" s="1"/>
  <c r="Y151"/>
  <c r="Z151" s="1"/>
  <c r="W148"/>
  <c r="X148" s="1"/>
  <c r="Y142"/>
  <c r="Z142" s="1"/>
  <c r="Y139"/>
  <c r="Z139" s="1"/>
  <c r="W137"/>
  <c r="X137" s="1"/>
  <c r="W133"/>
  <c r="X133" s="1"/>
  <c r="Y129"/>
  <c r="Z129" s="1"/>
  <c r="W127"/>
  <c r="X127" s="1"/>
  <c r="W124"/>
  <c r="X124" s="1"/>
  <c r="Y116"/>
  <c r="Z116" s="1"/>
  <c r="Y107"/>
  <c r="Z107" s="1"/>
  <c r="Y104"/>
  <c r="Z104" s="1"/>
  <c r="W101"/>
  <c r="X101" s="1"/>
  <c r="Y97"/>
  <c r="Z97" s="1"/>
  <c r="Y94"/>
  <c r="Z94" s="1"/>
  <c r="W91"/>
  <c r="X91" s="1"/>
  <c r="W85"/>
  <c r="X85" s="1"/>
  <c r="Y81"/>
  <c r="Z81" s="1"/>
  <c r="W78"/>
  <c r="X78" s="1"/>
  <c r="W71"/>
  <c r="X71" s="1"/>
  <c r="W67"/>
  <c r="X67" s="1"/>
  <c r="Y60"/>
  <c r="Z60" s="1"/>
  <c r="Y57"/>
  <c r="Z57" s="1"/>
  <c r="W54"/>
  <c r="X54" s="1"/>
  <c r="W51"/>
  <c r="X51" s="1"/>
  <c r="W48"/>
  <c r="X48" s="1"/>
  <c r="Y44"/>
  <c r="Z44" s="1"/>
  <c r="W38"/>
  <c r="X38" s="1"/>
  <c r="Y31"/>
  <c r="Z31" s="1"/>
  <c r="Y27"/>
  <c r="Z27" s="1"/>
  <c r="W265" i="48"/>
  <c r="X265" s="1"/>
  <c r="W261"/>
  <c r="X261" s="1"/>
  <c r="W257"/>
  <c r="X257" s="1"/>
  <c r="W253"/>
  <c r="X253" s="1"/>
  <c r="W249"/>
  <c r="X249" s="1"/>
  <c r="W245"/>
  <c r="X245" s="1"/>
  <c r="W241"/>
  <c r="X241" s="1"/>
  <c r="W237"/>
  <c r="X237" s="1"/>
  <c r="W233"/>
  <c r="X233" s="1"/>
  <c r="W250" i="68"/>
  <c r="X250" s="1"/>
  <c r="W151" i="67"/>
  <c r="X151" s="1"/>
  <c r="Y238" i="66"/>
  <c r="Z238" s="1"/>
  <c r="W125"/>
  <c r="X125" s="1"/>
  <c r="Y266" i="65"/>
  <c r="Z266" s="1"/>
  <c r="W219"/>
  <c r="X219" s="1"/>
  <c r="Y191"/>
  <c r="Z191" s="1"/>
  <c r="Y178"/>
  <c r="Z178" s="1"/>
  <c r="Y163"/>
  <c r="Z163" s="1"/>
  <c r="W147"/>
  <c r="X147" s="1"/>
  <c r="W134"/>
  <c r="X134" s="1"/>
  <c r="Y117"/>
  <c r="Z117" s="1"/>
  <c r="W101"/>
  <c r="X101" s="1"/>
  <c r="Y84"/>
  <c r="Z84" s="1"/>
  <c r="Y69"/>
  <c r="Z69" s="1"/>
  <c r="Y53"/>
  <c r="Z53" s="1"/>
  <c r="Y40"/>
  <c r="Z40" s="1"/>
  <c r="W26"/>
  <c r="X26" s="1"/>
  <c r="Y254" i="64"/>
  <c r="Z254" s="1"/>
  <c r="W243"/>
  <c r="X243" s="1"/>
  <c r="Y230"/>
  <c r="Z230" s="1"/>
  <c r="W218"/>
  <c r="X218" s="1"/>
  <c r="Y206"/>
  <c r="Z206" s="1"/>
  <c r="W194"/>
  <c r="X194" s="1"/>
  <c r="W182"/>
  <c r="X182" s="1"/>
  <c r="W172"/>
  <c r="X172" s="1"/>
  <c r="Y162"/>
  <c r="Z162" s="1"/>
  <c r="W151"/>
  <c r="X151" s="1"/>
  <c r="W143"/>
  <c r="X143" s="1"/>
  <c r="Y135"/>
  <c r="Z135" s="1"/>
  <c r="W128"/>
  <c r="X128" s="1"/>
  <c r="W115"/>
  <c r="X115" s="1"/>
  <c r="W109"/>
  <c r="X109" s="1"/>
  <c r="Y103"/>
  <c r="Z103" s="1"/>
  <c r="W98"/>
  <c r="X98" s="1"/>
  <c r="Y92"/>
  <c r="Z92" s="1"/>
  <c r="Y87"/>
  <c r="Z87" s="1"/>
  <c r="Y77"/>
  <c r="Z77" s="1"/>
  <c r="W66"/>
  <c r="X66" s="1"/>
  <c r="Y60"/>
  <c r="Z60" s="1"/>
  <c r="Y54"/>
  <c r="Z54" s="1"/>
  <c r="Y48"/>
  <c r="Z48" s="1"/>
  <c r="Y42"/>
  <c r="Z42" s="1"/>
  <c r="W37"/>
  <c r="X37" s="1"/>
  <c r="Y30"/>
  <c r="Z30" s="1"/>
  <c r="W264" i="63"/>
  <c r="X264" s="1"/>
  <c r="W257"/>
  <c r="X257" s="1"/>
  <c r="Y250"/>
  <c r="Z250" s="1"/>
  <c r="W244"/>
  <c r="X244" s="1"/>
  <c r="W237"/>
  <c r="X237" s="1"/>
  <c r="W230"/>
  <c r="X230" s="1"/>
  <c r="Y223"/>
  <c r="Z223" s="1"/>
  <c r="Y216"/>
  <c r="Z216" s="1"/>
  <c r="Y209"/>
  <c r="Z209" s="1"/>
  <c r="W202"/>
  <c r="X202" s="1"/>
  <c r="Y194"/>
  <c r="Z194" s="1"/>
  <c r="W189"/>
  <c r="X189" s="1"/>
  <c r="Y181"/>
  <c r="Z181" s="1"/>
  <c r="Y174"/>
  <c r="Z174" s="1"/>
  <c r="W169"/>
  <c r="X169" s="1"/>
  <c r="Y162"/>
  <c r="Z162" s="1"/>
  <c r="W157"/>
  <c r="X157" s="1"/>
  <c r="W151"/>
  <c r="X151" s="1"/>
  <c r="Y145"/>
  <c r="Z145" s="1"/>
  <c r="W141"/>
  <c r="X141" s="1"/>
  <c r="W136"/>
  <c r="X136" s="1"/>
  <c r="W131"/>
  <c r="X131" s="1"/>
  <c r="Y126"/>
  <c r="Z126" s="1"/>
  <c r="W123"/>
  <c r="X123" s="1"/>
  <c r="Y118"/>
  <c r="Z118" s="1"/>
  <c r="W114"/>
  <c r="X114" s="1"/>
  <c r="W110"/>
  <c r="X110" s="1"/>
  <c r="W105"/>
  <c r="X105" s="1"/>
  <c r="W101"/>
  <c r="X101" s="1"/>
  <c r="Y91"/>
  <c r="Z91" s="1"/>
  <c r="Y87"/>
  <c r="Z87" s="1"/>
  <c r="W83"/>
  <c r="X83" s="1"/>
  <c r="Y77"/>
  <c r="Z77" s="1"/>
  <c r="Y74"/>
  <c r="Z74" s="1"/>
  <c r="Y70"/>
  <c r="Z70" s="1"/>
  <c r="W66"/>
  <c r="X66" s="1"/>
  <c r="W61"/>
  <c r="X61" s="1"/>
  <c r="W57"/>
  <c r="X57" s="1"/>
  <c r="Y51"/>
  <c r="Z51" s="1"/>
  <c r="W47"/>
  <c r="X47" s="1"/>
  <c r="W42"/>
  <c r="X42" s="1"/>
  <c r="W37"/>
  <c r="X37" s="1"/>
  <c r="Y32"/>
  <c r="Z32" s="1"/>
  <c r="Y28"/>
  <c r="Z28" s="1"/>
  <c r="Y263" i="47"/>
  <c r="Z263" s="1"/>
  <c r="Y258"/>
  <c r="Z258" s="1"/>
  <c r="W254"/>
  <c r="X254" s="1"/>
  <c r="W250"/>
  <c r="X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Y182"/>
  <c r="Z182" s="1"/>
  <c r="Y178"/>
  <c r="Z178" s="1"/>
  <c r="Y175"/>
  <c r="Z175" s="1"/>
  <c r="Y171"/>
  <c r="Z171" s="1"/>
  <c r="Y168"/>
  <c r="Z168" s="1"/>
  <c r="W165"/>
  <c r="X165" s="1"/>
  <c r="W162"/>
  <c r="X162" s="1"/>
  <c r="Y158"/>
  <c r="Z158" s="1"/>
  <c r="W151"/>
  <c r="X151" s="1"/>
  <c r="Y147"/>
  <c r="Z147" s="1"/>
  <c r="W145"/>
  <c r="X145" s="1"/>
  <c r="W142"/>
  <c r="X142" s="1"/>
  <c r="Y136"/>
  <c r="Z136" s="1"/>
  <c r="Y123"/>
  <c r="Z123" s="1"/>
  <c r="W120"/>
  <c r="X120" s="1"/>
  <c r="W116"/>
  <c r="X116" s="1"/>
  <c r="W113"/>
  <c r="X113" s="1"/>
  <c r="Y110"/>
  <c r="Z110" s="1"/>
  <c r="W107"/>
  <c r="X107" s="1"/>
  <c r="W104"/>
  <c r="X104" s="1"/>
  <c r="Y100"/>
  <c r="Z100" s="1"/>
  <c r="W94"/>
  <c r="X94" s="1"/>
  <c r="Y90"/>
  <c r="Z90" s="1"/>
  <c r="W88"/>
  <c r="X88" s="1"/>
  <c r="Y84"/>
  <c r="Z84" s="1"/>
  <c r="Y77"/>
  <c r="Z77" s="1"/>
  <c r="W74"/>
  <c r="X74" s="1"/>
  <c r="Y70"/>
  <c r="Z70" s="1"/>
  <c r="Y66"/>
  <c r="Z66" s="1"/>
  <c r="W64"/>
  <c r="X64" s="1"/>
  <c r="W60"/>
  <c r="X60" s="1"/>
  <c r="Y53"/>
  <c r="Z53" s="1"/>
  <c r="Y50"/>
  <c r="Z50" s="1"/>
  <c r="Y47"/>
  <c r="Z47" s="1"/>
  <c r="W44"/>
  <c r="X44" s="1"/>
  <c r="W41"/>
  <c r="X41" s="1"/>
  <c r="Y37"/>
  <c r="Z37" s="1"/>
  <c r="W34"/>
  <c r="X34" s="1"/>
  <c r="W31"/>
  <c r="X31" s="1"/>
  <c r="W27"/>
  <c r="X27" s="1"/>
  <c r="Y264" i="48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130" i="67"/>
  <c r="Z130" s="1"/>
  <c r="Y117" i="66"/>
  <c r="Z117" s="1"/>
  <c r="W262" i="65"/>
  <c r="X262" s="1"/>
  <c r="Y190"/>
  <c r="Z190" s="1"/>
  <c r="Y162"/>
  <c r="Z162" s="1"/>
  <c r="Y130"/>
  <c r="Z130" s="1"/>
  <c r="Y98"/>
  <c r="Z98" s="1"/>
  <c r="W67"/>
  <c r="X67" s="1"/>
  <c r="W38"/>
  <c r="X38" s="1"/>
  <c r="Y253" i="64"/>
  <c r="Z253" s="1"/>
  <c r="Y229"/>
  <c r="Z229" s="1"/>
  <c r="W204"/>
  <c r="X204" s="1"/>
  <c r="Y180"/>
  <c r="Z180" s="1"/>
  <c r="W161"/>
  <c r="X161" s="1"/>
  <c r="W142"/>
  <c r="X142" s="1"/>
  <c r="Y127"/>
  <c r="Z127" s="1"/>
  <c r="Y91"/>
  <c r="Z91" s="1"/>
  <c r="W82"/>
  <c r="X82" s="1"/>
  <c r="Y59"/>
  <c r="Z59" s="1"/>
  <c r="W36"/>
  <c r="X36" s="1"/>
  <c r="W263" i="63"/>
  <c r="X263" s="1"/>
  <c r="Y249"/>
  <c r="Z249" s="1"/>
  <c r="W236"/>
  <c r="X236" s="1"/>
  <c r="Y222"/>
  <c r="Z222" s="1"/>
  <c r="Y208"/>
  <c r="Z208" s="1"/>
  <c r="Y180"/>
  <c r="Z180" s="1"/>
  <c r="W155"/>
  <c r="X155" s="1"/>
  <c r="Y144"/>
  <c r="Z144" s="1"/>
  <c r="W134"/>
  <c r="X134" s="1"/>
  <c r="Y117"/>
  <c r="Z117" s="1"/>
  <c r="W108"/>
  <c r="X108" s="1"/>
  <c r="W100"/>
  <c r="X100" s="1"/>
  <c r="Y90"/>
  <c r="Z90" s="1"/>
  <c r="W81"/>
  <c r="X81" s="1"/>
  <c r="W74"/>
  <c r="X74" s="1"/>
  <c r="W65"/>
  <c r="X65" s="1"/>
  <c r="W55"/>
  <c r="X55" s="1"/>
  <c r="W46"/>
  <c r="X46" s="1"/>
  <c r="W36"/>
  <c r="X36" s="1"/>
  <c r="Y26"/>
  <c r="Z26" s="1"/>
  <c r="Y257" i="47"/>
  <c r="Z257" s="1"/>
  <c r="W249"/>
  <c r="X249" s="1"/>
  <c r="W241"/>
  <c r="X241" s="1"/>
  <c r="W233"/>
  <c r="X233" s="1"/>
  <c r="W225"/>
  <c r="X225" s="1"/>
  <c r="W217"/>
  <c r="X217" s="1"/>
  <c r="W209"/>
  <c r="X209" s="1"/>
  <c r="W201"/>
  <c r="X201" s="1"/>
  <c r="W193"/>
  <c r="X193" s="1"/>
  <c r="W185"/>
  <c r="X185" s="1"/>
  <c r="W178"/>
  <c r="X178" s="1"/>
  <c r="Y157"/>
  <c r="Z157" s="1"/>
  <c r="W150"/>
  <c r="X150" s="1"/>
  <c r="W144"/>
  <c r="X144" s="1"/>
  <c r="Y138"/>
  <c r="Z138" s="1"/>
  <c r="W132"/>
  <c r="X132" s="1"/>
  <c r="W126"/>
  <c r="X126" s="1"/>
  <c r="W119"/>
  <c r="X119" s="1"/>
  <c r="W86"/>
  <c r="X86" s="1"/>
  <c r="Y80"/>
  <c r="Z80" s="1"/>
  <c r="Y74"/>
  <c r="Z74" s="1"/>
  <c r="W69"/>
  <c r="X69" s="1"/>
  <c r="W65"/>
  <c r="X65" s="1"/>
  <c r="Y59"/>
  <c r="Z59" s="1"/>
  <c r="W56"/>
  <c r="X56" s="1"/>
  <c r="Y51"/>
  <c r="Z51" s="1"/>
  <c r="W47"/>
  <c r="X47" s="1"/>
  <c r="Y42"/>
  <c r="Z42" s="1"/>
  <c r="W39"/>
  <c r="X39" s="1"/>
  <c r="Y33"/>
  <c r="Z33" s="1"/>
  <c r="Y29"/>
  <c r="Z29" s="1"/>
  <c r="W266" i="48"/>
  <c r="X266" s="1"/>
  <c r="W260"/>
  <c r="X260" s="1"/>
  <c r="W255"/>
  <c r="X255" s="1"/>
  <c r="W250"/>
  <c r="X250" s="1"/>
  <c r="W244"/>
  <c r="X244" s="1"/>
  <c r="W239"/>
  <c r="X239" s="1"/>
  <c r="W234"/>
  <c r="X234" s="1"/>
  <c r="W229"/>
  <c r="X229" s="1"/>
  <c r="W225"/>
  <c r="X225" s="1"/>
  <c r="W221"/>
  <c r="X221" s="1"/>
  <c r="W217"/>
  <c r="X217" s="1"/>
  <c r="W213"/>
  <c r="X213" s="1"/>
  <c r="W209"/>
  <c r="X209" s="1"/>
  <c r="W205"/>
  <c r="X205" s="1"/>
  <c r="W201"/>
  <c r="X201" s="1"/>
  <c r="W197"/>
  <c r="X197" s="1"/>
  <c r="W193"/>
  <c r="X193" s="1"/>
  <c r="W189"/>
  <c r="X189" s="1"/>
  <c r="W185"/>
  <c r="X185" s="1"/>
  <c r="W182"/>
  <c r="X182" s="1"/>
  <c r="Y178"/>
  <c r="Z178" s="1"/>
  <c r="W176"/>
  <c r="X176" s="1"/>
  <c r="Y172"/>
  <c r="Z172" s="1"/>
  <c r="Y169"/>
  <c r="Z169" s="1"/>
  <c r="W166"/>
  <c r="X166" s="1"/>
  <c r="Y162"/>
  <c r="Z162" s="1"/>
  <c r="Y159"/>
  <c r="Z159" s="1"/>
  <c r="Y155"/>
  <c r="Z155" s="1"/>
  <c r="Y149"/>
  <c r="Z149" s="1"/>
  <c r="Y142"/>
  <c r="Z142" s="1"/>
  <c r="Y135"/>
  <c r="Z135" s="1"/>
  <c r="W132"/>
  <c r="X132" s="1"/>
  <c r="W129"/>
  <c r="X129" s="1"/>
  <c r="Y125"/>
  <c r="Z125" s="1"/>
  <c r="W122"/>
  <c r="X122" s="1"/>
  <c r="Y118"/>
  <c r="Z118" s="1"/>
  <c r="W115"/>
  <c r="X115" s="1"/>
  <c r="W111"/>
  <c r="X111" s="1"/>
  <c r="Y107"/>
  <c r="Z107" s="1"/>
  <c r="Y103"/>
  <c r="Z103" s="1"/>
  <c r="Y99"/>
  <c r="Z99" s="1"/>
  <c r="Y95"/>
  <c r="Z95" s="1"/>
  <c r="Y91"/>
  <c r="Z91" s="1"/>
  <c r="Y87"/>
  <c r="Z87" s="1"/>
  <c r="Y83"/>
  <c r="Z83" s="1"/>
  <c r="Y79"/>
  <c r="Z79" s="1"/>
  <c r="Y75"/>
  <c r="Z75" s="1"/>
  <c r="Y71"/>
  <c r="Z71" s="1"/>
  <c r="Y67"/>
  <c r="Z67" s="1"/>
  <c r="Y63"/>
  <c r="Z63" s="1"/>
  <c r="Y59"/>
  <c r="Z59" s="1"/>
  <c r="Y55"/>
  <c r="Z55" s="1"/>
  <c r="Y51"/>
  <c r="Z51" s="1"/>
  <c r="Y47"/>
  <c r="Z47" s="1"/>
  <c r="Y43"/>
  <c r="Z43" s="1"/>
  <c r="Y39"/>
  <c r="Z39" s="1"/>
  <c r="Y35"/>
  <c r="Z35" s="1"/>
  <c r="Y31"/>
  <c r="Z31" s="1"/>
  <c r="Y27"/>
  <c r="Z27" s="1"/>
  <c r="Y264" i="49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W185"/>
  <c r="X185" s="1"/>
  <c r="W182"/>
  <c r="X182" s="1"/>
  <c r="Y178"/>
  <c r="Z178" s="1"/>
  <c r="Y107" i="66"/>
  <c r="Z107" s="1"/>
  <c r="W254" i="65"/>
  <c r="X254" s="1"/>
  <c r="W189"/>
  <c r="X189" s="1"/>
  <c r="Y159"/>
  <c r="Z159" s="1"/>
  <c r="W130"/>
  <c r="X130" s="1"/>
  <c r="W98"/>
  <c r="X98" s="1"/>
  <c r="Y65"/>
  <c r="Z65" s="1"/>
  <c r="Y37"/>
  <c r="Z37" s="1"/>
  <c r="Y252" i="64"/>
  <c r="Z252" s="1"/>
  <c r="Y227"/>
  <c r="Z227" s="1"/>
  <c r="Y203"/>
  <c r="Z203" s="1"/>
  <c r="W180"/>
  <c r="X180" s="1"/>
  <c r="W160"/>
  <c r="X160" s="1"/>
  <c r="Y140"/>
  <c r="Z140" s="1"/>
  <c r="W127"/>
  <c r="X127" s="1"/>
  <c r="W114"/>
  <c r="X114" s="1"/>
  <c r="Y102"/>
  <c r="Z102" s="1"/>
  <c r="Y81"/>
  <c r="Z81" s="1"/>
  <c r="W71"/>
  <c r="X71" s="1"/>
  <c r="Y47"/>
  <c r="Z47" s="1"/>
  <c r="Y35"/>
  <c r="Z35" s="1"/>
  <c r="Y262" i="63"/>
  <c r="Z262" s="1"/>
  <c r="W249"/>
  <c r="X249" s="1"/>
  <c r="Y235"/>
  <c r="Z235" s="1"/>
  <c r="W208"/>
  <c r="X208" s="1"/>
  <c r="Y193"/>
  <c r="Z193" s="1"/>
  <c r="W180"/>
  <c r="X180" s="1"/>
  <c r="Y166"/>
  <c r="Z166" s="1"/>
  <c r="Y154"/>
  <c r="Z154" s="1"/>
  <c r="W144"/>
  <c r="X144" s="1"/>
  <c r="Y125"/>
  <c r="Z125" s="1"/>
  <c r="W117"/>
  <c r="X117" s="1"/>
  <c r="Y107"/>
  <c r="Z107" s="1"/>
  <c r="W90"/>
  <c r="X90" s="1"/>
  <c r="Y80"/>
  <c r="Z80" s="1"/>
  <c r="Y73"/>
  <c r="Z73" s="1"/>
  <c r="Y64"/>
  <c r="Z64" s="1"/>
  <c r="Y54"/>
  <c r="Z54" s="1"/>
  <c r="Y45"/>
  <c r="Z45" s="1"/>
  <c r="Y35"/>
  <c r="Z35" s="1"/>
  <c r="W26"/>
  <c r="X26" s="1"/>
  <c r="W257" i="47"/>
  <c r="X257" s="1"/>
  <c r="Y248"/>
  <c r="Z248" s="1"/>
  <c r="Y240"/>
  <c r="Z240" s="1"/>
  <c r="Y232"/>
  <c r="Z232" s="1"/>
  <c r="Y224"/>
  <c r="Z224" s="1"/>
  <c r="Y216"/>
  <c r="Z216" s="1"/>
  <c r="Y208"/>
  <c r="Z208" s="1"/>
  <c r="Y200"/>
  <c r="Z200" s="1"/>
  <c r="Y192"/>
  <c r="Z192" s="1"/>
  <c r="Y184"/>
  <c r="Z184" s="1"/>
  <c r="Y177"/>
  <c r="Z177" s="1"/>
  <c r="Y170"/>
  <c r="Z170" s="1"/>
  <c r="W164"/>
  <c r="X164" s="1"/>
  <c r="W157"/>
  <c r="X157" s="1"/>
  <c r="Y149"/>
  <c r="Z149" s="1"/>
  <c r="Y143"/>
  <c r="Z143" s="1"/>
  <c r="Y131"/>
  <c r="Z131" s="1"/>
  <c r="Y125"/>
  <c r="Z125" s="1"/>
  <c r="Y118"/>
  <c r="Z118" s="1"/>
  <c r="W112"/>
  <c r="X112" s="1"/>
  <c r="W106"/>
  <c r="X106" s="1"/>
  <c r="W100"/>
  <c r="X100" s="1"/>
  <c r="W96"/>
  <c r="X96" s="1"/>
  <c r="W90"/>
  <c r="X90" s="1"/>
  <c r="W80"/>
  <c r="X80" s="1"/>
  <c r="Y73"/>
  <c r="Z73" s="1"/>
  <c r="Y68"/>
  <c r="Z68" s="1"/>
  <c r="Y64"/>
  <c r="Z64" s="1"/>
  <c r="Y55"/>
  <c r="Z55" s="1"/>
  <c r="Y46"/>
  <c r="Z46" s="1"/>
  <c r="Y38"/>
  <c r="Z38" s="1"/>
  <c r="W29"/>
  <c r="X29" s="1"/>
  <c r="Y265" i="48"/>
  <c r="Z265" s="1"/>
  <c r="Y259"/>
  <c r="Z259" s="1"/>
  <c r="Y254"/>
  <c r="Z254" s="1"/>
  <c r="Y249"/>
  <c r="Z249" s="1"/>
  <c r="Y243"/>
  <c r="Z243" s="1"/>
  <c r="Y238"/>
  <c r="Z238" s="1"/>
  <c r="Y233"/>
  <c r="Z233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Y181"/>
  <c r="Z181" s="1"/>
  <c r="Y175"/>
  <c r="Z175" s="1"/>
  <c r="W169"/>
  <c r="X169" s="1"/>
  <c r="Y165"/>
  <c r="Z165" s="1"/>
  <c r="W162"/>
  <c r="X162" s="1"/>
  <c r="W159"/>
  <c r="X159" s="1"/>
  <c r="W155"/>
  <c r="X155" s="1"/>
  <c r="Y152"/>
  <c r="Z152" s="1"/>
  <c r="W149"/>
  <c r="X149" s="1"/>
  <c r="W146"/>
  <c r="W142"/>
  <c r="X142" s="1"/>
  <c r="W139"/>
  <c r="X139" s="1"/>
  <c r="W135"/>
  <c r="X135" s="1"/>
  <c r="Y128"/>
  <c r="Z128" s="1"/>
  <c r="W125"/>
  <c r="X125" s="1"/>
  <c r="W118"/>
  <c r="X118" s="1"/>
  <c r="Y114"/>
  <c r="Z114" s="1"/>
  <c r="Y110"/>
  <c r="Z110" s="1"/>
  <c r="W107"/>
  <c r="X107" s="1"/>
  <c r="W103"/>
  <c r="X103" s="1"/>
  <c r="W99"/>
  <c r="X99" s="1"/>
  <c r="W95"/>
  <c r="X95" s="1"/>
  <c r="W91"/>
  <c r="X91" s="1"/>
  <c r="W87"/>
  <c r="X87" s="1"/>
  <c r="W83"/>
  <c r="X83" s="1"/>
  <c r="W79"/>
  <c r="X79" s="1"/>
  <c r="W75"/>
  <c r="X75" s="1"/>
  <c r="W71"/>
  <c r="X71" s="1"/>
  <c r="W67"/>
  <c r="X67" s="1"/>
  <c r="W63"/>
  <c r="X63" s="1"/>
  <c r="W59"/>
  <c r="X59" s="1"/>
  <c r="W55"/>
  <c r="X55" s="1"/>
  <c r="W51"/>
  <c r="X51" s="1"/>
  <c r="W47"/>
  <c r="X47" s="1"/>
  <c r="W43"/>
  <c r="X43" s="1"/>
  <c r="W39"/>
  <c r="X39" s="1"/>
  <c r="W35"/>
  <c r="X35" s="1"/>
  <c r="W31"/>
  <c r="X31" s="1"/>
  <c r="W27"/>
  <c r="X27" s="1"/>
  <c r="W264" i="49"/>
  <c r="X264" s="1"/>
  <c r="W260"/>
  <c r="X260" s="1"/>
  <c r="W256"/>
  <c r="X256" s="1"/>
  <c r="W252"/>
  <c r="X252" s="1"/>
  <c r="W248"/>
  <c r="X248" s="1"/>
  <c r="W244"/>
  <c r="X244" s="1"/>
  <c r="W240"/>
  <c r="X240" s="1"/>
  <c r="W236"/>
  <c r="X236" s="1"/>
  <c r="W232"/>
  <c r="X232" s="1"/>
  <c r="W228"/>
  <c r="X228" s="1"/>
  <c r="W224"/>
  <c r="X224" s="1"/>
  <c r="Y62" i="67"/>
  <c r="Z62" s="1"/>
  <c r="Y89" i="66"/>
  <c r="Z89" s="1"/>
  <c r="Y240" i="65"/>
  <c r="Z240" s="1"/>
  <c r="W156"/>
  <c r="X156" s="1"/>
  <c r="W125"/>
  <c r="X125" s="1"/>
  <c r="Y92"/>
  <c r="Z92" s="1"/>
  <c r="Y61"/>
  <c r="Z61" s="1"/>
  <c r="W33"/>
  <c r="X33" s="1"/>
  <c r="Y248" i="64"/>
  <c r="Z248" s="1"/>
  <c r="Y224"/>
  <c r="Z224" s="1"/>
  <c r="Y199"/>
  <c r="Z199" s="1"/>
  <c r="W177"/>
  <c r="X177" s="1"/>
  <c r="W157"/>
  <c r="X157" s="1"/>
  <c r="Y138"/>
  <c r="Z138" s="1"/>
  <c r="W125"/>
  <c r="X125" s="1"/>
  <c r="Y112"/>
  <c r="Z112" s="1"/>
  <c r="Y100"/>
  <c r="Z100" s="1"/>
  <c r="W80"/>
  <c r="X80" s="1"/>
  <c r="W69"/>
  <c r="X69" s="1"/>
  <c r="Y45"/>
  <c r="Z45" s="1"/>
  <c r="W260" i="63"/>
  <c r="X260" s="1"/>
  <c r="W247"/>
  <c r="X247" s="1"/>
  <c r="Y233"/>
  <c r="Z233" s="1"/>
  <c r="W220"/>
  <c r="X220" s="1"/>
  <c r="Y205"/>
  <c r="Z205" s="1"/>
  <c r="Y191"/>
  <c r="Z191" s="1"/>
  <c r="W178"/>
  <c r="X178" s="1"/>
  <c r="W166"/>
  <c r="X166" s="1"/>
  <c r="W154"/>
  <c r="X154" s="1"/>
  <c r="Y143"/>
  <c r="Z143" s="1"/>
  <c r="Y133"/>
  <c r="Z133" s="1"/>
  <c r="Y116"/>
  <c r="Z116" s="1"/>
  <c r="Y98"/>
  <c r="Z98" s="1"/>
  <c r="Y89"/>
  <c r="Z89" s="1"/>
  <c r="W80"/>
  <c r="X80" s="1"/>
  <c r="W72"/>
  <c r="X72" s="1"/>
  <c r="W64"/>
  <c r="X64" s="1"/>
  <c r="W54"/>
  <c r="X54" s="1"/>
  <c r="W44"/>
  <c r="X44" s="1"/>
  <c r="W35"/>
  <c r="X35" s="1"/>
  <c r="Y266" i="47"/>
  <c r="Z266" s="1"/>
  <c r="W256"/>
  <c r="X256" s="1"/>
  <c r="W248"/>
  <c r="X248" s="1"/>
  <c r="W240"/>
  <c r="X240" s="1"/>
  <c r="W232"/>
  <c r="X232" s="1"/>
  <c r="W224"/>
  <c r="X224" s="1"/>
  <c r="W216"/>
  <c r="X216" s="1"/>
  <c r="W208"/>
  <c r="X208" s="1"/>
  <c r="W200"/>
  <c r="X200" s="1"/>
  <c r="W192"/>
  <c r="X192" s="1"/>
  <c r="W177"/>
  <c r="X177" s="1"/>
  <c r="Y163"/>
  <c r="Z163" s="1"/>
  <c r="Y156"/>
  <c r="Z156" s="1"/>
  <c r="W149"/>
  <c r="X149" s="1"/>
  <c r="W138"/>
  <c r="X138" s="1"/>
  <c r="W131"/>
  <c r="X131" s="1"/>
  <c r="W125"/>
  <c r="X125" s="1"/>
  <c r="W118"/>
  <c r="X118" s="1"/>
  <c r="Y111"/>
  <c r="Z111" s="1"/>
  <c r="Y105"/>
  <c r="Z105" s="1"/>
  <c r="Y99"/>
  <c r="Z99" s="1"/>
  <c r="W95"/>
  <c r="X95" s="1"/>
  <c r="Y89"/>
  <c r="Z89" s="1"/>
  <c r="W84"/>
  <c r="X84" s="1"/>
  <c r="Y79"/>
  <c r="Z79" s="1"/>
  <c r="W68"/>
  <c r="X68" s="1"/>
  <c r="Y63"/>
  <c r="Z63" s="1"/>
  <c r="W59"/>
  <c r="X59" s="1"/>
  <c r="W55"/>
  <c r="X55" s="1"/>
  <c r="W46"/>
  <c r="X46" s="1"/>
  <c r="W42"/>
  <c r="X42" s="1"/>
  <c r="W37"/>
  <c r="X37" s="1"/>
  <c r="W33"/>
  <c r="X33" s="1"/>
  <c r="Y28"/>
  <c r="Z28" s="1"/>
  <c r="W264" i="48"/>
  <c r="X264" s="1"/>
  <c r="W259"/>
  <c r="X259" s="1"/>
  <c r="W254"/>
  <c r="X254" s="1"/>
  <c r="W248"/>
  <c r="X248" s="1"/>
  <c r="W243"/>
  <c r="X243" s="1"/>
  <c r="W238"/>
  <c r="X238" s="1"/>
  <c r="W232"/>
  <c r="X232" s="1"/>
  <c r="W228"/>
  <c r="X228" s="1"/>
  <c r="W224"/>
  <c r="X224" s="1"/>
  <c r="W220"/>
  <c r="X220" s="1"/>
  <c r="W216"/>
  <c r="X216" s="1"/>
  <c r="W212"/>
  <c r="X212" s="1"/>
  <c r="W208"/>
  <c r="X208" s="1"/>
  <c r="W204"/>
  <c r="X204" s="1"/>
  <c r="W200"/>
  <c r="X200" s="1"/>
  <c r="W196"/>
  <c r="X196" s="1"/>
  <c r="W192"/>
  <c r="X192" s="1"/>
  <c r="W188"/>
  <c r="X188" s="1"/>
  <c r="W181"/>
  <c r="X181" s="1"/>
  <c r="W178"/>
  <c r="X178" s="1"/>
  <c r="W175"/>
  <c r="X175" s="1"/>
  <c r="W172"/>
  <c r="X172" s="1"/>
  <c r="W165"/>
  <c r="X165" s="1"/>
  <c r="Y158"/>
  <c r="Z158" s="1"/>
  <c r="Y154"/>
  <c r="Z154" s="1"/>
  <c r="W152"/>
  <c r="X152" s="1"/>
  <c r="Y148"/>
  <c r="Z148" s="1"/>
  <c r="Y145"/>
  <c r="Z145" s="1"/>
  <c r="Y141"/>
  <c r="Z141" s="1"/>
  <c r="Y138"/>
  <c r="Z138" s="1"/>
  <c r="Y131"/>
  <c r="Z131" s="1"/>
  <c r="W128"/>
  <c r="X128" s="1"/>
  <c r="Y124"/>
  <c r="Z124" s="1"/>
  <c r="Y121"/>
  <c r="Z121" s="1"/>
  <c r="Y117"/>
  <c r="Z117" s="1"/>
  <c r="W114"/>
  <c r="X114" s="1"/>
  <c r="W110"/>
  <c r="X110" s="1"/>
  <c r="Y106"/>
  <c r="Z106" s="1"/>
  <c r="Y102"/>
  <c r="Z102" s="1"/>
  <c r="Y98"/>
  <c r="Z98" s="1"/>
  <c r="Y94"/>
  <c r="Z94" s="1"/>
  <c r="Y90"/>
  <c r="Z90" s="1"/>
  <c r="Y86"/>
  <c r="Z86" s="1"/>
  <c r="Y82"/>
  <c r="Z82" s="1"/>
  <c r="Y78"/>
  <c r="Z78" s="1"/>
  <c r="Y74"/>
  <c r="Z74" s="1"/>
  <c r="Y70"/>
  <c r="Z70" s="1"/>
  <c r="Y66"/>
  <c r="Z66" s="1"/>
  <c r="Y62"/>
  <c r="Z62" s="1"/>
  <c r="Y58"/>
  <c r="Z58" s="1"/>
  <c r="Y54"/>
  <c r="Z54" s="1"/>
  <c r="Y50"/>
  <c r="Z50" s="1"/>
  <c r="Y46"/>
  <c r="Z46" s="1"/>
  <c r="Y42"/>
  <c r="Z42" s="1"/>
  <c r="Y38"/>
  <c r="Z38" s="1"/>
  <c r="Y34"/>
  <c r="Z34" s="1"/>
  <c r="Y30"/>
  <c r="Z30" s="1"/>
  <c r="Y26"/>
  <c r="Z26" s="1"/>
  <c r="Y263" i="49"/>
  <c r="Z263" s="1"/>
  <c r="Y259"/>
  <c r="Z259" s="1"/>
  <c r="Y255"/>
  <c r="Z255" s="1"/>
  <c r="Y251"/>
  <c r="Z251" s="1"/>
  <c r="Y247"/>
  <c r="Z247" s="1"/>
  <c r="Y243"/>
  <c r="Z243" s="1"/>
  <c r="Y239"/>
  <c r="Z239" s="1"/>
  <c r="Y235"/>
  <c r="Z235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W181"/>
  <c r="X181" s="1"/>
  <c r="Y174"/>
  <c r="Z174" s="1"/>
  <c r="Y171"/>
  <c r="Z171" s="1"/>
  <c r="Y169"/>
  <c r="Z169" s="1"/>
  <c r="W161"/>
  <c r="X161" s="1"/>
  <c r="W157"/>
  <c r="X157" s="1"/>
  <c r="W154"/>
  <c r="X154" s="1"/>
  <c r="Y150"/>
  <c r="Z150" s="1"/>
  <c r="W147"/>
  <c r="X147" s="1"/>
  <c r="Y143"/>
  <c r="Z143" s="1"/>
  <c r="Y140"/>
  <c r="Z140" s="1"/>
  <c r="Y137"/>
  <c r="Z137" s="1"/>
  <c r="W134"/>
  <c r="X134" s="1"/>
  <c r="Y130"/>
  <c r="Z130" s="1"/>
  <c r="W127"/>
  <c r="X127" s="1"/>
  <c r="Y123"/>
  <c r="Z123" s="1"/>
  <c r="W120"/>
  <c r="X120" s="1"/>
  <c r="W117"/>
  <c r="X117" s="1"/>
  <c r="Y113"/>
  <c r="Z113" s="1"/>
  <c r="Y104"/>
  <c r="Z104" s="1"/>
  <c r="W99"/>
  <c r="X99" s="1"/>
  <c r="W234" i="68"/>
  <c r="X234" s="1"/>
  <c r="Y233" i="66"/>
  <c r="Z233" s="1"/>
  <c r="Y64"/>
  <c r="Z64" s="1"/>
  <c r="Y217" i="65"/>
  <c r="Z217" s="1"/>
  <c r="Y175"/>
  <c r="Z175" s="1"/>
  <c r="W117"/>
  <c r="X117" s="1"/>
  <c r="W53"/>
  <c r="X53" s="1"/>
  <c r="Y266" i="64"/>
  <c r="Z266" s="1"/>
  <c r="Y241"/>
  <c r="Z241" s="1"/>
  <c r="Y217"/>
  <c r="Z217" s="1"/>
  <c r="Y193"/>
  <c r="Z193" s="1"/>
  <c r="Y150"/>
  <c r="Z150" s="1"/>
  <c r="W135"/>
  <c r="X135" s="1"/>
  <c r="Y121"/>
  <c r="Z121" s="1"/>
  <c r="Y108"/>
  <c r="Z108" s="1"/>
  <c r="Y97"/>
  <c r="Z97" s="1"/>
  <c r="W54"/>
  <c r="X54" s="1"/>
  <c r="W42"/>
  <c r="X42" s="1"/>
  <c r="W30"/>
  <c r="X30" s="1"/>
  <c r="Y256" i="63"/>
  <c r="Z256" s="1"/>
  <c r="Y243"/>
  <c r="Z243" s="1"/>
  <c r="Y229"/>
  <c r="Z229" s="1"/>
  <c r="Y188"/>
  <c r="Z188" s="1"/>
  <c r="W174"/>
  <c r="X174" s="1"/>
  <c r="W162"/>
  <c r="X162" s="1"/>
  <c r="Y150"/>
  <c r="Z150" s="1"/>
  <c r="Y140"/>
  <c r="Z140" s="1"/>
  <c r="Y130"/>
  <c r="Z130" s="1"/>
  <c r="Y96"/>
  <c r="Z96" s="1"/>
  <c r="W87"/>
  <c r="X87" s="1"/>
  <c r="W51"/>
  <c r="X51" s="1"/>
  <c r="W263" i="47"/>
  <c r="X263" s="1"/>
  <c r="Y253"/>
  <c r="Z253" s="1"/>
  <c r="Y245"/>
  <c r="Z245" s="1"/>
  <c r="Y237"/>
  <c r="Z237" s="1"/>
  <c r="Y229"/>
  <c r="Z229" s="1"/>
  <c r="Y221"/>
  <c r="Z221" s="1"/>
  <c r="Y213"/>
  <c r="Z213" s="1"/>
  <c r="Y205"/>
  <c r="Z205" s="1"/>
  <c r="Y197"/>
  <c r="Z197" s="1"/>
  <c r="Y189"/>
  <c r="Z189" s="1"/>
  <c r="W182"/>
  <c r="X182" s="1"/>
  <c r="W175"/>
  <c r="X175" s="1"/>
  <c r="Y161"/>
  <c r="Z161" s="1"/>
  <c r="Y154"/>
  <c r="Z154" s="1"/>
  <c r="W147"/>
  <c r="X147" s="1"/>
  <c r="W136"/>
  <c r="X136" s="1"/>
  <c r="W129"/>
  <c r="X129" s="1"/>
  <c r="W123"/>
  <c r="X123" s="1"/>
  <c r="Y115"/>
  <c r="Z115" s="1"/>
  <c r="W110"/>
  <c r="X110" s="1"/>
  <c r="W105"/>
  <c r="X105" s="1"/>
  <c r="W99"/>
  <c r="X99" s="1"/>
  <c r="Y93"/>
  <c r="Z93" s="1"/>
  <c r="Y83"/>
  <c r="Z83" s="1"/>
  <c r="Y78"/>
  <c r="Z78" s="1"/>
  <c r="W73"/>
  <c r="X73" s="1"/>
  <c r="Y67"/>
  <c r="Z67" s="1"/>
  <c r="W63"/>
  <c r="X63" s="1"/>
  <c r="Y58"/>
  <c r="Z58" s="1"/>
  <c r="Y54"/>
  <c r="Z54" s="1"/>
  <c r="W50"/>
  <c r="X50" s="1"/>
  <c r="Y45"/>
  <c r="Z45" s="1"/>
  <c r="Y41"/>
  <c r="Z41" s="1"/>
  <c r="Y36"/>
  <c r="Z36" s="1"/>
  <c r="Y32"/>
  <c r="Z32" s="1"/>
  <c r="W28"/>
  <c r="X28" s="1"/>
  <c r="Y263" i="48"/>
  <c r="Z263" s="1"/>
  <c r="Y258"/>
  <c r="Z258" s="1"/>
  <c r="Y253"/>
  <c r="Z253" s="1"/>
  <c r="Y247"/>
  <c r="Z247" s="1"/>
  <c r="Y242"/>
  <c r="Z242" s="1"/>
  <c r="Y237"/>
  <c r="Z237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W184"/>
  <c r="X184" s="1"/>
  <c r="Y180"/>
  <c r="Z180" s="1"/>
  <c r="Y171"/>
  <c r="Z171" s="1"/>
  <c r="Y168"/>
  <c r="Z168" s="1"/>
  <c r="Y164"/>
  <c r="Z164" s="1"/>
  <c r="Y161"/>
  <c r="Z161" s="1"/>
  <c r="W158"/>
  <c r="X158" s="1"/>
  <c r="W145"/>
  <c r="X145" s="1"/>
  <c r="W138"/>
  <c r="X138" s="1"/>
  <c r="Y134"/>
  <c r="Z134" s="1"/>
  <c r="W131"/>
  <c r="X131" s="1"/>
  <c r="W124"/>
  <c r="X124" s="1"/>
  <c r="W121"/>
  <c r="X121" s="1"/>
  <c r="W117"/>
  <c r="X117" s="1"/>
  <c r="Y113"/>
  <c r="Z113" s="1"/>
  <c r="Y109"/>
  <c r="Z109" s="1"/>
  <c r="W106"/>
  <c r="X106" s="1"/>
  <c r="W102"/>
  <c r="X102" s="1"/>
  <c r="W98"/>
  <c r="X98" s="1"/>
  <c r="W94"/>
  <c r="X94" s="1"/>
  <c r="W90"/>
  <c r="X90" s="1"/>
  <c r="W86"/>
  <c r="X86" s="1"/>
  <c r="W82"/>
  <c r="X82" s="1"/>
  <c r="W78"/>
  <c r="X78" s="1"/>
  <c r="W74"/>
  <c r="X74" s="1"/>
  <c r="W70"/>
  <c r="X70" s="1"/>
  <c r="W66"/>
  <c r="X66" s="1"/>
  <c r="W62"/>
  <c r="X62" s="1"/>
  <c r="W58"/>
  <c r="X58" s="1"/>
  <c r="W54"/>
  <c r="X54" s="1"/>
  <c r="W50"/>
  <c r="X50" s="1"/>
  <c r="W46"/>
  <c r="X46" s="1"/>
  <c r="W42"/>
  <c r="X42" s="1"/>
  <c r="W38"/>
  <c r="X38" s="1"/>
  <c r="W34"/>
  <c r="X34" s="1"/>
  <c r="W30"/>
  <c r="X30" s="1"/>
  <c r="W26"/>
  <c r="X26" s="1"/>
  <c r="W263" i="49"/>
  <c r="X263" s="1"/>
  <c r="W259"/>
  <c r="X259" s="1"/>
  <c r="W255"/>
  <c r="X255" s="1"/>
  <c r="W251"/>
  <c r="X251" s="1"/>
  <c r="W247"/>
  <c r="X247" s="1"/>
  <c r="W243"/>
  <c r="X243" s="1"/>
  <c r="W239"/>
  <c r="X239" s="1"/>
  <c r="W235"/>
  <c r="X235" s="1"/>
  <c r="W231"/>
  <c r="X231" s="1"/>
  <c r="W227"/>
  <c r="X227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W184"/>
  <c r="X184" s="1"/>
  <c r="Y180"/>
  <c r="Z180" s="1"/>
  <c r="Y177"/>
  <c r="Z177" s="1"/>
  <c r="W169"/>
  <c r="X169" s="1"/>
  <c r="W166"/>
  <c r="X166" s="1"/>
  <c r="W163"/>
  <c r="X163" s="1"/>
  <c r="Y160"/>
  <c r="Z160" s="1"/>
  <c r="W150"/>
  <c r="X150" s="1"/>
  <c r="Y146"/>
  <c r="Z146" s="1"/>
  <c r="W140"/>
  <c r="X140" s="1"/>
  <c r="W137"/>
  <c r="X137" s="1"/>
  <c r="Y133"/>
  <c r="Z133" s="1"/>
  <c r="W130"/>
  <c r="X130" s="1"/>
  <c r="Y126"/>
  <c r="Z126" s="1"/>
  <c r="Y116"/>
  <c r="Z116" s="1"/>
  <c r="Y110"/>
  <c r="Z110" s="1"/>
  <c r="Y107"/>
  <c r="Z107" s="1"/>
  <c r="Y101"/>
  <c r="Z101" s="1"/>
  <c r="Y98"/>
  <c r="Z98" s="1"/>
  <c r="W204" i="66"/>
  <c r="X204" s="1"/>
  <c r="W211" i="65"/>
  <c r="X211" s="1"/>
  <c r="W146"/>
  <c r="Y81"/>
  <c r="Z81" s="1"/>
  <c r="W264" i="64"/>
  <c r="X264" s="1"/>
  <c r="W216"/>
  <c r="X216" s="1"/>
  <c r="W170"/>
  <c r="X170" s="1"/>
  <c r="W134"/>
  <c r="X134" s="1"/>
  <c r="Y107"/>
  <c r="Z107" s="1"/>
  <c r="Y41"/>
  <c r="Z41" s="1"/>
  <c r="Y228" i="63"/>
  <c r="Z228" s="1"/>
  <c r="W201"/>
  <c r="X201" s="1"/>
  <c r="W173"/>
  <c r="X173" s="1"/>
  <c r="Y148"/>
  <c r="Z148" s="1"/>
  <c r="Y129"/>
  <c r="Z129" s="1"/>
  <c r="W113"/>
  <c r="X113" s="1"/>
  <c r="W95"/>
  <c r="X95" s="1"/>
  <c r="W60"/>
  <c r="X60" s="1"/>
  <c r="W40"/>
  <c r="X40" s="1"/>
  <c r="W262" i="47"/>
  <c r="X262" s="1"/>
  <c r="Y244"/>
  <c r="Z244" s="1"/>
  <c r="Y228"/>
  <c r="Z228" s="1"/>
  <c r="Y212"/>
  <c r="Z212" s="1"/>
  <c r="Y196"/>
  <c r="Z196" s="1"/>
  <c r="W181"/>
  <c r="X181" s="1"/>
  <c r="Y167"/>
  <c r="Z167" s="1"/>
  <c r="Y153"/>
  <c r="Z153" s="1"/>
  <c r="W141"/>
  <c r="X141" s="1"/>
  <c r="Y128"/>
  <c r="Z128" s="1"/>
  <c r="Y114"/>
  <c r="Z114" s="1"/>
  <c r="W103"/>
  <c r="X103" s="1"/>
  <c r="Y92"/>
  <c r="Z92" s="1"/>
  <c r="Y82"/>
  <c r="Z82" s="1"/>
  <c r="Y71"/>
  <c r="Z71" s="1"/>
  <c r="W62"/>
  <c r="X62" s="1"/>
  <c r="W53"/>
  <c r="X53" s="1"/>
  <c r="W45"/>
  <c r="X45" s="1"/>
  <c r="Y35"/>
  <c r="Z35" s="1"/>
  <c r="Y257" i="48"/>
  <c r="Z257" s="1"/>
  <c r="Y246"/>
  <c r="Z246" s="1"/>
  <c r="Y235"/>
  <c r="Z235" s="1"/>
  <c r="Y226"/>
  <c r="Z226" s="1"/>
  <c r="Y218"/>
  <c r="Z218" s="1"/>
  <c r="Y210"/>
  <c r="Z210" s="1"/>
  <c r="Y202"/>
  <c r="Z202" s="1"/>
  <c r="Y194"/>
  <c r="Z194" s="1"/>
  <c r="Y186"/>
  <c r="Z186" s="1"/>
  <c r="Y179"/>
  <c r="Z179" s="1"/>
  <c r="W174"/>
  <c r="X174" s="1"/>
  <c r="Y167"/>
  <c r="Z167" s="1"/>
  <c r="Y153"/>
  <c r="Z153" s="1"/>
  <c r="Y147"/>
  <c r="Z147" s="1"/>
  <c r="Y140"/>
  <c r="Z140" s="1"/>
  <c r="Y133"/>
  <c r="Z133" s="1"/>
  <c r="W127"/>
  <c r="X127" s="1"/>
  <c r="W120"/>
  <c r="X120" s="1"/>
  <c r="Y112"/>
  <c r="Z112" s="1"/>
  <c r="W105"/>
  <c r="X105" s="1"/>
  <c r="W97"/>
  <c r="X97" s="1"/>
  <c r="W89"/>
  <c r="X89" s="1"/>
  <c r="W81"/>
  <c r="X81" s="1"/>
  <c r="W73"/>
  <c r="X73" s="1"/>
  <c r="W65"/>
  <c r="X65" s="1"/>
  <c r="W57"/>
  <c r="X57" s="1"/>
  <c r="W49"/>
  <c r="X49" s="1"/>
  <c r="W41"/>
  <c r="X41" s="1"/>
  <c r="W33"/>
  <c r="X33" s="1"/>
  <c r="W266" i="49"/>
  <c r="X266" s="1"/>
  <c r="W258"/>
  <c r="X258" s="1"/>
  <c r="W250"/>
  <c r="X250" s="1"/>
  <c r="W242"/>
  <c r="X242" s="1"/>
  <c r="W234"/>
  <c r="X234" s="1"/>
  <c r="W226"/>
  <c r="X226" s="1"/>
  <c r="Y218"/>
  <c r="Z218" s="1"/>
  <c r="W213"/>
  <c r="X213" s="1"/>
  <c r="W206"/>
  <c r="X206" s="1"/>
  <c r="W200"/>
  <c r="X200" s="1"/>
  <c r="Y193"/>
  <c r="Z193" s="1"/>
  <c r="Y186"/>
  <c r="Z186" s="1"/>
  <c r="Y182"/>
  <c r="Z182" s="1"/>
  <c r="Y176"/>
  <c r="Z176" s="1"/>
  <c r="Y172"/>
  <c r="Z172" s="1"/>
  <c r="W165"/>
  <c r="X165" s="1"/>
  <c r="W162"/>
  <c r="X162" s="1"/>
  <c r="Y157"/>
  <c r="Z157" s="1"/>
  <c r="W153"/>
  <c r="X153" s="1"/>
  <c r="Y148"/>
  <c r="Z148" s="1"/>
  <c r="W131"/>
  <c r="X131" s="1"/>
  <c r="Y125"/>
  <c r="Z125" s="1"/>
  <c r="Y121"/>
  <c r="Z121" s="1"/>
  <c r="Y117"/>
  <c r="Z117" s="1"/>
  <c r="Y112"/>
  <c r="Z112" s="1"/>
  <c r="W109"/>
  <c r="X109" s="1"/>
  <c r="W105"/>
  <c r="X105" s="1"/>
  <c r="W101"/>
  <c r="X101" s="1"/>
  <c r="Y88"/>
  <c r="Z88" s="1"/>
  <c r="W83"/>
  <c r="X83" s="1"/>
  <c r="W75"/>
  <c r="X75" s="1"/>
  <c r="W67"/>
  <c r="X67" s="1"/>
  <c r="Y57"/>
  <c r="Z57" s="1"/>
  <c r="Y54"/>
  <c r="Z54" s="1"/>
  <c r="W52"/>
  <c r="X52" s="1"/>
  <c r="Y48"/>
  <c r="Z48" s="1"/>
  <c r="Y45"/>
  <c r="Z45" s="1"/>
  <c r="W42"/>
  <c r="X42" s="1"/>
  <c r="W39"/>
  <c r="X39" s="1"/>
  <c r="W36"/>
  <c r="X36" s="1"/>
  <c r="Y32"/>
  <c r="Z32" s="1"/>
  <c r="Y29"/>
  <c r="Z29" s="1"/>
  <c r="W26"/>
  <c r="X26" s="1"/>
  <c r="W263" i="50"/>
  <c r="X263" s="1"/>
  <c r="W259"/>
  <c r="X259" s="1"/>
  <c r="W255"/>
  <c r="X255" s="1"/>
  <c r="W251"/>
  <c r="X251" s="1"/>
  <c r="W247"/>
  <c r="X247" s="1"/>
  <c r="W243"/>
  <c r="X243" s="1"/>
  <c r="W239"/>
  <c r="X239" s="1"/>
  <c r="W235"/>
  <c r="X235" s="1"/>
  <c r="W231"/>
  <c r="X231" s="1"/>
  <c r="W227"/>
  <c r="X227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W180"/>
  <c r="X180" s="1"/>
  <c r="Y177"/>
  <c r="Z177" s="1"/>
  <c r="W174"/>
  <c r="X174" s="1"/>
  <c r="W171"/>
  <c r="X171" s="1"/>
  <c r="Y164"/>
  <c r="Z164" s="1"/>
  <c r="W158"/>
  <c r="X158" s="1"/>
  <c r="W151"/>
  <c r="X151" s="1"/>
  <c r="W148"/>
  <c r="X148" s="1"/>
  <c r="W145"/>
  <c r="X145" s="1"/>
  <c r="W142"/>
  <c r="X142" s="1"/>
  <c r="Y138"/>
  <c r="Z138" s="1"/>
  <c r="Y132"/>
  <c r="Z132" s="1"/>
  <c r="W129"/>
  <c r="X129" s="1"/>
  <c r="W126"/>
  <c r="X126" s="1"/>
  <c r="Y122"/>
  <c r="Z122" s="1"/>
  <c r="Y116"/>
  <c r="Z116" s="1"/>
  <c r="Y113"/>
  <c r="Z113" s="1"/>
  <c r="W111"/>
  <c r="X111" s="1"/>
  <c r="Y107"/>
  <c r="Z107" s="1"/>
  <c r="Y102"/>
  <c r="Z102" s="1"/>
  <c r="Y167" i="66"/>
  <c r="Z167" s="1"/>
  <c r="W204" i="65"/>
  <c r="X204" s="1"/>
  <c r="W141"/>
  <c r="X141" s="1"/>
  <c r="Y76"/>
  <c r="Z76" s="1"/>
  <c r="Y261" i="64"/>
  <c r="Z261" s="1"/>
  <c r="W212"/>
  <c r="X212" s="1"/>
  <c r="W167"/>
  <c r="X167" s="1"/>
  <c r="Y131"/>
  <c r="Z131" s="1"/>
  <c r="W106"/>
  <c r="X106" s="1"/>
  <c r="W85"/>
  <c r="X85" s="1"/>
  <c r="Y63"/>
  <c r="Z63" s="1"/>
  <c r="W254" i="63"/>
  <c r="X254" s="1"/>
  <c r="Y226"/>
  <c r="Z226" s="1"/>
  <c r="Y198"/>
  <c r="Z198" s="1"/>
  <c r="W172"/>
  <c r="X172" s="1"/>
  <c r="W129"/>
  <c r="X129" s="1"/>
  <c r="W112"/>
  <c r="X112" s="1"/>
  <c r="Y94"/>
  <c r="Z94" s="1"/>
  <c r="Y76"/>
  <c r="Z76" s="1"/>
  <c r="Y58"/>
  <c r="Z58" s="1"/>
  <c r="Y39"/>
  <c r="Z39" s="1"/>
  <c r="Y261" i="47"/>
  <c r="Z261" s="1"/>
  <c r="W244"/>
  <c r="X244" s="1"/>
  <c r="W228"/>
  <c r="X228" s="1"/>
  <c r="W212"/>
  <c r="X212" s="1"/>
  <c r="W196"/>
  <c r="X196" s="1"/>
  <c r="Y180"/>
  <c r="Z180" s="1"/>
  <c r="W167"/>
  <c r="X167" s="1"/>
  <c r="W153"/>
  <c r="X153" s="1"/>
  <c r="Y140"/>
  <c r="Z140" s="1"/>
  <c r="W128"/>
  <c r="X128" s="1"/>
  <c r="Y102"/>
  <c r="Z102" s="1"/>
  <c r="W92"/>
  <c r="X92" s="1"/>
  <c r="W82"/>
  <c r="X82" s="1"/>
  <c r="W70"/>
  <c r="X70" s="1"/>
  <c r="Y61"/>
  <c r="Z61" s="1"/>
  <c r="Y52"/>
  <c r="Z52" s="1"/>
  <c r="Y43"/>
  <c r="Z43" s="1"/>
  <c r="W35"/>
  <c r="X35" s="1"/>
  <c r="W26"/>
  <c r="X26" s="1"/>
  <c r="W256" i="48"/>
  <c r="X256" s="1"/>
  <c r="W246"/>
  <c r="X246" s="1"/>
  <c r="W235"/>
  <c r="X235" s="1"/>
  <c r="W226"/>
  <c r="X226" s="1"/>
  <c r="W218"/>
  <c r="X218" s="1"/>
  <c r="W210"/>
  <c r="X210" s="1"/>
  <c r="W202"/>
  <c r="X202" s="1"/>
  <c r="W194"/>
  <c r="X194" s="1"/>
  <c r="W186"/>
  <c r="X186" s="1"/>
  <c r="Y173"/>
  <c r="Z173" s="1"/>
  <c r="W167"/>
  <c r="X167" s="1"/>
  <c r="Y160"/>
  <c r="Z160" s="1"/>
  <c r="W147"/>
  <c r="X147" s="1"/>
  <c r="W140"/>
  <c r="X140" s="1"/>
  <c r="W133"/>
  <c r="X133" s="1"/>
  <c r="Y126"/>
  <c r="Z126" s="1"/>
  <c r="Y119"/>
  <c r="Z119" s="1"/>
  <c r="W112"/>
  <c r="X112" s="1"/>
  <c r="Y104"/>
  <c r="Z104" s="1"/>
  <c r="Y96"/>
  <c r="Z96" s="1"/>
  <c r="Y88"/>
  <c r="Z88" s="1"/>
  <c r="Y80"/>
  <c r="Z80" s="1"/>
  <c r="Y72"/>
  <c r="Z72" s="1"/>
  <c r="Y64"/>
  <c r="Z64" s="1"/>
  <c r="Y56"/>
  <c r="Z56" s="1"/>
  <c r="Y48"/>
  <c r="Z48" s="1"/>
  <c r="Y40"/>
  <c r="Z40" s="1"/>
  <c r="Y32"/>
  <c r="Z32" s="1"/>
  <c r="Y265" i="49"/>
  <c r="Z265" s="1"/>
  <c r="Y257"/>
  <c r="Z257" s="1"/>
  <c r="Y249"/>
  <c r="Z249" s="1"/>
  <c r="Y241"/>
  <c r="Z241" s="1"/>
  <c r="Y233"/>
  <c r="Z233" s="1"/>
  <c r="Y225"/>
  <c r="Z225" s="1"/>
  <c r="W218"/>
  <c r="X218" s="1"/>
  <c r="W212"/>
  <c r="X212" s="1"/>
  <c r="Y205"/>
  <c r="Z205" s="1"/>
  <c r="Y198"/>
  <c r="Z198" s="1"/>
  <c r="W193"/>
  <c r="X193" s="1"/>
  <c r="W186"/>
  <c r="X186" s="1"/>
  <c r="Y181"/>
  <c r="Z181" s="1"/>
  <c r="W176"/>
  <c r="X176" s="1"/>
  <c r="Y168"/>
  <c r="Z168" s="1"/>
  <c r="Y164"/>
  <c r="Z164" s="1"/>
  <c r="Y156"/>
  <c r="Z156" s="1"/>
  <c r="Y152"/>
  <c r="Z152" s="1"/>
  <c r="W148"/>
  <c r="X148" s="1"/>
  <c r="W143"/>
  <c r="X143" s="1"/>
  <c r="W139"/>
  <c r="X139" s="1"/>
  <c r="W135"/>
  <c r="X135" s="1"/>
  <c r="Y129"/>
  <c r="Z129" s="1"/>
  <c r="W121"/>
  <c r="X121" s="1"/>
  <c r="W116"/>
  <c r="X116" s="1"/>
  <c r="W112"/>
  <c r="X112" s="1"/>
  <c r="Y108"/>
  <c r="Z108" s="1"/>
  <c r="W104"/>
  <c r="X104" s="1"/>
  <c r="Y100"/>
  <c r="Z100" s="1"/>
  <c r="W97"/>
  <c r="X97" s="1"/>
  <c r="W94"/>
  <c r="X94" s="1"/>
  <c r="W91"/>
  <c r="X91" s="1"/>
  <c r="Y85"/>
  <c r="Z85" s="1"/>
  <c r="Y82"/>
  <c r="Z82" s="1"/>
  <c r="W80"/>
  <c r="X80" s="1"/>
  <c r="Y77"/>
  <c r="Z77" s="1"/>
  <c r="Y74"/>
  <c r="Z74" s="1"/>
  <c r="W72"/>
  <c r="X72" s="1"/>
  <c r="Y69"/>
  <c r="Z69" s="1"/>
  <c r="Y66"/>
  <c r="Z66" s="1"/>
  <c r="W64"/>
  <c r="X64" s="1"/>
  <c r="W61"/>
  <c r="X61" s="1"/>
  <c r="W57"/>
  <c r="X57" s="1"/>
  <c r="Y51"/>
  <c r="Z51" s="1"/>
  <c r="Y41"/>
  <c r="Z41" s="1"/>
  <c r="Y38"/>
  <c r="Z38" s="1"/>
  <c r="Y35"/>
  <c r="Z35" s="1"/>
  <c r="Y266" i="50"/>
  <c r="Z266" s="1"/>
  <c r="Y262"/>
  <c r="Z262" s="1"/>
  <c r="Y258"/>
  <c r="Z258" s="1"/>
  <c r="Y254"/>
  <c r="Z254" s="1"/>
  <c r="Y250"/>
  <c r="Z250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W183"/>
  <c r="X183" s="1"/>
  <c r="Y179"/>
  <c r="Z179" s="1"/>
  <c r="W177"/>
  <c r="X177" s="1"/>
  <c r="Y173"/>
  <c r="Z173" s="1"/>
  <c r="Y170"/>
  <c r="Z170" s="1"/>
  <c r="Y167"/>
  <c r="Z167" s="1"/>
  <c r="W164"/>
  <c r="X164" s="1"/>
  <c r="Y161"/>
  <c r="Z161" s="1"/>
  <c r="Y157"/>
  <c r="Z157" s="1"/>
  <c r="W154"/>
  <c r="X154" s="1"/>
  <c r="Y150"/>
  <c r="Z150" s="1"/>
  <c r="Y147"/>
  <c r="Z147" s="1"/>
  <c r="Y144"/>
  <c r="Z144" s="1"/>
  <c r="Y141"/>
  <c r="Z141" s="1"/>
  <c r="W138"/>
  <c r="X138" s="1"/>
  <c r="Y135"/>
  <c r="Z135" s="1"/>
  <c r="W132"/>
  <c r="X132" s="1"/>
  <c r="Y128"/>
  <c r="Z128" s="1"/>
  <c r="Y125"/>
  <c r="Z125" s="1"/>
  <c r="W122"/>
  <c r="X122" s="1"/>
  <c r="Y123" i="66"/>
  <c r="Z123" s="1"/>
  <c r="W191" i="65"/>
  <c r="X191" s="1"/>
  <c r="W131"/>
  <c r="X131" s="1"/>
  <c r="Y67"/>
  <c r="Z67" s="1"/>
  <c r="W254" i="64"/>
  <c r="X254" s="1"/>
  <c r="Y204"/>
  <c r="Z204" s="1"/>
  <c r="Y161"/>
  <c r="Z161" s="1"/>
  <c r="W103"/>
  <c r="X103" s="1"/>
  <c r="Y82"/>
  <c r="Z82" s="1"/>
  <c r="W60"/>
  <c r="X60" s="1"/>
  <c r="Y36"/>
  <c r="Z36" s="1"/>
  <c r="W250" i="63"/>
  <c r="X250" s="1"/>
  <c r="W223"/>
  <c r="X223" s="1"/>
  <c r="W194"/>
  <c r="X194" s="1"/>
  <c r="W168"/>
  <c r="X168" s="1"/>
  <c r="W145"/>
  <c r="X145" s="1"/>
  <c r="W126"/>
  <c r="X126" s="1"/>
  <c r="Y109"/>
  <c r="Z109" s="1"/>
  <c r="W91"/>
  <c r="X91" s="1"/>
  <c r="Y56"/>
  <c r="Z56" s="1"/>
  <c r="Y36"/>
  <c r="Z36" s="1"/>
  <c r="W258" i="47"/>
  <c r="X258" s="1"/>
  <c r="Y241"/>
  <c r="Z241" s="1"/>
  <c r="Y225"/>
  <c r="Z225" s="1"/>
  <c r="Y209"/>
  <c r="Z209" s="1"/>
  <c r="Y193"/>
  <c r="Z193" s="1"/>
  <c r="Y164"/>
  <c r="Z164" s="1"/>
  <c r="Y150"/>
  <c r="Z150" s="1"/>
  <c r="W139"/>
  <c r="X139" s="1"/>
  <c r="Y126"/>
  <c r="Z126" s="1"/>
  <c r="Y112"/>
  <c r="Z112" s="1"/>
  <c r="W102"/>
  <c r="X102" s="1"/>
  <c r="W81"/>
  <c r="X81" s="1"/>
  <c r="Y69"/>
  <c r="Z69" s="1"/>
  <c r="W61"/>
  <c r="X61" s="1"/>
  <c r="W52"/>
  <c r="X52" s="1"/>
  <c r="W43"/>
  <c r="X43" s="1"/>
  <c r="Y34"/>
  <c r="Z34" s="1"/>
  <c r="Y266" i="48"/>
  <c r="Z266" s="1"/>
  <c r="Y255"/>
  <c r="Z255" s="1"/>
  <c r="Y245"/>
  <c r="Z245" s="1"/>
  <c r="Y234"/>
  <c r="Z234" s="1"/>
  <c r="Y225"/>
  <c r="Z225" s="1"/>
  <c r="Y217"/>
  <c r="Z217" s="1"/>
  <c r="Y209"/>
  <c r="Z209" s="1"/>
  <c r="Y201"/>
  <c r="Z201" s="1"/>
  <c r="Y193"/>
  <c r="Z193" s="1"/>
  <c r="Y185"/>
  <c r="Z185" s="1"/>
  <c r="W179"/>
  <c r="X179" s="1"/>
  <c r="W173"/>
  <c r="X173" s="1"/>
  <c r="Y166"/>
  <c r="Z166" s="1"/>
  <c r="W160"/>
  <c r="X160" s="1"/>
  <c r="W153"/>
  <c r="X153" s="1"/>
  <c r="Y146"/>
  <c r="Z146" s="1"/>
  <c r="Y139"/>
  <c r="Z139" s="1"/>
  <c r="Y132"/>
  <c r="Z132" s="1"/>
  <c r="W126"/>
  <c r="X126" s="1"/>
  <c r="W119"/>
  <c r="X119" s="1"/>
  <c r="Y111"/>
  <c r="Z111" s="1"/>
  <c r="W104"/>
  <c r="X104" s="1"/>
  <c r="W96"/>
  <c r="X96" s="1"/>
  <c r="W88"/>
  <c r="X88" s="1"/>
  <c r="W80"/>
  <c r="X80" s="1"/>
  <c r="W72"/>
  <c r="X72" s="1"/>
  <c r="W64"/>
  <c r="X64" s="1"/>
  <c r="W56"/>
  <c r="X56" s="1"/>
  <c r="W48"/>
  <c r="X48" s="1"/>
  <c r="W40"/>
  <c r="X40" s="1"/>
  <c r="W32"/>
  <c r="X32" s="1"/>
  <c r="W265" i="49"/>
  <c r="X265" s="1"/>
  <c r="W257"/>
  <c r="X257" s="1"/>
  <c r="W249"/>
  <c r="X249" s="1"/>
  <c r="W241"/>
  <c r="X241" s="1"/>
  <c r="W233"/>
  <c r="X233" s="1"/>
  <c r="W225"/>
  <c r="X225" s="1"/>
  <c r="Y217"/>
  <c r="Z217" s="1"/>
  <c r="Y210"/>
  <c r="Z210" s="1"/>
  <c r="W205"/>
  <c r="X205" s="1"/>
  <c r="W198"/>
  <c r="X198" s="1"/>
  <c r="W192"/>
  <c r="X192" s="1"/>
  <c r="Y185"/>
  <c r="Z185" s="1"/>
  <c r="W180"/>
  <c r="X180" s="1"/>
  <c r="W172"/>
  <c r="X172" s="1"/>
  <c r="W168"/>
  <c r="X168" s="1"/>
  <c r="Y161"/>
  <c r="Z161" s="1"/>
  <c r="W152"/>
  <c r="X152" s="1"/>
  <c r="Y147"/>
  <c r="Z147" s="1"/>
  <c r="Y142"/>
  <c r="Z142" s="1"/>
  <c r="Y138"/>
  <c r="Z138" s="1"/>
  <c r="Y134"/>
  <c r="Z134" s="1"/>
  <c r="W129"/>
  <c r="X129" s="1"/>
  <c r="W125"/>
  <c r="X125" s="1"/>
  <c r="Y120"/>
  <c r="Z120" s="1"/>
  <c r="Y115"/>
  <c r="Z115" s="1"/>
  <c r="W108"/>
  <c r="X108" s="1"/>
  <c r="Y103"/>
  <c r="Z103" s="1"/>
  <c r="Y96"/>
  <c r="Z96" s="1"/>
  <c r="Y93"/>
  <c r="Z93" s="1"/>
  <c r="Y90"/>
  <c r="Z90" s="1"/>
  <c r="W88"/>
  <c r="X88" s="1"/>
  <c r="W77"/>
  <c r="X77" s="1"/>
  <c r="Y71"/>
  <c r="Z71" s="1"/>
  <c r="Y63"/>
  <c r="Z63" s="1"/>
  <c r="Y60"/>
  <c r="Z60" s="1"/>
  <c r="Y56"/>
  <c r="Z56" s="1"/>
  <c r="W54"/>
  <c r="X54" s="1"/>
  <c r="W51"/>
  <c r="X51" s="1"/>
  <c r="W48"/>
  <c r="X48" s="1"/>
  <c r="W45"/>
  <c r="X45" s="1"/>
  <c r="W41"/>
  <c r="X41" s="1"/>
  <c r="W35"/>
  <c r="X35" s="1"/>
  <c r="W32"/>
  <c r="X32" s="1"/>
  <c r="W29"/>
  <c r="X29" s="1"/>
  <c r="W266" i="50"/>
  <c r="X266" s="1"/>
  <c r="W262"/>
  <c r="X262" s="1"/>
  <c r="W258"/>
  <c r="X258" s="1"/>
  <c r="W254"/>
  <c r="X254" s="1"/>
  <c r="W250"/>
  <c r="X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W179"/>
  <c r="X179" s="1"/>
  <c r="Y176"/>
  <c r="Z176" s="1"/>
  <c r="W173"/>
  <c r="X173" s="1"/>
  <c r="W170"/>
  <c r="X170" s="1"/>
  <c r="Y33" i="68"/>
  <c r="Z33" s="1"/>
  <c r="Y43" i="66"/>
  <c r="Z43" s="1"/>
  <c r="Y170" i="65"/>
  <c r="Z170" s="1"/>
  <c r="W111"/>
  <c r="X111" s="1"/>
  <c r="W47"/>
  <c r="X47" s="1"/>
  <c r="W236" i="64"/>
  <c r="X236" s="1"/>
  <c r="W188"/>
  <c r="X188" s="1"/>
  <c r="W147"/>
  <c r="X147" s="1"/>
  <c r="Y118"/>
  <c r="Z118" s="1"/>
  <c r="W95"/>
  <c r="X95" s="1"/>
  <c r="W75"/>
  <c r="X75" s="1"/>
  <c r="Y51"/>
  <c r="Z51" s="1"/>
  <c r="W240" i="63"/>
  <c r="X240" s="1"/>
  <c r="W213"/>
  <c r="X213" s="1"/>
  <c r="Y185"/>
  <c r="Z185" s="1"/>
  <c r="W159"/>
  <c r="X159" s="1"/>
  <c r="W138"/>
  <c r="X138" s="1"/>
  <c r="W121"/>
  <c r="X121" s="1"/>
  <c r="W85"/>
  <c r="X85" s="1"/>
  <c r="Y68"/>
  <c r="Z68" s="1"/>
  <c r="Y49"/>
  <c r="Z49" s="1"/>
  <c r="Y30"/>
  <c r="Z30" s="1"/>
  <c r="W252" i="47"/>
  <c r="X252" s="1"/>
  <c r="W236"/>
  <c r="X236" s="1"/>
  <c r="W220"/>
  <c r="X220" s="1"/>
  <c r="W204"/>
  <c r="X204" s="1"/>
  <c r="W188"/>
  <c r="X188" s="1"/>
  <c r="Y173"/>
  <c r="Z173" s="1"/>
  <c r="Y160"/>
  <c r="Z160" s="1"/>
  <c r="W146"/>
  <c r="Y134"/>
  <c r="Z134" s="1"/>
  <c r="Y121"/>
  <c r="Z121" s="1"/>
  <c r="W109"/>
  <c r="X109" s="1"/>
  <c r="W97"/>
  <c r="X97" s="1"/>
  <c r="W87"/>
  <c r="X87" s="1"/>
  <c r="W76"/>
  <c r="X76" s="1"/>
  <c r="Y65"/>
  <c r="Z65" s="1"/>
  <c r="W57"/>
  <c r="X57" s="1"/>
  <c r="W49"/>
  <c r="X49" s="1"/>
  <c r="W40"/>
  <c r="X40" s="1"/>
  <c r="Y30"/>
  <c r="Z30" s="1"/>
  <c r="W262" i="48"/>
  <c r="X262" s="1"/>
  <c r="W251"/>
  <c r="X251" s="1"/>
  <c r="W240"/>
  <c r="X240" s="1"/>
  <c r="W230"/>
  <c r="X230" s="1"/>
  <c r="W222"/>
  <c r="X222" s="1"/>
  <c r="W214"/>
  <c r="X214" s="1"/>
  <c r="W206"/>
  <c r="X206" s="1"/>
  <c r="W198"/>
  <c r="X198" s="1"/>
  <c r="W190"/>
  <c r="X190" s="1"/>
  <c r="Y170"/>
  <c r="Z170" s="1"/>
  <c r="Y156"/>
  <c r="Z156" s="1"/>
  <c r="Y150"/>
  <c r="Z150" s="1"/>
  <c r="Y143"/>
  <c r="Z143" s="1"/>
  <c r="Y136"/>
  <c r="Z136" s="1"/>
  <c r="W116"/>
  <c r="X116" s="1"/>
  <c r="Y100"/>
  <c r="Z100" s="1"/>
  <c r="Y92"/>
  <c r="Z92" s="1"/>
  <c r="Y84"/>
  <c r="Z84" s="1"/>
  <c r="Y76"/>
  <c r="Z76" s="1"/>
  <c r="Y68"/>
  <c r="Z68" s="1"/>
  <c r="Y60"/>
  <c r="Z60" s="1"/>
  <c r="Y52"/>
  <c r="Z52" s="1"/>
  <c r="Y44"/>
  <c r="Z44" s="1"/>
  <c r="Y36"/>
  <c r="Z36" s="1"/>
  <c r="Y28"/>
  <c r="Z28" s="1"/>
  <c r="Y261" i="49"/>
  <c r="Z261" s="1"/>
  <c r="Y253"/>
  <c r="Z253" s="1"/>
  <c r="Y245"/>
  <c r="Z245" s="1"/>
  <c r="Y237"/>
  <c r="Z237" s="1"/>
  <c r="Y229"/>
  <c r="Z229" s="1"/>
  <c r="Y221"/>
  <c r="Z221" s="1"/>
  <c r="Y214"/>
  <c r="Z214" s="1"/>
  <c r="W209"/>
  <c r="X209" s="1"/>
  <c r="W202"/>
  <c r="X202" s="1"/>
  <c r="W196"/>
  <c r="X196" s="1"/>
  <c r="Y189"/>
  <c r="Z189" s="1"/>
  <c r="W179"/>
  <c r="X179" s="1"/>
  <c r="W174"/>
  <c r="X174" s="1"/>
  <c r="Y170"/>
  <c r="Z170" s="1"/>
  <c r="W167"/>
  <c r="X167" s="1"/>
  <c r="W159"/>
  <c r="X159" s="1"/>
  <c r="W155"/>
  <c r="X155" s="1"/>
  <c r="Y149"/>
  <c r="Z149" s="1"/>
  <c r="W145"/>
  <c r="X145" s="1"/>
  <c r="Y136"/>
  <c r="Z136" s="1"/>
  <c r="W132"/>
  <c r="X132" s="1"/>
  <c r="W123"/>
  <c r="X123" s="1"/>
  <c r="W119"/>
  <c r="X119" s="1"/>
  <c r="W114"/>
  <c r="X114" s="1"/>
  <c r="W110"/>
  <c r="X110" s="1"/>
  <c r="W106"/>
  <c r="X106" s="1"/>
  <c r="Y95"/>
  <c r="Z95" s="1"/>
  <c r="Y89"/>
  <c r="Z89" s="1"/>
  <c r="Y86"/>
  <c r="Z86" s="1"/>
  <c r="Y78"/>
  <c r="Z78" s="1"/>
  <c r="W76"/>
  <c r="X76" s="1"/>
  <c r="Y73"/>
  <c r="Z73" s="1"/>
  <c r="Y70"/>
  <c r="Z70" s="1"/>
  <c r="W59"/>
  <c r="X59" s="1"/>
  <c r="Y55"/>
  <c r="Z55" s="1"/>
  <c r="W53"/>
  <c r="X53" s="1"/>
  <c r="Y49"/>
  <c r="Z49" s="1"/>
  <c r="Y46"/>
  <c r="Z46" s="1"/>
  <c r="Y43"/>
  <c r="Z43" s="1"/>
  <c r="W40"/>
  <c r="X40" s="1"/>
  <c r="Y33"/>
  <c r="Z33" s="1"/>
  <c r="Y30"/>
  <c r="Z30" s="1"/>
  <c r="Y27"/>
  <c r="Z27" s="1"/>
  <c r="Y264" i="50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Y181"/>
  <c r="Z181" s="1"/>
  <c r="W175"/>
  <c r="X175" s="1"/>
  <c r="W172"/>
  <c r="X172" s="1"/>
  <c r="W169"/>
  <c r="X169" s="1"/>
  <c r="W166"/>
  <c r="X166" s="1"/>
  <c r="Y162"/>
  <c r="Z162" s="1"/>
  <c r="Y159"/>
  <c r="Z159" s="1"/>
  <c r="Y155"/>
  <c r="Z155" s="1"/>
  <c r="Y152"/>
  <c r="Z152" s="1"/>
  <c r="W149"/>
  <c r="X149" s="1"/>
  <c r="W146"/>
  <c r="Y143"/>
  <c r="Z143" s="1"/>
  <c r="Y139"/>
  <c r="Z139" s="1"/>
  <c r="Y136"/>
  <c r="Z136" s="1"/>
  <c r="W134"/>
  <c r="X134" s="1"/>
  <c r="Y130"/>
  <c r="Z130" s="1"/>
  <c r="W127"/>
  <c r="X127" s="1"/>
  <c r="W124"/>
  <c r="X124" s="1"/>
  <c r="W118"/>
  <c r="X118" s="1"/>
  <c r="Y114"/>
  <c r="Z114" s="1"/>
  <c r="W112"/>
  <c r="X112" s="1"/>
  <c r="W109"/>
  <c r="X109" s="1"/>
  <c r="W106"/>
  <c r="X106" s="1"/>
  <c r="Y103"/>
  <c r="Z103" s="1"/>
  <c r="W101"/>
  <c r="X101" s="1"/>
  <c r="Y98"/>
  <c r="Z98" s="1"/>
  <c r="W96"/>
  <c r="X96" s="1"/>
  <c r="W89"/>
  <c r="X89" s="1"/>
  <c r="W86"/>
  <c r="X86" s="1"/>
  <c r="Y78"/>
  <c r="Z78" s="1"/>
  <c r="W76"/>
  <c r="X76" s="1"/>
  <c r="Y68"/>
  <c r="Z68" s="1"/>
  <c r="W66"/>
  <c r="X66" s="1"/>
  <c r="Y63"/>
  <c r="Z63" s="1"/>
  <c r="W61"/>
  <c r="X61" s="1"/>
  <c r="Y55"/>
  <c r="Z55" s="1"/>
  <c r="Y46"/>
  <c r="Z46" s="1"/>
  <c r="Y43"/>
  <c r="Z43" s="1"/>
  <c r="Y40"/>
  <c r="Z40" s="1"/>
  <c r="Y34"/>
  <c r="Z34" s="1"/>
  <c r="Y28"/>
  <c r="Z28" s="1"/>
  <c r="W26"/>
  <c r="X26" s="1"/>
  <c r="W263" i="51"/>
  <c r="X263" s="1"/>
  <c r="W259"/>
  <c r="X259" s="1"/>
  <c r="Y255"/>
  <c r="Z255" s="1"/>
  <c r="W248"/>
  <c r="X248" s="1"/>
  <c r="Y244"/>
  <c r="Z244" s="1"/>
  <c r="Y241"/>
  <c r="Z241" s="1"/>
  <c r="Y237"/>
  <c r="Z237" s="1"/>
  <c r="Y230"/>
  <c r="Z230" s="1"/>
  <c r="W223"/>
  <c r="X223" s="1"/>
  <c r="W219"/>
  <c r="X219" s="1"/>
  <c r="W215"/>
  <c r="X215" s="1"/>
  <c r="W211"/>
  <c r="X211" s="1"/>
  <c r="W207"/>
  <c r="X207" s="1"/>
  <c r="Y203"/>
  <c r="Z203" s="1"/>
  <c r="Y200"/>
  <c r="Z200" s="1"/>
  <c r="Y196"/>
  <c r="Z196" s="1"/>
  <c r="Y193"/>
  <c r="Z193" s="1"/>
  <c r="Y189"/>
  <c r="Z189" s="1"/>
  <c r="W186"/>
  <c r="X186" s="1"/>
  <c r="Y179"/>
  <c r="Z179" s="1"/>
  <c r="W173"/>
  <c r="X173" s="1"/>
  <c r="Y169"/>
  <c r="Z169" s="1"/>
  <c r="W166"/>
  <c r="X166" s="1"/>
  <c r="Y159"/>
  <c r="Z159" s="1"/>
  <c r="Y152"/>
  <c r="Z152" s="1"/>
  <c r="Y149"/>
  <c r="Z149" s="1"/>
  <c r="W146"/>
  <c r="W143"/>
  <c r="X143" s="1"/>
  <c r="W56" i="66"/>
  <c r="X56" s="1"/>
  <c r="Y114" i="65"/>
  <c r="Z114" s="1"/>
  <c r="W240" i="64"/>
  <c r="X240" s="1"/>
  <c r="Y149"/>
  <c r="Z149" s="1"/>
  <c r="W97"/>
  <c r="X97" s="1"/>
  <c r="Y242" i="63"/>
  <c r="Z242" s="1"/>
  <c r="Y187"/>
  <c r="Z187" s="1"/>
  <c r="Y139"/>
  <c r="Z139" s="1"/>
  <c r="W104"/>
  <c r="X104" s="1"/>
  <c r="W69"/>
  <c r="X69" s="1"/>
  <c r="Y31"/>
  <c r="Z31" s="1"/>
  <c r="Y236" i="47"/>
  <c r="Z236" s="1"/>
  <c r="Y204"/>
  <c r="Z204" s="1"/>
  <c r="W174"/>
  <c r="X174" s="1"/>
  <c r="Y146"/>
  <c r="Z146" s="1"/>
  <c r="W122"/>
  <c r="X122" s="1"/>
  <c r="W98"/>
  <c r="X98" s="1"/>
  <c r="Y76"/>
  <c r="Z76" s="1"/>
  <c r="W58"/>
  <c r="X58" s="1"/>
  <c r="Y262" i="48"/>
  <c r="Z262" s="1"/>
  <c r="Y241"/>
  <c r="Z241" s="1"/>
  <c r="Y222"/>
  <c r="Z222" s="1"/>
  <c r="Y206"/>
  <c r="Z206" s="1"/>
  <c r="Y190"/>
  <c r="Z190" s="1"/>
  <c r="W177"/>
  <c r="X177" s="1"/>
  <c r="Y163"/>
  <c r="Z163" s="1"/>
  <c r="W151"/>
  <c r="X151" s="1"/>
  <c r="W137"/>
  <c r="X137" s="1"/>
  <c r="W123"/>
  <c r="X123" s="1"/>
  <c r="Y108"/>
  <c r="Z108" s="1"/>
  <c r="W93"/>
  <c r="X93" s="1"/>
  <c r="W77"/>
  <c r="X77" s="1"/>
  <c r="W61"/>
  <c r="X61" s="1"/>
  <c r="W45"/>
  <c r="X45" s="1"/>
  <c r="W29"/>
  <c r="X29" s="1"/>
  <c r="W254" i="49"/>
  <c r="X254" s="1"/>
  <c r="W238"/>
  <c r="X238" s="1"/>
  <c r="W222"/>
  <c r="X222" s="1"/>
  <c r="Y209"/>
  <c r="Z209" s="1"/>
  <c r="W197"/>
  <c r="X197" s="1"/>
  <c r="Y184"/>
  <c r="Z184" s="1"/>
  <c r="W175"/>
  <c r="X175" s="1"/>
  <c r="Y167"/>
  <c r="Z167" s="1"/>
  <c r="Y159"/>
  <c r="Z159" s="1"/>
  <c r="W151"/>
  <c r="X151" s="1"/>
  <c r="Y141"/>
  <c r="Z141" s="1"/>
  <c r="Y132"/>
  <c r="Z132" s="1"/>
  <c r="W124"/>
  <c r="X124" s="1"/>
  <c r="Y114"/>
  <c r="Z114" s="1"/>
  <c r="Y106"/>
  <c r="Z106" s="1"/>
  <c r="Y99"/>
  <c r="Z99" s="1"/>
  <c r="Y92"/>
  <c r="Z92" s="1"/>
  <c r="W87"/>
  <c r="X87" s="1"/>
  <c r="Y81"/>
  <c r="Z81" s="1"/>
  <c r="W71"/>
  <c r="X71" s="1"/>
  <c r="Y65"/>
  <c r="Z65" s="1"/>
  <c r="Y59"/>
  <c r="Z59" s="1"/>
  <c r="W47"/>
  <c r="X47" s="1"/>
  <c r="W34"/>
  <c r="X34" s="1"/>
  <c r="W28"/>
  <c r="X28" s="1"/>
  <c r="W261" i="50"/>
  <c r="X261" s="1"/>
  <c r="W253"/>
  <c r="X253" s="1"/>
  <c r="W245"/>
  <c r="X245" s="1"/>
  <c r="W237"/>
  <c r="X237" s="1"/>
  <c r="W229"/>
  <c r="X229" s="1"/>
  <c r="W221"/>
  <c r="X221" s="1"/>
  <c r="W213"/>
  <c r="X213" s="1"/>
  <c r="W205"/>
  <c r="X205" s="1"/>
  <c r="W197"/>
  <c r="X197" s="1"/>
  <c r="W189"/>
  <c r="X189" s="1"/>
  <c r="W182"/>
  <c r="X182" s="1"/>
  <c r="Y175"/>
  <c r="Z175" s="1"/>
  <c r="Y163"/>
  <c r="Z163" s="1"/>
  <c r="W159"/>
  <c r="X159" s="1"/>
  <c r="Y153"/>
  <c r="Z153" s="1"/>
  <c r="Y148"/>
  <c r="Z148" s="1"/>
  <c r="Y137"/>
  <c r="Z137" s="1"/>
  <c r="Y133"/>
  <c r="Z133" s="1"/>
  <c r="Y127"/>
  <c r="Z127" s="1"/>
  <c r="W123"/>
  <c r="X123" s="1"/>
  <c r="W114"/>
  <c r="X114" s="1"/>
  <c r="Y106"/>
  <c r="Z106" s="1"/>
  <c r="W100"/>
  <c r="X100" s="1"/>
  <c r="Y97"/>
  <c r="Z97" s="1"/>
  <c r="Y94"/>
  <c r="Z94" s="1"/>
  <c r="W80"/>
  <c r="X80" s="1"/>
  <c r="Y77"/>
  <c r="Z77" s="1"/>
  <c r="Y74"/>
  <c r="Z74" s="1"/>
  <c r="W69"/>
  <c r="X69" s="1"/>
  <c r="W63"/>
  <c r="X63" s="1"/>
  <c r="W57"/>
  <c r="X57" s="1"/>
  <c r="Y53"/>
  <c r="Z53" s="1"/>
  <c r="W47"/>
  <c r="X47" s="1"/>
  <c r="W43"/>
  <c r="X43" s="1"/>
  <c r="Y36"/>
  <c r="Z36" s="1"/>
  <c r="Y33"/>
  <c r="Z33" s="1"/>
  <c r="Y26"/>
  <c r="Z26" s="1"/>
  <c r="Y263" i="51"/>
  <c r="Z263" s="1"/>
  <c r="Y258"/>
  <c r="Z258" s="1"/>
  <c r="Y254"/>
  <c r="Z254" s="1"/>
  <c r="Y250"/>
  <c r="Z250" s="1"/>
  <c r="W246"/>
  <c r="X246" s="1"/>
  <c r="Y238"/>
  <c r="Z238" s="1"/>
  <c r="W234"/>
  <c r="X234" s="1"/>
  <c r="W230"/>
  <c r="X230" s="1"/>
  <c r="W226"/>
  <c r="X226" s="1"/>
  <c r="Y221"/>
  <c r="Z221" s="1"/>
  <c r="W217"/>
  <c r="X217" s="1"/>
  <c r="Y212"/>
  <c r="Z212" s="1"/>
  <c r="W208"/>
  <c r="X208" s="1"/>
  <c r="W204"/>
  <c r="X204" s="1"/>
  <c r="W200"/>
  <c r="X200" s="1"/>
  <c r="W192"/>
  <c r="X192" s="1"/>
  <c r="Y187"/>
  <c r="Z187" s="1"/>
  <c r="Y180"/>
  <c r="Z180" s="1"/>
  <c r="Y176"/>
  <c r="Z176" s="1"/>
  <c r="Y172"/>
  <c r="Z172" s="1"/>
  <c r="Y168"/>
  <c r="Z168" s="1"/>
  <c r="Y164"/>
  <c r="Z164" s="1"/>
  <c r="Y161"/>
  <c r="Z161" s="1"/>
  <c r="Y157"/>
  <c r="Z157" s="1"/>
  <c r="Y153"/>
  <c r="Z153" s="1"/>
  <c r="W150"/>
  <c r="X150" s="1"/>
  <c r="W142"/>
  <c r="X142" s="1"/>
  <c r="W139"/>
  <c r="X139" s="1"/>
  <c r="Y135"/>
  <c r="Z135" s="1"/>
  <c r="Y131"/>
  <c r="Z131" s="1"/>
  <c r="Y128"/>
  <c r="Z128" s="1"/>
  <c r="W125"/>
  <c r="X125" s="1"/>
  <c r="Y118"/>
  <c r="Z118" s="1"/>
  <c r="W115"/>
  <c r="X115" s="1"/>
  <c r="W111"/>
  <c r="X111" s="1"/>
  <c r="W108"/>
  <c r="X108" s="1"/>
  <c r="W105"/>
  <c r="X105" s="1"/>
  <c r="W101"/>
  <c r="X101" s="1"/>
  <c r="W97"/>
  <c r="X97" s="1"/>
  <c r="Y93"/>
  <c r="Z93" s="1"/>
  <c r="Y89"/>
  <c r="Z89" s="1"/>
  <c r="W86"/>
  <c r="X86" s="1"/>
  <c r="Y82"/>
  <c r="Z82" s="1"/>
  <c r="W79"/>
  <c r="X79" s="1"/>
  <c r="Y72"/>
  <c r="Z72" s="1"/>
  <c r="W69"/>
  <c r="X69" s="1"/>
  <c r="Y66"/>
  <c r="Z66" s="1"/>
  <c r="W59"/>
  <c r="X59" s="1"/>
  <c r="W55"/>
  <c r="X55" s="1"/>
  <c r="Y51"/>
  <c r="Z51" s="1"/>
  <c r="W48"/>
  <c r="X48" s="1"/>
  <c r="W45"/>
  <c r="X45" s="1"/>
  <c r="Y42"/>
  <c r="Z42" s="1"/>
  <c r="Y36"/>
  <c r="Z36" s="1"/>
  <c r="W30"/>
  <c r="X30" s="1"/>
  <c r="Y26"/>
  <c r="Z26" s="1"/>
  <c r="Y264" i="52"/>
  <c r="Z264" s="1"/>
  <c r="Y260"/>
  <c r="Z260" s="1"/>
  <c r="Y257"/>
  <c r="Z257" s="1"/>
  <c r="W254"/>
  <c r="X254" s="1"/>
  <c r="W251"/>
  <c r="X251" s="1"/>
  <c r="W248"/>
  <c r="X248" s="1"/>
  <c r="Y244"/>
  <c r="Z244" s="1"/>
  <c r="Y237"/>
  <c r="Z237" s="1"/>
  <c r="W234"/>
  <c r="X234" s="1"/>
  <c r="W231"/>
  <c r="X231" s="1"/>
  <c r="W227"/>
  <c r="X227" s="1"/>
  <c r="W224"/>
  <c r="X224" s="1"/>
  <c r="W220"/>
  <c r="X220" s="1"/>
  <c r="W216"/>
  <c r="X216" s="1"/>
  <c r="W212"/>
  <c r="X212" s="1"/>
  <c r="W208"/>
  <c r="X208" s="1"/>
  <c r="W204"/>
  <c r="X204" s="1"/>
  <c r="W200"/>
  <c r="X200" s="1"/>
  <c r="W196"/>
  <c r="X196" s="1"/>
  <c r="W192"/>
  <c r="X192" s="1"/>
  <c r="W188"/>
  <c r="X188" s="1"/>
  <c r="Y184"/>
  <c r="Z184" s="1"/>
  <c r="W181"/>
  <c r="X181" s="1"/>
  <c r="Y178"/>
  <c r="Z178" s="1"/>
  <c r="W175"/>
  <c r="X175" s="1"/>
  <c r="Y169"/>
  <c r="Z169" s="1"/>
  <c r="W166"/>
  <c r="X166" s="1"/>
  <c r="W163"/>
  <c r="X163" s="1"/>
  <c r="Y159"/>
  <c r="Z159" s="1"/>
  <c r="W156"/>
  <c r="X156" s="1"/>
  <c r="Y152"/>
  <c r="Z152" s="1"/>
  <c r="W149"/>
  <c r="X149" s="1"/>
  <c r="Y145"/>
  <c r="Z145" s="1"/>
  <c r="Y141"/>
  <c r="Z141" s="1"/>
  <c r="W139"/>
  <c r="X139" s="1"/>
  <c r="Y136"/>
  <c r="Z136" s="1"/>
  <c r="W133"/>
  <c r="X133" s="1"/>
  <c r="Y126"/>
  <c r="Z126" s="1"/>
  <c r="W120"/>
  <c r="X120" s="1"/>
  <c r="Y116"/>
  <c r="Z116" s="1"/>
  <c r="Y109"/>
  <c r="Z109" s="1"/>
  <c r="W106"/>
  <c r="X106" s="1"/>
  <c r="W103"/>
  <c r="X103" s="1"/>
  <c r="Y99"/>
  <c r="Z99" s="1"/>
  <c r="Y96"/>
  <c r="Z96" s="1"/>
  <c r="Y93"/>
  <c r="Z93" s="1"/>
  <c r="W84"/>
  <c r="X84" s="1"/>
  <c r="Y80"/>
  <c r="Z80" s="1"/>
  <c r="Y77"/>
  <c r="Z77" s="1"/>
  <c r="W74"/>
  <c r="X74" s="1"/>
  <c r="W71"/>
  <c r="X71" s="1"/>
  <c r="Y67"/>
  <c r="Z67" s="1"/>
  <c r="Y64"/>
  <c r="Z64" s="1"/>
  <c r="Y61"/>
  <c r="Z61" s="1"/>
  <c r="W52"/>
  <c r="X52" s="1"/>
  <c r="Y48"/>
  <c r="Z48" s="1"/>
  <c r="W46"/>
  <c r="X46" s="1"/>
  <c r="W42"/>
  <c r="X42" s="1"/>
  <c r="W39"/>
  <c r="X39" s="1"/>
  <c r="W35"/>
  <c r="X35" s="1"/>
  <c r="Y31"/>
  <c r="Z31" s="1"/>
  <c r="W28"/>
  <c r="X28" s="1"/>
  <c r="W265" i="53"/>
  <c r="X265" s="1"/>
  <c r="W261"/>
  <c r="X261" s="1"/>
  <c r="W257"/>
  <c r="X257" s="1"/>
  <c r="W253"/>
  <c r="X253" s="1"/>
  <c r="W249"/>
  <c r="X249" s="1"/>
  <c r="W245"/>
  <c r="X245" s="1"/>
  <c r="W241"/>
  <c r="X241" s="1"/>
  <c r="W237"/>
  <c r="X237" s="1"/>
  <c r="W233"/>
  <c r="X233" s="1"/>
  <c r="W263" i="65"/>
  <c r="X263" s="1"/>
  <c r="W99"/>
  <c r="X99" s="1"/>
  <c r="W230" i="64"/>
  <c r="X230" s="1"/>
  <c r="Y142"/>
  <c r="Z142" s="1"/>
  <c r="W92"/>
  <c r="X92" s="1"/>
  <c r="W48"/>
  <c r="X48" s="1"/>
  <c r="Y236" i="63"/>
  <c r="Z236" s="1"/>
  <c r="W181"/>
  <c r="X181" s="1"/>
  <c r="Y135"/>
  <c r="Z135" s="1"/>
  <c r="Y100"/>
  <c r="Z100" s="1"/>
  <c r="Y65"/>
  <c r="Z65" s="1"/>
  <c r="W28"/>
  <c r="X28" s="1"/>
  <c r="Y233" i="47"/>
  <c r="Z233" s="1"/>
  <c r="Y201"/>
  <c r="Z201" s="1"/>
  <c r="W171"/>
  <c r="X171" s="1"/>
  <c r="Y144"/>
  <c r="Z144" s="1"/>
  <c r="Y119"/>
  <c r="Z119" s="1"/>
  <c r="Y96"/>
  <c r="Z96" s="1"/>
  <c r="Y75"/>
  <c r="Z75" s="1"/>
  <c r="Y56"/>
  <c r="Z56" s="1"/>
  <c r="Y39"/>
  <c r="Z39" s="1"/>
  <c r="Y261" i="48"/>
  <c r="Z261" s="1"/>
  <c r="Y239"/>
  <c r="Z239" s="1"/>
  <c r="Y221"/>
  <c r="Z221" s="1"/>
  <c r="Y205"/>
  <c r="Z205" s="1"/>
  <c r="Y189"/>
  <c r="Z189" s="1"/>
  <c r="Y176"/>
  <c r="Z176" s="1"/>
  <c r="W163"/>
  <c r="X163" s="1"/>
  <c r="W150"/>
  <c r="X150" s="1"/>
  <c r="W136"/>
  <c r="X136" s="1"/>
  <c r="Y122"/>
  <c r="Z122" s="1"/>
  <c r="W108"/>
  <c r="X108" s="1"/>
  <c r="W92"/>
  <c r="X92" s="1"/>
  <c r="W76"/>
  <c r="X76" s="1"/>
  <c r="W60"/>
  <c r="X60" s="1"/>
  <c r="W44"/>
  <c r="X44" s="1"/>
  <c r="W28"/>
  <c r="X28" s="1"/>
  <c r="W253" i="49"/>
  <c r="X253" s="1"/>
  <c r="W237"/>
  <c r="X237" s="1"/>
  <c r="W221"/>
  <c r="X221" s="1"/>
  <c r="W208"/>
  <c r="X208" s="1"/>
  <c r="Y194"/>
  <c r="Z194" s="1"/>
  <c r="Y183"/>
  <c r="Z183" s="1"/>
  <c r="Y173"/>
  <c r="Z173" s="1"/>
  <c r="Y166"/>
  <c r="Z166" s="1"/>
  <c r="Y158"/>
  <c r="Z158" s="1"/>
  <c r="W149"/>
  <c r="X149" s="1"/>
  <c r="W141"/>
  <c r="X141" s="1"/>
  <c r="Y131"/>
  <c r="Z131" s="1"/>
  <c r="Y122"/>
  <c r="Z122" s="1"/>
  <c r="Y105"/>
  <c r="Z105" s="1"/>
  <c r="W98"/>
  <c r="X98" s="1"/>
  <c r="W92"/>
  <c r="X92" s="1"/>
  <c r="W81"/>
  <c r="X81" s="1"/>
  <c r="Y75"/>
  <c r="Z75" s="1"/>
  <c r="W65"/>
  <c r="X65" s="1"/>
  <c r="Y58"/>
  <c r="Z58" s="1"/>
  <c r="Y52"/>
  <c r="Z52" s="1"/>
  <c r="Y39"/>
  <c r="Z39" s="1"/>
  <c r="W27"/>
  <c r="X27" s="1"/>
  <c r="W260" i="50"/>
  <c r="X260" s="1"/>
  <c r="W252"/>
  <c r="X252" s="1"/>
  <c r="W244"/>
  <c r="X244" s="1"/>
  <c r="W236"/>
  <c r="X236" s="1"/>
  <c r="W228"/>
  <c r="X228" s="1"/>
  <c r="W220"/>
  <c r="X220" s="1"/>
  <c r="W212"/>
  <c r="X212" s="1"/>
  <c r="W204"/>
  <c r="X204" s="1"/>
  <c r="W196"/>
  <c r="X196" s="1"/>
  <c r="W188"/>
  <c r="X188" s="1"/>
  <c r="W181"/>
  <c r="X181" s="1"/>
  <c r="Y168"/>
  <c r="Z168" s="1"/>
  <c r="W163"/>
  <c r="X163" s="1"/>
  <c r="Y158"/>
  <c r="Z158" s="1"/>
  <c r="W153"/>
  <c r="X153" s="1"/>
  <c r="W143"/>
  <c r="X143" s="1"/>
  <c r="W133"/>
  <c r="X133" s="1"/>
  <c r="Y121"/>
  <c r="Z121" s="1"/>
  <c r="Y118"/>
  <c r="Z118" s="1"/>
  <c r="Y110"/>
  <c r="Z110" s="1"/>
  <c r="W103"/>
  <c r="X103" s="1"/>
  <c r="Y91"/>
  <c r="Z91" s="1"/>
  <c r="Y88"/>
  <c r="Z88" s="1"/>
  <c r="Y85"/>
  <c r="Z85" s="1"/>
  <c r="W83"/>
  <c r="X83" s="1"/>
  <c r="Y71"/>
  <c r="Z71" s="1"/>
  <c r="Y65"/>
  <c r="Z65" s="1"/>
  <c r="Y62"/>
  <c r="Z62" s="1"/>
  <c r="Y59"/>
  <c r="Z59" s="1"/>
  <c r="Y56"/>
  <c r="Z56" s="1"/>
  <c r="W53"/>
  <c r="X53" s="1"/>
  <c r="W50"/>
  <c r="X50" s="1"/>
  <c r="W46"/>
  <c r="X46" s="1"/>
  <c r="Y42"/>
  <c r="Z42" s="1"/>
  <c r="Y39"/>
  <c r="Z39" s="1"/>
  <c r="W36"/>
  <c r="X36" s="1"/>
  <c r="W33"/>
  <c r="X33" s="1"/>
  <c r="Y29"/>
  <c r="Z29" s="1"/>
  <c r="Y262" i="51"/>
  <c r="Z262" s="1"/>
  <c r="W258"/>
  <c r="X258" s="1"/>
  <c r="W254"/>
  <c r="X254" s="1"/>
  <c r="W250"/>
  <c r="X250" s="1"/>
  <c r="Y242"/>
  <c r="Z242" s="1"/>
  <c r="W238"/>
  <c r="X238" s="1"/>
  <c r="Y233"/>
  <c r="Z233" s="1"/>
  <c r="Y229"/>
  <c r="Z229" s="1"/>
  <c r="Y225"/>
  <c r="Z225" s="1"/>
  <c r="W221"/>
  <c r="X221" s="1"/>
  <c r="Y216"/>
  <c r="Z216" s="1"/>
  <c r="W212"/>
  <c r="X212" s="1"/>
  <c r="Y207"/>
  <c r="Z207" s="1"/>
  <c r="W203"/>
  <c r="X203" s="1"/>
  <c r="Y199"/>
  <c r="Z199" s="1"/>
  <c r="Y195"/>
  <c r="Z195" s="1"/>
  <c r="Y191"/>
  <c r="Z191" s="1"/>
  <c r="W187"/>
  <c r="X187" s="1"/>
  <c r="Y183"/>
  <c r="Z183" s="1"/>
  <c r="W180"/>
  <c r="X180" s="1"/>
  <c r="W176"/>
  <c r="X176" s="1"/>
  <c r="W172"/>
  <c r="X172" s="1"/>
  <c r="W168"/>
  <c r="X168" s="1"/>
  <c r="W161"/>
  <c r="X161" s="1"/>
  <c r="W157"/>
  <c r="X157" s="1"/>
  <c r="W153"/>
  <c r="X153" s="1"/>
  <c r="W149"/>
  <c r="X149" s="1"/>
  <c r="Y145"/>
  <c r="Z145" s="1"/>
  <c r="Y138"/>
  <c r="Z138" s="1"/>
  <c r="W135"/>
  <c r="X135" s="1"/>
  <c r="W128"/>
  <c r="X128" s="1"/>
  <c r="Y124"/>
  <c r="Z124" s="1"/>
  <c r="W122"/>
  <c r="X122" s="1"/>
  <c r="W118"/>
  <c r="X118" s="1"/>
  <c r="Y114"/>
  <c r="Z114" s="1"/>
  <c r="Y110"/>
  <c r="Z110" s="1"/>
  <c r="Y107"/>
  <c r="Z107" s="1"/>
  <c r="Y104"/>
  <c r="Z104" s="1"/>
  <c r="Y100"/>
  <c r="Z100" s="1"/>
  <c r="Y96"/>
  <c r="Z96" s="1"/>
  <c r="W93"/>
  <c r="X93" s="1"/>
  <c r="W89"/>
  <c r="X89" s="1"/>
  <c r="Y85"/>
  <c r="Z85" s="1"/>
  <c r="W82"/>
  <c r="X82" s="1"/>
  <c r="Y78"/>
  <c r="Z78" s="1"/>
  <c r="Y75"/>
  <c r="Z75" s="1"/>
  <c r="W72"/>
  <c r="X72" s="1"/>
  <c r="W66"/>
  <c r="X66" s="1"/>
  <c r="Y62"/>
  <c r="Z62" s="1"/>
  <c r="Y58"/>
  <c r="Z58" s="1"/>
  <c r="Y54"/>
  <c r="Z54" s="1"/>
  <c r="W51"/>
  <c r="X51" s="1"/>
  <c r="Y47"/>
  <c r="Z47" s="1"/>
  <c r="Y44"/>
  <c r="Z44" s="1"/>
  <c r="W42"/>
  <c r="X42" s="1"/>
  <c r="W39"/>
  <c r="X39" s="1"/>
  <c r="W36"/>
  <c r="X36" s="1"/>
  <c r="Y32"/>
  <c r="Z32" s="1"/>
  <c r="Y29"/>
  <c r="Z29" s="1"/>
  <c r="W26"/>
  <c r="X26" s="1"/>
  <c r="W264" i="52"/>
  <c r="X264" s="1"/>
  <c r="W260"/>
  <c r="X260" s="1"/>
  <c r="Y253"/>
  <c r="Z253" s="1"/>
  <c r="Y250"/>
  <c r="Z250" s="1"/>
  <c r="Y247"/>
  <c r="Z247" s="1"/>
  <c r="W244"/>
  <c r="X244" s="1"/>
  <c r="W241"/>
  <c r="X241" s="1"/>
  <c r="W237"/>
  <c r="X237" s="1"/>
  <c r="Y233"/>
  <c r="Z233" s="1"/>
  <c r="Y230"/>
  <c r="Z230" s="1"/>
  <c r="Y226"/>
  <c r="Z226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W178"/>
  <c r="X178" s="1"/>
  <c r="Y174"/>
  <c r="Z174" s="1"/>
  <c r="W172"/>
  <c r="X172" s="1"/>
  <c r="W169"/>
  <c r="X169" s="1"/>
  <c r="Y165"/>
  <c r="Z165" s="1"/>
  <c r="W159"/>
  <c r="X159" s="1"/>
  <c r="Y155"/>
  <c r="Z155" s="1"/>
  <c r="W152"/>
  <c r="X152" s="1"/>
  <c r="Y148"/>
  <c r="Z148" s="1"/>
  <c r="W145"/>
  <c r="X145" s="1"/>
  <c r="W136"/>
  <c r="X136" s="1"/>
  <c r="Y132"/>
  <c r="Z132" s="1"/>
  <c r="Y129"/>
  <c r="Z129" s="1"/>
  <c r="W126"/>
  <c r="X126" s="1"/>
  <c r="W123"/>
  <c r="X123" s="1"/>
  <c r="W116"/>
  <c r="X116" s="1"/>
  <c r="Y112"/>
  <c r="Z112" s="1"/>
  <c r="W109"/>
  <c r="X109" s="1"/>
  <c r="Y105"/>
  <c r="Z105" s="1"/>
  <c r="Y102"/>
  <c r="Z102" s="1"/>
  <c r="W99"/>
  <c r="X99" s="1"/>
  <c r="W93"/>
  <c r="X93" s="1"/>
  <c r="W90"/>
  <c r="X90" s="1"/>
  <c r="W87"/>
  <c r="X87" s="1"/>
  <c r="Y83"/>
  <c r="Z83" s="1"/>
  <c r="W77"/>
  <c r="X77" s="1"/>
  <c r="Y73"/>
  <c r="Z73" s="1"/>
  <c r="Y70"/>
  <c r="Z70" s="1"/>
  <c r="W67"/>
  <c r="X67" s="1"/>
  <c r="W61"/>
  <c r="X61" s="1"/>
  <c r="W58"/>
  <c r="X58" s="1"/>
  <c r="W55"/>
  <c r="X55" s="1"/>
  <c r="Y51"/>
  <c r="Z51" s="1"/>
  <c r="Y45"/>
  <c r="Z45" s="1"/>
  <c r="Y41"/>
  <c r="Z41" s="1"/>
  <c r="Y38"/>
  <c r="Z38" s="1"/>
  <c r="Y34"/>
  <c r="Z34" s="1"/>
  <c r="Y27"/>
  <c r="Z27" s="1"/>
  <c r="Y264" i="53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W217" i="65"/>
  <c r="X217" s="1"/>
  <c r="Y82"/>
  <c r="Z82" s="1"/>
  <c r="Y216" i="64"/>
  <c r="Z216" s="1"/>
  <c r="Y134"/>
  <c r="Z134" s="1"/>
  <c r="W87"/>
  <c r="X87" s="1"/>
  <c r="W229" i="63"/>
  <c r="X229" s="1"/>
  <c r="Y173"/>
  <c r="Z173" s="1"/>
  <c r="W130"/>
  <c r="X130" s="1"/>
  <c r="Y95"/>
  <c r="Z95" s="1"/>
  <c r="Y60"/>
  <c r="Z60" s="1"/>
  <c r="Y262" i="47"/>
  <c r="Z262" s="1"/>
  <c r="W229"/>
  <c r="X229" s="1"/>
  <c r="W197"/>
  <c r="X197" s="1"/>
  <c r="W168"/>
  <c r="X168" s="1"/>
  <c r="Y141"/>
  <c r="Z141" s="1"/>
  <c r="W115"/>
  <c r="X115" s="1"/>
  <c r="W93"/>
  <c r="X93" s="1"/>
  <c r="Y72"/>
  <c r="Z72" s="1"/>
  <c r="W36"/>
  <c r="X36" s="1"/>
  <c r="W258" i="48"/>
  <c r="X258" s="1"/>
  <c r="W236"/>
  <c r="X236" s="1"/>
  <c r="W219"/>
  <c r="X219" s="1"/>
  <c r="W203"/>
  <c r="X203" s="1"/>
  <c r="W187"/>
  <c r="X187" s="1"/>
  <c r="Y174"/>
  <c r="Z174" s="1"/>
  <c r="W161"/>
  <c r="X161" s="1"/>
  <c r="W148"/>
  <c r="X148" s="1"/>
  <c r="W134"/>
  <c r="X134" s="1"/>
  <c r="Y120"/>
  <c r="Z120" s="1"/>
  <c r="Y105"/>
  <c r="Z105" s="1"/>
  <c r="Y89"/>
  <c r="Z89" s="1"/>
  <c r="Y73"/>
  <c r="Z73" s="1"/>
  <c r="Y57"/>
  <c r="Z57" s="1"/>
  <c r="Y41"/>
  <c r="Z41" s="1"/>
  <c r="Y266" i="49"/>
  <c r="Z266" s="1"/>
  <c r="Y250"/>
  <c r="Z250" s="1"/>
  <c r="Y234"/>
  <c r="Z234" s="1"/>
  <c r="W220"/>
  <c r="X220" s="1"/>
  <c r="Y206"/>
  <c r="Z206" s="1"/>
  <c r="W194"/>
  <c r="X194" s="1"/>
  <c r="W183"/>
  <c r="X183" s="1"/>
  <c r="W173"/>
  <c r="X173" s="1"/>
  <c r="Y165"/>
  <c r="Z165" s="1"/>
  <c r="W158"/>
  <c r="X158" s="1"/>
  <c r="Y139"/>
  <c r="Z139" s="1"/>
  <c r="W122"/>
  <c r="X122" s="1"/>
  <c r="W113"/>
  <c r="X113" s="1"/>
  <c r="Y97"/>
  <c r="Z97" s="1"/>
  <c r="Y91"/>
  <c r="Z91" s="1"/>
  <c r="W86"/>
  <c r="X86" s="1"/>
  <c r="Y80"/>
  <c r="Z80" s="1"/>
  <c r="W70"/>
  <c r="X70" s="1"/>
  <c r="Y64"/>
  <c r="Z64" s="1"/>
  <c r="W58"/>
  <c r="X58" s="1"/>
  <c r="W46"/>
  <c r="X46" s="1"/>
  <c r="W33"/>
  <c r="X33" s="1"/>
  <c r="Y26"/>
  <c r="Z26" s="1"/>
  <c r="Y259" i="50"/>
  <c r="Z259" s="1"/>
  <c r="Y251"/>
  <c r="Z251" s="1"/>
  <c r="Y243"/>
  <c r="Z243" s="1"/>
  <c r="Y235"/>
  <c r="Z235" s="1"/>
  <c r="Y227"/>
  <c r="Z227" s="1"/>
  <c r="Y219"/>
  <c r="Z219" s="1"/>
  <c r="Y211"/>
  <c r="Z211" s="1"/>
  <c r="Y203"/>
  <c r="Z203" s="1"/>
  <c r="Y195"/>
  <c r="Z195" s="1"/>
  <c r="Y187"/>
  <c r="Z187" s="1"/>
  <c r="Y180"/>
  <c r="Z180" s="1"/>
  <c r="Y174"/>
  <c r="Z174" s="1"/>
  <c r="W168"/>
  <c r="X168" s="1"/>
  <c r="W157"/>
  <c r="X157" s="1"/>
  <c r="W152"/>
  <c r="X152" s="1"/>
  <c r="W147"/>
  <c r="X147" s="1"/>
  <c r="Y142"/>
  <c r="Z142" s="1"/>
  <c r="W137"/>
  <c r="X137" s="1"/>
  <c r="Y131"/>
  <c r="Z131" s="1"/>
  <c r="Y117"/>
  <c r="Z117" s="1"/>
  <c r="W110"/>
  <c r="X110" s="1"/>
  <c r="W102"/>
  <c r="X102" s="1"/>
  <c r="Y99"/>
  <c r="Z99" s="1"/>
  <c r="W97"/>
  <c r="X97" s="1"/>
  <c r="W94"/>
  <c r="X94" s="1"/>
  <c r="W91"/>
  <c r="X91" s="1"/>
  <c r="W88"/>
  <c r="X88" s="1"/>
  <c r="Y82"/>
  <c r="Z82" s="1"/>
  <c r="Y79"/>
  <c r="Z79" s="1"/>
  <c r="W77"/>
  <c r="X77" s="1"/>
  <c r="W74"/>
  <c r="X74" s="1"/>
  <c r="W71"/>
  <c r="X71" s="1"/>
  <c r="W68"/>
  <c r="X68" s="1"/>
  <c r="W62"/>
  <c r="X62" s="1"/>
  <c r="W56"/>
  <c r="X56" s="1"/>
  <c r="Y52"/>
  <c r="Z52" s="1"/>
  <c r="Y49"/>
  <c r="Z49" s="1"/>
  <c r="W39"/>
  <c r="X39" s="1"/>
  <c r="Y32"/>
  <c r="Z32" s="1"/>
  <c r="W29"/>
  <c r="X29" s="1"/>
  <c r="Y266" i="51"/>
  <c r="Z266" s="1"/>
  <c r="W262"/>
  <c r="X262" s="1"/>
  <c r="Y253"/>
  <c r="Z253" s="1"/>
  <c r="Y249"/>
  <c r="Z249" s="1"/>
  <c r="Y245"/>
  <c r="Z245" s="1"/>
  <c r="W242"/>
  <c r="X242" s="1"/>
  <c r="W237"/>
  <c r="X237" s="1"/>
  <c r="W233"/>
  <c r="X233" s="1"/>
  <c r="W229"/>
  <c r="X229" s="1"/>
  <c r="W225"/>
  <c r="X225" s="1"/>
  <c r="Y220"/>
  <c r="Z220" s="1"/>
  <c r="W216"/>
  <c r="X216" s="1"/>
  <c r="Y211"/>
  <c r="Z211" s="1"/>
  <c r="Y206"/>
  <c r="Z206" s="1"/>
  <c r="Y202"/>
  <c r="Z202" s="1"/>
  <c r="W199"/>
  <c r="X199" s="1"/>
  <c r="W195"/>
  <c r="X195" s="1"/>
  <c r="W191"/>
  <c r="X191" s="1"/>
  <c r="W183"/>
  <c r="X183" s="1"/>
  <c r="W179"/>
  <c r="X179" s="1"/>
  <c r="Y175"/>
  <c r="Z175" s="1"/>
  <c r="Y171"/>
  <c r="Z171" s="1"/>
  <c r="Y167"/>
  <c r="Z167" s="1"/>
  <c r="W164"/>
  <c r="X164" s="1"/>
  <c r="Y160"/>
  <c r="Z160" s="1"/>
  <c r="Y156"/>
  <c r="Z156" s="1"/>
  <c r="Y148"/>
  <c r="Z148" s="1"/>
  <c r="W145"/>
  <c r="X145" s="1"/>
  <c r="Y141"/>
  <c r="Z141" s="1"/>
  <c r="W138"/>
  <c r="X138" s="1"/>
  <c r="Y134"/>
  <c r="Z134" s="1"/>
  <c r="W131"/>
  <c r="X131" s="1"/>
  <c r="Y127"/>
  <c r="Z127" s="1"/>
  <c r="Y121"/>
  <c r="Z121" s="1"/>
  <c r="Y117"/>
  <c r="Z117" s="1"/>
  <c r="W114"/>
  <c r="X114" s="1"/>
  <c r="W110"/>
  <c r="X110" s="1"/>
  <c r="W107"/>
  <c r="X107" s="1"/>
  <c r="W104"/>
  <c r="X104" s="1"/>
  <c r="W100"/>
  <c r="X100" s="1"/>
  <c r="W96"/>
  <c r="X96" s="1"/>
  <c r="Y92"/>
  <c r="Z92" s="1"/>
  <c r="Y88"/>
  <c r="Z88" s="1"/>
  <c r="W85"/>
  <c r="X85" s="1"/>
  <c r="W78"/>
  <c r="X78" s="1"/>
  <c r="W75"/>
  <c r="X75" s="1"/>
  <c r="Y71"/>
  <c r="Z71" s="1"/>
  <c r="Y68"/>
  <c r="Z68" s="1"/>
  <c r="Y65"/>
  <c r="Z65" s="1"/>
  <c r="W62"/>
  <c r="X62" s="1"/>
  <c r="W58"/>
  <c r="X58" s="1"/>
  <c r="W54"/>
  <c r="X54" s="1"/>
  <c r="W47"/>
  <c r="X47" s="1"/>
  <c r="Y38"/>
  <c r="Z38" s="1"/>
  <c r="Y35"/>
  <c r="Z35" s="1"/>
  <c r="W32"/>
  <c r="X32" s="1"/>
  <c r="W29"/>
  <c r="X29" s="1"/>
  <c r="Y266" i="52"/>
  <c r="Z266" s="1"/>
  <c r="Y263"/>
  <c r="Z263" s="1"/>
  <c r="Y259"/>
  <c r="Z259" s="1"/>
  <c r="W257"/>
  <c r="X257" s="1"/>
  <c r="W247"/>
  <c r="X247" s="1"/>
  <c r="Y243"/>
  <c r="Z243" s="1"/>
  <c r="Y240"/>
  <c r="Z240" s="1"/>
  <c r="Y236"/>
  <c r="Z236" s="1"/>
  <c r="W230"/>
  <c r="X230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W184"/>
  <c r="X184" s="1"/>
  <c r="Y180"/>
  <c r="Z180" s="1"/>
  <c r="Y168"/>
  <c r="Z168" s="1"/>
  <c r="Y162"/>
  <c r="Z162" s="1"/>
  <c r="Y158"/>
  <c r="Z158" s="1"/>
  <c r="W155"/>
  <c r="X155" s="1"/>
  <c r="Y151"/>
  <c r="Z151" s="1"/>
  <c r="Y144"/>
  <c r="Z144" s="1"/>
  <c r="W141"/>
  <c r="X141" s="1"/>
  <c r="Y138"/>
  <c r="Z138" s="1"/>
  <c r="Y135"/>
  <c r="Z135" s="1"/>
  <c r="W132"/>
  <c r="X132" s="1"/>
  <c r="W129"/>
  <c r="X129" s="1"/>
  <c r="Y125"/>
  <c r="Z125" s="1"/>
  <c r="Y122"/>
  <c r="Z122" s="1"/>
  <c r="Y119"/>
  <c r="Z119" s="1"/>
  <c r="Y115"/>
  <c r="Z115" s="1"/>
  <c r="W112"/>
  <c r="X112" s="1"/>
  <c r="Y108"/>
  <c r="Z108" s="1"/>
  <c r="W105"/>
  <c r="X105" s="1"/>
  <c r="Y98"/>
  <c r="Z98" s="1"/>
  <c r="W96"/>
  <c r="X96" s="1"/>
  <c r="Y92"/>
  <c r="Z92" s="1"/>
  <c r="Y89"/>
  <c r="Z89" s="1"/>
  <c r="Y86"/>
  <c r="Z86" s="1"/>
  <c r="W83"/>
  <c r="X83" s="1"/>
  <c r="W80"/>
  <c r="X80" s="1"/>
  <c r="Y76"/>
  <c r="Z76" s="1"/>
  <c r="W73"/>
  <c r="X73" s="1"/>
  <c r="Y66"/>
  <c r="Z66" s="1"/>
  <c r="W64"/>
  <c r="X64" s="1"/>
  <c r="Y60"/>
  <c r="Z60" s="1"/>
  <c r="Y57"/>
  <c r="Z57" s="1"/>
  <c r="Y54"/>
  <c r="Z54" s="1"/>
  <c r="W51"/>
  <c r="X51" s="1"/>
  <c r="W48"/>
  <c r="X48" s="1"/>
  <c r="W45"/>
  <c r="X45" s="1"/>
  <c r="W41"/>
  <c r="X41" s="1"/>
  <c r="W38"/>
  <c r="X38" s="1"/>
  <c r="W34"/>
  <c r="X34" s="1"/>
  <c r="Y143" i="67"/>
  <c r="Z143" s="1"/>
  <c r="W163" i="65"/>
  <c r="X163" s="1"/>
  <c r="Y38"/>
  <c r="Z38" s="1"/>
  <c r="W181" i="64"/>
  <c r="X181" s="1"/>
  <c r="Y114"/>
  <c r="Z114" s="1"/>
  <c r="Y71"/>
  <c r="Z71" s="1"/>
  <c r="Y263" i="63"/>
  <c r="Z263" s="1"/>
  <c r="W209"/>
  <c r="X209" s="1"/>
  <c r="Y155"/>
  <c r="Z155" s="1"/>
  <c r="W118"/>
  <c r="X118" s="1"/>
  <c r="Y82"/>
  <c r="Z82" s="1"/>
  <c r="Y46"/>
  <c r="Z46" s="1"/>
  <c r="Y249" i="47"/>
  <c r="Z249" s="1"/>
  <c r="Y217"/>
  <c r="Z217" s="1"/>
  <c r="Y185"/>
  <c r="Z185" s="1"/>
  <c r="W158"/>
  <c r="X158" s="1"/>
  <c r="Y132"/>
  <c r="Z132" s="1"/>
  <c r="Y106"/>
  <c r="Z106" s="1"/>
  <c r="Y86"/>
  <c r="Z86" s="1"/>
  <c r="Y48"/>
  <c r="Z48" s="1"/>
  <c r="W30"/>
  <c r="X30" s="1"/>
  <c r="Y250" i="48"/>
  <c r="Z250" s="1"/>
  <c r="Y229"/>
  <c r="Z229" s="1"/>
  <c r="Y213"/>
  <c r="Z213" s="1"/>
  <c r="Y197"/>
  <c r="Z197" s="1"/>
  <c r="Y182"/>
  <c r="Z182" s="1"/>
  <c r="W170"/>
  <c r="X170" s="1"/>
  <c r="W156"/>
  <c r="X156" s="1"/>
  <c r="W143"/>
  <c r="X143" s="1"/>
  <c r="Y129"/>
  <c r="Z129" s="1"/>
  <c r="Y115"/>
  <c r="Z115" s="1"/>
  <c r="W100"/>
  <c r="X100" s="1"/>
  <c r="W84"/>
  <c r="X84" s="1"/>
  <c r="W68"/>
  <c r="X68" s="1"/>
  <c r="W52"/>
  <c r="X52" s="1"/>
  <c r="W36"/>
  <c r="X36" s="1"/>
  <c r="W261" i="49"/>
  <c r="X261" s="1"/>
  <c r="W245"/>
  <c r="X245" s="1"/>
  <c r="W229"/>
  <c r="X229" s="1"/>
  <c r="W214"/>
  <c r="X214" s="1"/>
  <c r="Y201"/>
  <c r="Z201" s="1"/>
  <c r="W189"/>
  <c r="X189" s="1"/>
  <c r="W178"/>
  <c r="X178" s="1"/>
  <c r="Y162"/>
  <c r="Z162" s="1"/>
  <c r="Y154"/>
  <c r="Z154" s="1"/>
  <c r="Y144"/>
  <c r="Z144" s="1"/>
  <c r="W136"/>
  <c r="X136" s="1"/>
  <c r="Y127"/>
  <c r="Z127" s="1"/>
  <c r="Y118"/>
  <c r="Z118" s="1"/>
  <c r="Y109"/>
  <c r="Z109" s="1"/>
  <c r="W102"/>
  <c r="X102" s="1"/>
  <c r="W95"/>
  <c r="X95" s="1"/>
  <c r="W84"/>
  <c r="X84" s="1"/>
  <c r="W73"/>
  <c r="X73" s="1"/>
  <c r="W68"/>
  <c r="X68" s="1"/>
  <c r="W62"/>
  <c r="X62" s="1"/>
  <c r="W43"/>
  <c r="X43" s="1"/>
  <c r="W37"/>
  <c r="X37" s="1"/>
  <c r="W264" i="50"/>
  <c r="X264" s="1"/>
  <c r="W256"/>
  <c r="X256" s="1"/>
  <c r="W248"/>
  <c r="X248" s="1"/>
  <c r="W240"/>
  <c r="X240" s="1"/>
  <c r="W232"/>
  <c r="X232" s="1"/>
  <c r="W224"/>
  <c r="X224" s="1"/>
  <c r="W216"/>
  <c r="X216" s="1"/>
  <c r="W208"/>
  <c r="X208" s="1"/>
  <c r="W200"/>
  <c r="X200" s="1"/>
  <c r="W192"/>
  <c r="X192" s="1"/>
  <c r="W184"/>
  <c r="X184" s="1"/>
  <c r="W178"/>
  <c r="X178" s="1"/>
  <c r="Y171"/>
  <c r="Z171" s="1"/>
  <c r="Y166"/>
  <c r="Z166" s="1"/>
  <c r="W161"/>
  <c r="X161" s="1"/>
  <c r="W155"/>
  <c r="X155" s="1"/>
  <c r="W150"/>
  <c r="X150" s="1"/>
  <c r="Y145"/>
  <c r="Z145" s="1"/>
  <c r="W140"/>
  <c r="X140" s="1"/>
  <c r="W130"/>
  <c r="X130" s="1"/>
  <c r="W120"/>
  <c r="X120" s="1"/>
  <c r="Y115"/>
  <c r="Z115" s="1"/>
  <c r="W108"/>
  <c r="X108" s="1"/>
  <c r="Y104"/>
  <c r="Z104" s="1"/>
  <c r="Y95"/>
  <c r="Z95" s="1"/>
  <c r="W93"/>
  <c r="X93" s="1"/>
  <c r="W90"/>
  <c r="X90" s="1"/>
  <c r="Y81"/>
  <c r="Z81" s="1"/>
  <c r="Y75"/>
  <c r="Z75" s="1"/>
  <c r="W73"/>
  <c r="X73" s="1"/>
  <c r="W64"/>
  <c r="X64" s="1"/>
  <c r="W58"/>
  <c r="X58" s="1"/>
  <c r="Y54"/>
  <c r="Z54" s="1"/>
  <c r="Y51"/>
  <c r="Z51" s="1"/>
  <c r="W48"/>
  <c r="X48" s="1"/>
  <c r="Y44"/>
  <c r="Z44" s="1"/>
  <c r="Y41"/>
  <c r="Z41" s="1"/>
  <c r="W38"/>
  <c r="X38" s="1"/>
  <c r="W31"/>
  <c r="X31" s="1"/>
  <c r="W265" i="51"/>
  <c r="X265" s="1"/>
  <c r="Y260"/>
  <c r="Z260" s="1"/>
  <c r="Y256"/>
  <c r="Z256" s="1"/>
  <c r="W252"/>
  <c r="X252" s="1"/>
  <c r="Y247"/>
  <c r="Z247" s="1"/>
  <c r="W240"/>
  <c r="X240" s="1"/>
  <c r="Y235"/>
  <c r="Z235" s="1"/>
  <c r="W232"/>
  <c r="X232" s="1"/>
  <c r="Y227"/>
  <c r="Z227" s="1"/>
  <c r="Y223"/>
  <c r="Z223" s="1"/>
  <c r="Y218"/>
  <c r="Z218" s="1"/>
  <c r="W214"/>
  <c r="X214" s="1"/>
  <c r="Y209"/>
  <c r="Z209" s="1"/>
  <c r="Y205"/>
  <c r="Z205" s="1"/>
  <c r="Y201"/>
  <c r="Z201" s="1"/>
  <c r="Y197"/>
  <c r="Z197" s="1"/>
  <c r="W189"/>
  <c r="X189" s="1"/>
  <c r="W185"/>
  <c r="X185" s="1"/>
  <c r="Y181"/>
  <c r="Z181" s="1"/>
  <c r="Y170"/>
  <c r="Z170" s="1"/>
  <c r="Y162"/>
  <c r="Z162" s="1"/>
  <c r="W155"/>
  <c r="X155" s="1"/>
  <c r="W151"/>
  <c r="X151" s="1"/>
  <c r="W147"/>
  <c r="X147" s="1"/>
  <c r="Y143"/>
  <c r="Z143" s="1"/>
  <c r="W140"/>
  <c r="X140" s="1"/>
  <c r="W137"/>
  <c r="X137" s="1"/>
  <c r="W133"/>
  <c r="X133" s="1"/>
  <c r="W126"/>
  <c r="X126" s="1"/>
  <c r="Y123"/>
  <c r="Z123" s="1"/>
  <c r="W120"/>
  <c r="X120" s="1"/>
  <c r="W116"/>
  <c r="X116" s="1"/>
  <c r="Y112"/>
  <c r="Z112" s="1"/>
  <c r="W106"/>
  <c r="X106" s="1"/>
  <c r="Y102"/>
  <c r="Z102" s="1"/>
  <c r="Y98"/>
  <c r="Z98" s="1"/>
  <c r="W91"/>
  <c r="X91" s="1"/>
  <c r="W87"/>
  <c r="X87" s="1"/>
  <c r="Y80"/>
  <c r="Z80" s="1"/>
  <c r="W74"/>
  <c r="X74" s="1"/>
  <c r="Y70"/>
  <c r="Z70" s="1"/>
  <c r="Y67"/>
  <c r="Z67" s="1"/>
  <c r="W64"/>
  <c r="X64" s="1"/>
  <c r="Y60"/>
  <c r="Z60" s="1"/>
  <c r="Y56"/>
  <c r="Z56" s="1"/>
  <c r="Y52"/>
  <c r="Z52" s="1"/>
  <c r="Y49"/>
  <c r="Z49" s="1"/>
  <c r="W46"/>
  <c r="X46" s="1"/>
  <c r="Y43"/>
  <c r="Z43" s="1"/>
  <c r="Y40"/>
  <c r="Z40" s="1"/>
  <c r="Y37"/>
  <c r="Z37" s="1"/>
  <c r="W34"/>
  <c r="X34" s="1"/>
  <c r="W31"/>
  <c r="X31" s="1"/>
  <c r="W28"/>
  <c r="X28" s="1"/>
  <c r="Y265" i="52"/>
  <c r="Z265" s="1"/>
  <c r="W262"/>
  <c r="X262" s="1"/>
  <c r="Y258"/>
  <c r="Z258" s="1"/>
  <c r="Y255"/>
  <c r="Z255" s="1"/>
  <c r="W252"/>
  <c r="X252" s="1"/>
  <c r="Y245"/>
  <c r="Z245" s="1"/>
  <c r="W239"/>
  <c r="X239" s="1"/>
  <c r="W235"/>
  <c r="X235" s="1"/>
  <c r="Y228"/>
  <c r="Z228" s="1"/>
  <c r="Y221"/>
  <c r="Z221" s="1"/>
  <c r="Y217"/>
  <c r="Z217" s="1"/>
  <c r="Y213"/>
  <c r="Z213" s="1"/>
  <c r="Y209"/>
  <c r="Z209" s="1"/>
  <c r="Y205"/>
  <c r="Z205" s="1"/>
  <c r="Y201"/>
  <c r="Z201" s="1"/>
  <c r="Y197"/>
  <c r="Z197" s="1"/>
  <c r="Y193"/>
  <c r="Z193" s="1"/>
  <c r="Y189"/>
  <c r="Z189" s="1"/>
  <c r="Y182"/>
  <c r="Z182" s="1"/>
  <c r="Y179"/>
  <c r="Z179" s="1"/>
  <c r="Y176"/>
  <c r="Z176" s="1"/>
  <c r="W173"/>
  <c r="X173" s="1"/>
  <c r="W167"/>
  <c r="X167" s="1"/>
  <c r="W164"/>
  <c r="X164" s="1"/>
  <c r="W161"/>
  <c r="X161" s="1"/>
  <c r="Y153"/>
  <c r="Z153" s="1"/>
  <c r="W150"/>
  <c r="X150" s="1"/>
  <c r="W147"/>
  <c r="X147" s="1"/>
  <c r="W143"/>
  <c r="X143" s="1"/>
  <c r="W140"/>
  <c r="X140" s="1"/>
  <c r="Y137"/>
  <c r="Z137" s="1"/>
  <c r="W134"/>
  <c r="X134" s="1"/>
  <c r="W124"/>
  <c r="X124" s="1"/>
  <c r="Y121"/>
  <c r="Z121" s="1"/>
  <c r="W118"/>
  <c r="X118" s="1"/>
  <c r="W114"/>
  <c r="X114" s="1"/>
  <c r="W111"/>
  <c r="X111" s="1"/>
  <c r="W107"/>
  <c r="X107" s="1"/>
  <c r="W104"/>
  <c r="X104" s="1"/>
  <c r="W101"/>
  <c r="X101" s="1"/>
  <c r="Y97"/>
  <c r="Z97" s="1"/>
  <c r="W95"/>
  <c r="X95" s="1"/>
  <c r="Y85"/>
  <c r="Z85" s="1"/>
  <c r="W82"/>
  <c r="X82" s="1"/>
  <c r="W79"/>
  <c r="X79" s="1"/>
  <c r="W75"/>
  <c r="X75" s="1"/>
  <c r="W72"/>
  <c r="X72" s="1"/>
  <c r="W69"/>
  <c r="X69" s="1"/>
  <c r="Y65"/>
  <c r="Z65" s="1"/>
  <c r="W63"/>
  <c r="X63" s="1"/>
  <c r="Y53"/>
  <c r="Z53" s="1"/>
  <c r="W50"/>
  <c r="X50" s="1"/>
  <c r="W47"/>
  <c r="X47" s="1"/>
  <c r="Y43"/>
  <c r="Z43" s="1"/>
  <c r="W40"/>
  <c r="X40" s="1"/>
  <c r="Y36"/>
  <c r="Z36" s="1"/>
  <c r="Y32"/>
  <c r="Z32" s="1"/>
  <c r="Y29"/>
  <c r="Z29" s="1"/>
  <c r="Y266" i="53"/>
  <c r="Z266" s="1"/>
  <c r="Y262"/>
  <c r="Z262" s="1"/>
  <c r="Y258"/>
  <c r="Z258" s="1"/>
  <c r="Y254"/>
  <c r="Z254" s="1"/>
  <c r="Y250"/>
  <c r="Z250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Y182"/>
  <c r="Z182" s="1"/>
  <c r="Y178"/>
  <c r="Z178" s="1"/>
  <c r="Y175"/>
  <c r="Z175" s="1"/>
  <c r="W172"/>
  <c r="X172" s="1"/>
  <c r="Y165"/>
  <c r="Z165" s="1"/>
  <c r="Y159"/>
  <c r="Z159" s="1"/>
  <c r="W156"/>
  <c r="X156" s="1"/>
  <c r="W153"/>
  <c r="X153" s="1"/>
  <c r="Y149"/>
  <c r="Z149" s="1"/>
  <c r="Y145"/>
  <c r="Z145" s="1"/>
  <c r="W143"/>
  <c r="X143" s="1"/>
  <c r="Y139"/>
  <c r="Z139" s="1"/>
  <c r="W136"/>
  <c r="X136" s="1"/>
  <c r="Y132"/>
  <c r="Z132" s="1"/>
  <c r="W129"/>
  <c r="X129" s="1"/>
  <c r="W126"/>
  <c r="X126" s="1"/>
  <c r="W120"/>
  <c r="X120" s="1"/>
  <c r="W117"/>
  <c r="X117" s="1"/>
  <c r="Y113"/>
  <c r="Z113" s="1"/>
  <c r="Y109"/>
  <c r="Z109" s="1"/>
  <c r="W106"/>
  <c r="X106" s="1"/>
  <c r="Y103"/>
  <c r="Z103" s="1"/>
  <c r="W101"/>
  <c r="X101" s="1"/>
  <c r="Y97"/>
  <c r="Z97" s="1"/>
  <c r="W92"/>
  <c r="X92" s="1"/>
  <c r="Y88"/>
  <c r="Z88" s="1"/>
  <c r="W86"/>
  <c r="X86" s="1"/>
  <c r="Y82"/>
  <c r="Z82" s="1"/>
  <c r="Y78"/>
  <c r="Z78" s="1"/>
  <c r="W75"/>
  <c r="X75" s="1"/>
  <c r="W71"/>
  <c r="X71" s="1"/>
  <c r="W67"/>
  <c r="X67" s="1"/>
  <c r="W63"/>
  <c r="X63" s="1"/>
  <c r="W60"/>
  <c r="X60" s="1"/>
  <c r="W53"/>
  <c r="X53" s="1"/>
  <c r="W49"/>
  <c r="X49" s="1"/>
  <c r="Y45"/>
  <c r="Z45" s="1"/>
  <c r="Y38"/>
  <c r="Z38" s="1"/>
  <c r="Y34"/>
  <c r="Z34" s="1"/>
  <c r="W31"/>
  <c r="X31" s="1"/>
  <c r="Y27"/>
  <c r="Z27" s="1"/>
  <c r="Y264" i="54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W191" i="64"/>
  <c r="X191" s="1"/>
  <c r="Y215" i="63"/>
  <c r="Z215" s="1"/>
  <c r="Y121"/>
  <c r="Z121" s="1"/>
  <c r="W50"/>
  <c r="X50" s="1"/>
  <c r="Y220" i="47"/>
  <c r="Z220" s="1"/>
  <c r="Y109"/>
  <c r="Z109" s="1"/>
  <c r="W66"/>
  <c r="X66" s="1"/>
  <c r="W32"/>
  <c r="X32" s="1"/>
  <c r="Y230" i="48"/>
  <c r="Z230" s="1"/>
  <c r="Y198"/>
  <c r="Z198" s="1"/>
  <c r="W144"/>
  <c r="X144" s="1"/>
  <c r="Y116"/>
  <c r="Z116" s="1"/>
  <c r="W85"/>
  <c r="X85" s="1"/>
  <c r="W53"/>
  <c r="X53" s="1"/>
  <c r="W262" i="49"/>
  <c r="X262" s="1"/>
  <c r="W230"/>
  <c r="X230" s="1"/>
  <c r="Y202"/>
  <c r="Z202" s="1"/>
  <c r="Y163"/>
  <c r="Z163" s="1"/>
  <c r="Y145"/>
  <c r="Z145" s="1"/>
  <c r="W128"/>
  <c r="X128" s="1"/>
  <c r="W111"/>
  <c r="X111" s="1"/>
  <c r="Y84"/>
  <c r="Z84" s="1"/>
  <c r="Y62"/>
  <c r="Z62" s="1"/>
  <c r="W50"/>
  <c r="X50" s="1"/>
  <c r="Y37"/>
  <c r="Z37" s="1"/>
  <c r="W265" i="50"/>
  <c r="X265" s="1"/>
  <c r="W249"/>
  <c r="X249" s="1"/>
  <c r="W233"/>
  <c r="X233" s="1"/>
  <c r="W217"/>
  <c r="X217" s="1"/>
  <c r="W201"/>
  <c r="X201" s="1"/>
  <c r="W185"/>
  <c r="X185" s="1"/>
  <c r="W162"/>
  <c r="X162" s="1"/>
  <c r="Y140"/>
  <c r="Z140" s="1"/>
  <c r="W131"/>
  <c r="X131" s="1"/>
  <c r="Y120"/>
  <c r="Z120" s="1"/>
  <c r="Y112"/>
  <c r="Z112" s="1"/>
  <c r="W105"/>
  <c r="X105" s="1"/>
  <c r="W99"/>
  <c r="X99" s="1"/>
  <c r="Y87"/>
  <c r="Z87" s="1"/>
  <c r="W70"/>
  <c r="X70" s="1"/>
  <c r="Y64"/>
  <c r="Z64" s="1"/>
  <c r="Y58"/>
  <c r="Z58" s="1"/>
  <c r="W45"/>
  <c r="X45" s="1"/>
  <c r="Y31"/>
  <c r="Z31" s="1"/>
  <c r="Y265" i="51"/>
  <c r="Z265" s="1"/>
  <c r="W257"/>
  <c r="X257" s="1"/>
  <c r="Y248"/>
  <c r="Z248" s="1"/>
  <c r="Y240"/>
  <c r="Z240" s="1"/>
  <c r="Y232"/>
  <c r="Z232" s="1"/>
  <c r="W224"/>
  <c r="X224" s="1"/>
  <c r="Y214"/>
  <c r="Z214" s="1"/>
  <c r="W198"/>
  <c r="X198" s="1"/>
  <c r="W190"/>
  <c r="X190" s="1"/>
  <c r="W182"/>
  <c r="X182" s="1"/>
  <c r="Y174"/>
  <c r="Z174" s="1"/>
  <c r="Y166"/>
  <c r="Z166" s="1"/>
  <c r="W159"/>
  <c r="X159" s="1"/>
  <c r="Y151"/>
  <c r="Z151" s="1"/>
  <c r="W144"/>
  <c r="X144" s="1"/>
  <c r="Y137"/>
  <c r="Z137" s="1"/>
  <c r="W130"/>
  <c r="X130" s="1"/>
  <c r="Y116"/>
  <c r="Z116" s="1"/>
  <c r="W109"/>
  <c r="X109" s="1"/>
  <c r="W103"/>
  <c r="X103" s="1"/>
  <c r="W95"/>
  <c r="X95" s="1"/>
  <c r="Y87"/>
  <c r="Z87" s="1"/>
  <c r="W81"/>
  <c r="X81" s="1"/>
  <c r="Y74"/>
  <c r="Z74" s="1"/>
  <c r="W61"/>
  <c r="X61" s="1"/>
  <c r="W53"/>
  <c r="X53" s="1"/>
  <c r="Y46"/>
  <c r="Z46" s="1"/>
  <c r="W41"/>
  <c r="X41" s="1"/>
  <c r="Y34"/>
  <c r="Z34" s="1"/>
  <c r="Y28"/>
  <c r="Z28" s="1"/>
  <c r="Y262" i="52"/>
  <c r="Z262" s="1"/>
  <c r="W256"/>
  <c r="X256" s="1"/>
  <c r="Y249"/>
  <c r="Z249" s="1"/>
  <c r="Y242"/>
  <c r="Z242" s="1"/>
  <c r="Y235"/>
  <c r="Z235" s="1"/>
  <c r="W229"/>
  <c r="X229" s="1"/>
  <c r="W222"/>
  <c r="X222" s="1"/>
  <c r="W214"/>
  <c r="X214" s="1"/>
  <c r="W206"/>
  <c r="X206" s="1"/>
  <c r="W198"/>
  <c r="X198" s="1"/>
  <c r="W190"/>
  <c r="X190" s="1"/>
  <c r="W183"/>
  <c r="X183" s="1"/>
  <c r="W177"/>
  <c r="X177" s="1"/>
  <c r="W171"/>
  <c r="X171" s="1"/>
  <c r="Y164"/>
  <c r="Z164" s="1"/>
  <c r="Y157"/>
  <c r="Z157" s="1"/>
  <c r="Y150"/>
  <c r="Z150" s="1"/>
  <c r="Y143"/>
  <c r="Z143" s="1"/>
  <c r="W138"/>
  <c r="X138" s="1"/>
  <c r="W131"/>
  <c r="X131" s="1"/>
  <c r="Y124"/>
  <c r="Z124" s="1"/>
  <c r="Y118"/>
  <c r="Z118" s="1"/>
  <c r="Y111"/>
  <c r="Z111" s="1"/>
  <c r="W98"/>
  <c r="X98" s="1"/>
  <c r="Y91"/>
  <c r="Z91" s="1"/>
  <c r="W86"/>
  <c r="X86" s="1"/>
  <c r="W66"/>
  <c r="X66" s="1"/>
  <c r="Y59"/>
  <c r="Z59" s="1"/>
  <c r="W54"/>
  <c r="X54" s="1"/>
  <c r="W33"/>
  <c r="X33" s="1"/>
  <c r="W27"/>
  <c r="X27" s="1"/>
  <c r="W262" i="53"/>
  <c r="X262" s="1"/>
  <c r="Y255"/>
  <c r="Z255" s="1"/>
  <c r="Y249"/>
  <c r="Z249" s="1"/>
  <c r="W243"/>
  <c r="X243" s="1"/>
  <c r="W236"/>
  <c r="X236" s="1"/>
  <c r="W231"/>
  <c r="X231" s="1"/>
  <c r="W226"/>
  <c r="X226" s="1"/>
  <c r="Y221"/>
  <c r="Z221" s="1"/>
  <c r="W217"/>
  <c r="X217" s="1"/>
  <c r="Y212"/>
  <c r="Z212" s="1"/>
  <c r="W208"/>
  <c r="X208" s="1"/>
  <c r="Y203"/>
  <c r="Z203" s="1"/>
  <c r="W199"/>
  <c r="X199" s="1"/>
  <c r="W194"/>
  <c r="X194" s="1"/>
  <c r="Y189"/>
  <c r="Z189" s="1"/>
  <c r="W185"/>
  <c r="X185" s="1"/>
  <c r="Y180"/>
  <c r="Z180" s="1"/>
  <c r="Y176"/>
  <c r="Z176" s="1"/>
  <c r="W173"/>
  <c r="X173" s="1"/>
  <c r="W169"/>
  <c r="X169" s="1"/>
  <c r="W165"/>
  <c r="X165" s="1"/>
  <c r="Y161"/>
  <c r="Z161" s="1"/>
  <c r="Y158"/>
  <c r="Z158" s="1"/>
  <c r="Y154"/>
  <c r="Z154" s="1"/>
  <c r="W151"/>
  <c r="X151" s="1"/>
  <c r="Y146"/>
  <c r="Z146" s="1"/>
  <c r="Y143"/>
  <c r="Z143" s="1"/>
  <c r="W139"/>
  <c r="X139" s="1"/>
  <c r="W135"/>
  <c r="X135" s="1"/>
  <c r="W131"/>
  <c r="X131" s="1"/>
  <c r="Y127"/>
  <c r="Z127" s="1"/>
  <c r="Y124"/>
  <c r="Z124" s="1"/>
  <c r="W121"/>
  <c r="X121" s="1"/>
  <c r="W113"/>
  <c r="X113" s="1"/>
  <c r="Y102"/>
  <c r="Z102" s="1"/>
  <c r="W99"/>
  <c r="X99" s="1"/>
  <c r="Y95"/>
  <c r="Z95" s="1"/>
  <c r="Y92"/>
  <c r="Z92" s="1"/>
  <c r="Y85"/>
  <c r="Z85" s="1"/>
  <c r="W81"/>
  <c r="X81" s="1"/>
  <c r="W77"/>
  <c r="X77" s="1"/>
  <c r="Y72"/>
  <c r="Z72" s="1"/>
  <c r="W68"/>
  <c r="X68" s="1"/>
  <c r="Y63"/>
  <c r="Z63" s="1"/>
  <c r="Y59"/>
  <c r="Z59" s="1"/>
  <c r="W56"/>
  <c r="X56" s="1"/>
  <c r="Y51"/>
  <c r="Z51" s="1"/>
  <c r="W47"/>
  <c r="X47" s="1"/>
  <c r="W43"/>
  <c r="X43" s="1"/>
  <c r="Y39"/>
  <c r="Z39" s="1"/>
  <c r="W35"/>
  <c r="X35" s="1"/>
  <c r="Y30"/>
  <c r="Z30" s="1"/>
  <c r="Y26"/>
  <c r="Z26" s="1"/>
  <c r="W263" i="54"/>
  <c r="X263" s="1"/>
  <c r="Y258"/>
  <c r="Z258" s="1"/>
  <c r="W254"/>
  <c r="X254" s="1"/>
  <c r="Y249"/>
  <c r="Z249" s="1"/>
  <c r="W245"/>
  <c r="X245" s="1"/>
  <c r="W240"/>
  <c r="X240" s="1"/>
  <c r="Y235"/>
  <c r="Z235" s="1"/>
  <c r="W231"/>
  <c r="X231" s="1"/>
  <c r="Y226"/>
  <c r="Z226" s="1"/>
  <c r="W222"/>
  <c r="X222" s="1"/>
  <c r="Y217"/>
  <c r="Z217" s="1"/>
  <c r="W213"/>
  <c r="X213" s="1"/>
  <c r="W208"/>
  <c r="X208" s="1"/>
  <c r="Y203"/>
  <c r="Z203" s="1"/>
  <c r="W199"/>
  <c r="X199" s="1"/>
  <c r="Y194"/>
  <c r="Z194" s="1"/>
  <c r="W190"/>
  <c r="X190" s="1"/>
  <c r="Y185"/>
  <c r="Z185" s="1"/>
  <c r="Y182"/>
  <c r="Z182" s="1"/>
  <c r="W176"/>
  <c r="X176" s="1"/>
  <c r="Y172"/>
  <c r="Z172" s="1"/>
  <c r="W169"/>
  <c r="X169" s="1"/>
  <c r="W165"/>
  <c r="X165" s="1"/>
  <c r="Y161"/>
  <c r="Z161" s="1"/>
  <c r="W158"/>
  <c r="X158" s="1"/>
  <c r="Y154"/>
  <c r="Z154" s="1"/>
  <c r="W151"/>
  <c r="X151" s="1"/>
  <c r="W147"/>
  <c r="X147" s="1"/>
  <c r="W144"/>
  <c r="X144" s="1"/>
  <c r="Y140"/>
  <c r="Z140" s="1"/>
  <c r="W137"/>
  <c r="X137" s="1"/>
  <c r="W134"/>
  <c r="X134" s="1"/>
  <c r="W130"/>
  <c r="X130" s="1"/>
  <c r="Y127"/>
  <c r="Z127" s="1"/>
  <c r="W124"/>
  <c r="X124" s="1"/>
  <c r="W118"/>
  <c r="X118" s="1"/>
  <c r="Y114"/>
  <c r="Z114" s="1"/>
  <c r="W112"/>
  <c r="X112" s="1"/>
  <c r="Y108"/>
  <c r="Z108" s="1"/>
  <c r="Y104"/>
  <c r="Z104" s="1"/>
  <c r="W102"/>
  <c r="X102" s="1"/>
  <c r="W98"/>
  <c r="X98" s="1"/>
  <c r="W95"/>
  <c r="X95" s="1"/>
  <c r="Y91"/>
  <c r="Z91" s="1"/>
  <c r="W88"/>
  <c r="X88" s="1"/>
  <c r="Y84"/>
  <c r="Z84" s="1"/>
  <c r="Y80"/>
  <c r="Z80" s="1"/>
  <c r="Y77"/>
  <c r="Z77" s="1"/>
  <c r="Y73"/>
  <c r="Z73" s="1"/>
  <c r="W71"/>
  <c r="X71" s="1"/>
  <c r="W61"/>
  <c r="X61" s="1"/>
  <c r="Y57"/>
  <c r="Z57" s="1"/>
  <c r="W55"/>
  <c r="X55" s="1"/>
  <c r="W48"/>
  <c r="X48" s="1"/>
  <c r="Y44"/>
  <c r="Z44" s="1"/>
  <c r="Y40"/>
  <c r="Z40" s="1"/>
  <c r="W38"/>
  <c r="X38" s="1"/>
  <c r="W34"/>
  <c r="X34" s="1"/>
  <c r="W31"/>
  <c r="X31" s="1"/>
  <c r="Y27"/>
  <c r="Z27" s="1"/>
  <c r="Y264" i="55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Y181"/>
  <c r="Z181" s="1"/>
  <c r="Y178"/>
  <c r="Z178" s="1"/>
  <c r="W175"/>
  <c r="X175" s="1"/>
  <c r="W168"/>
  <c r="X168" s="1"/>
  <c r="W164"/>
  <c r="X164" s="1"/>
  <c r="W161"/>
  <c r="X161" s="1"/>
  <c r="W157"/>
  <c r="X157" s="1"/>
  <c r="W147"/>
  <c r="X147" s="1"/>
  <c r="W141"/>
  <c r="X141" s="1"/>
  <c r="W137"/>
  <c r="X137" s="1"/>
  <c r="Y133"/>
  <c r="Z133" s="1"/>
  <c r="Y129"/>
  <c r="Z129" s="1"/>
  <c r="Y123"/>
  <c r="Z123" s="1"/>
  <c r="W120"/>
  <c r="X120" s="1"/>
  <c r="W117"/>
  <c r="X117" s="1"/>
  <c r="W113"/>
  <c r="X113" s="1"/>
  <c r="W110"/>
  <c r="X110" s="1"/>
  <c r="W106"/>
  <c r="X106" s="1"/>
  <c r="Y103"/>
  <c r="Z103" s="1"/>
  <c r="Y99"/>
  <c r="Z99" s="1"/>
  <c r="Y96"/>
  <c r="Z96" s="1"/>
  <c r="Y92"/>
  <c r="Z92" s="1"/>
  <c r="W89"/>
  <c r="X89" s="1"/>
  <c r="Y85"/>
  <c r="Z85" s="1"/>
  <c r="Y78"/>
  <c r="Z78" s="1"/>
  <c r="W72"/>
  <c r="X72" s="1"/>
  <c r="Y68"/>
  <c r="Z68" s="1"/>
  <c r="Y65"/>
  <c r="Z65" s="1"/>
  <c r="W62"/>
  <c r="X62" s="1"/>
  <c r="W56"/>
  <c r="X56" s="1"/>
  <c r="Y52"/>
  <c r="Z52" s="1"/>
  <c r="W49"/>
  <c r="X49" s="1"/>
  <c r="W46"/>
  <c r="X46" s="1"/>
  <c r="Y42"/>
  <c r="Z42" s="1"/>
  <c r="Y36"/>
  <c r="Z36" s="1"/>
  <c r="W33"/>
  <c r="X33" s="1"/>
  <c r="Y29"/>
  <c r="Z29" s="1"/>
  <c r="Y266" i="56"/>
  <c r="Z266" s="1"/>
  <c r="Y262"/>
  <c r="Z262" s="1"/>
  <c r="Y258"/>
  <c r="Z258" s="1"/>
  <c r="Y254"/>
  <c r="Z254" s="1"/>
  <c r="Y250"/>
  <c r="Z250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Y183"/>
  <c r="Z183" s="1"/>
  <c r="Y179"/>
  <c r="Z179" s="1"/>
  <c r="W176"/>
  <c r="X176" s="1"/>
  <c r="W172"/>
  <c r="X172" s="1"/>
  <c r="Y146" i="65"/>
  <c r="Z146" s="1"/>
  <c r="Y170" i="64"/>
  <c r="Z170" s="1"/>
  <c r="Y65"/>
  <c r="Z65" s="1"/>
  <c r="Y201" i="63"/>
  <c r="Z201" s="1"/>
  <c r="Y113"/>
  <c r="Z113" s="1"/>
  <c r="Y40"/>
  <c r="Z40" s="1"/>
  <c r="W213" i="47"/>
  <c r="X213" s="1"/>
  <c r="W154"/>
  <c r="X154" s="1"/>
  <c r="Y103"/>
  <c r="Z103" s="1"/>
  <c r="Y62"/>
  <c r="Z62" s="1"/>
  <c r="Y26"/>
  <c r="Z26" s="1"/>
  <c r="W227" i="48"/>
  <c r="X227" s="1"/>
  <c r="W195"/>
  <c r="X195" s="1"/>
  <c r="W168"/>
  <c r="X168" s="1"/>
  <c r="W141"/>
  <c r="X141" s="1"/>
  <c r="W113"/>
  <c r="X113" s="1"/>
  <c r="Y81"/>
  <c r="Z81" s="1"/>
  <c r="Y49"/>
  <c r="Z49" s="1"/>
  <c r="Y258" i="49"/>
  <c r="Z258" s="1"/>
  <c r="Y226"/>
  <c r="Z226" s="1"/>
  <c r="W201"/>
  <c r="X201" s="1"/>
  <c r="W177"/>
  <c r="X177" s="1"/>
  <c r="W144"/>
  <c r="X144" s="1"/>
  <c r="W126"/>
  <c r="X126" s="1"/>
  <c r="Y94"/>
  <c r="Z94" s="1"/>
  <c r="Y83"/>
  <c r="Z83" s="1"/>
  <c r="Y72"/>
  <c r="Z72" s="1"/>
  <c r="Y61"/>
  <c r="Z61" s="1"/>
  <c r="W49"/>
  <c r="X49" s="1"/>
  <c r="Y36"/>
  <c r="Z36" s="1"/>
  <c r="Y263" i="50"/>
  <c r="Z263" s="1"/>
  <c r="Y247"/>
  <c r="Z247" s="1"/>
  <c r="Y231"/>
  <c r="Z231" s="1"/>
  <c r="Y215"/>
  <c r="Z215" s="1"/>
  <c r="Y199"/>
  <c r="Z199" s="1"/>
  <c r="Y183"/>
  <c r="Z183" s="1"/>
  <c r="Y160"/>
  <c r="Z160" s="1"/>
  <c r="Y149"/>
  <c r="Z149" s="1"/>
  <c r="Y129"/>
  <c r="Z129" s="1"/>
  <c r="Y119"/>
  <c r="Z119" s="1"/>
  <c r="W104"/>
  <c r="X104" s="1"/>
  <c r="W98"/>
  <c r="X98" s="1"/>
  <c r="Y92"/>
  <c r="Z92" s="1"/>
  <c r="W87"/>
  <c r="X87" s="1"/>
  <c r="W81"/>
  <c r="X81" s="1"/>
  <c r="Y69"/>
  <c r="Z69" s="1"/>
  <c r="W51"/>
  <c r="X51" s="1"/>
  <c r="W44"/>
  <c r="X44" s="1"/>
  <c r="Y37"/>
  <c r="Z37" s="1"/>
  <c r="Y30"/>
  <c r="Z30" s="1"/>
  <c r="Y264" i="51"/>
  <c r="Z264" s="1"/>
  <c r="W256"/>
  <c r="X256" s="1"/>
  <c r="W247"/>
  <c r="X247" s="1"/>
  <c r="Y239"/>
  <c r="Z239" s="1"/>
  <c r="Y231"/>
  <c r="Z231" s="1"/>
  <c r="Y222"/>
  <c r="Z222" s="1"/>
  <c r="Y213"/>
  <c r="Z213" s="1"/>
  <c r="W205"/>
  <c r="X205" s="1"/>
  <c r="W197"/>
  <c r="X197" s="1"/>
  <c r="Y188"/>
  <c r="Z188" s="1"/>
  <c r="W181"/>
  <c r="X181" s="1"/>
  <c r="W174"/>
  <c r="X174" s="1"/>
  <c r="Y165"/>
  <c r="Z165" s="1"/>
  <c r="Y158"/>
  <c r="Z158" s="1"/>
  <c r="Y150"/>
  <c r="Z150" s="1"/>
  <c r="Y136"/>
  <c r="Z136" s="1"/>
  <c r="Y129"/>
  <c r="Z129" s="1"/>
  <c r="W123"/>
  <c r="X123" s="1"/>
  <c r="Y108"/>
  <c r="Z108" s="1"/>
  <c r="W102"/>
  <c r="X102" s="1"/>
  <c r="Y94"/>
  <c r="Z94" s="1"/>
  <c r="W80"/>
  <c r="X80" s="1"/>
  <c r="Y73"/>
  <c r="Z73" s="1"/>
  <c r="W67"/>
  <c r="X67" s="1"/>
  <c r="W60"/>
  <c r="X60" s="1"/>
  <c r="W52"/>
  <c r="X52" s="1"/>
  <c r="W40"/>
  <c r="X40" s="1"/>
  <c r="Y33"/>
  <c r="Z33" s="1"/>
  <c r="Y27"/>
  <c r="Z27" s="1"/>
  <c r="Y261" i="52"/>
  <c r="Z261" s="1"/>
  <c r="W255"/>
  <c r="X255" s="1"/>
  <c r="W249"/>
  <c r="X249" s="1"/>
  <c r="W242"/>
  <c r="X242" s="1"/>
  <c r="Y234"/>
  <c r="Z234" s="1"/>
  <c r="W228"/>
  <c r="X228" s="1"/>
  <c r="W221"/>
  <c r="X221" s="1"/>
  <c r="W213"/>
  <c r="X213" s="1"/>
  <c r="W205"/>
  <c r="X205" s="1"/>
  <c r="W197"/>
  <c r="X197" s="1"/>
  <c r="W189"/>
  <c r="X189" s="1"/>
  <c r="W182"/>
  <c r="X182" s="1"/>
  <c r="W176"/>
  <c r="X176" s="1"/>
  <c r="Y170"/>
  <c r="Z170" s="1"/>
  <c r="Y163"/>
  <c r="Z163" s="1"/>
  <c r="W157"/>
  <c r="X157" s="1"/>
  <c r="Y149"/>
  <c r="Z149" s="1"/>
  <c r="Y142"/>
  <c r="Z142" s="1"/>
  <c r="W137"/>
  <c r="X137" s="1"/>
  <c r="Y130"/>
  <c r="Z130" s="1"/>
  <c r="Y117"/>
  <c r="Z117" s="1"/>
  <c r="Y110"/>
  <c r="Z110" s="1"/>
  <c r="Y103"/>
  <c r="Z103" s="1"/>
  <c r="W91"/>
  <c r="X91" s="1"/>
  <c r="W85"/>
  <c r="X85" s="1"/>
  <c r="Y78"/>
  <c r="Z78" s="1"/>
  <c r="Y71"/>
  <c r="Z71" s="1"/>
  <c r="W59"/>
  <c r="X59" s="1"/>
  <c r="W53"/>
  <c r="X53" s="1"/>
  <c r="Y46"/>
  <c r="Z46" s="1"/>
  <c r="Y39"/>
  <c r="Z39" s="1"/>
  <c r="Y26"/>
  <c r="Z26" s="1"/>
  <c r="Y261" i="53"/>
  <c r="Z261" s="1"/>
  <c r="W255"/>
  <c r="X255" s="1"/>
  <c r="W248"/>
  <c r="X248" s="1"/>
  <c r="W242"/>
  <c r="X242" s="1"/>
  <c r="Y235"/>
  <c r="Z235" s="1"/>
  <c r="W230"/>
  <c r="X230" s="1"/>
  <c r="Y225"/>
  <c r="Z225" s="1"/>
  <c r="W221"/>
  <c r="X221" s="1"/>
  <c r="Y216"/>
  <c r="Z216" s="1"/>
  <c r="W212"/>
  <c r="X212" s="1"/>
  <c r="Y207"/>
  <c r="Z207" s="1"/>
  <c r="W203"/>
  <c r="X203" s="1"/>
  <c r="W198"/>
  <c r="X198" s="1"/>
  <c r="Y193"/>
  <c r="Z193" s="1"/>
  <c r="W189"/>
  <c r="X189" s="1"/>
  <c r="Y184"/>
  <c r="Z184" s="1"/>
  <c r="W180"/>
  <c r="X180" s="1"/>
  <c r="W176"/>
  <c r="X176" s="1"/>
  <c r="Y172"/>
  <c r="Z172" s="1"/>
  <c r="Y168"/>
  <c r="Z168" s="1"/>
  <c r="W161"/>
  <c r="X161" s="1"/>
  <c r="W158"/>
  <c r="X158" s="1"/>
  <c r="Y150"/>
  <c r="Z150" s="1"/>
  <c r="W146"/>
  <c r="Y142"/>
  <c r="Z142" s="1"/>
  <c r="Y138"/>
  <c r="Z138" s="1"/>
  <c r="Y134"/>
  <c r="Z134" s="1"/>
  <c r="Y130"/>
  <c r="Z130" s="1"/>
  <c r="W127"/>
  <c r="X127" s="1"/>
  <c r="W124"/>
  <c r="X124" s="1"/>
  <c r="Y120"/>
  <c r="Z120" s="1"/>
  <c r="Y116"/>
  <c r="Z116" s="1"/>
  <c r="Y112"/>
  <c r="Z112" s="1"/>
  <c r="Y108"/>
  <c r="Z108" s="1"/>
  <c r="W105"/>
  <c r="X105" s="1"/>
  <c r="W102"/>
  <c r="X102" s="1"/>
  <c r="Y98"/>
  <c r="Z98" s="1"/>
  <c r="W95"/>
  <c r="X95" s="1"/>
  <c r="Y91"/>
  <c r="Z91" s="1"/>
  <c r="W88"/>
  <c r="X88" s="1"/>
  <c r="W85"/>
  <c r="X85" s="1"/>
  <c r="Y80"/>
  <c r="Z80" s="1"/>
  <c r="Y76"/>
  <c r="Z76" s="1"/>
  <c r="W72"/>
  <c r="X72" s="1"/>
  <c r="Y67"/>
  <c r="Z67" s="1"/>
  <c r="Y62"/>
  <c r="Z62" s="1"/>
  <c r="W59"/>
  <c r="X59" s="1"/>
  <c r="Y55"/>
  <c r="Z55" s="1"/>
  <c r="W51"/>
  <c r="X51" s="1"/>
  <c r="Y46"/>
  <c r="Z46" s="1"/>
  <c r="Y42"/>
  <c r="Z42" s="1"/>
  <c r="W39"/>
  <c r="X39" s="1"/>
  <c r="W34"/>
  <c r="X34" s="1"/>
  <c r="W30"/>
  <c r="X30" s="1"/>
  <c r="W26"/>
  <c r="X26" s="1"/>
  <c r="Y262" i="54"/>
  <c r="Z262" s="1"/>
  <c r="W258"/>
  <c r="X258" s="1"/>
  <c r="Y253"/>
  <c r="Z253" s="1"/>
  <c r="W249"/>
  <c r="X249" s="1"/>
  <c r="W244"/>
  <c r="X244" s="1"/>
  <c r="Y239"/>
  <c r="Z239" s="1"/>
  <c r="W235"/>
  <c r="X235" s="1"/>
  <c r="Y230"/>
  <c r="Z230" s="1"/>
  <c r="W226"/>
  <c r="X226" s="1"/>
  <c r="Y221"/>
  <c r="Z221" s="1"/>
  <c r="W217"/>
  <c r="X217" s="1"/>
  <c r="W212"/>
  <c r="X212" s="1"/>
  <c r="Y207"/>
  <c r="Z207" s="1"/>
  <c r="W203"/>
  <c r="X203" s="1"/>
  <c r="Y198"/>
  <c r="Z198" s="1"/>
  <c r="W194"/>
  <c r="X194" s="1"/>
  <c r="Y189"/>
  <c r="Z189" s="1"/>
  <c r="W185"/>
  <c r="X185" s="1"/>
  <c r="W182"/>
  <c r="X182" s="1"/>
  <c r="Y178"/>
  <c r="Z178" s="1"/>
  <c r="Y175"/>
  <c r="Z175" s="1"/>
  <c r="W172"/>
  <c r="X172" s="1"/>
  <c r="Y168"/>
  <c r="Z168" s="1"/>
  <c r="Y164"/>
  <c r="Z164" s="1"/>
  <c r="W161"/>
  <c r="X161" s="1"/>
  <c r="Y157"/>
  <c r="Z157" s="1"/>
  <c r="Y150"/>
  <c r="Z150" s="1"/>
  <c r="Y146"/>
  <c r="Z146" s="1"/>
  <c r="W140"/>
  <c r="X140" s="1"/>
  <c r="Y136"/>
  <c r="Z136" s="1"/>
  <c r="Y133"/>
  <c r="Z133" s="1"/>
  <c r="Y129"/>
  <c r="Z129" s="1"/>
  <c r="W127"/>
  <c r="X127" s="1"/>
  <c r="Y123"/>
  <c r="Z123" s="1"/>
  <c r="Y120"/>
  <c r="Z120" s="1"/>
  <c r="Y111"/>
  <c r="Z111" s="1"/>
  <c r="W108"/>
  <c r="X108" s="1"/>
  <c r="Y101"/>
  <c r="Z101" s="1"/>
  <c r="Y97"/>
  <c r="Z97" s="1"/>
  <c r="Y94"/>
  <c r="Z94" s="1"/>
  <c r="W91"/>
  <c r="X91" s="1"/>
  <c r="Y87"/>
  <c r="Z87" s="1"/>
  <c r="W84"/>
  <c r="X84" s="1"/>
  <c r="W77"/>
  <c r="X77" s="1"/>
  <c r="Y70"/>
  <c r="Z70" s="1"/>
  <c r="W67"/>
  <c r="X67" s="1"/>
  <c r="W64"/>
  <c r="X64" s="1"/>
  <c r="Y60"/>
  <c r="Z60" s="1"/>
  <c r="Y54"/>
  <c r="Z54" s="1"/>
  <c r="W51"/>
  <c r="X51" s="1"/>
  <c r="Y47"/>
  <c r="Z47" s="1"/>
  <c r="W44"/>
  <c r="X44" s="1"/>
  <c r="Y37"/>
  <c r="Z37" s="1"/>
  <c r="Y33"/>
  <c r="Z33" s="1"/>
  <c r="Y30"/>
  <c r="Z30" s="1"/>
  <c r="W27"/>
  <c r="X27" s="1"/>
  <c r="W264" i="55"/>
  <c r="X264" s="1"/>
  <c r="W260"/>
  <c r="X260" s="1"/>
  <c r="W256"/>
  <c r="X256" s="1"/>
  <c r="W252"/>
  <c r="X252" s="1"/>
  <c r="W248"/>
  <c r="X248" s="1"/>
  <c r="W244"/>
  <c r="X244" s="1"/>
  <c r="W240"/>
  <c r="X240" s="1"/>
  <c r="W236"/>
  <c r="X236" s="1"/>
  <c r="W232"/>
  <c r="X232" s="1"/>
  <c r="W228"/>
  <c r="X228" s="1"/>
  <c r="W224"/>
  <c r="X224" s="1"/>
  <c r="W220"/>
  <c r="X220" s="1"/>
  <c r="W216"/>
  <c r="X216" s="1"/>
  <c r="W212"/>
  <c r="X212" s="1"/>
  <c r="W208"/>
  <c r="X208" s="1"/>
  <c r="W204"/>
  <c r="X204" s="1"/>
  <c r="W200"/>
  <c r="X200" s="1"/>
  <c r="W196"/>
  <c r="X196" s="1"/>
  <c r="W192"/>
  <c r="X192" s="1"/>
  <c r="W188"/>
  <c r="X188" s="1"/>
  <c r="W184"/>
  <c r="X184" s="1"/>
  <c r="W181"/>
  <c r="X181" s="1"/>
  <c r="W178"/>
  <c r="X178" s="1"/>
  <c r="Y174"/>
  <c r="Z174" s="1"/>
  <c r="W171"/>
  <c r="X171" s="1"/>
  <c r="Y167"/>
  <c r="Z167" s="1"/>
  <c r="Y163"/>
  <c r="Z163" s="1"/>
  <c r="Y160"/>
  <c r="Z160" s="1"/>
  <c r="Y156"/>
  <c r="Z156" s="1"/>
  <c r="Y153"/>
  <c r="Z153" s="1"/>
  <c r="Y150"/>
  <c r="Z150" s="1"/>
  <c r="Y146"/>
  <c r="Z146" s="1"/>
  <c r="Y143"/>
  <c r="Z143" s="1"/>
  <c r="Y140"/>
  <c r="Z140" s="1"/>
  <c r="Y136"/>
  <c r="Z136" s="1"/>
  <c r="W133"/>
  <c r="X133" s="1"/>
  <c r="W127"/>
  <c r="X127" s="1"/>
  <c r="W123"/>
  <c r="X123" s="1"/>
  <c r="Y119"/>
  <c r="Z119" s="1"/>
  <c r="Y116"/>
  <c r="Z116" s="1"/>
  <c r="Y112"/>
  <c r="Z112" s="1"/>
  <c r="Y109"/>
  <c r="Z109" s="1"/>
  <c r="W103"/>
  <c r="X103" s="1"/>
  <c r="W99"/>
  <c r="X99" s="1"/>
  <c r="W96"/>
  <c r="X96" s="1"/>
  <c r="W92"/>
  <c r="X92" s="1"/>
  <c r="W85"/>
  <c r="X85" s="1"/>
  <c r="Y81"/>
  <c r="Z81" s="1"/>
  <c r="W78"/>
  <c r="X78" s="1"/>
  <c r="Y74"/>
  <c r="Z74" s="1"/>
  <c r="Y71"/>
  <c r="Z71" s="1"/>
  <c r="W68"/>
  <c r="X68" s="1"/>
  <c r="W65"/>
  <c r="X65" s="1"/>
  <c r="Y61"/>
  <c r="Z61" s="1"/>
  <c r="Y58"/>
  <c r="Z58" s="1"/>
  <c r="Y55"/>
  <c r="Z55" s="1"/>
  <c r="W52"/>
  <c r="X52" s="1"/>
  <c r="Y45"/>
  <c r="Z45" s="1"/>
  <c r="W42"/>
  <c r="X42" s="1"/>
  <c r="Y39"/>
  <c r="Z39" s="1"/>
  <c r="W36"/>
  <c r="X36" s="1"/>
  <c r="W29"/>
  <c r="X29" s="1"/>
  <c r="W266" i="56"/>
  <c r="X266" s="1"/>
  <c r="W262"/>
  <c r="X262" s="1"/>
  <c r="W258"/>
  <c r="X258" s="1"/>
  <c r="W254"/>
  <c r="X254" s="1"/>
  <c r="W250"/>
  <c r="X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W183"/>
  <c r="X183" s="1"/>
  <c r="Y116" i="65"/>
  <c r="Z116" s="1"/>
  <c r="W150" i="64"/>
  <c r="X150" s="1"/>
  <c r="Y53"/>
  <c r="Z53" s="1"/>
  <c r="W188" i="63"/>
  <c r="X188" s="1"/>
  <c r="Y104"/>
  <c r="Z104" s="1"/>
  <c r="W32"/>
  <c r="X32" s="1"/>
  <c r="W205" i="47"/>
  <c r="X205" s="1"/>
  <c r="Y98"/>
  <c r="Z98" s="1"/>
  <c r="W263" i="48"/>
  <c r="X263" s="1"/>
  <c r="W223"/>
  <c r="X223" s="1"/>
  <c r="W191"/>
  <c r="X191" s="1"/>
  <c r="W164"/>
  <c r="X164" s="1"/>
  <c r="Y137"/>
  <c r="Z137" s="1"/>
  <c r="W109"/>
  <c r="X109" s="1"/>
  <c r="Y77"/>
  <c r="Z77" s="1"/>
  <c r="Y45"/>
  <c r="Z45" s="1"/>
  <c r="Y254" i="49"/>
  <c r="Z254" s="1"/>
  <c r="Y222"/>
  <c r="Z222" s="1"/>
  <c r="Y197"/>
  <c r="Z197" s="1"/>
  <c r="Y175"/>
  <c r="Z175" s="1"/>
  <c r="W160"/>
  <c r="X160" s="1"/>
  <c r="W142"/>
  <c r="X142" s="1"/>
  <c r="Y124"/>
  <c r="Z124" s="1"/>
  <c r="W107"/>
  <c r="X107" s="1"/>
  <c r="W93"/>
  <c r="X93" s="1"/>
  <c r="W82"/>
  <c r="X82" s="1"/>
  <c r="W60"/>
  <c r="X60" s="1"/>
  <c r="Y47"/>
  <c r="Z47" s="1"/>
  <c r="Y34"/>
  <c r="Z34" s="1"/>
  <c r="Y261" i="50"/>
  <c r="Z261" s="1"/>
  <c r="Y245"/>
  <c r="Z245" s="1"/>
  <c r="Y229"/>
  <c r="Z229" s="1"/>
  <c r="Y213"/>
  <c r="Z213" s="1"/>
  <c r="Y197"/>
  <c r="Z197" s="1"/>
  <c r="Y182"/>
  <c r="Z182" s="1"/>
  <c r="Y169"/>
  <c r="Z169" s="1"/>
  <c r="W160"/>
  <c r="X160" s="1"/>
  <c r="W139"/>
  <c r="X139" s="1"/>
  <c r="W128"/>
  <c r="X128" s="1"/>
  <c r="W119"/>
  <c r="X119" s="1"/>
  <c r="Y111"/>
  <c r="Z111" s="1"/>
  <c r="W92"/>
  <c r="X92" s="1"/>
  <c r="Y86"/>
  <c r="Z86" s="1"/>
  <c r="Y80"/>
  <c r="Z80" s="1"/>
  <c r="W75"/>
  <c r="X75" s="1"/>
  <c r="Y57"/>
  <c r="Z57" s="1"/>
  <c r="Y50"/>
  <c r="Z50" s="1"/>
  <c r="W37"/>
  <c r="X37" s="1"/>
  <c r="W30"/>
  <c r="X30" s="1"/>
  <c r="W264" i="51"/>
  <c r="X264" s="1"/>
  <c r="W255"/>
  <c r="X255" s="1"/>
  <c r="Y246"/>
  <c r="Z246" s="1"/>
  <c r="W239"/>
  <c r="X239" s="1"/>
  <c r="W231"/>
  <c r="X231" s="1"/>
  <c r="W222"/>
  <c r="X222" s="1"/>
  <c r="W213"/>
  <c r="X213" s="1"/>
  <c r="Y204"/>
  <c r="Z204" s="1"/>
  <c r="W196"/>
  <c r="X196" s="1"/>
  <c r="W188"/>
  <c r="X188" s="1"/>
  <c r="Y173"/>
  <c r="Z173" s="1"/>
  <c r="W165"/>
  <c r="X165" s="1"/>
  <c r="W158"/>
  <c r="X158" s="1"/>
  <c r="Y142"/>
  <c r="Z142" s="1"/>
  <c r="W136"/>
  <c r="X136" s="1"/>
  <c r="W129"/>
  <c r="X129" s="1"/>
  <c r="Y122"/>
  <c r="Z122" s="1"/>
  <c r="Y115"/>
  <c r="Z115" s="1"/>
  <c r="Y101"/>
  <c r="Z101" s="1"/>
  <c r="W94"/>
  <c r="X94" s="1"/>
  <c r="Y86"/>
  <c r="Z86" s="1"/>
  <c r="Y79"/>
  <c r="Z79" s="1"/>
  <c r="W73"/>
  <c r="X73" s="1"/>
  <c r="Y59"/>
  <c r="Z59" s="1"/>
  <c r="Y45"/>
  <c r="Z45" s="1"/>
  <c r="Y39"/>
  <c r="Z39" s="1"/>
  <c r="W33"/>
  <c r="X33" s="1"/>
  <c r="W27"/>
  <c r="X27" s="1"/>
  <c r="W261" i="52"/>
  <c r="X261" s="1"/>
  <c r="Y254"/>
  <c r="Z254" s="1"/>
  <c r="Y248"/>
  <c r="Z248" s="1"/>
  <c r="Y241"/>
  <c r="Z241" s="1"/>
  <c r="Y227"/>
  <c r="Z227" s="1"/>
  <c r="Y220"/>
  <c r="Z220" s="1"/>
  <c r="Y212"/>
  <c r="Z212" s="1"/>
  <c r="Y204"/>
  <c r="Z204" s="1"/>
  <c r="Y196"/>
  <c r="Z196" s="1"/>
  <c r="Y188"/>
  <c r="Z188" s="1"/>
  <c r="Y181"/>
  <c r="Z181" s="1"/>
  <c r="Y175"/>
  <c r="Z175" s="1"/>
  <c r="W170"/>
  <c r="X170" s="1"/>
  <c r="Y156"/>
  <c r="Z156" s="1"/>
  <c r="W142"/>
  <c r="X142" s="1"/>
  <c r="W130"/>
  <c r="X130" s="1"/>
  <c r="Y123"/>
  <c r="Z123" s="1"/>
  <c r="W117"/>
  <c r="X117" s="1"/>
  <c r="W110"/>
  <c r="X110" s="1"/>
  <c r="W97"/>
  <c r="X97" s="1"/>
  <c r="Y90"/>
  <c r="Z90" s="1"/>
  <c r="Y84"/>
  <c r="Z84" s="1"/>
  <c r="W78"/>
  <c r="X78" s="1"/>
  <c r="W65"/>
  <c r="X65" s="1"/>
  <c r="Y58"/>
  <c r="Z58" s="1"/>
  <c r="Y52"/>
  <c r="Z52" s="1"/>
  <c r="W32"/>
  <c r="X32" s="1"/>
  <c r="W26"/>
  <c r="X26" s="1"/>
  <c r="W260" i="53"/>
  <c r="X260" s="1"/>
  <c r="W254"/>
  <c r="X254" s="1"/>
  <c r="Y247"/>
  <c r="Z247" s="1"/>
  <c r="Y241"/>
  <c r="Z241" s="1"/>
  <c r="W235"/>
  <c r="X235" s="1"/>
  <c r="Y229"/>
  <c r="Z229" s="1"/>
  <c r="W225"/>
  <c r="X225" s="1"/>
  <c r="Y220"/>
  <c r="Z220" s="1"/>
  <c r="W216"/>
  <c r="X216" s="1"/>
  <c r="Y211"/>
  <c r="Z211" s="1"/>
  <c r="W207"/>
  <c r="X207" s="1"/>
  <c r="W202"/>
  <c r="X202" s="1"/>
  <c r="Y197"/>
  <c r="Z197" s="1"/>
  <c r="W193"/>
  <c r="X193" s="1"/>
  <c r="Y188"/>
  <c r="Z188" s="1"/>
  <c r="W184"/>
  <c r="X184" s="1"/>
  <c r="Y179"/>
  <c r="Z179" s="1"/>
  <c r="Y171"/>
  <c r="Z171" s="1"/>
  <c r="W168"/>
  <c r="X168" s="1"/>
  <c r="Y164"/>
  <c r="Z164" s="1"/>
  <c r="Y157"/>
  <c r="Z157" s="1"/>
  <c r="W154"/>
  <c r="X154" s="1"/>
  <c r="W150"/>
  <c r="X150" s="1"/>
  <c r="W142"/>
  <c r="X142" s="1"/>
  <c r="W138"/>
  <c r="X138" s="1"/>
  <c r="W134"/>
  <c r="X134" s="1"/>
  <c r="W130"/>
  <c r="X130" s="1"/>
  <c r="Y123"/>
  <c r="Z123" s="1"/>
  <c r="Y119"/>
  <c r="Z119" s="1"/>
  <c r="W116"/>
  <c r="X116" s="1"/>
  <c r="W112"/>
  <c r="X112" s="1"/>
  <c r="W108"/>
  <c r="X108" s="1"/>
  <c r="Y104"/>
  <c r="Z104" s="1"/>
  <c r="Y101"/>
  <c r="Z101" s="1"/>
  <c r="W98"/>
  <c r="X98" s="1"/>
  <c r="Y94"/>
  <c r="Z94" s="1"/>
  <c r="W91"/>
  <c r="X91" s="1"/>
  <c r="Y87"/>
  <c r="Z87" s="1"/>
  <c r="Y84"/>
  <c r="Z84" s="1"/>
  <c r="W80"/>
  <c r="X80" s="1"/>
  <c r="W76"/>
  <c r="X76" s="1"/>
  <c r="Y71"/>
  <c r="Z71" s="1"/>
  <c r="Y66"/>
  <c r="Z66" s="1"/>
  <c r="W62"/>
  <c r="X62" s="1"/>
  <c r="Y58"/>
  <c r="Z58" s="1"/>
  <c r="W55"/>
  <c r="X55" s="1"/>
  <c r="Y50"/>
  <c r="Z50" s="1"/>
  <c r="W46"/>
  <c r="X46" s="1"/>
  <c r="W42"/>
  <c r="X42" s="1"/>
  <c r="W38"/>
  <c r="X38" s="1"/>
  <c r="Y29"/>
  <c r="Z29" s="1"/>
  <c r="Y266" i="54"/>
  <c r="Z266" s="1"/>
  <c r="W262"/>
  <c r="X262" s="1"/>
  <c r="Y257"/>
  <c r="Z257" s="1"/>
  <c r="W253"/>
  <c r="X253" s="1"/>
  <c r="W248"/>
  <c r="X248" s="1"/>
  <c r="Y243"/>
  <c r="Z243" s="1"/>
  <c r="W239"/>
  <c r="X239" s="1"/>
  <c r="Y234"/>
  <c r="Z234" s="1"/>
  <c r="W230"/>
  <c r="X230" s="1"/>
  <c r="Y225"/>
  <c r="Z225" s="1"/>
  <c r="W221"/>
  <c r="X221" s="1"/>
  <c r="W216"/>
  <c r="X216" s="1"/>
  <c r="Y211"/>
  <c r="Z211" s="1"/>
  <c r="W207"/>
  <c r="X207" s="1"/>
  <c r="Y202"/>
  <c r="Z202" s="1"/>
  <c r="W198"/>
  <c r="X198" s="1"/>
  <c r="Y193"/>
  <c r="Z193" s="1"/>
  <c r="W189"/>
  <c r="X189" s="1"/>
  <c r="Y184"/>
  <c r="Z184" s="1"/>
  <c r="Y181"/>
  <c r="Z181" s="1"/>
  <c r="W175"/>
  <c r="X175" s="1"/>
  <c r="Y171"/>
  <c r="Z171" s="1"/>
  <c r="W168"/>
  <c r="X168" s="1"/>
  <c r="W164"/>
  <c r="X164" s="1"/>
  <c r="Y160"/>
  <c r="Z160" s="1"/>
  <c r="W157"/>
  <c r="X157" s="1"/>
  <c r="W154"/>
  <c r="X154" s="1"/>
  <c r="W150"/>
  <c r="X150" s="1"/>
  <c r="W146"/>
  <c r="Y143"/>
  <c r="Z143" s="1"/>
  <c r="Y139"/>
  <c r="Z139" s="1"/>
  <c r="W136"/>
  <c r="X136" s="1"/>
  <c r="W133"/>
  <c r="X133" s="1"/>
  <c r="Y126"/>
  <c r="Z126" s="1"/>
  <c r="W123"/>
  <c r="X123" s="1"/>
  <c r="W120"/>
  <c r="X120" s="1"/>
  <c r="Y117"/>
  <c r="Z117" s="1"/>
  <c r="W114"/>
  <c r="X114" s="1"/>
  <c r="W111"/>
  <c r="X111" s="1"/>
  <c r="Y107"/>
  <c r="Z107" s="1"/>
  <c r="W104"/>
  <c r="X104" s="1"/>
  <c r="W101"/>
  <c r="X101" s="1"/>
  <c r="W97"/>
  <c r="X97" s="1"/>
  <c r="Y90"/>
  <c r="Z90" s="1"/>
  <c r="Y83"/>
  <c r="Z83" s="1"/>
  <c r="W80"/>
  <c r="X80" s="1"/>
  <c r="Y76"/>
  <c r="Z76" s="1"/>
  <c r="W73"/>
  <c r="X73" s="1"/>
  <c r="W70"/>
  <c r="X70" s="1"/>
  <c r="Y66"/>
  <c r="Z66" s="1"/>
  <c r="Y63"/>
  <c r="Z63" s="1"/>
  <c r="W60"/>
  <c r="X60" s="1"/>
  <c r="W57"/>
  <c r="X57" s="1"/>
  <c r="W54"/>
  <c r="X54" s="1"/>
  <c r="Y50"/>
  <c r="Z50" s="1"/>
  <c r="Y43"/>
  <c r="Z43" s="1"/>
  <c r="W40"/>
  <c r="X40" s="1"/>
  <c r="W37"/>
  <c r="X37" s="1"/>
  <c r="W33"/>
  <c r="X33" s="1"/>
  <c r="Y26"/>
  <c r="Z26" s="1"/>
  <c r="Y263" i="55"/>
  <c r="Z263" s="1"/>
  <c r="Y259"/>
  <c r="Z259" s="1"/>
  <c r="Y255"/>
  <c r="Z255" s="1"/>
  <c r="Y251"/>
  <c r="Z251" s="1"/>
  <c r="Y247"/>
  <c r="Z247" s="1"/>
  <c r="Y243"/>
  <c r="Z243" s="1"/>
  <c r="Y239"/>
  <c r="Z239" s="1"/>
  <c r="Y235"/>
  <c r="Z235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Y183"/>
  <c r="Z183" s="1"/>
  <c r="Y180"/>
  <c r="Z180" s="1"/>
  <c r="W174"/>
  <c r="X174" s="1"/>
  <c r="Y170"/>
  <c r="Z170" s="1"/>
  <c r="W167"/>
  <c r="X167" s="1"/>
  <c r="W160"/>
  <c r="X160" s="1"/>
  <c r="W156"/>
  <c r="X156" s="1"/>
  <c r="W153"/>
  <c r="X153" s="1"/>
  <c r="W150"/>
  <c r="X150" s="1"/>
  <c r="W146"/>
  <c r="W143"/>
  <c r="X143" s="1"/>
  <c r="W140"/>
  <c r="X140" s="1"/>
  <c r="W136"/>
  <c r="X136" s="1"/>
  <c r="Y132"/>
  <c r="Z132" s="1"/>
  <c r="W129"/>
  <c r="X129" s="1"/>
  <c r="Y126"/>
  <c r="Z126" s="1"/>
  <c r="Y122"/>
  <c r="Z122" s="1"/>
  <c r="W116"/>
  <c r="X116" s="1"/>
  <c r="W112"/>
  <c r="X112" s="1"/>
  <c r="W109"/>
  <c r="X109" s="1"/>
  <c r="Y105"/>
  <c r="Z105" s="1"/>
  <c r="Y102"/>
  <c r="Z102" s="1"/>
  <c r="Y98"/>
  <c r="Z98" s="1"/>
  <c r="Y95"/>
  <c r="Z95" s="1"/>
  <c r="Y91"/>
  <c r="Z91" s="1"/>
  <c r="Y88"/>
  <c r="Z88" s="1"/>
  <c r="Y84"/>
  <c r="Z84" s="1"/>
  <c r="W81"/>
  <c r="X81" s="1"/>
  <c r="Y77"/>
  <c r="Z77" s="1"/>
  <c r="W74"/>
  <c r="X74" s="1"/>
  <c r="W71"/>
  <c r="X71" s="1"/>
  <c r="Y67"/>
  <c r="Z67" s="1"/>
  <c r="W61"/>
  <c r="X61" s="1"/>
  <c r="W58"/>
  <c r="X58" s="1"/>
  <c r="W55"/>
  <c r="X55" s="1"/>
  <c r="Y51"/>
  <c r="Z51" s="1"/>
  <c r="Y48"/>
  <c r="Z48" s="1"/>
  <c r="W45"/>
  <c r="X45" s="1"/>
  <c r="W39"/>
  <c r="X39" s="1"/>
  <c r="Y35"/>
  <c r="Z35" s="1"/>
  <c r="Y32"/>
  <c r="Z32" s="1"/>
  <c r="Y28"/>
  <c r="Z28" s="1"/>
  <c r="Y265" i="56"/>
  <c r="Z265" s="1"/>
  <c r="Y261"/>
  <c r="Z261" s="1"/>
  <c r="Y257"/>
  <c r="Z257" s="1"/>
  <c r="Y253"/>
  <c r="Z253" s="1"/>
  <c r="Y249"/>
  <c r="Z249" s="1"/>
  <c r="Y245"/>
  <c r="Z245" s="1"/>
  <c r="Y241"/>
  <c r="Z241" s="1"/>
  <c r="Y237"/>
  <c r="Z237" s="1"/>
  <c r="Y233"/>
  <c r="Z233" s="1"/>
  <c r="Y229"/>
  <c r="Z229" s="1"/>
  <c r="W224" i="66"/>
  <c r="X224" s="1"/>
  <c r="W266" i="64"/>
  <c r="X266" s="1"/>
  <c r="W108"/>
  <c r="X108" s="1"/>
  <c r="W256" i="63"/>
  <c r="X256" s="1"/>
  <c r="Y149"/>
  <c r="Z149" s="1"/>
  <c r="W77"/>
  <c r="X77" s="1"/>
  <c r="W245" i="47"/>
  <c r="X245" s="1"/>
  <c r="Y181"/>
  <c r="Z181" s="1"/>
  <c r="W83"/>
  <c r="X83" s="1"/>
  <c r="W247" i="48"/>
  <c r="X247" s="1"/>
  <c r="W211"/>
  <c r="X211" s="1"/>
  <c r="W180"/>
  <c r="X180" s="1"/>
  <c r="W154"/>
  <c r="X154" s="1"/>
  <c r="Y127"/>
  <c r="Z127" s="1"/>
  <c r="Y97"/>
  <c r="Z97" s="1"/>
  <c r="Y65"/>
  <c r="Z65" s="1"/>
  <c r="Y33"/>
  <c r="Z33" s="1"/>
  <c r="Y242" i="49"/>
  <c r="Z242" s="1"/>
  <c r="Y213"/>
  <c r="Z213" s="1"/>
  <c r="W188"/>
  <c r="X188" s="1"/>
  <c r="W170"/>
  <c r="X170" s="1"/>
  <c r="Y153"/>
  <c r="Z153" s="1"/>
  <c r="Y135"/>
  <c r="Z135" s="1"/>
  <c r="W118"/>
  <c r="X118" s="1"/>
  <c r="W89"/>
  <c r="X89" s="1"/>
  <c r="W78"/>
  <c r="X78" s="1"/>
  <c r="Y67"/>
  <c r="Z67" s="1"/>
  <c r="W55"/>
  <c r="X55" s="1"/>
  <c r="Y42"/>
  <c r="Z42" s="1"/>
  <c r="W30"/>
  <c r="X30" s="1"/>
  <c r="Y255" i="50"/>
  <c r="Z255" s="1"/>
  <c r="Y239"/>
  <c r="Z239" s="1"/>
  <c r="Y223"/>
  <c r="Z223" s="1"/>
  <c r="Y207"/>
  <c r="Z207" s="1"/>
  <c r="Y191"/>
  <c r="Z191" s="1"/>
  <c r="Y165"/>
  <c r="Z165" s="1"/>
  <c r="Y154"/>
  <c r="Z154" s="1"/>
  <c r="W135"/>
  <c r="X135" s="1"/>
  <c r="Y124"/>
  <c r="Z124" s="1"/>
  <c r="Y100"/>
  <c r="Z100" s="1"/>
  <c r="W84"/>
  <c r="X84" s="1"/>
  <c r="W78"/>
  <c r="X78" s="1"/>
  <c r="Y72"/>
  <c r="Z72" s="1"/>
  <c r="W67"/>
  <c r="X67" s="1"/>
  <c r="Y60"/>
  <c r="Z60" s="1"/>
  <c r="W54"/>
  <c r="X54" s="1"/>
  <c r="W41"/>
  <c r="X41" s="1"/>
  <c r="W34"/>
  <c r="X34" s="1"/>
  <c r="Y27"/>
  <c r="Z27" s="1"/>
  <c r="W260" i="51"/>
  <c r="X260" s="1"/>
  <c r="Y251"/>
  <c r="Z251" s="1"/>
  <c r="Y243"/>
  <c r="Z243" s="1"/>
  <c r="W235"/>
  <c r="X235" s="1"/>
  <c r="W227"/>
  <c r="X227" s="1"/>
  <c r="W218"/>
  <c r="X218" s="1"/>
  <c r="W209"/>
  <c r="X209" s="1"/>
  <c r="W201"/>
  <c r="X201" s="1"/>
  <c r="W193"/>
  <c r="X193" s="1"/>
  <c r="Y184"/>
  <c r="Z184" s="1"/>
  <c r="Y177"/>
  <c r="Z177" s="1"/>
  <c r="W170"/>
  <c r="X170" s="1"/>
  <c r="W162"/>
  <c r="X162" s="1"/>
  <c r="Y154"/>
  <c r="Z154" s="1"/>
  <c r="Y139"/>
  <c r="Z139" s="1"/>
  <c r="Y132"/>
  <c r="Z132" s="1"/>
  <c r="Y125"/>
  <c r="Z125" s="1"/>
  <c r="Y119"/>
  <c r="Z119" s="1"/>
  <c r="W112"/>
  <c r="X112" s="1"/>
  <c r="W98"/>
  <c r="X98" s="1"/>
  <c r="Y90"/>
  <c r="Z90" s="1"/>
  <c r="Y83"/>
  <c r="Z83" s="1"/>
  <c r="Y76"/>
  <c r="Z76" s="1"/>
  <c r="W70"/>
  <c r="X70" s="1"/>
  <c r="Y63"/>
  <c r="Z63" s="1"/>
  <c r="W56"/>
  <c r="X56" s="1"/>
  <c r="W49"/>
  <c r="X49" s="1"/>
  <c r="W43"/>
  <c r="X43" s="1"/>
  <c r="W37"/>
  <c r="X37" s="1"/>
  <c r="Y251" i="52"/>
  <c r="Z251" s="1"/>
  <c r="Y238"/>
  <c r="Z238" s="1"/>
  <c r="W232"/>
  <c r="X232" s="1"/>
  <c r="W225"/>
  <c r="X225" s="1"/>
  <c r="W217"/>
  <c r="X217" s="1"/>
  <c r="W209"/>
  <c r="X209" s="1"/>
  <c r="W201"/>
  <c r="X201" s="1"/>
  <c r="W193"/>
  <c r="X193" s="1"/>
  <c r="Y185"/>
  <c r="Z185" s="1"/>
  <c r="W179"/>
  <c r="X179" s="1"/>
  <c r="Y166"/>
  <c r="Z166" s="1"/>
  <c r="Y160"/>
  <c r="Z160" s="1"/>
  <c r="W153"/>
  <c r="X153" s="1"/>
  <c r="Y146"/>
  <c r="Z146" s="1"/>
  <c r="Y139"/>
  <c r="Z139" s="1"/>
  <c r="Y133"/>
  <c r="Z133" s="1"/>
  <c r="Y127"/>
  <c r="Z127" s="1"/>
  <c r="W121"/>
  <c r="X121" s="1"/>
  <c r="Y113"/>
  <c r="Z113" s="1"/>
  <c r="Y106"/>
  <c r="Z106" s="1"/>
  <c r="Y100"/>
  <c r="Z100" s="1"/>
  <c r="Y94"/>
  <c r="Z94" s="1"/>
  <c r="W88"/>
  <c r="X88" s="1"/>
  <c r="Y81"/>
  <c r="Z81" s="1"/>
  <c r="Y74"/>
  <c r="Z74" s="1"/>
  <c r="Y68"/>
  <c r="Z68" s="1"/>
  <c r="Y62"/>
  <c r="Z62" s="1"/>
  <c r="W56"/>
  <c r="X56" s="1"/>
  <c r="Y49"/>
  <c r="Z49" s="1"/>
  <c r="W43"/>
  <c r="X43" s="1"/>
  <c r="W36"/>
  <c r="X36" s="1"/>
  <c r="W30"/>
  <c r="X30" s="1"/>
  <c r="W264" i="53"/>
  <c r="X264" s="1"/>
  <c r="W258"/>
  <c r="X258" s="1"/>
  <c r="Y251"/>
  <c r="Z251" s="1"/>
  <c r="Y245"/>
  <c r="Z245" s="1"/>
  <c r="W239"/>
  <c r="X239" s="1"/>
  <c r="Y232"/>
  <c r="Z232" s="1"/>
  <c r="W228"/>
  <c r="X228" s="1"/>
  <c r="Y223"/>
  <c r="Z223" s="1"/>
  <c r="W219"/>
  <c r="X219" s="1"/>
  <c r="W214"/>
  <c r="X214" s="1"/>
  <c r="Y209"/>
  <c r="Z209" s="1"/>
  <c r="W205"/>
  <c r="X205" s="1"/>
  <c r="Y200"/>
  <c r="Z200" s="1"/>
  <c r="W196"/>
  <c r="X196" s="1"/>
  <c r="Y191"/>
  <c r="Z191" s="1"/>
  <c r="W187"/>
  <c r="X187" s="1"/>
  <c r="W182"/>
  <c r="X182" s="1"/>
  <c r="W178"/>
  <c r="X178" s="1"/>
  <c r="Y174"/>
  <c r="Z174" s="1"/>
  <c r="Y170"/>
  <c r="Z170" s="1"/>
  <c r="W167"/>
  <c r="X167" s="1"/>
  <c r="W163"/>
  <c r="X163" s="1"/>
  <c r="Y155"/>
  <c r="Z155" s="1"/>
  <c r="W148"/>
  <c r="X148" s="1"/>
  <c r="Y144"/>
  <c r="Z144" s="1"/>
  <c r="W141"/>
  <c r="X141" s="1"/>
  <c r="Y128"/>
  <c r="Z128" s="1"/>
  <c r="Y125"/>
  <c r="Z125" s="1"/>
  <c r="W122"/>
  <c r="X122" s="1"/>
  <c r="W115"/>
  <c r="X115" s="1"/>
  <c r="Y110"/>
  <c r="Z110" s="1"/>
  <c r="Y106"/>
  <c r="Z106" s="1"/>
  <c r="Y96"/>
  <c r="Z96" s="1"/>
  <c r="Y93"/>
  <c r="Z93" s="1"/>
  <c r="Y89"/>
  <c r="Z89" s="1"/>
  <c r="Y86"/>
  <c r="Z86" s="1"/>
  <c r="W83"/>
  <c r="X83" s="1"/>
  <c r="W78"/>
  <c r="X78" s="1"/>
  <c r="W74"/>
  <c r="X74" s="1"/>
  <c r="Y69"/>
  <c r="Z69" s="1"/>
  <c r="W65"/>
  <c r="X65" s="1"/>
  <c r="W61"/>
  <c r="X61" s="1"/>
  <c r="Y57"/>
  <c r="Z57" s="1"/>
  <c r="Y53"/>
  <c r="Z53" s="1"/>
  <c r="Y48"/>
  <c r="Z48" s="1"/>
  <c r="Y44"/>
  <c r="Z44" s="1"/>
  <c r="Y36"/>
  <c r="Z36" s="1"/>
  <c r="Y32"/>
  <c r="Z32" s="1"/>
  <c r="Y28"/>
  <c r="Z28" s="1"/>
  <c r="W265" i="54"/>
  <c r="X265" s="1"/>
  <c r="W260"/>
  <c r="X260" s="1"/>
  <c r="Y255"/>
  <c r="Z255" s="1"/>
  <c r="W251"/>
  <c r="X251" s="1"/>
  <c r="Y246"/>
  <c r="Z246" s="1"/>
  <c r="W242"/>
  <c r="X242" s="1"/>
  <c r="Y237"/>
  <c r="Z237" s="1"/>
  <c r="W233"/>
  <c r="X233" s="1"/>
  <c r="W228"/>
  <c r="X228" s="1"/>
  <c r="Y223"/>
  <c r="Z223" s="1"/>
  <c r="W219"/>
  <c r="X219" s="1"/>
  <c r="Y214"/>
  <c r="Z214" s="1"/>
  <c r="W210"/>
  <c r="X210" s="1"/>
  <c r="Y205"/>
  <c r="Z205" s="1"/>
  <c r="W201"/>
  <c r="X201" s="1"/>
  <c r="W196"/>
  <c r="X196" s="1"/>
  <c r="Y191"/>
  <c r="Z191" s="1"/>
  <c r="W187"/>
  <c r="X187" s="1"/>
  <c r="Y183"/>
  <c r="Z183" s="1"/>
  <c r="W180"/>
  <c r="X180" s="1"/>
  <c r="W177"/>
  <c r="X177" s="1"/>
  <c r="W174"/>
  <c r="X174" s="1"/>
  <c r="Y166"/>
  <c r="Z166" s="1"/>
  <c r="Y162"/>
  <c r="Z162" s="1"/>
  <c r="Y159"/>
  <c r="Z159" s="1"/>
  <c r="Y155"/>
  <c r="Z155" s="1"/>
  <c r="Y152"/>
  <c r="Z152" s="1"/>
  <c r="Y148"/>
  <c r="Z148" s="1"/>
  <c r="W142"/>
  <c r="X142" s="1"/>
  <c r="W138"/>
  <c r="X138" s="1"/>
  <c r="Y131"/>
  <c r="Z131" s="1"/>
  <c r="W125"/>
  <c r="X125" s="1"/>
  <c r="W122"/>
  <c r="X122" s="1"/>
  <c r="W119"/>
  <c r="X119" s="1"/>
  <c r="W116"/>
  <c r="X116" s="1"/>
  <c r="W113"/>
  <c r="X113" s="1"/>
  <c r="W110"/>
  <c r="X110" s="1"/>
  <c r="W106"/>
  <c r="X106" s="1"/>
  <c r="W103"/>
  <c r="X103" s="1"/>
  <c r="Y99"/>
  <c r="Z99" s="1"/>
  <c r="W96"/>
  <c r="X96" s="1"/>
  <c r="W93"/>
  <c r="X93" s="1"/>
  <c r="W89"/>
  <c r="X89" s="1"/>
  <c r="W86"/>
  <c r="X86" s="1"/>
  <c r="W82"/>
  <c r="X82" s="1"/>
  <c r="W79"/>
  <c r="X79" s="1"/>
  <c r="W75"/>
  <c r="X75" s="1"/>
  <c r="W72"/>
  <c r="X72" s="1"/>
  <c r="Y68"/>
  <c r="Z68" s="1"/>
  <c r="Y62"/>
  <c r="Z62" s="1"/>
  <c r="W59"/>
  <c r="X59" s="1"/>
  <c r="W56"/>
  <c r="X56" s="1"/>
  <c r="Y52"/>
  <c r="Z52" s="1"/>
  <c r="W49"/>
  <c r="X49" s="1"/>
  <c r="W46"/>
  <c r="X46" s="1"/>
  <c r="W42"/>
  <c r="X42" s="1"/>
  <c r="W39"/>
  <c r="X39" s="1"/>
  <c r="Y35"/>
  <c r="Z35" s="1"/>
  <c r="W32"/>
  <c r="X32" s="1"/>
  <c r="W29"/>
  <c r="X29" s="1"/>
  <c r="W266" i="55"/>
  <c r="X266" s="1"/>
  <c r="W262"/>
  <c r="X262" s="1"/>
  <c r="W258"/>
  <c r="X258" s="1"/>
  <c r="W254"/>
  <c r="X254" s="1"/>
  <c r="W250"/>
  <c r="X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Y179"/>
  <c r="Z179" s="1"/>
  <c r="Y176"/>
  <c r="Z176" s="1"/>
  <c r="Y172"/>
  <c r="Z172" s="1"/>
  <c r="W169"/>
  <c r="X169" s="1"/>
  <c r="Y165"/>
  <c r="Z165" s="1"/>
  <c r="W162"/>
  <c r="X162" s="1"/>
  <c r="Y158"/>
  <c r="Z158" s="1"/>
  <c r="Y154"/>
  <c r="Z154" s="1"/>
  <c r="W152"/>
  <c r="X152" s="1"/>
  <c r="Y148"/>
  <c r="Z148" s="1"/>
  <c r="W145"/>
  <c r="X145" s="1"/>
  <c r="Y138"/>
  <c r="Z138" s="1"/>
  <c r="W135"/>
  <c r="X135" s="1"/>
  <c r="W131"/>
  <c r="X131" s="1"/>
  <c r="W128"/>
  <c r="X128" s="1"/>
  <c r="W125"/>
  <c r="X125" s="1"/>
  <c r="Y121"/>
  <c r="Z121" s="1"/>
  <c r="W118"/>
  <c r="X118" s="1"/>
  <c r="Y114"/>
  <c r="Z114" s="1"/>
  <c r="Y107"/>
  <c r="Z107" s="1"/>
  <c r="Y104"/>
  <c r="Z104" s="1"/>
  <c r="W101"/>
  <c r="X101" s="1"/>
  <c r="Y97"/>
  <c r="Z97" s="1"/>
  <c r="W94"/>
  <c r="X94" s="1"/>
  <c r="W90"/>
  <c r="X90" s="1"/>
  <c r="W87"/>
  <c r="X87" s="1"/>
  <c r="W83"/>
  <c r="X83" s="1"/>
  <c r="W80"/>
  <c r="X80" s="1"/>
  <c r="W76"/>
  <c r="X76" s="1"/>
  <c r="W73"/>
  <c r="X73" s="1"/>
  <c r="Y69"/>
  <c r="Z69" s="1"/>
  <c r="Y66"/>
  <c r="Z66" s="1"/>
  <c r="Y63"/>
  <c r="Z63" s="1"/>
  <c r="W60"/>
  <c r="X60" s="1"/>
  <c r="W57"/>
  <c r="X57" s="1"/>
  <c r="Y53"/>
  <c r="Z53" s="1"/>
  <c r="W50"/>
  <c r="X50" s="1"/>
  <c r="Y47"/>
  <c r="Z47" s="1"/>
  <c r="Y43"/>
  <c r="Z43" s="1"/>
  <c r="Y37"/>
  <c r="Z37" s="1"/>
  <c r="W34"/>
  <c r="X34" s="1"/>
  <c r="W31"/>
  <c r="X31" s="1"/>
  <c r="W27"/>
  <c r="X27" s="1"/>
  <c r="W264" i="56"/>
  <c r="X264" s="1"/>
  <c r="W260"/>
  <c r="X260" s="1"/>
  <c r="W256"/>
  <c r="X256" s="1"/>
  <c r="W252"/>
  <c r="X252" s="1"/>
  <c r="W248"/>
  <c r="X248" s="1"/>
  <c r="W244"/>
  <c r="X244" s="1"/>
  <c r="W240"/>
  <c r="X240" s="1"/>
  <c r="W236"/>
  <c r="X236" s="1"/>
  <c r="W232"/>
  <c r="X232" s="1"/>
  <c r="W228"/>
  <c r="X228" s="1"/>
  <c r="W224"/>
  <c r="X224" s="1"/>
  <c r="W220"/>
  <c r="X220" s="1"/>
  <c r="W216"/>
  <c r="X216" s="1"/>
  <c r="W212"/>
  <c r="X212" s="1"/>
  <c r="W208"/>
  <c r="X208" s="1"/>
  <c r="W204"/>
  <c r="X204" s="1"/>
  <c r="W200"/>
  <c r="X200" s="1"/>
  <c r="W196"/>
  <c r="X196" s="1"/>
  <c r="W192"/>
  <c r="X192" s="1"/>
  <c r="W188"/>
  <c r="X188" s="1"/>
  <c r="Y184"/>
  <c r="Z184" s="1"/>
  <c r="W181"/>
  <c r="X181" s="1"/>
  <c r="W177"/>
  <c r="X177" s="1"/>
  <c r="Y173"/>
  <c r="Z173" s="1"/>
  <c r="W170"/>
  <c r="X170" s="1"/>
  <c r="Y166"/>
  <c r="Z166" s="1"/>
  <c r="W163"/>
  <c r="X163" s="1"/>
  <c r="Y160"/>
  <c r="Z160" s="1"/>
  <c r="W157"/>
  <c r="X157" s="1"/>
  <c r="W154"/>
  <c r="X154" s="1"/>
  <c r="W150"/>
  <c r="X150" s="1"/>
  <c r="W147"/>
  <c r="X147" s="1"/>
  <c r="Y143"/>
  <c r="Z143" s="1"/>
  <c r="Y139"/>
  <c r="Z139" s="1"/>
  <c r="W136"/>
  <c r="X136" s="1"/>
  <c r="W132"/>
  <c r="X132" s="1"/>
  <c r="W125"/>
  <c r="X125" s="1"/>
  <c r="Y121"/>
  <c r="Z121" s="1"/>
  <c r="W118"/>
  <c r="X118" s="1"/>
  <c r="W115"/>
  <c r="X115" s="1"/>
  <c r="Y111"/>
  <c r="Z111" s="1"/>
  <c r="W105"/>
  <c r="X105" s="1"/>
  <c r="Y101"/>
  <c r="Z101" s="1"/>
  <c r="W98"/>
  <c r="X98" s="1"/>
  <c r="W94"/>
  <c r="X94" s="1"/>
  <c r="W88"/>
  <c r="X88" s="1"/>
  <c r="Y84"/>
  <c r="Z84" s="1"/>
  <c r="Y81"/>
  <c r="Z81" s="1"/>
  <c r="W78"/>
  <c r="X78" s="1"/>
  <c r="W75"/>
  <c r="X75" s="1"/>
  <c r="Y71"/>
  <c r="Z71" s="1"/>
  <c r="W66"/>
  <c r="X66" s="1"/>
  <c r="Y62"/>
  <c r="Z62" s="1"/>
  <c r="Y59"/>
  <c r="Z59" s="1"/>
  <c r="Y56"/>
  <c r="Z56" s="1"/>
  <c r="W53"/>
  <c r="X53" s="1"/>
  <c r="Y49"/>
  <c r="Z49" s="1"/>
  <c r="Y45"/>
  <c r="Z45" s="1"/>
  <c r="W42"/>
  <c r="X42" s="1"/>
  <c r="Y38"/>
  <c r="Z38" s="1"/>
  <c r="W35"/>
  <c r="X35" s="1"/>
  <c r="W31"/>
  <c r="X31" s="1"/>
  <c r="Y264" i="57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Y181"/>
  <c r="Z181" s="1"/>
  <c r="W178"/>
  <c r="X178" s="1"/>
  <c r="W175"/>
  <c r="X175" s="1"/>
  <c r="W172"/>
  <c r="X172" s="1"/>
  <c r="Y168"/>
  <c r="Z168" s="1"/>
  <c r="W165"/>
  <c r="X165" s="1"/>
  <c r="W162"/>
  <c r="X162" s="1"/>
  <c r="W159"/>
  <c r="X159" s="1"/>
  <c r="W156"/>
  <c r="X156" s="1"/>
  <c r="Y152"/>
  <c r="Z152" s="1"/>
  <c r="Y148"/>
  <c r="Z148" s="1"/>
  <c r="Y51" i="65"/>
  <c r="Z51" s="1"/>
  <c r="W29" i="64"/>
  <c r="X29" s="1"/>
  <c r="Y86" i="63"/>
  <c r="Z86" s="1"/>
  <c r="Y188" i="47"/>
  <c r="Z188" s="1"/>
  <c r="Y87"/>
  <c r="Z87" s="1"/>
  <c r="Y251" i="48"/>
  <c r="Z251" s="1"/>
  <c r="W183"/>
  <c r="X183" s="1"/>
  <c r="W130"/>
  <c r="X130" s="1"/>
  <c r="W69"/>
  <c r="X69" s="1"/>
  <c r="W246" i="49"/>
  <c r="X246" s="1"/>
  <c r="W190"/>
  <c r="X190" s="1"/>
  <c r="Y155"/>
  <c r="Z155" s="1"/>
  <c r="W90"/>
  <c r="X90" s="1"/>
  <c r="Y68"/>
  <c r="Z68" s="1"/>
  <c r="W44"/>
  <c r="X44" s="1"/>
  <c r="W257" i="50"/>
  <c r="X257" s="1"/>
  <c r="W225"/>
  <c r="X225" s="1"/>
  <c r="W193"/>
  <c r="X193" s="1"/>
  <c r="W125"/>
  <c r="X125" s="1"/>
  <c r="Y108"/>
  <c r="Z108" s="1"/>
  <c r="Y84"/>
  <c r="Z84" s="1"/>
  <c r="Y61"/>
  <c r="Z61" s="1"/>
  <c r="Y48"/>
  <c r="Z48" s="1"/>
  <c r="W35"/>
  <c r="X35" s="1"/>
  <c r="W261" i="51"/>
  <c r="X261" s="1"/>
  <c r="W244"/>
  <c r="X244" s="1"/>
  <c r="W228"/>
  <c r="X228" s="1"/>
  <c r="W210"/>
  <c r="X210" s="1"/>
  <c r="W194"/>
  <c r="X194" s="1"/>
  <c r="W178"/>
  <c r="X178" s="1"/>
  <c r="W163"/>
  <c r="X163" s="1"/>
  <c r="Y147"/>
  <c r="Z147" s="1"/>
  <c r="Y133"/>
  <c r="Z133" s="1"/>
  <c r="Y120"/>
  <c r="Z120" s="1"/>
  <c r="Y106"/>
  <c r="Z106" s="1"/>
  <c r="Y91"/>
  <c r="Z91" s="1"/>
  <c r="W77"/>
  <c r="X77" s="1"/>
  <c r="Y64"/>
  <c r="Z64" s="1"/>
  <c r="W50"/>
  <c r="X50" s="1"/>
  <c r="W266" i="52"/>
  <c r="X266" s="1"/>
  <c r="Y252"/>
  <c r="Z252" s="1"/>
  <c r="Y239"/>
  <c r="Z239" s="1"/>
  <c r="Y225"/>
  <c r="Z225" s="1"/>
  <c r="W210"/>
  <c r="X210" s="1"/>
  <c r="W194"/>
  <c r="X194" s="1"/>
  <c r="W180"/>
  <c r="X180" s="1"/>
  <c r="Y167"/>
  <c r="Z167" s="1"/>
  <c r="W154"/>
  <c r="X154" s="1"/>
  <c r="W128"/>
  <c r="X128" s="1"/>
  <c r="Y114"/>
  <c r="Z114" s="1"/>
  <c r="Y101"/>
  <c r="Z101" s="1"/>
  <c r="Y88"/>
  <c r="Z88" s="1"/>
  <c r="Y75"/>
  <c r="Z75" s="1"/>
  <c r="W37"/>
  <c r="X37" s="1"/>
  <c r="Y265" i="53"/>
  <c r="Z265" s="1"/>
  <c r="W252"/>
  <c r="X252" s="1"/>
  <c r="Y239"/>
  <c r="Z239" s="1"/>
  <c r="Y228"/>
  <c r="Z228" s="1"/>
  <c r="Y219"/>
  <c r="Z219" s="1"/>
  <c r="W210"/>
  <c r="X210" s="1"/>
  <c r="W201"/>
  <c r="X201" s="1"/>
  <c r="W192"/>
  <c r="X192" s="1"/>
  <c r="W183"/>
  <c r="X183" s="1"/>
  <c r="Y167"/>
  <c r="Z167" s="1"/>
  <c r="W160"/>
  <c r="X160" s="1"/>
  <c r="Y152"/>
  <c r="Z152" s="1"/>
  <c r="W137"/>
  <c r="X137" s="1"/>
  <c r="Y122"/>
  <c r="Z122" s="1"/>
  <c r="Y115"/>
  <c r="Z115" s="1"/>
  <c r="W107"/>
  <c r="X107" s="1"/>
  <c r="Y100"/>
  <c r="Z100" s="1"/>
  <c r="W94"/>
  <c r="X94" s="1"/>
  <c r="W79"/>
  <c r="X79" s="1"/>
  <c r="W70"/>
  <c r="X70" s="1"/>
  <c r="Y61"/>
  <c r="Z61" s="1"/>
  <c r="W54"/>
  <c r="X54" s="1"/>
  <c r="W45"/>
  <c r="X45" s="1"/>
  <c r="W37"/>
  <c r="X37" s="1"/>
  <c r="W261" i="54"/>
  <c r="X261" s="1"/>
  <c r="Y251"/>
  <c r="Z251" s="1"/>
  <c r="Y242"/>
  <c r="Z242" s="1"/>
  <c r="Y233"/>
  <c r="Z233" s="1"/>
  <c r="W224"/>
  <c r="X224" s="1"/>
  <c r="W215"/>
  <c r="X215" s="1"/>
  <c r="W206"/>
  <c r="X206" s="1"/>
  <c r="W197"/>
  <c r="X197" s="1"/>
  <c r="Y187"/>
  <c r="Z187" s="1"/>
  <c r="Y180"/>
  <c r="Z180" s="1"/>
  <c r="Y174"/>
  <c r="Z174" s="1"/>
  <c r="W167"/>
  <c r="X167" s="1"/>
  <c r="W160"/>
  <c r="X160" s="1"/>
  <c r="W153"/>
  <c r="X153" s="1"/>
  <c r="W145"/>
  <c r="X145" s="1"/>
  <c r="Y138"/>
  <c r="Z138" s="1"/>
  <c r="W132"/>
  <c r="X132" s="1"/>
  <c r="Y125"/>
  <c r="Z125" s="1"/>
  <c r="Y106"/>
  <c r="Z106" s="1"/>
  <c r="W100"/>
  <c r="X100" s="1"/>
  <c r="Y93"/>
  <c r="Z93" s="1"/>
  <c r="Y86"/>
  <c r="Z86" s="1"/>
  <c r="Y65"/>
  <c r="Z65" s="1"/>
  <c r="W53"/>
  <c r="X53" s="1"/>
  <c r="Y46"/>
  <c r="Z46" s="1"/>
  <c r="Y266" i="55"/>
  <c r="Z266" s="1"/>
  <c r="Y258"/>
  <c r="Z258" s="1"/>
  <c r="Y250"/>
  <c r="Z250" s="1"/>
  <c r="Y242"/>
  <c r="Z242" s="1"/>
  <c r="Y234"/>
  <c r="Z234" s="1"/>
  <c r="Y226"/>
  <c r="Z226" s="1"/>
  <c r="Y218"/>
  <c r="Z218" s="1"/>
  <c r="Y210"/>
  <c r="Z210" s="1"/>
  <c r="Y202"/>
  <c r="Z202" s="1"/>
  <c r="Y194"/>
  <c r="Z194" s="1"/>
  <c r="Y186"/>
  <c r="Z186" s="1"/>
  <c r="W180"/>
  <c r="X180" s="1"/>
  <c r="W173"/>
  <c r="X173" s="1"/>
  <c r="W166"/>
  <c r="X166" s="1"/>
  <c r="W159"/>
  <c r="X159" s="1"/>
  <c r="Y152"/>
  <c r="Z152" s="1"/>
  <c r="Y145"/>
  <c r="Z145" s="1"/>
  <c r="W139"/>
  <c r="X139" s="1"/>
  <c r="Y131"/>
  <c r="Z131" s="1"/>
  <c r="Y125"/>
  <c r="Z125" s="1"/>
  <c r="Y118"/>
  <c r="Z118" s="1"/>
  <c r="Y111"/>
  <c r="Z111" s="1"/>
  <c r="Y90"/>
  <c r="Z90" s="1"/>
  <c r="Y83"/>
  <c r="Z83" s="1"/>
  <c r="Y76"/>
  <c r="Z76" s="1"/>
  <c r="W70"/>
  <c r="X70" s="1"/>
  <c r="W64"/>
  <c r="X64" s="1"/>
  <c r="Y57"/>
  <c r="Z57" s="1"/>
  <c r="Y50"/>
  <c r="Z50" s="1"/>
  <c r="W44"/>
  <c r="X44" s="1"/>
  <c r="W38"/>
  <c r="X38" s="1"/>
  <c r="Y31"/>
  <c r="Z31" s="1"/>
  <c r="Y264" i="56"/>
  <c r="Z264" s="1"/>
  <c r="Y256"/>
  <c r="Z256" s="1"/>
  <c r="Y248"/>
  <c r="Z248" s="1"/>
  <c r="Y240"/>
  <c r="Z240" s="1"/>
  <c r="Y232"/>
  <c r="Z232" s="1"/>
  <c r="W225"/>
  <c r="X225" s="1"/>
  <c r="W219"/>
  <c r="X219" s="1"/>
  <c r="Y212"/>
  <c r="Z212" s="1"/>
  <c r="Y205"/>
  <c r="Z205" s="1"/>
  <c r="Y199"/>
  <c r="Z199" s="1"/>
  <c r="W193"/>
  <c r="X193" s="1"/>
  <c r="W187"/>
  <c r="X187" s="1"/>
  <c r="Y181"/>
  <c r="Z181" s="1"/>
  <c r="Y176"/>
  <c r="Z176" s="1"/>
  <c r="W171"/>
  <c r="X171" s="1"/>
  <c r="Y167"/>
  <c r="Z167" s="1"/>
  <c r="Y163"/>
  <c r="Z163" s="1"/>
  <c r="W160"/>
  <c r="X160" s="1"/>
  <c r="Y152"/>
  <c r="Z152" s="1"/>
  <c r="Y148"/>
  <c r="Z148" s="1"/>
  <c r="W145"/>
  <c r="X145" s="1"/>
  <c r="Y140"/>
  <c r="Z140" s="1"/>
  <c r="Y136"/>
  <c r="Z136" s="1"/>
  <c r="Y131"/>
  <c r="Z131" s="1"/>
  <c r="W128"/>
  <c r="X128" s="1"/>
  <c r="W116"/>
  <c r="X116" s="1"/>
  <c r="Y112"/>
  <c r="Z112" s="1"/>
  <c r="Y108"/>
  <c r="Z108" s="1"/>
  <c r="Y104"/>
  <c r="Z104" s="1"/>
  <c r="Y100"/>
  <c r="Z100" s="1"/>
  <c r="Y96"/>
  <c r="Z96" s="1"/>
  <c r="W92"/>
  <c r="X92" s="1"/>
  <c r="W89"/>
  <c r="X89" s="1"/>
  <c r="Y85"/>
  <c r="Z85" s="1"/>
  <c r="W82"/>
  <c r="X82" s="1"/>
  <c r="Y77"/>
  <c r="Z77" s="1"/>
  <c r="W74"/>
  <c r="X74" s="1"/>
  <c r="Y67"/>
  <c r="Z67" s="1"/>
  <c r="Y60"/>
  <c r="Z60" s="1"/>
  <c r="Y52"/>
  <c r="Z52" s="1"/>
  <c r="Y48"/>
  <c r="Z48" s="1"/>
  <c r="W44"/>
  <c r="X44" s="1"/>
  <c r="Y40"/>
  <c r="Z40" s="1"/>
  <c r="W36"/>
  <c r="X36" s="1"/>
  <c r="W32"/>
  <c r="X32" s="1"/>
  <c r="Y27"/>
  <c r="Z27" s="1"/>
  <c r="W264" i="57"/>
  <c r="X264" s="1"/>
  <c r="Y259"/>
  <c r="Z259" s="1"/>
  <c r="W255"/>
  <c r="X255" s="1"/>
  <c r="Y250"/>
  <c r="Z250" s="1"/>
  <c r="W246"/>
  <c r="X246" s="1"/>
  <c r="Y241"/>
  <c r="Z241" s="1"/>
  <c r="W237"/>
  <c r="X237" s="1"/>
  <c r="W232"/>
  <c r="X232" s="1"/>
  <c r="Y227"/>
  <c r="Z227" s="1"/>
  <c r="W223"/>
  <c r="X223" s="1"/>
  <c r="Y218"/>
  <c r="Z218" s="1"/>
  <c r="W214"/>
  <c r="X214" s="1"/>
  <c r="Y209"/>
  <c r="Z209" s="1"/>
  <c r="W205"/>
  <c r="X205" s="1"/>
  <c r="W200"/>
  <c r="X200" s="1"/>
  <c r="Y195"/>
  <c r="Z195" s="1"/>
  <c r="W191"/>
  <c r="X191" s="1"/>
  <c r="Y186"/>
  <c r="Z186" s="1"/>
  <c r="W183"/>
  <c r="X183" s="1"/>
  <c r="W179"/>
  <c r="X179" s="1"/>
  <c r="Y175"/>
  <c r="Z175" s="1"/>
  <c r="Y171"/>
  <c r="Z171" s="1"/>
  <c r="W168"/>
  <c r="X168" s="1"/>
  <c r="Y160"/>
  <c r="Z160" s="1"/>
  <c r="W153"/>
  <c r="X153" s="1"/>
  <c r="W149"/>
  <c r="X149" s="1"/>
  <c r="W145"/>
  <c r="X145" s="1"/>
  <c r="Y141"/>
  <c r="Z141" s="1"/>
  <c r="Y137"/>
  <c r="Z137" s="1"/>
  <c r="W134"/>
  <c r="X134" s="1"/>
  <c r="Y130"/>
  <c r="Z130" s="1"/>
  <c r="W117"/>
  <c r="X117" s="1"/>
  <c r="W113"/>
  <c r="X113" s="1"/>
  <c r="Y109"/>
  <c r="Z109" s="1"/>
  <c r="Y103"/>
  <c r="Z103" s="1"/>
  <c r="W100"/>
  <c r="X100" s="1"/>
  <c r="W96"/>
  <c r="X96" s="1"/>
  <c r="Y92"/>
  <c r="Z92" s="1"/>
  <c r="Y88"/>
  <c r="Z88" s="1"/>
  <c r="W85"/>
  <c r="X85" s="1"/>
  <c r="W81"/>
  <c r="X81" s="1"/>
  <c r="Y77"/>
  <c r="Z77" s="1"/>
  <c r="Y74"/>
  <c r="Z74" s="1"/>
  <c r="W71"/>
  <c r="X71" s="1"/>
  <c r="W68"/>
  <c r="X68" s="1"/>
  <c r="Y64"/>
  <c r="Z64" s="1"/>
  <c r="W61"/>
  <c r="X61" s="1"/>
  <c r="W58"/>
  <c r="X58" s="1"/>
  <c r="W54"/>
  <c r="X54" s="1"/>
  <c r="W50"/>
  <c r="X50" s="1"/>
  <c r="Y46"/>
  <c r="Z46" s="1"/>
  <c r="Y39"/>
  <c r="Z39" s="1"/>
  <c r="Y36"/>
  <c r="Z36" s="1"/>
  <c r="Y32"/>
  <c r="Z32" s="1"/>
  <c r="Y29"/>
  <c r="Z29" s="1"/>
  <c r="W26"/>
  <c r="X26" s="1"/>
  <c r="W264" i="58"/>
  <c r="X264" s="1"/>
  <c r="W260"/>
  <c r="X260" s="1"/>
  <c r="W257"/>
  <c r="X257" s="1"/>
  <c r="W253"/>
  <c r="X253" s="1"/>
  <c r="W250"/>
  <c r="X250" s="1"/>
  <c r="W246"/>
  <c r="X246" s="1"/>
  <c r="W243"/>
  <c r="X243" s="1"/>
  <c r="Y239"/>
  <c r="Z239" s="1"/>
  <c r="Y233"/>
  <c r="Z233" s="1"/>
  <c r="W230"/>
  <c r="X230" s="1"/>
  <c r="W227"/>
  <c r="X227" s="1"/>
  <c r="W224"/>
  <c r="X224" s="1"/>
  <c r="W221"/>
  <c r="X221" s="1"/>
  <c r="W217"/>
  <c r="X217" s="1"/>
  <c r="W213"/>
  <c r="X213" s="1"/>
  <c r="Y209"/>
  <c r="Z209" s="1"/>
  <c r="W206"/>
  <c r="X206" s="1"/>
  <c r="Y202"/>
  <c r="Z202" s="1"/>
  <c r="Y198"/>
  <c r="Z198" s="1"/>
  <c r="W195"/>
  <c r="X195" s="1"/>
  <c r="W192"/>
  <c r="X192" s="1"/>
  <c r="W188"/>
  <c r="X188" s="1"/>
  <c r="Y184"/>
  <c r="Z184" s="1"/>
  <c r="Y181"/>
  <c r="Z181" s="1"/>
  <c r="W178"/>
  <c r="X178" s="1"/>
  <c r="W175"/>
  <c r="X175" s="1"/>
  <c r="Y171"/>
  <c r="Z171" s="1"/>
  <c r="W168"/>
  <c r="X168" s="1"/>
  <c r="W165"/>
  <c r="X165" s="1"/>
  <c r="W161"/>
  <c r="X161" s="1"/>
  <c r="Y157"/>
  <c r="Z157" s="1"/>
  <c r="W154"/>
  <c r="X154" s="1"/>
  <c r="Y150"/>
  <c r="Z150" s="1"/>
  <c r="Y146"/>
  <c r="Z146" s="1"/>
  <c r="Y142"/>
  <c r="Z142" s="1"/>
  <c r="Y139"/>
  <c r="Z139" s="1"/>
  <c r="W136"/>
  <c r="X136" s="1"/>
  <c r="Y128"/>
  <c r="Z128" s="1"/>
  <c r="Y125"/>
  <c r="Z125" s="1"/>
  <c r="Y122"/>
  <c r="Z122" s="1"/>
  <c r="W119"/>
  <c r="X119" s="1"/>
  <c r="Y115"/>
  <c r="Z115" s="1"/>
  <c r="W112"/>
  <c r="X112" s="1"/>
  <c r="Y108"/>
  <c r="Z108" s="1"/>
  <c r="Y105"/>
  <c r="Z105" s="1"/>
  <c r="Y99"/>
  <c r="Z99" s="1"/>
  <c r="W96"/>
  <c r="X96" s="1"/>
  <c r="W93"/>
  <c r="X93" s="1"/>
  <c r="W89"/>
  <c r="X89" s="1"/>
  <c r="W86"/>
  <c r="X86" s="1"/>
  <c r="Y82"/>
  <c r="Z82" s="1"/>
  <c r="W79"/>
  <c r="X79" s="1"/>
  <c r="W76"/>
  <c r="X76" s="1"/>
  <c r="W72"/>
  <c r="X72" s="1"/>
  <c r="W69"/>
  <c r="X69" s="1"/>
  <c r="W65"/>
  <c r="X65" s="1"/>
  <c r="Y62"/>
  <c r="Z62" s="1"/>
  <c r="W55"/>
  <c r="X55" s="1"/>
  <c r="W52"/>
  <c r="X52" s="1"/>
  <c r="Y48"/>
  <c r="Z48" s="1"/>
  <c r="W45"/>
  <c r="X45" s="1"/>
  <c r="W38"/>
  <c r="X38" s="1"/>
  <c r="Y34"/>
  <c r="Z34" s="1"/>
  <c r="Y31"/>
  <c r="Z31" s="1"/>
  <c r="Y240" i="64"/>
  <c r="Z240" s="1"/>
  <c r="W243" i="63"/>
  <c r="X243" s="1"/>
  <c r="Y69"/>
  <c r="Z69" s="1"/>
  <c r="Y174" i="47"/>
  <c r="Z174" s="1"/>
  <c r="W77"/>
  <c r="X77" s="1"/>
  <c r="W242" i="48"/>
  <c r="X242" s="1"/>
  <c r="Y177"/>
  <c r="Z177" s="1"/>
  <c r="Y123"/>
  <c r="Z123" s="1"/>
  <c r="Y61"/>
  <c r="Z61" s="1"/>
  <c r="Y238" i="49"/>
  <c r="Z238" s="1"/>
  <c r="Y151"/>
  <c r="Z151" s="1"/>
  <c r="W115"/>
  <c r="X115" s="1"/>
  <c r="Y87"/>
  <c r="Z87" s="1"/>
  <c r="W66"/>
  <c r="X66" s="1"/>
  <c r="Y40"/>
  <c r="Z40" s="1"/>
  <c r="Y253" i="50"/>
  <c r="Z253" s="1"/>
  <c r="Y221"/>
  <c r="Z221" s="1"/>
  <c r="Y189"/>
  <c r="Z189" s="1"/>
  <c r="W165"/>
  <c r="X165" s="1"/>
  <c r="W144"/>
  <c r="X144" s="1"/>
  <c r="Y123"/>
  <c r="Z123" s="1"/>
  <c r="W107"/>
  <c r="X107" s="1"/>
  <c r="W95"/>
  <c r="X95" s="1"/>
  <c r="Y83"/>
  <c r="Z83" s="1"/>
  <c r="W72"/>
  <c r="X72" s="1"/>
  <c r="W60"/>
  <c r="X60" s="1"/>
  <c r="Y47"/>
  <c r="Z47" s="1"/>
  <c r="Y259" i="51"/>
  <c r="Z259" s="1"/>
  <c r="W243"/>
  <c r="X243" s="1"/>
  <c r="Y226"/>
  <c r="Z226" s="1"/>
  <c r="Y208"/>
  <c r="Z208" s="1"/>
  <c r="Y192"/>
  <c r="Z192" s="1"/>
  <c r="W177"/>
  <c r="X177" s="1"/>
  <c r="Y146"/>
  <c r="Z146" s="1"/>
  <c r="W132"/>
  <c r="X132" s="1"/>
  <c r="W119"/>
  <c r="X119" s="1"/>
  <c r="Y105"/>
  <c r="Z105" s="1"/>
  <c r="W90"/>
  <c r="X90" s="1"/>
  <c r="W76"/>
  <c r="X76" s="1"/>
  <c r="W63"/>
  <c r="X63" s="1"/>
  <c r="Y48"/>
  <c r="Z48" s="1"/>
  <c r="W265" i="52"/>
  <c r="X265" s="1"/>
  <c r="W238"/>
  <c r="X238" s="1"/>
  <c r="Y224"/>
  <c r="Z224" s="1"/>
  <c r="Y208"/>
  <c r="Z208" s="1"/>
  <c r="Y192"/>
  <c r="Z192" s="1"/>
  <c r="W127"/>
  <c r="X127" s="1"/>
  <c r="W113"/>
  <c r="X113" s="1"/>
  <c r="W100"/>
  <c r="X100" s="1"/>
  <c r="Y87"/>
  <c r="Z87" s="1"/>
  <c r="W62"/>
  <c r="X62" s="1"/>
  <c r="W49"/>
  <c r="X49" s="1"/>
  <c r="Y35"/>
  <c r="Z35" s="1"/>
  <c r="Y263" i="53"/>
  <c r="Z263" s="1"/>
  <c r="W251"/>
  <c r="X251" s="1"/>
  <c r="W238"/>
  <c r="X238" s="1"/>
  <c r="Y227"/>
  <c r="Z227" s="1"/>
  <c r="W218"/>
  <c r="X218" s="1"/>
  <c r="W209"/>
  <c r="X209" s="1"/>
  <c r="W200"/>
  <c r="X200" s="1"/>
  <c r="W191"/>
  <c r="X191" s="1"/>
  <c r="Y181"/>
  <c r="Z181" s="1"/>
  <c r="W174"/>
  <c r="X174" s="1"/>
  <c r="Y166"/>
  <c r="Z166" s="1"/>
  <c r="W159"/>
  <c r="X159" s="1"/>
  <c r="W152"/>
  <c r="X152" s="1"/>
  <c r="W144"/>
  <c r="X144" s="1"/>
  <c r="Y136"/>
  <c r="Z136" s="1"/>
  <c r="W128"/>
  <c r="X128" s="1"/>
  <c r="Y121"/>
  <c r="Z121" s="1"/>
  <c r="Y114"/>
  <c r="Z114" s="1"/>
  <c r="W100"/>
  <c r="X100" s="1"/>
  <c r="W69"/>
  <c r="X69" s="1"/>
  <c r="Y52"/>
  <c r="Z52" s="1"/>
  <c r="W44"/>
  <c r="X44" s="1"/>
  <c r="W36"/>
  <c r="X36" s="1"/>
  <c r="W28"/>
  <c r="X28" s="1"/>
  <c r="Y259" i="54"/>
  <c r="Z259" s="1"/>
  <c r="Y250"/>
  <c r="Z250" s="1"/>
  <c r="Y241"/>
  <c r="Z241" s="1"/>
  <c r="W232"/>
  <c r="X232" s="1"/>
  <c r="W223"/>
  <c r="X223" s="1"/>
  <c r="W214"/>
  <c r="X214" s="1"/>
  <c r="W205"/>
  <c r="X205" s="1"/>
  <c r="Y195"/>
  <c r="Z195" s="1"/>
  <c r="Y186"/>
  <c r="Z186" s="1"/>
  <c r="Y179"/>
  <c r="Z179" s="1"/>
  <c r="Y173"/>
  <c r="Z173" s="1"/>
  <c r="W166"/>
  <c r="X166" s="1"/>
  <c r="W159"/>
  <c r="X159" s="1"/>
  <c r="W152"/>
  <c r="X152" s="1"/>
  <c r="Y144"/>
  <c r="Z144" s="1"/>
  <c r="Y137"/>
  <c r="Z137" s="1"/>
  <c r="W131"/>
  <c r="X131" s="1"/>
  <c r="Y105"/>
  <c r="Z105" s="1"/>
  <c r="W99"/>
  <c r="X99" s="1"/>
  <c r="Y92"/>
  <c r="Z92" s="1"/>
  <c r="Y85"/>
  <c r="Z85" s="1"/>
  <c r="Y78"/>
  <c r="Z78" s="1"/>
  <c r="Y71"/>
  <c r="Z71" s="1"/>
  <c r="W65"/>
  <c r="X65" s="1"/>
  <c r="Y58"/>
  <c r="Z58" s="1"/>
  <c r="W52"/>
  <c r="X52" s="1"/>
  <c r="Y45"/>
  <c r="Z45" s="1"/>
  <c r="Y38"/>
  <c r="Z38" s="1"/>
  <c r="Y31"/>
  <c r="Z31" s="1"/>
  <c r="Y265" i="55"/>
  <c r="Z265" s="1"/>
  <c r="Y257"/>
  <c r="Z257" s="1"/>
  <c r="Y249"/>
  <c r="Z249" s="1"/>
  <c r="Y241"/>
  <c r="Z241" s="1"/>
  <c r="Y233"/>
  <c r="Z233" s="1"/>
  <c r="Y225"/>
  <c r="Z225" s="1"/>
  <c r="Y217"/>
  <c r="Z217" s="1"/>
  <c r="Y209"/>
  <c r="Z209" s="1"/>
  <c r="Y201"/>
  <c r="Z201" s="1"/>
  <c r="Y193"/>
  <c r="Z193" s="1"/>
  <c r="Y185"/>
  <c r="Z185" s="1"/>
  <c r="W179"/>
  <c r="X179" s="1"/>
  <c r="W172"/>
  <c r="X172" s="1"/>
  <c r="W165"/>
  <c r="X165" s="1"/>
  <c r="W158"/>
  <c r="X158" s="1"/>
  <c r="Y151"/>
  <c r="Z151" s="1"/>
  <c r="Y144"/>
  <c r="Z144" s="1"/>
  <c r="W138"/>
  <c r="X138" s="1"/>
  <c r="Y130"/>
  <c r="Z130" s="1"/>
  <c r="Y124"/>
  <c r="Z124" s="1"/>
  <c r="Y117"/>
  <c r="Z117" s="1"/>
  <c r="W111"/>
  <c r="X111" s="1"/>
  <c r="W104"/>
  <c r="X104" s="1"/>
  <c r="W97"/>
  <c r="X97" s="1"/>
  <c r="Y82"/>
  <c r="Z82" s="1"/>
  <c r="Y75"/>
  <c r="Z75" s="1"/>
  <c r="W69"/>
  <c r="X69" s="1"/>
  <c r="W63"/>
  <c r="X63" s="1"/>
  <c r="W43"/>
  <c r="X43" s="1"/>
  <c r="W37"/>
  <c r="X37" s="1"/>
  <c r="Y30"/>
  <c r="Z30" s="1"/>
  <c r="Y263" i="56"/>
  <c r="Z263" s="1"/>
  <c r="Y255"/>
  <c r="Z255" s="1"/>
  <c r="Y247"/>
  <c r="Z247" s="1"/>
  <c r="Y239"/>
  <c r="Z239" s="1"/>
  <c r="Y231"/>
  <c r="Z231" s="1"/>
  <c r="Y224"/>
  <c r="Z224" s="1"/>
  <c r="Y217"/>
  <c r="Z217" s="1"/>
  <c r="Y211"/>
  <c r="Z211" s="1"/>
  <c r="W205"/>
  <c r="X205" s="1"/>
  <c r="W199"/>
  <c r="X199" s="1"/>
  <c r="Y192"/>
  <c r="Z192" s="1"/>
  <c r="Y185"/>
  <c r="Z185" s="1"/>
  <c r="Y180"/>
  <c r="Z180" s="1"/>
  <c r="Y175"/>
  <c r="Z175" s="1"/>
  <c r="Y170"/>
  <c r="Z170" s="1"/>
  <c r="W167"/>
  <c r="X167" s="1"/>
  <c r="W156"/>
  <c r="X156" s="1"/>
  <c r="W152"/>
  <c r="X152" s="1"/>
  <c r="W148"/>
  <c r="X148" s="1"/>
  <c r="Y144"/>
  <c r="Z144" s="1"/>
  <c r="W140"/>
  <c r="X140" s="1"/>
  <c r="Y135"/>
  <c r="Z135" s="1"/>
  <c r="W131"/>
  <c r="X131" s="1"/>
  <c r="Y127"/>
  <c r="Z127" s="1"/>
  <c r="Y123"/>
  <c r="Z123" s="1"/>
  <c r="Y119"/>
  <c r="Z119" s="1"/>
  <c r="W112"/>
  <c r="X112" s="1"/>
  <c r="W108"/>
  <c r="X108" s="1"/>
  <c r="W104"/>
  <c r="X104" s="1"/>
  <c r="W100"/>
  <c r="X100" s="1"/>
  <c r="W96"/>
  <c r="X96" s="1"/>
  <c r="Y91"/>
  <c r="Z91" s="1"/>
  <c r="Y88"/>
  <c r="Z88" s="1"/>
  <c r="W85"/>
  <c r="X85" s="1"/>
  <c r="W81"/>
  <c r="X81" s="1"/>
  <c r="W77"/>
  <c r="X77" s="1"/>
  <c r="W70"/>
  <c r="X70" s="1"/>
  <c r="Y63"/>
  <c r="Z63" s="1"/>
  <c r="W60"/>
  <c r="X60" s="1"/>
  <c r="W56"/>
  <c r="X56" s="1"/>
  <c r="W52"/>
  <c r="X52" s="1"/>
  <c r="W48"/>
  <c r="X48" s="1"/>
  <c r="Y43"/>
  <c r="Z43" s="1"/>
  <c r="W40"/>
  <c r="X40" s="1"/>
  <c r="Y35"/>
  <c r="Z35" s="1"/>
  <c r="Y31"/>
  <c r="Z31" s="1"/>
  <c r="W27"/>
  <c r="X27" s="1"/>
  <c r="Y263" i="57"/>
  <c r="Z263" s="1"/>
  <c r="W259"/>
  <c r="X259" s="1"/>
  <c r="Y254"/>
  <c r="Z254" s="1"/>
  <c r="W250"/>
  <c r="X250" s="1"/>
  <c r="Y245"/>
  <c r="Z245" s="1"/>
  <c r="W241"/>
  <c r="X241" s="1"/>
  <c r="W236"/>
  <c r="X236" s="1"/>
  <c r="Y231"/>
  <c r="Z231" s="1"/>
  <c r="W227"/>
  <c r="X227" s="1"/>
  <c r="Y222"/>
  <c r="Z222" s="1"/>
  <c r="W218"/>
  <c r="X218" s="1"/>
  <c r="Y213"/>
  <c r="Z213" s="1"/>
  <c r="W209"/>
  <c r="X209" s="1"/>
  <c r="W204"/>
  <c r="X204" s="1"/>
  <c r="Y199"/>
  <c r="Z199" s="1"/>
  <c r="W195"/>
  <c r="X195" s="1"/>
  <c r="Y190"/>
  <c r="Z190" s="1"/>
  <c r="W186"/>
  <c r="X186" s="1"/>
  <c r="Y182"/>
  <c r="Z182" s="1"/>
  <c r="Y178"/>
  <c r="Z178" s="1"/>
  <c r="Y174"/>
  <c r="Z174" s="1"/>
  <c r="W171"/>
  <c r="X171" s="1"/>
  <c r="Y167"/>
  <c r="Z167" s="1"/>
  <c r="W164"/>
  <c r="X164" s="1"/>
  <c r="Y156"/>
  <c r="Z156" s="1"/>
  <c r="Y144"/>
  <c r="Z144" s="1"/>
  <c r="W141"/>
  <c r="X141" s="1"/>
  <c r="W137"/>
  <c r="X137" s="1"/>
  <c r="W130"/>
  <c r="X130" s="1"/>
  <c r="W127"/>
  <c r="X127" s="1"/>
  <c r="W124"/>
  <c r="X124" s="1"/>
  <c r="Y120"/>
  <c r="Z120" s="1"/>
  <c r="Y116"/>
  <c r="Z116" s="1"/>
  <c r="Y112"/>
  <c r="Z112" s="1"/>
  <c r="W109"/>
  <c r="X109" s="1"/>
  <c r="Y106"/>
  <c r="Z106" s="1"/>
  <c r="W103"/>
  <c r="X103" s="1"/>
  <c r="Y99"/>
  <c r="Z99" s="1"/>
  <c r="Y95"/>
  <c r="Z95" s="1"/>
  <c r="W92"/>
  <c r="X92" s="1"/>
  <c r="Y84"/>
  <c r="Z84" s="1"/>
  <c r="Y80"/>
  <c r="Z80" s="1"/>
  <c r="W77"/>
  <c r="X77" s="1"/>
  <c r="W74"/>
  <c r="X74" s="1"/>
  <c r="Y70"/>
  <c r="Z70" s="1"/>
  <c r="Y67"/>
  <c r="Z67" s="1"/>
  <c r="Y60"/>
  <c r="Z60" s="1"/>
  <c r="Y57"/>
  <c r="Z57" s="1"/>
  <c r="Y53"/>
  <c r="Z53" s="1"/>
  <c r="Y49"/>
  <c r="Z49" s="1"/>
  <c r="W46"/>
  <c r="X46" s="1"/>
  <c r="Y42"/>
  <c r="Z42" s="1"/>
  <c r="W39"/>
  <c r="X39" s="1"/>
  <c r="W36"/>
  <c r="X36" s="1"/>
  <c r="W29"/>
  <c r="X29" s="1"/>
  <c r="Y266" i="58"/>
  <c r="Z266" s="1"/>
  <c r="Y263"/>
  <c r="Z263" s="1"/>
  <c r="Y259"/>
  <c r="Z259" s="1"/>
  <c r="Y256"/>
  <c r="Z256" s="1"/>
  <c r="Y252"/>
  <c r="Z252" s="1"/>
  <c r="Y249"/>
  <c r="Z249" s="1"/>
  <c r="Y245"/>
  <c r="Z245" s="1"/>
  <c r="Y242"/>
  <c r="Z242" s="1"/>
  <c r="W239"/>
  <c r="X239" s="1"/>
  <c r="W236"/>
  <c r="X236" s="1"/>
  <c r="W233"/>
  <c r="X233" s="1"/>
  <c r="Y229"/>
  <c r="Z229" s="1"/>
  <c r="Y226"/>
  <c r="Z226" s="1"/>
  <c r="Y223"/>
  <c r="Z223" s="1"/>
  <c r="Y220"/>
  <c r="Z220" s="1"/>
  <c r="Y216"/>
  <c r="Z216" s="1"/>
  <c r="Y212"/>
  <c r="Z212" s="1"/>
  <c r="W209"/>
  <c r="X209" s="1"/>
  <c r="Y205"/>
  <c r="Z205" s="1"/>
  <c r="W202"/>
  <c r="X202" s="1"/>
  <c r="W198"/>
  <c r="X198" s="1"/>
  <c r="Y194"/>
  <c r="Z194" s="1"/>
  <c r="Y191"/>
  <c r="Z191" s="1"/>
  <c r="Y187"/>
  <c r="Z187" s="1"/>
  <c r="W184"/>
  <c r="X184" s="1"/>
  <c r="W181"/>
  <c r="X181" s="1"/>
  <c r="Y177"/>
  <c r="Z177" s="1"/>
  <c r="W171"/>
  <c r="X171" s="1"/>
  <c r="Y167"/>
  <c r="Z167" s="1"/>
  <c r="Y164"/>
  <c r="Z164" s="1"/>
  <c r="Y160"/>
  <c r="Z160" s="1"/>
  <c r="W157"/>
  <c r="X157" s="1"/>
  <c r="Y153"/>
  <c r="Z153" s="1"/>
  <c r="W150"/>
  <c r="X150" s="1"/>
  <c r="W146"/>
  <c r="W142"/>
  <c r="X142" s="1"/>
  <c r="W139"/>
  <c r="X139" s="1"/>
  <c r="Y135"/>
  <c r="Z135" s="1"/>
  <c r="W132"/>
  <c r="X132" s="1"/>
  <c r="Y118"/>
  <c r="Z118" s="1"/>
  <c r="Y111"/>
  <c r="Z111" s="1"/>
  <c r="W108"/>
  <c r="X108" s="1"/>
  <c r="W105"/>
  <c r="X105" s="1"/>
  <c r="Y102"/>
  <c r="Z102" s="1"/>
  <c r="W99"/>
  <c r="X99" s="1"/>
  <c r="Y92"/>
  <c r="Z92" s="1"/>
  <c r="Y88"/>
  <c r="Z88" s="1"/>
  <c r="W82"/>
  <c r="X82" s="1"/>
  <c r="Y75"/>
  <c r="Z75" s="1"/>
  <c r="Y68"/>
  <c r="Z68" s="1"/>
  <c r="W62"/>
  <c r="X62" s="1"/>
  <c r="Y58"/>
  <c r="Z58" s="1"/>
  <c r="Y54"/>
  <c r="Z54" s="1"/>
  <c r="Y51"/>
  <c r="Z51" s="1"/>
  <c r="W48"/>
  <c r="X48" s="1"/>
  <c r="Y41"/>
  <c r="Z41" s="1"/>
  <c r="Y37"/>
  <c r="Z37" s="1"/>
  <c r="W34"/>
  <c r="X34" s="1"/>
  <c r="Y192" i="64"/>
  <c r="Z192" s="1"/>
  <c r="W216" i="63"/>
  <c r="X216" s="1"/>
  <c r="Y50"/>
  <c r="Z50" s="1"/>
  <c r="W161" i="47"/>
  <c r="X161" s="1"/>
  <c r="W231" i="48"/>
  <c r="X231" s="1"/>
  <c r="W171"/>
  <c r="X171" s="1"/>
  <c r="Y53"/>
  <c r="Z53" s="1"/>
  <c r="Y230" i="49"/>
  <c r="Z230" s="1"/>
  <c r="Y179"/>
  <c r="Z179" s="1"/>
  <c r="W146"/>
  <c r="Y111"/>
  <c r="Z111" s="1"/>
  <c r="W85"/>
  <c r="X85" s="1"/>
  <c r="W63"/>
  <c r="X63" s="1"/>
  <c r="W38"/>
  <c r="X38" s="1"/>
  <c r="Y249" i="50"/>
  <c r="Z249" s="1"/>
  <c r="Y217"/>
  <c r="Z217" s="1"/>
  <c r="Y185"/>
  <c r="Z185" s="1"/>
  <c r="W141"/>
  <c r="X141" s="1"/>
  <c r="W121"/>
  <c r="X121" s="1"/>
  <c r="Y105"/>
  <c r="Z105" s="1"/>
  <c r="Y93"/>
  <c r="Z93" s="1"/>
  <c r="W82"/>
  <c r="X82" s="1"/>
  <c r="Y70"/>
  <c r="Z70" s="1"/>
  <c r="W59"/>
  <c r="X59" s="1"/>
  <c r="Y45"/>
  <c r="Z45" s="1"/>
  <c r="W32"/>
  <c r="X32" s="1"/>
  <c r="Y257" i="51"/>
  <c r="Z257" s="1"/>
  <c r="W241"/>
  <c r="X241" s="1"/>
  <c r="Y224"/>
  <c r="Z224" s="1"/>
  <c r="W206"/>
  <c r="X206" s="1"/>
  <c r="Y190"/>
  <c r="Z190" s="1"/>
  <c r="W175"/>
  <c r="X175" s="1"/>
  <c r="W160"/>
  <c r="X160" s="1"/>
  <c r="Y144"/>
  <c r="Z144" s="1"/>
  <c r="Y130"/>
  <c r="Z130" s="1"/>
  <c r="W117"/>
  <c r="X117" s="1"/>
  <c r="Y103"/>
  <c r="Z103" s="1"/>
  <c r="W88"/>
  <c r="X88" s="1"/>
  <c r="Y61"/>
  <c r="Z61" s="1"/>
  <c r="W35"/>
  <c r="X35" s="1"/>
  <c r="W263" i="52"/>
  <c r="X263" s="1"/>
  <c r="W250"/>
  <c r="X250" s="1"/>
  <c r="W236"/>
  <c r="X236" s="1"/>
  <c r="Y222"/>
  <c r="Z222" s="1"/>
  <c r="Y206"/>
  <c r="Z206" s="1"/>
  <c r="Y190"/>
  <c r="Z190" s="1"/>
  <c r="Y177"/>
  <c r="Z177" s="1"/>
  <c r="W165"/>
  <c r="X165" s="1"/>
  <c r="W151"/>
  <c r="X151" s="1"/>
  <c r="W125"/>
  <c r="X125" s="1"/>
  <c r="Y72"/>
  <c r="Z72" s="1"/>
  <c r="W60"/>
  <c r="X60" s="1"/>
  <c r="Y47"/>
  <c r="Z47" s="1"/>
  <c r="Y33"/>
  <c r="Z33" s="1"/>
  <c r="W263" i="53"/>
  <c r="X263" s="1"/>
  <c r="W250"/>
  <c r="X250" s="1"/>
  <c r="Y237"/>
  <c r="Z237" s="1"/>
  <c r="W227"/>
  <c r="X227" s="1"/>
  <c r="Y217"/>
  <c r="Z217" s="1"/>
  <c r="Y208"/>
  <c r="Z208" s="1"/>
  <c r="Y199"/>
  <c r="Z199" s="1"/>
  <c r="W190"/>
  <c r="X190" s="1"/>
  <c r="W181"/>
  <c r="X181" s="1"/>
  <c r="Y173"/>
  <c r="Z173" s="1"/>
  <c r="W166"/>
  <c r="X166" s="1"/>
  <c r="Y151"/>
  <c r="Z151" s="1"/>
  <c r="Y135"/>
  <c r="Z135" s="1"/>
  <c r="W114"/>
  <c r="X114" s="1"/>
  <c r="Y105"/>
  <c r="Z105" s="1"/>
  <c r="Y99"/>
  <c r="Z99" s="1"/>
  <c r="W93"/>
  <c r="X93" s="1"/>
  <c r="Y77"/>
  <c r="Z77" s="1"/>
  <c r="Y68"/>
  <c r="Z68" s="1"/>
  <c r="Y60"/>
  <c r="Z60" s="1"/>
  <c r="W52"/>
  <c r="X52" s="1"/>
  <c r="Y43"/>
  <c r="Z43" s="1"/>
  <c r="Y35"/>
  <c r="Z35" s="1"/>
  <c r="W27"/>
  <c r="X27" s="1"/>
  <c r="W259" i="54"/>
  <c r="X259" s="1"/>
  <c r="W250"/>
  <c r="X250" s="1"/>
  <c r="W241"/>
  <c r="X241" s="1"/>
  <c r="Y231"/>
  <c r="Z231" s="1"/>
  <c r="Y222"/>
  <c r="Z222" s="1"/>
  <c r="Y213"/>
  <c r="Z213" s="1"/>
  <c r="W204"/>
  <c r="X204" s="1"/>
  <c r="W195"/>
  <c r="X195" s="1"/>
  <c r="W186"/>
  <c r="X186" s="1"/>
  <c r="W179"/>
  <c r="X179" s="1"/>
  <c r="W173"/>
  <c r="X173" s="1"/>
  <c r="Y165"/>
  <c r="Z165" s="1"/>
  <c r="Y158"/>
  <c r="Z158" s="1"/>
  <c r="Y151"/>
  <c r="Z151" s="1"/>
  <c r="Y130"/>
  <c r="Z130" s="1"/>
  <c r="Y124"/>
  <c r="Z124" s="1"/>
  <c r="Y118"/>
  <c r="Z118" s="1"/>
  <c r="Y112"/>
  <c r="Z112" s="1"/>
  <c r="W105"/>
  <c r="X105" s="1"/>
  <c r="Y98"/>
  <c r="Z98" s="1"/>
  <c r="W92"/>
  <c r="X92" s="1"/>
  <c r="W85"/>
  <c r="X85" s="1"/>
  <c r="W78"/>
  <c r="X78" s="1"/>
  <c r="Y64"/>
  <c r="Z64" s="1"/>
  <c r="W58"/>
  <c r="X58" s="1"/>
  <c r="Y51"/>
  <c r="Z51" s="1"/>
  <c r="W45"/>
  <c r="X45" s="1"/>
  <c r="W265" i="55"/>
  <c r="X265" s="1"/>
  <c r="W257"/>
  <c r="X257" s="1"/>
  <c r="W249"/>
  <c r="X249" s="1"/>
  <c r="W241"/>
  <c r="X241" s="1"/>
  <c r="W233"/>
  <c r="X233" s="1"/>
  <c r="W225"/>
  <c r="X225" s="1"/>
  <c r="W217"/>
  <c r="X217" s="1"/>
  <c r="W209"/>
  <c r="X209" s="1"/>
  <c r="W201"/>
  <c r="X201" s="1"/>
  <c r="W193"/>
  <c r="X193" s="1"/>
  <c r="W185"/>
  <c r="X185" s="1"/>
  <c r="Y171"/>
  <c r="Z171" s="1"/>
  <c r="Y164"/>
  <c r="Z164" s="1"/>
  <c r="Y157"/>
  <c r="Z157" s="1"/>
  <c r="W151"/>
  <c r="X151" s="1"/>
  <c r="W144"/>
  <c r="X144" s="1"/>
  <c r="Y137"/>
  <c r="Z137" s="1"/>
  <c r="W130"/>
  <c r="X130" s="1"/>
  <c r="W124"/>
  <c r="X124" s="1"/>
  <c r="Y110"/>
  <c r="Z110" s="1"/>
  <c r="Y89"/>
  <c r="Z89" s="1"/>
  <c r="W82"/>
  <c r="X82" s="1"/>
  <c r="W75"/>
  <c r="X75" s="1"/>
  <c r="Y62"/>
  <c r="Z62" s="1"/>
  <c r="Y56"/>
  <c r="Z56" s="1"/>
  <c r="Y49"/>
  <c r="Z49" s="1"/>
  <c r="W30"/>
  <c r="X30" s="1"/>
  <c r="W263" i="56"/>
  <c r="X263" s="1"/>
  <c r="W255"/>
  <c r="X255" s="1"/>
  <c r="W247"/>
  <c r="X247" s="1"/>
  <c r="W239"/>
  <c r="X239" s="1"/>
  <c r="W231"/>
  <c r="X231" s="1"/>
  <c r="Y223"/>
  <c r="Z223" s="1"/>
  <c r="W217"/>
  <c r="X217" s="1"/>
  <c r="W211"/>
  <c r="X211" s="1"/>
  <c r="Y204"/>
  <c r="Z204" s="1"/>
  <c r="Y197"/>
  <c r="Z197" s="1"/>
  <c r="Y191"/>
  <c r="Z191" s="1"/>
  <c r="W180"/>
  <c r="X180" s="1"/>
  <c r="W175"/>
  <c r="X175" s="1"/>
  <c r="W166"/>
  <c r="X166" s="1"/>
  <c r="Y162"/>
  <c r="Z162" s="1"/>
  <c r="Y159"/>
  <c r="Z159" s="1"/>
  <c r="Y155"/>
  <c r="Z155" s="1"/>
  <c r="Y151"/>
  <c r="Z151" s="1"/>
  <c r="Y147"/>
  <c r="Z147" s="1"/>
  <c r="W144"/>
  <c r="X144" s="1"/>
  <c r="W139"/>
  <c r="X139" s="1"/>
  <c r="W135"/>
  <c r="X135" s="1"/>
  <c r="Y130"/>
  <c r="Z130" s="1"/>
  <c r="W127"/>
  <c r="X127" s="1"/>
  <c r="W123"/>
  <c r="X123" s="1"/>
  <c r="W119"/>
  <c r="X119" s="1"/>
  <c r="Y115"/>
  <c r="Z115" s="1"/>
  <c r="W111"/>
  <c r="X111" s="1"/>
  <c r="Y107"/>
  <c r="Z107" s="1"/>
  <c r="Y103"/>
  <c r="Z103" s="1"/>
  <c r="Y95"/>
  <c r="Z95" s="1"/>
  <c r="Y80"/>
  <c r="Z80" s="1"/>
  <c r="Y73"/>
  <c r="Z73" s="1"/>
  <c r="W67"/>
  <c r="X67" s="1"/>
  <c r="W63"/>
  <c r="X63" s="1"/>
  <c r="Y51"/>
  <c r="Z51" s="1"/>
  <c r="Y47"/>
  <c r="Z47" s="1"/>
  <c r="Y39"/>
  <c r="Z39" s="1"/>
  <c r="Y30"/>
  <c r="Z30" s="1"/>
  <c r="Y26"/>
  <c r="Z26" s="1"/>
  <c r="W263" i="57"/>
  <c r="X263" s="1"/>
  <c r="Y258"/>
  <c r="Z258" s="1"/>
  <c r="W254"/>
  <c r="X254" s="1"/>
  <c r="Y249"/>
  <c r="Z249" s="1"/>
  <c r="W245"/>
  <c r="X245" s="1"/>
  <c r="W240"/>
  <c r="X240" s="1"/>
  <c r="Y235"/>
  <c r="Z235" s="1"/>
  <c r="W231"/>
  <c r="X231" s="1"/>
  <c r="Y226"/>
  <c r="Z226" s="1"/>
  <c r="W222"/>
  <c r="X222" s="1"/>
  <c r="Y217"/>
  <c r="Z217" s="1"/>
  <c r="W213"/>
  <c r="X213" s="1"/>
  <c r="W208"/>
  <c r="X208" s="1"/>
  <c r="Y203"/>
  <c r="Z203" s="1"/>
  <c r="W199"/>
  <c r="X199" s="1"/>
  <c r="Y194"/>
  <c r="Z194" s="1"/>
  <c r="W190"/>
  <c r="X190" s="1"/>
  <c r="Y185"/>
  <c r="Z185" s="1"/>
  <c r="W182"/>
  <c r="X182" s="1"/>
  <c r="Y177"/>
  <c r="Z177" s="1"/>
  <c r="W174"/>
  <c r="X174" s="1"/>
  <c r="Y170"/>
  <c r="Z170" s="1"/>
  <c r="W167"/>
  <c r="X167" s="1"/>
  <c r="Y163"/>
  <c r="Z163" s="1"/>
  <c r="W160"/>
  <c r="X160" s="1"/>
  <c r="W152"/>
  <c r="X152" s="1"/>
  <c r="W148"/>
  <c r="X148" s="1"/>
  <c r="W144"/>
  <c r="X144" s="1"/>
  <c r="Y140"/>
  <c r="Z140" s="1"/>
  <c r="Y136"/>
  <c r="Z136" s="1"/>
  <c r="Y133"/>
  <c r="Z133" s="1"/>
  <c r="Y129"/>
  <c r="Z129" s="1"/>
  <c r="Y126"/>
  <c r="Z126" s="1"/>
  <c r="Y123"/>
  <c r="Z123" s="1"/>
  <c r="W120"/>
  <c r="X120" s="1"/>
  <c r="W116"/>
  <c r="X116" s="1"/>
  <c r="W112"/>
  <c r="X112" s="1"/>
  <c r="Y108"/>
  <c r="Z108" s="1"/>
  <c r="W106"/>
  <c r="X106" s="1"/>
  <c r="W99"/>
  <c r="X99" s="1"/>
  <c r="W95"/>
  <c r="X95" s="1"/>
  <c r="Y91"/>
  <c r="Z91" s="1"/>
  <c r="W88"/>
  <c r="X88" s="1"/>
  <c r="W84"/>
  <c r="X84" s="1"/>
  <c r="W80"/>
  <c r="X80" s="1"/>
  <c r="Y76"/>
  <c r="Z76" s="1"/>
  <c r="Y73"/>
  <c r="Z73" s="1"/>
  <c r="W67"/>
  <c r="X67" s="1"/>
  <c r="W64"/>
  <c r="X64" s="1"/>
  <c r="W57"/>
  <c r="X57" s="1"/>
  <c r="W53"/>
  <c r="X53" s="1"/>
  <c r="W49"/>
  <c r="X49" s="1"/>
  <c r="Y45"/>
  <c r="Z45" s="1"/>
  <c r="W42"/>
  <c r="X42" s="1"/>
  <c r="Y35"/>
  <c r="Z35" s="1"/>
  <c r="W32"/>
  <c r="X32" s="1"/>
  <c r="Y28"/>
  <c r="Z28" s="1"/>
  <c r="W263" i="58"/>
  <c r="X263" s="1"/>
  <c r="W256"/>
  <c r="X256" s="1"/>
  <c r="W252"/>
  <c r="X252" s="1"/>
  <c r="W249"/>
  <c r="X249" s="1"/>
  <c r="W245"/>
  <c r="X245" s="1"/>
  <c r="Y238"/>
  <c r="Z238" s="1"/>
  <c r="Y235"/>
  <c r="Z235" s="1"/>
  <c r="Y232"/>
  <c r="Z232" s="1"/>
  <c r="W229"/>
  <c r="X229" s="1"/>
  <c r="W220"/>
  <c r="X220" s="1"/>
  <c r="W216"/>
  <c r="X216" s="1"/>
  <c r="W212"/>
  <c r="X212" s="1"/>
  <c r="Y208"/>
  <c r="Z208" s="1"/>
  <c r="Y201"/>
  <c r="Z201" s="1"/>
  <c r="Y197"/>
  <c r="Z197" s="1"/>
  <c r="W191"/>
  <c r="X191" s="1"/>
  <c r="W187"/>
  <c r="X187" s="1"/>
  <c r="Y180"/>
  <c r="Z180" s="1"/>
  <c r="W177"/>
  <c r="X177" s="1"/>
  <c r="Y174"/>
  <c r="Z174" s="1"/>
  <c r="Y170"/>
  <c r="Z170" s="1"/>
  <c r="W167"/>
  <c r="X167" s="1"/>
  <c r="W164"/>
  <c r="X164" s="1"/>
  <c r="W160"/>
  <c r="X160" s="1"/>
  <c r="Y156"/>
  <c r="Z156" s="1"/>
  <c r="W153"/>
  <c r="X153" s="1"/>
  <c r="Y149"/>
  <c r="Z149" s="1"/>
  <c r="Y145"/>
  <c r="Z145" s="1"/>
  <c r="Y141"/>
  <c r="Z141" s="1"/>
  <c r="Y138"/>
  <c r="Z138" s="1"/>
  <c r="W135"/>
  <c r="X135" s="1"/>
  <c r="Y131"/>
  <c r="Z131" s="1"/>
  <c r="W128"/>
  <c r="X128" s="1"/>
  <c r="W125"/>
  <c r="X125" s="1"/>
  <c r="W122"/>
  <c r="X122" s="1"/>
  <c r="W115"/>
  <c r="X115" s="1"/>
  <c r="W111"/>
  <c r="X111" s="1"/>
  <c r="Y107"/>
  <c r="Z107" s="1"/>
  <c r="W102"/>
  <c r="X102" s="1"/>
  <c r="Y95"/>
  <c r="Z95" s="1"/>
  <c r="W92"/>
  <c r="X92" s="1"/>
  <c r="W88"/>
  <c r="X88" s="1"/>
  <c r="Y85"/>
  <c r="Z85" s="1"/>
  <c r="Y81"/>
  <c r="Z81" s="1"/>
  <c r="Y78"/>
  <c r="Z78" s="1"/>
  <c r="W75"/>
  <c r="X75" s="1"/>
  <c r="Y71"/>
  <c r="Z71" s="1"/>
  <c r="W68"/>
  <c r="X68" s="1"/>
  <c r="Y64"/>
  <c r="Z64" s="1"/>
  <c r="Y61"/>
  <c r="Z61" s="1"/>
  <c r="W58"/>
  <c r="X58" s="1"/>
  <c r="W54"/>
  <c r="X54" s="1"/>
  <c r="W51"/>
  <c r="X51" s="1"/>
  <c r="Y47"/>
  <c r="Z47" s="1"/>
  <c r="Y44"/>
  <c r="Z44" s="1"/>
  <c r="W41"/>
  <c r="X41" s="1"/>
  <c r="W63" i="66"/>
  <c r="X63" s="1"/>
  <c r="W140" i="63"/>
  <c r="X140" s="1"/>
  <c r="W237" i="47"/>
  <c r="X237" s="1"/>
  <c r="Y122"/>
  <c r="Z122" s="1"/>
  <c r="Y40"/>
  <c r="Z40" s="1"/>
  <c r="W207" i="48"/>
  <c r="X207" s="1"/>
  <c r="Y151"/>
  <c r="Z151" s="1"/>
  <c r="Y93"/>
  <c r="Z93" s="1"/>
  <c r="Y29"/>
  <c r="Z29" s="1"/>
  <c r="W210" i="49"/>
  <c r="X210" s="1"/>
  <c r="W133"/>
  <c r="X133" s="1"/>
  <c r="W100"/>
  <c r="X100" s="1"/>
  <c r="Y76"/>
  <c r="Z76" s="1"/>
  <c r="Y53"/>
  <c r="Z53" s="1"/>
  <c r="Y28"/>
  <c r="Z28" s="1"/>
  <c r="Y237" i="50"/>
  <c r="Z237" s="1"/>
  <c r="Y205"/>
  <c r="Z205" s="1"/>
  <c r="W176"/>
  <c r="X176" s="1"/>
  <c r="Y134"/>
  <c r="Z134" s="1"/>
  <c r="W115"/>
  <c r="X115" s="1"/>
  <c r="Y89"/>
  <c r="Z89" s="1"/>
  <c r="Y66"/>
  <c r="Z66" s="1"/>
  <c r="W40"/>
  <c r="X40" s="1"/>
  <c r="W27"/>
  <c r="X27" s="1"/>
  <c r="W251" i="51"/>
  <c r="X251" s="1"/>
  <c r="Y234"/>
  <c r="Z234" s="1"/>
  <c r="Y217"/>
  <c r="Z217" s="1"/>
  <c r="W184"/>
  <c r="X184" s="1"/>
  <c r="W169"/>
  <c r="X169" s="1"/>
  <c r="W154"/>
  <c r="X154" s="1"/>
  <c r="Y111"/>
  <c r="Z111" s="1"/>
  <c r="Y97"/>
  <c r="Z97" s="1"/>
  <c r="W83"/>
  <c r="X83" s="1"/>
  <c r="Y69"/>
  <c r="Z69" s="1"/>
  <c r="Y55"/>
  <c r="Z55" s="1"/>
  <c r="Y30"/>
  <c r="Z30" s="1"/>
  <c r="W258" i="52"/>
  <c r="X258" s="1"/>
  <c r="W245"/>
  <c r="X245" s="1"/>
  <c r="Y231"/>
  <c r="Z231" s="1"/>
  <c r="Y216"/>
  <c r="Z216" s="1"/>
  <c r="Y200"/>
  <c r="Z200" s="1"/>
  <c r="W185"/>
  <c r="X185" s="1"/>
  <c r="Y172"/>
  <c r="Z172" s="1"/>
  <c r="W160"/>
  <c r="X160" s="1"/>
  <c r="W146"/>
  <c r="Y120"/>
  <c r="Z120" s="1"/>
  <c r="W94"/>
  <c r="X94" s="1"/>
  <c r="W81"/>
  <c r="X81" s="1"/>
  <c r="W68"/>
  <c r="X68" s="1"/>
  <c r="Y55"/>
  <c r="Z55" s="1"/>
  <c r="Y42"/>
  <c r="Z42" s="1"/>
  <c r="W29"/>
  <c r="X29" s="1"/>
  <c r="Y257" i="53"/>
  <c r="Z257" s="1"/>
  <c r="W244"/>
  <c r="X244" s="1"/>
  <c r="W232"/>
  <c r="X232" s="1"/>
  <c r="W223"/>
  <c r="X223" s="1"/>
  <c r="Y213"/>
  <c r="Z213" s="1"/>
  <c r="Y204"/>
  <c r="Z204" s="1"/>
  <c r="Y195"/>
  <c r="Z195" s="1"/>
  <c r="W186"/>
  <c r="X186" s="1"/>
  <c r="Y177"/>
  <c r="Z177" s="1"/>
  <c r="W170"/>
  <c r="X170" s="1"/>
  <c r="Y162"/>
  <c r="Z162" s="1"/>
  <c r="W155"/>
  <c r="X155" s="1"/>
  <c r="Y147"/>
  <c r="Z147" s="1"/>
  <c r="Y140"/>
  <c r="Z140" s="1"/>
  <c r="W132"/>
  <c r="X132" s="1"/>
  <c r="W125"/>
  <c r="X125" s="1"/>
  <c r="W118"/>
  <c r="X118" s="1"/>
  <c r="W110"/>
  <c r="X110" s="1"/>
  <c r="W103"/>
  <c r="X103" s="1"/>
  <c r="W82"/>
  <c r="X82" s="1"/>
  <c r="Y73"/>
  <c r="Z73" s="1"/>
  <c r="Y64"/>
  <c r="Z64" s="1"/>
  <c r="W57"/>
  <c r="X57" s="1"/>
  <c r="W48"/>
  <c r="X48" s="1"/>
  <c r="Y40"/>
  <c r="Z40" s="1"/>
  <c r="W32"/>
  <c r="X32" s="1"/>
  <c r="W264" i="54"/>
  <c r="X264" s="1"/>
  <c r="W255"/>
  <c r="X255" s="1"/>
  <c r="W246"/>
  <c r="X246" s="1"/>
  <c r="W237"/>
  <c r="X237" s="1"/>
  <c r="Y227"/>
  <c r="Z227" s="1"/>
  <c r="Y218"/>
  <c r="Z218" s="1"/>
  <c r="Y209"/>
  <c r="Z209" s="1"/>
  <c r="W200"/>
  <c r="X200" s="1"/>
  <c r="W191"/>
  <c r="X191" s="1"/>
  <c r="Y176"/>
  <c r="Z176" s="1"/>
  <c r="W170"/>
  <c r="X170" s="1"/>
  <c r="W155"/>
  <c r="X155" s="1"/>
  <c r="W148"/>
  <c r="X148" s="1"/>
  <c r="Y141"/>
  <c r="Z141" s="1"/>
  <c r="W135"/>
  <c r="X135" s="1"/>
  <c r="W128"/>
  <c r="X128" s="1"/>
  <c r="Y121"/>
  <c r="Z121" s="1"/>
  <c r="Y115"/>
  <c r="Z115" s="1"/>
  <c r="Y109"/>
  <c r="Z109" s="1"/>
  <c r="Y102"/>
  <c r="Z102" s="1"/>
  <c r="Y95"/>
  <c r="Z95" s="1"/>
  <c r="Y88"/>
  <c r="Z88" s="1"/>
  <c r="Y81"/>
  <c r="Z81" s="1"/>
  <c r="Y74"/>
  <c r="Z74" s="1"/>
  <c r="W68"/>
  <c r="X68" s="1"/>
  <c r="W62"/>
  <c r="X62" s="1"/>
  <c r="Y55"/>
  <c r="Z55" s="1"/>
  <c r="Y48"/>
  <c r="Z48" s="1"/>
  <c r="Y41"/>
  <c r="Z41" s="1"/>
  <c r="W35"/>
  <c r="X35" s="1"/>
  <c r="Y28"/>
  <c r="Z28" s="1"/>
  <c r="Y261" i="55"/>
  <c r="Z261" s="1"/>
  <c r="Y253"/>
  <c r="Z253" s="1"/>
  <c r="Y245"/>
  <c r="Z245" s="1"/>
  <c r="Y237"/>
  <c r="Z237" s="1"/>
  <c r="Y229"/>
  <c r="Z229" s="1"/>
  <c r="Y221"/>
  <c r="Z221" s="1"/>
  <c r="Y213"/>
  <c r="Z213" s="1"/>
  <c r="Y205"/>
  <c r="Z205" s="1"/>
  <c r="Y197"/>
  <c r="Z197" s="1"/>
  <c r="Y189"/>
  <c r="Z189" s="1"/>
  <c r="Y182"/>
  <c r="Z182" s="1"/>
  <c r="W176"/>
  <c r="X176" s="1"/>
  <c r="Y168"/>
  <c r="Z168" s="1"/>
  <c r="W148"/>
  <c r="X148" s="1"/>
  <c r="Y141"/>
  <c r="Z141" s="1"/>
  <c r="Y134"/>
  <c r="Z134" s="1"/>
  <c r="W121"/>
  <c r="X121" s="1"/>
  <c r="W114"/>
  <c r="X114" s="1"/>
  <c r="W107"/>
  <c r="X107" s="1"/>
  <c r="Y100"/>
  <c r="Z100" s="1"/>
  <c r="Y93"/>
  <c r="Z93" s="1"/>
  <c r="Y86"/>
  <c r="Z86" s="1"/>
  <c r="Y79"/>
  <c r="Z79" s="1"/>
  <c r="W66"/>
  <c r="X66" s="1"/>
  <c r="Y59"/>
  <c r="Z59" s="1"/>
  <c r="W53"/>
  <c r="X53" s="1"/>
  <c r="W47"/>
  <c r="X47" s="1"/>
  <c r="Y40"/>
  <c r="Z40" s="1"/>
  <c r="Y26"/>
  <c r="Z26" s="1"/>
  <c r="Y259" i="56"/>
  <c r="Z259" s="1"/>
  <c r="Y251"/>
  <c r="Z251" s="1"/>
  <c r="Y243"/>
  <c r="Z243" s="1"/>
  <c r="Y235"/>
  <c r="Z235" s="1"/>
  <c r="Y227"/>
  <c r="Z227" s="1"/>
  <c r="W221"/>
  <c r="X221" s="1"/>
  <c r="W215"/>
  <c r="X215" s="1"/>
  <c r="Y208"/>
  <c r="Z208" s="1"/>
  <c r="Y201"/>
  <c r="Z201" s="1"/>
  <c r="Y195"/>
  <c r="Z195" s="1"/>
  <c r="W189"/>
  <c r="X189" s="1"/>
  <c r="W178"/>
  <c r="X178" s="1"/>
  <c r="W173"/>
  <c r="X173" s="1"/>
  <c r="Y168"/>
  <c r="Z168" s="1"/>
  <c r="Y161"/>
  <c r="Z161" s="1"/>
  <c r="W158"/>
  <c r="X158" s="1"/>
  <c r="Y149"/>
  <c r="Z149" s="1"/>
  <c r="W142"/>
  <c r="X142" s="1"/>
  <c r="Y137"/>
  <c r="Z137" s="1"/>
  <c r="Y133"/>
  <c r="Z133" s="1"/>
  <c r="Y129"/>
  <c r="Z129" s="1"/>
  <c r="Y125"/>
  <c r="Z125" s="1"/>
  <c r="W121"/>
  <c r="X121" s="1"/>
  <c r="W117"/>
  <c r="X117" s="1"/>
  <c r="Y113"/>
  <c r="Z113" s="1"/>
  <c r="Y109"/>
  <c r="Z109" s="1"/>
  <c r="W106"/>
  <c r="X106" s="1"/>
  <c r="Y102"/>
  <c r="Z102" s="1"/>
  <c r="Y98"/>
  <c r="Z98" s="1"/>
  <c r="Y93"/>
  <c r="Z93" s="1"/>
  <c r="W90"/>
  <c r="X90" s="1"/>
  <c r="W87"/>
  <c r="X87" s="1"/>
  <c r="W79"/>
  <c r="X79" s="1"/>
  <c r="W72"/>
  <c r="X72" s="1"/>
  <c r="Y68"/>
  <c r="Z68" s="1"/>
  <c r="W65"/>
  <c r="X65" s="1"/>
  <c r="Y61"/>
  <c r="Z61" s="1"/>
  <c r="W58"/>
  <c r="X58" s="1"/>
  <c r="Y54"/>
  <c r="Z54" s="1"/>
  <c r="Y50"/>
  <c r="Z50" s="1"/>
  <c r="W46"/>
  <c r="X46" s="1"/>
  <c r="Y41"/>
  <c r="Z41" s="1"/>
  <c r="Y37"/>
  <c r="Z37" s="1"/>
  <c r="Y33"/>
  <c r="Z33" s="1"/>
  <c r="W29"/>
  <c r="X29" s="1"/>
  <c r="W266" i="57"/>
  <c r="X266" s="1"/>
  <c r="Y261"/>
  <c r="Z261" s="1"/>
  <c r="W257"/>
  <c r="X257" s="1"/>
  <c r="W252"/>
  <c r="X252" s="1"/>
  <c r="Y247"/>
  <c r="Z247" s="1"/>
  <c r="W243"/>
  <c r="X243" s="1"/>
  <c r="Y238"/>
  <c r="Z238" s="1"/>
  <c r="W234"/>
  <c r="X234" s="1"/>
  <c r="Y229"/>
  <c r="Z229" s="1"/>
  <c r="W225"/>
  <c r="X225" s="1"/>
  <c r="W220"/>
  <c r="X220" s="1"/>
  <c r="Y215"/>
  <c r="Z215" s="1"/>
  <c r="W211"/>
  <c r="X211" s="1"/>
  <c r="Y206"/>
  <c r="Z206" s="1"/>
  <c r="W202"/>
  <c r="X202" s="1"/>
  <c r="Y197"/>
  <c r="Z197" s="1"/>
  <c r="W193"/>
  <c r="X193" s="1"/>
  <c r="W188"/>
  <c r="X188" s="1"/>
  <c r="W184"/>
  <c r="X184" s="1"/>
  <c r="Y176"/>
  <c r="Z176" s="1"/>
  <c r="W169"/>
  <c r="X169" s="1"/>
  <c r="Y165"/>
  <c r="Z165" s="1"/>
  <c r="Y161"/>
  <c r="Z161" s="1"/>
  <c r="W158"/>
  <c r="X158" s="1"/>
  <c r="Y154"/>
  <c r="Z154" s="1"/>
  <c r="Y150"/>
  <c r="Z150" s="1"/>
  <c r="Y146"/>
  <c r="Z146" s="1"/>
  <c r="W143"/>
  <c r="X143" s="1"/>
  <c r="W139"/>
  <c r="X139" s="1"/>
  <c r="W132"/>
  <c r="X132" s="1"/>
  <c r="W128"/>
  <c r="X128" s="1"/>
  <c r="Y125"/>
  <c r="Z125" s="1"/>
  <c r="W122"/>
  <c r="X122" s="1"/>
  <c r="Y118"/>
  <c r="Z118" s="1"/>
  <c r="Y114"/>
  <c r="Z114" s="1"/>
  <c r="Y110"/>
  <c r="Z110" s="1"/>
  <c r="W105"/>
  <c r="X105" s="1"/>
  <c r="Y101"/>
  <c r="Z101" s="1"/>
  <c r="Y97"/>
  <c r="Z97" s="1"/>
  <c r="W90"/>
  <c r="X90" s="1"/>
  <c r="Y86"/>
  <c r="Z86" s="1"/>
  <c r="Y82"/>
  <c r="Z82" s="1"/>
  <c r="Y75"/>
  <c r="Z75" s="1"/>
  <c r="Y72"/>
  <c r="Z72" s="1"/>
  <c r="W69"/>
  <c r="X69" s="1"/>
  <c r="Y65"/>
  <c r="Z65" s="1"/>
  <c r="Y62"/>
  <c r="Z62" s="1"/>
  <c r="W59"/>
  <c r="X59" s="1"/>
  <c r="Y55"/>
  <c r="Z55" s="1"/>
  <c r="Y51"/>
  <c r="Z51" s="1"/>
  <c r="Y47"/>
  <c r="Z47" s="1"/>
  <c r="W44"/>
  <c r="X44" s="1"/>
  <c r="W38"/>
  <c r="X38" s="1"/>
  <c r="W34"/>
  <c r="X34" s="1"/>
  <c r="Y30"/>
  <c r="Z30" s="1"/>
  <c r="Y27"/>
  <c r="Z27" s="1"/>
  <c r="Y261" i="58"/>
  <c r="Z261" s="1"/>
  <c r="Y254"/>
  <c r="Z254" s="1"/>
  <c r="W251"/>
  <c r="X251" s="1"/>
  <c r="Y247"/>
  <c r="Z247" s="1"/>
  <c r="W244"/>
  <c r="X244" s="1"/>
  <c r="W241"/>
  <c r="X241" s="1"/>
  <c r="Y237"/>
  <c r="Z237" s="1"/>
  <c r="Y234"/>
  <c r="Z234" s="1"/>
  <c r="W231"/>
  <c r="X231" s="1"/>
  <c r="W228"/>
  <c r="X228" s="1"/>
  <c r="W225"/>
  <c r="X225" s="1"/>
  <c r="W222"/>
  <c r="X222" s="1"/>
  <c r="Y218"/>
  <c r="Z218" s="1"/>
  <c r="Y214"/>
  <c r="Z214" s="1"/>
  <c r="Y210"/>
  <c r="Z210" s="1"/>
  <c r="Y207"/>
  <c r="Z207" s="1"/>
  <c r="W204"/>
  <c r="X204" s="1"/>
  <c r="W200"/>
  <c r="X200" s="1"/>
  <c r="Y196"/>
  <c r="Z196" s="1"/>
  <c r="W193"/>
  <c r="X193" s="1"/>
  <c r="Y189"/>
  <c r="Z189" s="1"/>
  <c r="Y185"/>
  <c r="Z185" s="1"/>
  <c r="Y182"/>
  <c r="Z182" s="1"/>
  <c r="Y179"/>
  <c r="Z179" s="1"/>
  <c r="W176"/>
  <c r="X176" s="1"/>
  <c r="W173"/>
  <c r="X173" s="1"/>
  <c r="W169"/>
  <c r="X169" s="1"/>
  <c r="W166"/>
  <c r="X166" s="1"/>
  <c r="Y162"/>
  <c r="Z162" s="1"/>
  <c r="W159"/>
  <c r="X159" s="1"/>
  <c r="W155"/>
  <c r="X155" s="1"/>
  <c r="Y151"/>
  <c r="Z151" s="1"/>
  <c r="W148"/>
  <c r="X148" s="1"/>
  <c r="W144"/>
  <c r="X144" s="1"/>
  <c r="Y140"/>
  <c r="Z140" s="1"/>
  <c r="W137"/>
  <c r="X137" s="1"/>
  <c r="Y133"/>
  <c r="Z133" s="1"/>
  <c r="W130"/>
  <c r="X130" s="1"/>
  <c r="Y126"/>
  <c r="Z126" s="1"/>
  <c r="W124"/>
  <c r="X124" s="1"/>
  <c r="Y120"/>
  <c r="Z120" s="1"/>
  <c r="W117"/>
  <c r="X117" s="1"/>
  <c r="Y113"/>
  <c r="Z113" s="1"/>
  <c r="W101"/>
  <c r="X101" s="1"/>
  <c r="Y97"/>
  <c r="Z97" s="1"/>
  <c r="Y94"/>
  <c r="Z94" s="1"/>
  <c r="Y90"/>
  <c r="Z90" s="1"/>
  <c r="W87"/>
  <c r="X87" s="1"/>
  <c r="W84"/>
  <c r="X84" s="1"/>
  <c r="W80"/>
  <c r="X80" s="1"/>
  <c r="Y77"/>
  <c r="Z77" s="1"/>
  <c r="Y73"/>
  <c r="Z73" s="1"/>
  <c r="Y70"/>
  <c r="Z70" s="1"/>
  <c r="Y66"/>
  <c r="Z66" s="1"/>
  <c r="Y63"/>
  <c r="Z63" s="1"/>
  <c r="W60"/>
  <c r="X60" s="1"/>
  <c r="Y56"/>
  <c r="Z56" s="1"/>
  <c r="W53"/>
  <c r="X53" s="1"/>
  <c r="W50"/>
  <c r="X50" s="1"/>
  <c r="W46"/>
  <c r="X46" s="1"/>
  <c r="W43"/>
  <c r="X43" s="1"/>
  <c r="Y39"/>
  <c r="Z39" s="1"/>
  <c r="Y35"/>
  <c r="Z35" s="1"/>
  <c r="W29"/>
  <c r="X29" s="1"/>
  <c r="Y263" i="59"/>
  <c r="Z263" s="1"/>
  <c r="W257"/>
  <c r="X257" s="1"/>
  <c r="W251"/>
  <c r="X251" s="1"/>
  <c r="W245"/>
  <c r="X245" s="1"/>
  <c r="W242"/>
  <c r="X242" s="1"/>
  <c r="W239"/>
  <c r="X239" s="1"/>
  <c r="W236"/>
  <c r="X236" s="1"/>
  <c r="W230"/>
  <c r="X230" s="1"/>
  <c r="Y226"/>
  <c r="Z226" s="1"/>
  <c r="W224"/>
  <c r="X224" s="1"/>
  <c r="Y220"/>
  <c r="Z220" s="1"/>
  <c r="Y217"/>
  <c r="Z217" s="1"/>
  <c r="Y214"/>
  <c r="Z214" s="1"/>
  <c r="Y211"/>
  <c r="Z211" s="1"/>
  <c r="Y208"/>
  <c r="Z208" s="1"/>
  <c r="Y205"/>
  <c r="Z205" s="1"/>
  <c r="Y199"/>
  <c r="Z199" s="1"/>
  <c r="W193"/>
  <c r="X193" s="1"/>
  <c r="W187"/>
  <c r="X187" s="1"/>
  <c r="W184"/>
  <c r="X184" s="1"/>
  <c r="W180"/>
  <c r="X180" s="1"/>
  <c r="W173"/>
  <c r="X173" s="1"/>
  <c r="Y169"/>
  <c r="Z169" s="1"/>
  <c r="Y166"/>
  <c r="Z166" s="1"/>
  <c r="W160"/>
  <c r="X160" s="1"/>
  <c r="Y156"/>
  <c r="Z156" s="1"/>
  <c r="Y153"/>
  <c r="Z153" s="1"/>
  <c r="W140"/>
  <c r="X140" s="1"/>
  <c r="W137"/>
  <c r="X137" s="1"/>
  <c r="Y133"/>
  <c r="Z133" s="1"/>
  <c r="Y129"/>
  <c r="Z129" s="1"/>
  <c r="W126"/>
  <c r="X126" s="1"/>
  <c r="W123"/>
  <c r="X123" s="1"/>
  <c r="W119"/>
  <c r="X119" s="1"/>
  <c r="Y115"/>
  <c r="Z115" s="1"/>
  <c r="W112"/>
  <c r="X112" s="1"/>
  <c r="Y108"/>
  <c r="Z108" s="1"/>
  <c r="W105"/>
  <c r="X105" s="1"/>
  <c r="Y102"/>
  <c r="Z102" s="1"/>
  <c r="W97"/>
  <c r="X97" s="1"/>
  <c r="Y94"/>
  <c r="Z94" s="1"/>
  <c r="Y91"/>
  <c r="Z91" s="1"/>
  <c r="Y88"/>
  <c r="Z88" s="1"/>
  <c r="Y85"/>
  <c r="Z85" s="1"/>
  <c r="W83"/>
  <c r="X83" s="1"/>
  <c r="Y80"/>
  <c r="Z80" s="1"/>
  <c r="W72"/>
  <c r="X72" s="1"/>
  <c r="Y66"/>
  <c r="Z66" s="1"/>
  <c r="W61"/>
  <c r="X61" s="1"/>
  <c r="W58"/>
  <c r="X58" s="1"/>
  <c r="W55"/>
  <c r="X55" s="1"/>
  <c r="W50"/>
  <c r="X50" s="1"/>
  <c r="W47"/>
  <c r="X47" s="1"/>
  <c r="Y44"/>
  <c r="Z44" s="1"/>
  <c r="W41"/>
  <c r="X41" s="1"/>
  <c r="Y38"/>
  <c r="Z38" s="1"/>
  <c r="W33"/>
  <c r="X33" s="1"/>
  <c r="Y30"/>
  <c r="Z30" s="1"/>
  <c r="Y27"/>
  <c r="Z27" s="1"/>
  <c r="W265" i="60"/>
  <c r="X265" s="1"/>
  <c r="W261"/>
  <c r="X261" s="1"/>
  <c r="W257"/>
  <c r="X257" s="1"/>
  <c r="W253"/>
  <c r="X253" s="1"/>
  <c r="W249"/>
  <c r="X249" s="1"/>
  <c r="W121" i="64"/>
  <c r="X121" s="1"/>
  <c r="Y252" i="47"/>
  <c r="Z252" s="1"/>
  <c r="W157" i="48"/>
  <c r="X157" s="1"/>
  <c r="W37"/>
  <c r="X37" s="1"/>
  <c r="Y102" i="49"/>
  <c r="Z102" s="1"/>
  <c r="W56"/>
  <c r="X56" s="1"/>
  <c r="W241" i="50"/>
  <c r="X241" s="1"/>
  <c r="Y178"/>
  <c r="Z178" s="1"/>
  <c r="W136"/>
  <c r="X136" s="1"/>
  <c r="Y101"/>
  <c r="Z101" s="1"/>
  <c r="W79"/>
  <c r="X79" s="1"/>
  <c r="W55"/>
  <c r="X55" s="1"/>
  <c r="W28"/>
  <c r="X28" s="1"/>
  <c r="W236" i="51"/>
  <c r="X236" s="1"/>
  <c r="W171"/>
  <c r="X171" s="1"/>
  <c r="Y140"/>
  <c r="Z140" s="1"/>
  <c r="W113"/>
  <c r="X113" s="1"/>
  <c r="W84"/>
  <c r="X84" s="1"/>
  <c r="W57"/>
  <c r="X57" s="1"/>
  <c r="Y31"/>
  <c r="Z31" s="1"/>
  <c r="W246" i="52"/>
  <c r="X246" s="1"/>
  <c r="W218"/>
  <c r="X218" s="1"/>
  <c r="W186"/>
  <c r="X186" s="1"/>
  <c r="Y161"/>
  <c r="Z161" s="1"/>
  <c r="Y134"/>
  <c r="Z134" s="1"/>
  <c r="Y107"/>
  <c r="Z107" s="1"/>
  <c r="Y56"/>
  <c r="Z56" s="1"/>
  <c r="Y30"/>
  <c r="Z30" s="1"/>
  <c r="W246" i="53"/>
  <c r="X246" s="1"/>
  <c r="W224"/>
  <c r="X224" s="1"/>
  <c r="Y205"/>
  <c r="Z205" s="1"/>
  <c r="Y187"/>
  <c r="Z187" s="1"/>
  <c r="Y156"/>
  <c r="Z156" s="1"/>
  <c r="Y141"/>
  <c r="Z141" s="1"/>
  <c r="W111"/>
  <c r="X111" s="1"/>
  <c r="W97"/>
  <c r="X97" s="1"/>
  <c r="Y83"/>
  <c r="Z83" s="1"/>
  <c r="Y65"/>
  <c r="Z65" s="1"/>
  <c r="Y49"/>
  <c r="Z49" s="1"/>
  <c r="W33"/>
  <c r="X33" s="1"/>
  <c r="W256" i="54"/>
  <c r="X256" s="1"/>
  <c r="W238"/>
  <c r="X238" s="1"/>
  <c r="Y219"/>
  <c r="Z219" s="1"/>
  <c r="Y201"/>
  <c r="Z201" s="1"/>
  <c r="Y170"/>
  <c r="Z170" s="1"/>
  <c r="W156"/>
  <c r="X156" s="1"/>
  <c r="Y142"/>
  <c r="Z142" s="1"/>
  <c r="Y128"/>
  <c r="Z128" s="1"/>
  <c r="Y116"/>
  <c r="Z116" s="1"/>
  <c r="Y89"/>
  <c r="Z89" s="1"/>
  <c r="Y75"/>
  <c r="Z75" s="1"/>
  <c r="W63"/>
  <c r="X63" s="1"/>
  <c r="Y49"/>
  <c r="Z49" s="1"/>
  <c r="W36"/>
  <c r="X36" s="1"/>
  <c r="Y262" i="55"/>
  <c r="Z262" s="1"/>
  <c r="Y246"/>
  <c r="Z246" s="1"/>
  <c r="Y230"/>
  <c r="Z230" s="1"/>
  <c r="Y214"/>
  <c r="Z214" s="1"/>
  <c r="Y198"/>
  <c r="Z198" s="1"/>
  <c r="W183"/>
  <c r="X183" s="1"/>
  <c r="Y169"/>
  <c r="Z169" s="1"/>
  <c r="W155"/>
  <c r="X155" s="1"/>
  <c r="W142"/>
  <c r="X142" s="1"/>
  <c r="W115"/>
  <c r="X115" s="1"/>
  <c r="Y101"/>
  <c r="Z101" s="1"/>
  <c r="Y87"/>
  <c r="Z87" s="1"/>
  <c r="Y73"/>
  <c r="Z73" s="1"/>
  <c r="Y60"/>
  <c r="Z60" s="1"/>
  <c r="Y34"/>
  <c r="Z34" s="1"/>
  <c r="Y260" i="56"/>
  <c r="Z260" s="1"/>
  <c r="Y244"/>
  <c r="Z244" s="1"/>
  <c r="Y228"/>
  <c r="Z228" s="1"/>
  <c r="Y215"/>
  <c r="Z215" s="1"/>
  <c r="W203"/>
  <c r="X203" s="1"/>
  <c r="Y189"/>
  <c r="Z189" s="1"/>
  <c r="Y178"/>
  <c r="Z178" s="1"/>
  <c r="W169"/>
  <c r="X169" s="1"/>
  <c r="W162"/>
  <c r="X162" s="1"/>
  <c r="Y154"/>
  <c r="Z154" s="1"/>
  <c r="Y146"/>
  <c r="Z146" s="1"/>
  <c r="W138"/>
  <c r="X138" s="1"/>
  <c r="W130"/>
  <c r="X130" s="1"/>
  <c r="W122"/>
  <c r="X122" s="1"/>
  <c r="W114"/>
  <c r="X114" s="1"/>
  <c r="Y106"/>
  <c r="Z106" s="1"/>
  <c r="W99"/>
  <c r="X99" s="1"/>
  <c r="Y90"/>
  <c r="Z90" s="1"/>
  <c r="Y83"/>
  <c r="Z83" s="1"/>
  <c r="W76"/>
  <c r="X76" s="1"/>
  <c r="W69"/>
  <c r="X69" s="1"/>
  <c r="W55"/>
  <c r="X55" s="1"/>
  <c r="Y46"/>
  <c r="Z46" s="1"/>
  <c r="W38"/>
  <c r="X38" s="1"/>
  <c r="Y29"/>
  <c r="Z29" s="1"/>
  <c r="W262" i="57"/>
  <c r="X262" s="1"/>
  <c r="W253"/>
  <c r="X253" s="1"/>
  <c r="Y243"/>
  <c r="Z243" s="1"/>
  <c r="Y234"/>
  <c r="Z234" s="1"/>
  <c r="Y225"/>
  <c r="Z225" s="1"/>
  <c r="W216"/>
  <c r="X216" s="1"/>
  <c r="W207"/>
  <c r="X207" s="1"/>
  <c r="W198"/>
  <c r="X198" s="1"/>
  <c r="W189"/>
  <c r="X189" s="1"/>
  <c r="Y180"/>
  <c r="Z180" s="1"/>
  <c r="W173"/>
  <c r="X173" s="1"/>
  <c r="W166"/>
  <c r="X166" s="1"/>
  <c r="Y158"/>
  <c r="Z158" s="1"/>
  <c r="W151"/>
  <c r="X151" s="1"/>
  <c r="Y135"/>
  <c r="Z135" s="1"/>
  <c r="Y128"/>
  <c r="Z128" s="1"/>
  <c r="Y122"/>
  <c r="Z122" s="1"/>
  <c r="W115"/>
  <c r="X115" s="1"/>
  <c r="W108"/>
  <c r="X108" s="1"/>
  <c r="W102"/>
  <c r="X102" s="1"/>
  <c r="W94"/>
  <c r="X94" s="1"/>
  <c r="W87"/>
  <c r="X87" s="1"/>
  <c r="W79"/>
  <c r="X79" s="1"/>
  <c r="W66"/>
  <c r="X66" s="1"/>
  <c r="Y59"/>
  <c r="Z59" s="1"/>
  <c r="W52"/>
  <c r="X52" s="1"/>
  <c r="Y44"/>
  <c r="Z44" s="1"/>
  <c r="W31"/>
  <c r="X31" s="1"/>
  <c r="Y265" i="58"/>
  <c r="Z265" s="1"/>
  <c r="Y258"/>
  <c r="Z258" s="1"/>
  <c r="W238"/>
  <c r="X238" s="1"/>
  <c r="Y231"/>
  <c r="Z231" s="1"/>
  <c r="Y225"/>
  <c r="Z225" s="1"/>
  <c r="W219"/>
  <c r="X219" s="1"/>
  <c r="W211"/>
  <c r="X211" s="1"/>
  <c r="Y204"/>
  <c r="Z204" s="1"/>
  <c r="W197"/>
  <c r="X197" s="1"/>
  <c r="W190"/>
  <c r="X190" s="1"/>
  <c r="W183"/>
  <c r="X183" s="1"/>
  <c r="Y169"/>
  <c r="Z169" s="1"/>
  <c r="W163"/>
  <c r="X163" s="1"/>
  <c r="Y155"/>
  <c r="Z155" s="1"/>
  <c r="Y148"/>
  <c r="Z148" s="1"/>
  <c r="W134"/>
  <c r="X134" s="1"/>
  <c r="W127"/>
  <c r="X127" s="1"/>
  <c r="W121"/>
  <c r="X121" s="1"/>
  <c r="W114"/>
  <c r="X114" s="1"/>
  <c r="W107"/>
  <c r="X107" s="1"/>
  <c r="Y101"/>
  <c r="Z101" s="1"/>
  <c r="Y87"/>
  <c r="Z87" s="1"/>
  <c r="Y80"/>
  <c r="Z80" s="1"/>
  <c r="W74"/>
  <c r="X74" s="1"/>
  <c r="W67"/>
  <c r="X67" s="1"/>
  <c r="Y60"/>
  <c r="Z60" s="1"/>
  <c r="Y53"/>
  <c r="Z53" s="1"/>
  <c r="Y46"/>
  <c r="Z46" s="1"/>
  <c r="W40"/>
  <c r="X40" s="1"/>
  <c r="Y29"/>
  <c r="Z29" s="1"/>
  <c r="W266" i="59"/>
  <c r="X266" s="1"/>
  <c r="Y262"/>
  <c r="Z262" s="1"/>
  <c r="W259"/>
  <c r="X259" s="1"/>
  <c r="W256"/>
  <c r="X256" s="1"/>
  <c r="Y245"/>
  <c r="Z245" s="1"/>
  <c r="Y241"/>
  <c r="Z241" s="1"/>
  <c r="Y234"/>
  <c r="Z234" s="1"/>
  <c r="Y231"/>
  <c r="Z231" s="1"/>
  <c r="W228"/>
  <c r="X228" s="1"/>
  <c r="Y224"/>
  <c r="Z224" s="1"/>
  <c r="W221"/>
  <c r="X221" s="1"/>
  <c r="W217"/>
  <c r="X217" s="1"/>
  <c r="W214"/>
  <c r="X214" s="1"/>
  <c r="W207"/>
  <c r="X207" s="1"/>
  <c r="Y203"/>
  <c r="Z203" s="1"/>
  <c r="Y196"/>
  <c r="Z196" s="1"/>
  <c r="Y189"/>
  <c r="Z189" s="1"/>
  <c r="W186"/>
  <c r="X186" s="1"/>
  <c r="W182"/>
  <c r="X182" s="1"/>
  <c r="W174"/>
  <c r="X174" s="1"/>
  <c r="W170"/>
  <c r="X170" s="1"/>
  <c r="W166"/>
  <c r="X166" s="1"/>
  <c r="Y162"/>
  <c r="Z162" s="1"/>
  <c r="W159"/>
  <c r="X159" s="1"/>
  <c r="Y151"/>
  <c r="Z151" s="1"/>
  <c r="Y147"/>
  <c r="Z147" s="1"/>
  <c r="W144"/>
  <c r="X144" s="1"/>
  <c r="Y139"/>
  <c r="Z139" s="1"/>
  <c r="W136"/>
  <c r="X136" s="1"/>
  <c r="W132"/>
  <c r="X132" s="1"/>
  <c r="W120"/>
  <c r="X120" s="1"/>
  <c r="W116"/>
  <c r="X116" s="1"/>
  <c r="Y107"/>
  <c r="Z107" s="1"/>
  <c r="W95"/>
  <c r="X95" s="1"/>
  <c r="W92"/>
  <c r="X92" s="1"/>
  <c r="W79"/>
  <c r="X79" s="1"/>
  <c r="W76"/>
  <c r="X76" s="1"/>
  <c r="Y72"/>
  <c r="Z72" s="1"/>
  <c r="W69"/>
  <c r="X69" s="1"/>
  <c r="W63"/>
  <c r="X63" s="1"/>
  <c r="W60"/>
  <c r="X60" s="1"/>
  <c r="Y56"/>
  <c r="Z56" s="1"/>
  <c r="W53"/>
  <c r="X53" s="1"/>
  <c r="Y50"/>
  <c r="Z50" s="1"/>
  <c r="Y47"/>
  <c r="Z47" s="1"/>
  <c r="W44"/>
  <c r="X44" s="1"/>
  <c r="Y40"/>
  <c r="Z40" s="1"/>
  <c r="W37"/>
  <c r="X37" s="1"/>
  <c r="Y34"/>
  <c r="Z34" s="1"/>
  <c r="Y31"/>
  <c r="Z31" s="1"/>
  <c r="Y28"/>
  <c r="Z28" s="1"/>
  <c r="Y265" i="60"/>
  <c r="Z265" s="1"/>
  <c r="Y260"/>
  <c r="Z260" s="1"/>
  <c r="W256"/>
  <c r="X256" s="1"/>
  <c r="Y251"/>
  <c r="Z251" s="1"/>
  <c r="W247"/>
  <c r="X247" s="1"/>
  <c r="W243"/>
  <c r="X243" s="1"/>
  <c r="W239"/>
  <c r="X239" s="1"/>
  <c r="W235"/>
  <c r="X235" s="1"/>
  <c r="W231"/>
  <c r="X231" s="1"/>
  <c r="W227"/>
  <c r="X227" s="1"/>
  <c r="W223"/>
  <c r="X223" s="1"/>
  <c r="W219"/>
  <c r="X219" s="1"/>
  <c r="W215"/>
  <c r="X215" s="1"/>
  <c r="W211"/>
  <c r="X211" s="1"/>
  <c r="W207"/>
  <c r="X207" s="1"/>
  <c r="W203"/>
  <c r="X203" s="1"/>
  <c r="W199"/>
  <c r="X199" s="1"/>
  <c r="W195"/>
  <c r="X195" s="1"/>
  <c r="W191"/>
  <c r="X191" s="1"/>
  <c r="W187"/>
  <c r="X187" s="1"/>
  <c r="Y183"/>
  <c r="Z183" s="1"/>
  <c r="W180"/>
  <c r="X180" s="1"/>
  <c r="Y176"/>
  <c r="Z176" s="1"/>
  <c r="W173"/>
  <c r="X173" s="1"/>
  <c r="W170"/>
  <c r="X170" s="1"/>
  <c r="Y166"/>
  <c r="Z166" s="1"/>
  <c r="Y159"/>
  <c r="Z159" s="1"/>
  <c r="Y155"/>
  <c r="Z155" s="1"/>
  <c r="W152"/>
  <c r="X152" s="1"/>
  <c r="W145"/>
  <c r="X145" s="1"/>
  <c r="Y138"/>
  <c r="Z138" s="1"/>
  <c r="W135"/>
  <c r="X135" s="1"/>
  <c r="Y131"/>
  <c r="Z131" s="1"/>
  <c r="W124"/>
  <c r="X124" s="1"/>
  <c r="Y117"/>
  <c r="Z117" s="1"/>
  <c r="Y113"/>
  <c r="Z113" s="1"/>
  <c r="Y110"/>
  <c r="Z110" s="1"/>
  <c r="W107"/>
  <c r="X107" s="1"/>
  <c r="W103"/>
  <c r="X103" s="1"/>
  <c r="Y99"/>
  <c r="Z99" s="1"/>
  <c r="Y95"/>
  <c r="Z95" s="1"/>
  <c r="W92"/>
  <c r="X92" s="1"/>
  <c r="W88"/>
  <c r="X88" s="1"/>
  <c r="Y84"/>
  <c r="Z84" s="1"/>
  <c r="Y80"/>
  <c r="Z80" s="1"/>
  <c r="Y76"/>
  <c r="Z76" s="1"/>
  <c r="Y72"/>
  <c r="Z72" s="1"/>
  <c r="Y68"/>
  <c r="Z68" s="1"/>
  <c r="Y64"/>
  <c r="Z64" s="1"/>
  <c r="Y60"/>
  <c r="Z60" s="1"/>
  <c r="Y56"/>
  <c r="Z56" s="1"/>
  <c r="Y52"/>
  <c r="Z52" s="1"/>
  <c r="Y48"/>
  <c r="Z48" s="1"/>
  <c r="Y44"/>
  <c r="Z44" s="1"/>
  <c r="Y40"/>
  <c r="Z40" s="1"/>
  <c r="Y36"/>
  <c r="Z36" s="1"/>
  <c r="Y32"/>
  <c r="Z32" s="1"/>
  <c r="Y28"/>
  <c r="Z28" s="1"/>
  <c r="W266" i="61"/>
  <c r="X266" s="1"/>
  <c r="Y262"/>
  <c r="Z262" s="1"/>
  <c r="W259"/>
  <c r="X259" s="1"/>
  <c r="Y255"/>
  <c r="Z255" s="1"/>
  <c r="Y249"/>
  <c r="Z249" s="1"/>
  <c r="W246"/>
  <c r="X246" s="1"/>
  <c r="Y242"/>
  <c r="Z242" s="1"/>
  <c r="W239"/>
  <c r="X239" s="1"/>
  <c r="Y232"/>
  <c r="Z232" s="1"/>
  <c r="Y228"/>
  <c r="Z228" s="1"/>
  <c r="Y225"/>
  <c r="Z225" s="1"/>
  <c r="Y221"/>
  <c r="Z221" s="1"/>
  <c r="W219"/>
  <c r="X219" s="1"/>
  <c r="Y215"/>
  <c r="Z215" s="1"/>
  <c r="W212"/>
  <c r="X212" s="1"/>
  <c r="W209"/>
  <c r="X209" s="1"/>
  <c r="W205"/>
  <c r="X205" s="1"/>
  <c r="W202"/>
  <c r="X202" s="1"/>
  <c r="Y198"/>
  <c r="Z198" s="1"/>
  <c r="W195"/>
  <c r="X195" s="1"/>
  <c r="W191"/>
  <c r="X191" s="1"/>
  <c r="Y184"/>
  <c r="Z184" s="1"/>
  <c r="Y181"/>
  <c r="Z181" s="1"/>
  <c r="Y178"/>
  <c r="Z178" s="1"/>
  <c r="W175"/>
  <c r="X175" s="1"/>
  <c r="Y171"/>
  <c r="Z171" s="1"/>
  <c r="W166"/>
  <c r="X166" s="1"/>
  <c r="Y162"/>
  <c r="Z162" s="1"/>
  <c r="W159"/>
  <c r="X159" s="1"/>
  <c r="W156"/>
  <c r="X156" s="1"/>
  <c r="W153"/>
  <c r="X153" s="1"/>
  <c r="Y149"/>
  <c r="Z149" s="1"/>
  <c r="W144"/>
  <c r="X144" s="1"/>
  <c r="Y140"/>
  <c r="Z140" s="1"/>
  <c r="W137"/>
  <c r="X137" s="1"/>
  <c r="Y133"/>
  <c r="Z133" s="1"/>
  <c r="W130"/>
  <c r="X130" s="1"/>
  <c r="W127"/>
  <c r="X127" s="1"/>
  <c r="Y123"/>
  <c r="Z123" s="1"/>
  <c r="W120"/>
  <c r="X120" s="1"/>
  <c r="W117"/>
  <c r="X117" s="1"/>
  <c r="Y110"/>
  <c r="Z110" s="1"/>
  <c r="W107"/>
  <c r="X107" s="1"/>
  <c r="W77" i="64"/>
  <c r="X77" s="1"/>
  <c r="W221" i="47"/>
  <c r="X221" s="1"/>
  <c r="Y144" i="48"/>
  <c r="Z144" s="1"/>
  <c r="Y262" i="49"/>
  <c r="Z262" s="1"/>
  <c r="W164"/>
  <c r="X164" s="1"/>
  <c r="W96"/>
  <c r="X96" s="1"/>
  <c r="Y50"/>
  <c r="Z50" s="1"/>
  <c r="Y233" i="50"/>
  <c r="Z233" s="1"/>
  <c r="Y172"/>
  <c r="Z172" s="1"/>
  <c r="Y76"/>
  <c r="Z76" s="1"/>
  <c r="W52"/>
  <c r="X52" s="1"/>
  <c r="W266" i="51"/>
  <c r="X266" s="1"/>
  <c r="Y198"/>
  <c r="Z198" s="1"/>
  <c r="W167"/>
  <c r="X167" s="1"/>
  <c r="Y109"/>
  <c r="Z109" s="1"/>
  <c r="Y81"/>
  <c r="Z81" s="1"/>
  <c r="Y53"/>
  <c r="Z53" s="1"/>
  <c r="W243" i="52"/>
  <c r="X243" s="1"/>
  <c r="Y214"/>
  <c r="Z214" s="1"/>
  <c r="Y183"/>
  <c r="Z183" s="1"/>
  <c r="W158"/>
  <c r="X158" s="1"/>
  <c r="Y131"/>
  <c r="Z131" s="1"/>
  <c r="Y104"/>
  <c r="Z104" s="1"/>
  <c r="Y79"/>
  <c r="Z79" s="1"/>
  <c r="Y28"/>
  <c r="Z28" s="1"/>
  <c r="Y243" i="53"/>
  <c r="Z243" s="1"/>
  <c r="W222"/>
  <c r="X222" s="1"/>
  <c r="W204"/>
  <c r="X204" s="1"/>
  <c r="Y185"/>
  <c r="Z185" s="1"/>
  <c r="Y169"/>
  <c r="Z169" s="1"/>
  <c r="W140"/>
  <c r="X140" s="1"/>
  <c r="W109"/>
  <c r="X109" s="1"/>
  <c r="W96"/>
  <c r="X96" s="1"/>
  <c r="Y81"/>
  <c r="Z81" s="1"/>
  <c r="W64"/>
  <c r="X64" s="1"/>
  <c r="Y47"/>
  <c r="Z47" s="1"/>
  <c r="Y31"/>
  <c r="Z31" s="1"/>
  <c r="Y254" i="54"/>
  <c r="Z254" s="1"/>
  <c r="W236"/>
  <c r="X236" s="1"/>
  <c r="W218"/>
  <c r="X218" s="1"/>
  <c r="Y199"/>
  <c r="Z199" s="1"/>
  <c r="W183"/>
  <c r="X183" s="1"/>
  <c r="Y169"/>
  <c r="Z169" s="1"/>
  <c r="W141"/>
  <c r="X141" s="1"/>
  <c r="W115"/>
  <c r="X115" s="1"/>
  <c r="W74"/>
  <c r="X74" s="1"/>
  <c r="Y61"/>
  <c r="Z61" s="1"/>
  <c r="Y34"/>
  <c r="Z34" s="1"/>
  <c r="W261" i="55"/>
  <c r="X261" s="1"/>
  <c r="W245"/>
  <c r="X245" s="1"/>
  <c r="W229"/>
  <c r="X229" s="1"/>
  <c r="W213"/>
  <c r="X213" s="1"/>
  <c r="W197"/>
  <c r="X197" s="1"/>
  <c r="W182"/>
  <c r="X182" s="1"/>
  <c r="W154"/>
  <c r="X154" s="1"/>
  <c r="Y127"/>
  <c r="Z127" s="1"/>
  <c r="Y113"/>
  <c r="Z113" s="1"/>
  <c r="W100"/>
  <c r="X100" s="1"/>
  <c r="W86"/>
  <c r="X86" s="1"/>
  <c r="Y72"/>
  <c r="Z72" s="1"/>
  <c r="W59"/>
  <c r="X59" s="1"/>
  <c r="Y46"/>
  <c r="Z46" s="1"/>
  <c r="Y33"/>
  <c r="Z33" s="1"/>
  <c r="W259" i="56"/>
  <c r="X259" s="1"/>
  <c r="W243"/>
  <c r="X243" s="1"/>
  <c r="W227"/>
  <c r="X227" s="1"/>
  <c r="Y213"/>
  <c r="Z213" s="1"/>
  <c r="W201"/>
  <c r="X201" s="1"/>
  <c r="Y188"/>
  <c r="Z188" s="1"/>
  <c r="Y177"/>
  <c r="Z177" s="1"/>
  <c r="W161"/>
  <c r="X161" s="1"/>
  <c r="Y153"/>
  <c r="Z153" s="1"/>
  <c r="W146"/>
  <c r="W129"/>
  <c r="X129" s="1"/>
  <c r="Y120"/>
  <c r="Z120" s="1"/>
  <c r="Y105"/>
  <c r="Z105" s="1"/>
  <c r="Y97"/>
  <c r="Z97" s="1"/>
  <c r="W83"/>
  <c r="X83" s="1"/>
  <c r="Y75"/>
  <c r="Z75" s="1"/>
  <c r="W68"/>
  <c r="X68" s="1"/>
  <c r="W61"/>
  <c r="X61" s="1"/>
  <c r="W54"/>
  <c r="X54" s="1"/>
  <c r="W45"/>
  <c r="X45" s="1"/>
  <c r="W37"/>
  <c r="X37" s="1"/>
  <c r="Y28"/>
  <c r="Z28" s="1"/>
  <c r="W261" i="57"/>
  <c r="X261" s="1"/>
  <c r="Y251"/>
  <c r="Z251" s="1"/>
  <c r="Y242"/>
  <c r="Z242" s="1"/>
  <c r="Y233"/>
  <c r="Z233" s="1"/>
  <c r="W224"/>
  <c r="X224" s="1"/>
  <c r="W215"/>
  <c r="X215" s="1"/>
  <c r="W206"/>
  <c r="X206" s="1"/>
  <c r="W197"/>
  <c r="X197" s="1"/>
  <c r="Y187"/>
  <c r="Z187" s="1"/>
  <c r="W180"/>
  <c r="X180" s="1"/>
  <c r="Y172"/>
  <c r="Z172" s="1"/>
  <c r="Y157"/>
  <c r="Z157" s="1"/>
  <c r="W150"/>
  <c r="X150" s="1"/>
  <c r="Y142"/>
  <c r="Z142" s="1"/>
  <c r="W135"/>
  <c r="X135" s="1"/>
  <c r="Y121"/>
  <c r="Z121" s="1"/>
  <c r="W114"/>
  <c r="X114" s="1"/>
  <c r="Y107"/>
  <c r="Z107" s="1"/>
  <c r="W101"/>
  <c r="X101" s="1"/>
  <c r="Y93"/>
  <c r="Z93" s="1"/>
  <c r="W86"/>
  <c r="X86" s="1"/>
  <c r="Y78"/>
  <c r="Z78" s="1"/>
  <c r="W72"/>
  <c r="X72" s="1"/>
  <c r="W65"/>
  <c r="X65" s="1"/>
  <c r="W51"/>
  <c r="X51" s="1"/>
  <c r="Y43"/>
  <c r="Z43" s="1"/>
  <c r="Y37"/>
  <c r="Z37" s="1"/>
  <c r="W265" i="58"/>
  <c r="X265" s="1"/>
  <c r="W258"/>
  <c r="X258" s="1"/>
  <c r="Y250"/>
  <c r="Z250" s="1"/>
  <c r="Y243"/>
  <c r="Z243" s="1"/>
  <c r="W237"/>
  <c r="X237" s="1"/>
  <c r="Y230"/>
  <c r="Z230" s="1"/>
  <c r="Y224"/>
  <c r="Z224" s="1"/>
  <c r="W218"/>
  <c r="X218" s="1"/>
  <c r="Y203"/>
  <c r="Z203" s="1"/>
  <c r="W196"/>
  <c r="X196" s="1"/>
  <c r="W189"/>
  <c r="X189" s="1"/>
  <c r="W182"/>
  <c r="X182" s="1"/>
  <c r="Y175"/>
  <c r="Z175" s="1"/>
  <c r="Y168"/>
  <c r="Z168" s="1"/>
  <c r="W162"/>
  <c r="X162" s="1"/>
  <c r="Y147"/>
  <c r="Z147" s="1"/>
  <c r="W140"/>
  <c r="X140" s="1"/>
  <c r="W133"/>
  <c r="X133" s="1"/>
  <c r="W120"/>
  <c r="X120" s="1"/>
  <c r="W113"/>
  <c r="X113" s="1"/>
  <c r="Y106"/>
  <c r="Z106" s="1"/>
  <c r="Y100"/>
  <c r="Z100" s="1"/>
  <c r="W94"/>
  <c r="X94" s="1"/>
  <c r="W73"/>
  <c r="X73" s="1"/>
  <c r="W66"/>
  <c r="X66" s="1"/>
  <c r="Y59"/>
  <c r="Z59" s="1"/>
  <c r="W39"/>
  <c r="X39" s="1"/>
  <c r="Y33"/>
  <c r="Z33" s="1"/>
  <c r="Y28"/>
  <c r="Z28" s="1"/>
  <c r="Y265" i="59"/>
  <c r="Z265" s="1"/>
  <c r="Y258"/>
  <c r="Z258" s="1"/>
  <c r="Y255"/>
  <c r="Z255" s="1"/>
  <c r="W252"/>
  <c r="X252" s="1"/>
  <c r="Y248"/>
  <c r="Z248" s="1"/>
  <c r="Y244"/>
  <c r="Z244" s="1"/>
  <c r="W241"/>
  <c r="X241" s="1"/>
  <c r="W238"/>
  <c r="X238" s="1"/>
  <c r="W231"/>
  <c r="X231" s="1"/>
  <c r="Y227"/>
  <c r="Z227" s="1"/>
  <c r="Y213"/>
  <c r="Z213" s="1"/>
  <c r="W210"/>
  <c r="X210" s="1"/>
  <c r="Y206"/>
  <c r="Z206" s="1"/>
  <c r="W203"/>
  <c r="X203" s="1"/>
  <c r="W200"/>
  <c r="X200" s="1"/>
  <c r="W196"/>
  <c r="X196" s="1"/>
  <c r="Y192"/>
  <c r="Z192" s="1"/>
  <c r="W189"/>
  <c r="X189" s="1"/>
  <c r="Y185"/>
  <c r="Z185" s="1"/>
  <c r="Y181"/>
  <c r="Z181" s="1"/>
  <c r="Y177"/>
  <c r="Z177" s="1"/>
  <c r="Y173"/>
  <c r="Z173" s="1"/>
  <c r="W169"/>
  <c r="X169" s="1"/>
  <c r="Y165"/>
  <c r="Z165" s="1"/>
  <c r="W162"/>
  <c r="X162" s="1"/>
  <c r="Y158"/>
  <c r="Z158" s="1"/>
  <c r="W155"/>
  <c r="X155" s="1"/>
  <c r="W151"/>
  <c r="X151" s="1"/>
  <c r="W147"/>
  <c r="X147" s="1"/>
  <c r="Y143"/>
  <c r="Z143" s="1"/>
  <c r="Y131"/>
  <c r="Z131" s="1"/>
  <c r="Y127"/>
  <c r="Z127" s="1"/>
  <c r="Y123"/>
  <c r="Z123" s="1"/>
  <c r="Y119"/>
  <c r="Z119" s="1"/>
  <c r="Y111"/>
  <c r="Z111" s="1"/>
  <c r="W104"/>
  <c r="X104" s="1"/>
  <c r="Y100"/>
  <c r="Z100" s="1"/>
  <c r="W98"/>
  <c r="X98" s="1"/>
  <c r="W91"/>
  <c r="X91" s="1"/>
  <c r="W88"/>
  <c r="X88" s="1"/>
  <c r="Y84"/>
  <c r="Z84" s="1"/>
  <c r="W82"/>
  <c r="X82" s="1"/>
  <c r="Y75"/>
  <c r="Z75" s="1"/>
  <c r="Y68"/>
  <c r="Z68" s="1"/>
  <c r="W66"/>
  <c r="X66" s="1"/>
  <c r="Y59"/>
  <c r="Z59" s="1"/>
  <c r="Y43"/>
  <c r="Z43" s="1"/>
  <c r="W31"/>
  <c r="X31" s="1"/>
  <c r="W28"/>
  <c r="X28" s="1"/>
  <c r="Y264" i="60"/>
  <c r="Z264" s="1"/>
  <c r="W260"/>
  <c r="X260" s="1"/>
  <c r="Y255"/>
  <c r="Z255" s="1"/>
  <c r="W251"/>
  <c r="X251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W183"/>
  <c r="X183" s="1"/>
  <c r="Y179"/>
  <c r="Z179" s="1"/>
  <c r="Y169"/>
  <c r="Z169" s="1"/>
  <c r="W166"/>
  <c r="X166" s="1"/>
  <c r="Y162"/>
  <c r="Z162" s="1"/>
  <c r="W159"/>
  <c r="X159" s="1"/>
  <c r="W155"/>
  <c r="X155" s="1"/>
  <c r="Y151"/>
  <c r="Z151" s="1"/>
  <c r="W148"/>
  <c r="X148" s="1"/>
  <c r="Y144"/>
  <c r="Z144" s="1"/>
  <c r="Y141"/>
  <c r="Z141" s="1"/>
  <c r="W138"/>
  <c r="X138" s="1"/>
  <c r="Y134"/>
  <c r="Z134" s="1"/>
  <c r="W131"/>
  <c r="X131" s="1"/>
  <c r="Y127"/>
  <c r="Z127" s="1"/>
  <c r="Y123"/>
  <c r="Z123" s="1"/>
  <c r="W120"/>
  <c r="X120" s="1"/>
  <c r="W117"/>
  <c r="X117" s="1"/>
  <c r="W113"/>
  <c r="X113" s="1"/>
  <c r="W110"/>
  <c r="X110" s="1"/>
  <c r="Y106"/>
  <c r="Z106" s="1"/>
  <c r="Y102"/>
  <c r="Z102" s="1"/>
  <c r="W99"/>
  <c r="X99" s="1"/>
  <c r="W95"/>
  <c r="X95" s="1"/>
  <c r="Y91"/>
  <c r="Z91" s="1"/>
  <c r="Y87"/>
  <c r="Z87" s="1"/>
  <c r="W84"/>
  <c r="X84" s="1"/>
  <c r="W80"/>
  <c r="X80" s="1"/>
  <c r="W76"/>
  <c r="X76" s="1"/>
  <c r="W72"/>
  <c r="X72" s="1"/>
  <c r="W68"/>
  <c r="X68" s="1"/>
  <c r="W64"/>
  <c r="X64" s="1"/>
  <c r="W60"/>
  <c r="X60" s="1"/>
  <c r="W56"/>
  <c r="X56" s="1"/>
  <c r="W52"/>
  <c r="X52" s="1"/>
  <c r="W48"/>
  <c r="X48" s="1"/>
  <c r="W44"/>
  <c r="X44" s="1"/>
  <c r="W40"/>
  <c r="X40" s="1"/>
  <c r="W36"/>
  <c r="X36" s="1"/>
  <c r="W32"/>
  <c r="X32" s="1"/>
  <c r="W28"/>
  <c r="X28" s="1"/>
  <c r="Y265" i="61"/>
  <c r="Z265" s="1"/>
  <c r="W262"/>
  <c r="X262" s="1"/>
  <c r="Y258"/>
  <c r="Z258" s="1"/>
  <c r="W255"/>
  <c r="X255" s="1"/>
  <c r="W252"/>
  <c r="X252" s="1"/>
  <c r="W249"/>
  <c r="X249" s="1"/>
  <c r="Y245"/>
  <c r="Z245" s="1"/>
  <c r="Y238"/>
  <c r="Z238" s="1"/>
  <c r="W235"/>
  <c r="X235" s="1"/>
  <c r="W232"/>
  <c r="X232" s="1"/>
  <c r="W228"/>
  <c r="X228" s="1"/>
  <c r="W225"/>
  <c r="X225" s="1"/>
  <c r="Y218"/>
  <c r="Z218" s="1"/>
  <c r="W215"/>
  <c r="X215" s="1"/>
  <c r="Y211"/>
  <c r="Z211" s="1"/>
  <c r="Y208"/>
  <c r="Z208" s="1"/>
  <c r="Y204"/>
  <c r="Z204" s="1"/>
  <c r="Y201"/>
  <c r="Z201" s="1"/>
  <c r="W198"/>
  <c r="X198" s="1"/>
  <c r="Y194"/>
  <c r="Z194" s="1"/>
  <c r="Y190"/>
  <c r="Z190" s="1"/>
  <c r="W188"/>
  <c r="X188" s="1"/>
  <c r="W184"/>
  <c r="X184" s="1"/>
  <c r="W181"/>
  <c r="X181" s="1"/>
  <c r="W178"/>
  <c r="X178" s="1"/>
  <c r="Y174"/>
  <c r="Z174" s="1"/>
  <c r="Y168"/>
  <c r="Z168" s="1"/>
  <c r="Y158"/>
  <c r="Z158" s="1"/>
  <c r="Y155"/>
  <c r="Z155" s="1"/>
  <c r="Y152"/>
  <c r="Z152" s="1"/>
  <c r="W149"/>
  <c r="X149" s="1"/>
  <c r="Y146"/>
  <c r="Z146" s="1"/>
  <c r="Y143"/>
  <c r="Z143" s="1"/>
  <c r="W140"/>
  <c r="X140" s="1"/>
  <c r="W133"/>
  <c r="X133" s="1"/>
  <c r="W123"/>
  <c r="X123" s="1"/>
  <c r="Y116"/>
  <c r="Z116" s="1"/>
  <c r="Y113"/>
  <c r="Z113" s="1"/>
  <c r="Y106"/>
  <c r="Z106" s="1"/>
  <c r="Y29" i="64"/>
  <c r="Z29" s="1"/>
  <c r="W189" i="47"/>
  <c r="X189" s="1"/>
  <c r="W252" i="48"/>
  <c r="X252" s="1"/>
  <c r="Y130"/>
  <c r="Z130" s="1"/>
  <c r="Y246" i="49"/>
  <c r="Z246" s="1"/>
  <c r="W156"/>
  <c r="X156" s="1"/>
  <c r="Y44"/>
  <c r="Z44" s="1"/>
  <c r="Y225" i="50"/>
  <c r="Z225" s="1"/>
  <c r="W167"/>
  <c r="X167" s="1"/>
  <c r="Y126"/>
  <c r="Z126" s="1"/>
  <c r="Y96"/>
  <c r="Z96" s="1"/>
  <c r="Y73"/>
  <c r="Z73" s="1"/>
  <c r="W49"/>
  <c r="X49" s="1"/>
  <c r="Y261" i="51"/>
  <c r="Z261" s="1"/>
  <c r="Y228"/>
  <c r="Z228" s="1"/>
  <c r="Y194"/>
  <c r="Z194" s="1"/>
  <c r="Y163"/>
  <c r="Z163" s="1"/>
  <c r="W134"/>
  <c r="X134" s="1"/>
  <c r="Y77"/>
  <c r="Z77" s="1"/>
  <c r="Y50"/>
  <c r="Z50" s="1"/>
  <c r="W240" i="52"/>
  <c r="X240" s="1"/>
  <c r="Y210"/>
  <c r="Z210" s="1"/>
  <c r="Y154"/>
  <c r="Z154" s="1"/>
  <c r="Y128"/>
  <c r="Z128" s="1"/>
  <c r="W102"/>
  <c r="X102" s="1"/>
  <c r="W76"/>
  <c r="X76" s="1"/>
  <c r="Y50"/>
  <c r="Z50" s="1"/>
  <c r="W266" i="53"/>
  <c r="X266" s="1"/>
  <c r="W240"/>
  <c r="X240" s="1"/>
  <c r="W220"/>
  <c r="X220" s="1"/>
  <c r="Y201"/>
  <c r="Z201" s="1"/>
  <c r="Y183"/>
  <c r="Z183" s="1"/>
  <c r="Y153"/>
  <c r="Z153" s="1"/>
  <c r="Y137"/>
  <c r="Z137" s="1"/>
  <c r="W123"/>
  <c r="X123" s="1"/>
  <c r="Y107"/>
  <c r="Z107" s="1"/>
  <c r="Y79"/>
  <c r="Z79" s="1"/>
  <c r="W29"/>
  <c r="X29" s="1"/>
  <c r="W252" i="54"/>
  <c r="X252" s="1"/>
  <c r="W234"/>
  <c r="X234" s="1"/>
  <c r="Y215"/>
  <c r="Z215" s="1"/>
  <c r="Y197"/>
  <c r="Z197" s="1"/>
  <c r="W181"/>
  <c r="X181" s="1"/>
  <c r="Y167"/>
  <c r="Z167" s="1"/>
  <c r="Y153"/>
  <c r="Z153" s="1"/>
  <c r="W139"/>
  <c r="X139" s="1"/>
  <c r="W126"/>
  <c r="X126" s="1"/>
  <c r="Y113"/>
  <c r="Z113" s="1"/>
  <c r="Y100"/>
  <c r="Z100" s="1"/>
  <c r="W87"/>
  <c r="X87" s="1"/>
  <c r="Y72"/>
  <c r="Z72" s="1"/>
  <c r="Y59"/>
  <c r="Z59" s="1"/>
  <c r="W47"/>
  <c r="X47" s="1"/>
  <c r="Y32"/>
  <c r="Z32" s="1"/>
  <c r="W259" i="55"/>
  <c r="X259" s="1"/>
  <c r="W243"/>
  <c r="X243" s="1"/>
  <c r="W227"/>
  <c r="X227" s="1"/>
  <c r="W211"/>
  <c r="X211" s="1"/>
  <c r="W195"/>
  <c r="X195" s="1"/>
  <c r="Y166"/>
  <c r="Z166" s="1"/>
  <c r="Y139"/>
  <c r="Z139" s="1"/>
  <c r="W126"/>
  <c r="X126" s="1"/>
  <c r="W98"/>
  <c r="X98" s="1"/>
  <c r="W84"/>
  <c r="X84" s="1"/>
  <c r="Y70"/>
  <c r="Z70" s="1"/>
  <c r="Y44"/>
  <c r="Z44" s="1"/>
  <c r="W32"/>
  <c r="X32" s="1"/>
  <c r="W257" i="56"/>
  <c r="X257" s="1"/>
  <c r="W241"/>
  <c r="X241" s="1"/>
  <c r="Y225"/>
  <c r="Z225" s="1"/>
  <c r="W213"/>
  <c r="X213" s="1"/>
  <c r="Y200"/>
  <c r="Z200" s="1"/>
  <c r="Y187"/>
  <c r="Z187" s="1"/>
  <c r="W168"/>
  <c r="X168" s="1"/>
  <c r="W153"/>
  <c r="X153" s="1"/>
  <c r="Y145"/>
  <c r="Z145" s="1"/>
  <c r="W137"/>
  <c r="X137" s="1"/>
  <c r="Y128"/>
  <c r="Z128" s="1"/>
  <c r="W120"/>
  <c r="X120" s="1"/>
  <c r="W113"/>
  <c r="X113" s="1"/>
  <c r="W97"/>
  <c r="X97" s="1"/>
  <c r="Y89"/>
  <c r="Z89" s="1"/>
  <c r="Y82"/>
  <c r="Z82" s="1"/>
  <c r="Y74"/>
  <c r="Z74" s="1"/>
  <c r="Y53"/>
  <c r="Z53" s="1"/>
  <c r="Y44"/>
  <c r="Z44" s="1"/>
  <c r="Y36"/>
  <c r="Z36" s="1"/>
  <c r="W28"/>
  <c r="X28" s="1"/>
  <c r="W260" i="57"/>
  <c r="X260" s="1"/>
  <c r="W251"/>
  <c r="X251" s="1"/>
  <c r="W242"/>
  <c r="X242" s="1"/>
  <c r="W233"/>
  <c r="X233" s="1"/>
  <c r="Y223"/>
  <c r="Z223" s="1"/>
  <c r="Y214"/>
  <c r="Z214" s="1"/>
  <c r="Y205"/>
  <c r="Z205" s="1"/>
  <c r="W196"/>
  <c r="X196" s="1"/>
  <c r="W187"/>
  <c r="X187" s="1"/>
  <c r="Y179"/>
  <c r="Z179" s="1"/>
  <c r="Y164"/>
  <c r="Z164" s="1"/>
  <c r="W157"/>
  <c r="X157" s="1"/>
  <c r="Y149"/>
  <c r="Z149" s="1"/>
  <c r="W142"/>
  <c r="X142" s="1"/>
  <c r="Y134"/>
  <c r="Z134" s="1"/>
  <c r="Y127"/>
  <c r="Z127" s="1"/>
  <c r="W121"/>
  <c r="X121" s="1"/>
  <c r="Y113"/>
  <c r="Z113" s="1"/>
  <c r="W107"/>
  <c r="X107" s="1"/>
  <c r="Y100"/>
  <c r="Z100" s="1"/>
  <c r="W93"/>
  <c r="X93" s="1"/>
  <c r="Y85"/>
  <c r="Z85" s="1"/>
  <c r="W78"/>
  <c r="X78" s="1"/>
  <c r="Y71"/>
  <c r="Z71" s="1"/>
  <c r="Y58"/>
  <c r="Z58" s="1"/>
  <c r="Y50"/>
  <c r="Z50" s="1"/>
  <c r="W43"/>
  <c r="X43" s="1"/>
  <c r="W37"/>
  <c r="X37" s="1"/>
  <c r="W30"/>
  <c r="X30" s="1"/>
  <c r="Y264" i="58"/>
  <c r="Z264" s="1"/>
  <c r="Y257"/>
  <c r="Z257" s="1"/>
  <c r="Y236"/>
  <c r="Z236" s="1"/>
  <c r="Y217"/>
  <c r="Z217" s="1"/>
  <c r="W210"/>
  <c r="X210" s="1"/>
  <c r="W203"/>
  <c r="X203" s="1"/>
  <c r="Y195"/>
  <c r="Z195" s="1"/>
  <c r="Y188"/>
  <c r="Z188" s="1"/>
  <c r="Y161"/>
  <c r="Z161" s="1"/>
  <c r="Y154"/>
  <c r="Z154" s="1"/>
  <c r="W147"/>
  <c r="X147" s="1"/>
  <c r="Y132"/>
  <c r="Z132" s="1"/>
  <c r="W126"/>
  <c r="X126" s="1"/>
  <c r="Y119"/>
  <c r="Z119" s="1"/>
  <c r="Y112"/>
  <c r="Z112" s="1"/>
  <c r="W106"/>
  <c r="X106" s="1"/>
  <c r="W100"/>
  <c r="X100" s="1"/>
  <c r="Y93"/>
  <c r="Z93" s="1"/>
  <c r="Y86"/>
  <c r="Z86" s="1"/>
  <c r="Y79"/>
  <c r="Z79" s="1"/>
  <c r="Y72"/>
  <c r="Z72" s="1"/>
  <c r="Y65"/>
  <c r="Z65" s="1"/>
  <c r="W59"/>
  <c r="X59" s="1"/>
  <c r="Y52"/>
  <c r="Z52" s="1"/>
  <c r="Y45"/>
  <c r="Z45" s="1"/>
  <c r="Y38"/>
  <c r="Z38" s="1"/>
  <c r="W33"/>
  <c r="X33" s="1"/>
  <c r="W28"/>
  <c r="X28" s="1"/>
  <c r="W265" i="59"/>
  <c r="X265" s="1"/>
  <c r="W262"/>
  <c r="X262" s="1"/>
  <c r="W255"/>
  <c r="X255" s="1"/>
  <c r="Y251"/>
  <c r="Z251" s="1"/>
  <c r="W248"/>
  <c r="X248" s="1"/>
  <c r="Y237"/>
  <c r="Z237" s="1"/>
  <c r="W234"/>
  <c r="X234" s="1"/>
  <c r="Y230"/>
  <c r="Z230" s="1"/>
  <c r="W227"/>
  <c r="X227" s="1"/>
  <c r="Y223"/>
  <c r="Z223" s="1"/>
  <c r="W220"/>
  <c r="X220" s="1"/>
  <c r="Y216"/>
  <c r="Z216" s="1"/>
  <c r="W213"/>
  <c r="X213" s="1"/>
  <c r="Y209"/>
  <c r="Z209" s="1"/>
  <c r="Y202"/>
  <c r="Z202" s="1"/>
  <c r="W199"/>
  <c r="X199" s="1"/>
  <c r="Y195"/>
  <c r="Z195" s="1"/>
  <c r="Y188"/>
  <c r="Z188" s="1"/>
  <c r="W185"/>
  <c r="X185" s="1"/>
  <c r="W181"/>
  <c r="X181" s="1"/>
  <c r="W177"/>
  <c r="X177" s="1"/>
  <c r="Y172"/>
  <c r="Z172" s="1"/>
  <c r="Y168"/>
  <c r="Z168" s="1"/>
  <c r="W165"/>
  <c r="X165" s="1"/>
  <c r="Y161"/>
  <c r="Z161" s="1"/>
  <c r="W158"/>
  <c r="X158" s="1"/>
  <c r="Y154"/>
  <c r="Z154" s="1"/>
  <c r="Y150"/>
  <c r="Z150" s="1"/>
  <c r="Y146"/>
  <c r="Z146" s="1"/>
  <c r="W143"/>
  <c r="X143" s="1"/>
  <c r="W139"/>
  <c r="X139" s="1"/>
  <c r="Y135"/>
  <c r="Z135" s="1"/>
  <c r="W131"/>
  <c r="X131" s="1"/>
  <c r="W127"/>
  <c r="X127" s="1"/>
  <c r="W115"/>
  <c r="X115" s="1"/>
  <c r="W111"/>
  <c r="X111" s="1"/>
  <c r="W107"/>
  <c r="X107" s="1"/>
  <c r="Y103"/>
  <c r="Z103" s="1"/>
  <c r="Y97"/>
  <c r="Z97" s="1"/>
  <c r="W94"/>
  <c r="X94" s="1"/>
  <c r="Y87"/>
  <c r="Z87" s="1"/>
  <c r="Y81"/>
  <c r="Z81" s="1"/>
  <c r="Y78"/>
  <c r="Z78" s="1"/>
  <c r="W75"/>
  <c r="X75" s="1"/>
  <c r="Y71"/>
  <c r="Z71" s="1"/>
  <c r="Y65"/>
  <c r="Z65" s="1"/>
  <c r="Y62"/>
  <c r="Z62" s="1"/>
  <c r="W59"/>
  <c r="X59" s="1"/>
  <c r="W56"/>
  <c r="X56" s="1"/>
  <c r="Y52"/>
  <c r="Z52" s="1"/>
  <c r="Y49"/>
  <c r="Z49" s="1"/>
  <c r="Y46"/>
  <c r="Z46" s="1"/>
  <c r="W43"/>
  <c r="X43" s="1"/>
  <c r="W40"/>
  <c r="X40" s="1"/>
  <c r="Y36"/>
  <c r="Z36" s="1"/>
  <c r="W34"/>
  <c r="X34" s="1"/>
  <c r="W27"/>
  <c r="X27" s="1"/>
  <c r="W264" i="60"/>
  <c r="X264" s="1"/>
  <c r="Y259"/>
  <c r="Z259" s="1"/>
  <c r="W255"/>
  <c r="X255" s="1"/>
  <c r="Y250"/>
  <c r="Z250" s="1"/>
  <c r="W246"/>
  <c r="X246" s="1"/>
  <c r="W242"/>
  <c r="X242" s="1"/>
  <c r="W238"/>
  <c r="X238" s="1"/>
  <c r="W234"/>
  <c r="X234" s="1"/>
  <c r="W230"/>
  <c r="X230" s="1"/>
  <c r="W226"/>
  <c r="X226" s="1"/>
  <c r="W222"/>
  <c r="X222" s="1"/>
  <c r="W218"/>
  <c r="X218" s="1"/>
  <c r="W214"/>
  <c r="X214" s="1"/>
  <c r="W210"/>
  <c r="X210" s="1"/>
  <c r="W206"/>
  <c r="X206" s="1"/>
  <c r="W202"/>
  <c r="X202" s="1"/>
  <c r="W198"/>
  <c r="X198" s="1"/>
  <c r="W194"/>
  <c r="X194" s="1"/>
  <c r="W190"/>
  <c r="X190" s="1"/>
  <c r="W186"/>
  <c r="X186" s="1"/>
  <c r="Y182"/>
  <c r="Z182" s="1"/>
  <c r="W179"/>
  <c r="X179" s="1"/>
  <c r="W176"/>
  <c r="X176" s="1"/>
  <c r="Y172"/>
  <c r="Z172" s="1"/>
  <c r="Y165"/>
  <c r="Z165" s="1"/>
  <c r="W162"/>
  <c r="X162" s="1"/>
  <c r="Y158"/>
  <c r="Z158" s="1"/>
  <c r="Y154"/>
  <c r="Z154" s="1"/>
  <c r="W151"/>
  <c r="X151" s="1"/>
  <c r="Y147"/>
  <c r="Z147" s="1"/>
  <c r="W144"/>
  <c r="X144" s="1"/>
  <c r="W141"/>
  <c r="X141" s="1"/>
  <c r="Y137"/>
  <c r="Z137" s="1"/>
  <c r="W134"/>
  <c r="X134" s="1"/>
  <c r="Y130"/>
  <c r="Z130" s="1"/>
  <c r="W127"/>
  <c r="X127" s="1"/>
  <c r="W123"/>
  <c r="X123" s="1"/>
  <c r="Y119"/>
  <c r="Z119" s="1"/>
  <c r="Y116"/>
  <c r="Z116" s="1"/>
  <c r="Y112"/>
  <c r="Z112" s="1"/>
  <c r="W106"/>
  <c r="X106" s="1"/>
  <c r="W102"/>
  <c r="X102" s="1"/>
  <c r="Y98"/>
  <c r="Z98" s="1"/>
  <c r="Y94"/>
  <c r="Z94" s="1"/>
  <c r="W91"/>
  <c r="X91" s="1"/>
  <c r="W87"/>
  <c r="X87" s="1"/>
  <c r="Y83"/>
  <c r="Z83" s="1"/>
  <c r="Y79"/>
  <c r="Z79" s="1"/>
  <c r="Y75"/>
  <c r="Z75" s="1"/>
  <c r="Y71"/>
  <c r="Z71" s="1"/>
  <c r="Y67"/>
  <c r="Z67" s="1"/>
  <c r="Y63"/>
  <c r="Z63" s="1"/>
  <c r="Y59"/>
  <c r="Z59" s="1"/>
  <c r="Y55"/>
  <c r="Z55" s="1"/>
  <c r="Y51"/>
  <c r="Z51" s="1"/>
  <c r="Y47"/>
  <c r="Z47" s="1"/>
  <c r="Y43"/>
  <c r="Z43" s="1"/>
  <c r="Y39"/>
  <c r="Z39" s="1"/>
  <c r="Y35"/>
  <c r="Z35" s="1"/>
  <c r="Y31"/>
  <c r="Z31" s="1"/>
  <c r="Y27"/>
  <c r="Z27" s="1"/>
  <c r="Y261" i="61"/>
  <c r="Z261" s="1"/>
  <c r="Y254"/>
  <c r="Z254" s="1"/>
  <c r="Y251"/>
  <c r="Z251" s="1"/>
  <c r="Y248"/>
  <c r="Z248" s="1"/>
  <c r="W245"/>
  <c r="X245" s="1"/>
  <c r="W242"/>
  <c r="X242" s="1"/>
  <c r="W238"/>
  <c r="X238" s="1"/>
  <c r="Y234"/>
  <c r="Z234" s="1"/>
  <c r="Y231"/>
  <c r="Z231" s="1"/>
  <c r="Y227"/>
  <c r="Z227" s="1"/>
  <c r="Y224"/>
  <c r="Z224" s="1"/>
  <c r="W221"/>
  <c r="X221" s="1"/>
  <c r="Y214"/>
  <c r="Z214" s="1"/>
  <c r="W208"/>
  <c r="X208" s="1"/>
  <c r="W204"/>
  <c r="X204" s="1"/>
  <c r="Y197"/>
  <c r="Z197" s="1"/>
  <c r="W194"/>
  <c r="X194" s="1"/>
  <c r="Y187"/>
  <c r="Z187" s="1"/>
  <c r="Y183"/>
  <c r="Z183" s="1"/>
  <c r="Y180"/>
  <c r="Z180" s="1"/>
  <c r="Y177"/>
  <c r="Z177" s="1"/>
  <c r="W174"/>
  <c r="X174" s="1"/>
  <c r="W171"/>
  <c r="X171" s="1"/>
  <c r="Y165"/>
  <c r="Z165" s="1"/>
  <c r="W162"/>
  <c r="X162" s="1"/>
  <c r="W155"/>
  <c r="X155" s="1"/>
  <c r="W152"/>
  <c r="X152" s="1"/>
  <c r="W146"/>
  <c r="W175" i="65"/>
  <c r="X175" s="1"/>
  <c r="W199" i="48"/>
  <c r="X199" s="1"/>
  <c r="Y85"/>
  <c r="Z85" s="1"/>
  <c r="W204" i="49"/>
  <c r="X204" s="1"/>
  <c r="Y128"/>
  <c r="Z128" s="1"/>
  <c r="W74"/>
  <c r="X74" s="1"/>
  <c r="Y265" i="50"/>
  <c r="Z265" s="1"/>
  <c r="Y201"/>
  <c r="Z201" s="1"/>
  <c r="Y151"/>
  <c r="Z151" s="1"/>
  <c r="W113"/>
  <c r="X113" s="1"/>
  <c r="W65"/>
  <c r="X65" s="1"/>
  <c r="Y38"/>
  <c r="Z38" s="1"/>
  <c r="W249" i="51"/>
  <c r="X249" s="1"/>
  <c r="Y215"/>
  <c r="Z215" s="1"/>
  <c r="Y182"/>
  <c r="Z182" s="1"/>
  <c r="W152"/>
  <c r="X152" s="1"/>
  <c r="W124"/>
  <c r="X124" s="1"/>
  <c r="Y95"/>
  <c r="Z95" s="1"/>
  <c r="W68"/>
  <c r="X68" s="1"/>
  <c r="Y41"/>
  <c r="Z41" s="1"/>
  <c r="Y256" i="52"/>
  <c r="Z256" s="1"/>
  <c r="Y229"/>
  <c r="Z229" s="1"/>
  <c r="Y198"/>
  <c r="Z198" s="1"/>
  <c r="Y171"/>
  <c r="Z171" s="1"/>
  <c r="W144"/>
  <c r="X144" s="1"/>
  <c r="W119"/>
  <c r="X119" s="1"/>
  <c r="W92"/>
  <c r="X92" s="1"/>
  <c r="Y40"/>
  <c r="Z40" s="1"/>
  <c r="W256" i="53"/>
  <c r="X256" s="1"/>
  <c r="Y231"/>
  <c r="Z231" s="1"/>
  <c r="W213"/>
  <c r="X213" s="1"/>
  <c r="W195"/>
  <c r="X195" s="1"/>
  <c r="W177"/>
  <c r="X177" s="1"/>
  <c r="W162"/>
  <c r="X162" s="1"/>
  <c r="W147"/>
  <c r="X147" s="1"/>
  <c r="Y131"/>
  <c r="Z131" s="1"/>
  <c r="Y117"/>
  <c r="Z117" s="1"/>
  <c r="W89"/>
  <c r="X89" s="1"/>
  <c r="W73"/>
  <c r="X73" s="1"/>
  <c r="Y56"/>
  <c r="Z56" s="1"/>
  <c r="W40"/>
  <c r="X40" s="1"/>
  <c r="Y263" i="54"/>
  <c r="Z263" s="1"/>
  <c r="Y245"/>
  <c r="Z245" s="1"/>
  <c r="W227"/>
  <c r="X227" s="1"/>
  <c r="W209"/>
  <c r="X209" s="1"/>
  <c r="Y190"/>
  <c r="Z190" s="1"/>
  <c r="W162"/>
  <c r="X162" s="1"/>
  <c r="Y147"/>
  <c r="Z147" s="1"/>
  <c r="Y134"/>
  <c r="Z134" s="1"/>
  <c r="W121"/>
  <c r="X121" s="1"/>
  <c r="W109"/>
  <c r="X109" s="1"/>
  <c r="W81"/>
  <c r="X81" s="1"/>
  <c r="Y67"/>
  <c r="Z67" s="1"/>
  <c r="W41"/>
  <c r="X41" s="1"/>
  <c r="W28"/>
  <c r="X28" s="1"/>
  <c r="W253" i="55"/>
  <c r="X253" s="1"/>
  <c r="W237"/>
  <c r="X237" s="1"/>
  <c r="W221"/>
  <c r="X221" s="1"/>
  <c r="W205"/>
  <c r="X205" s="1"/>
  <c r="W189"/>
  <c r="X189" s="1"/>
  <c r="Y175"/>
  <c r="Z175" s="1"/>
  <c r="Y161"/>
  <c r="Z161" s="1"/>
  <c r="Y147"/>
  <c r="Z147" s="1"/>
  <c r="W134"/>
  <c r="X134" s="1"/>
  <c r="Y120"/>
  <c r="Z120" s="1"/>
  <c r="Y106"/>
  <c r="Z106" s="1"/>
  <c r="W93"/>
  <c r="X93" s="1"/>
  <c r="W79"/>
  <c r="X79" s="1"/>
  <c r="W40"/>
  <c r="X40" s="1"/>
  <c r="W26"/>
  <c r="X26" s="1"/>
  <c r="W251" i="56"/>
  <c r="X251" s="1"/>
  <c r="W235"/>
  <c r="X235" s="1"/>
  <c r="Y220"/>
  <c r="Z220" s="1"/>
  <c r="Y207"/>
  <c r="Z207" s="1"/>
  <c r="W195"/>
  <c r="X195" s="1"/>
  <c r="Y182"/>
  <c r="Z182" s="1"/>
  <c r="Y172"/>
  <c r="Z172" s="1"/>
  <c r="Y164"/>
  <c r="Z164" s="1"/>
  <c r="Y157"/>
  <c r="Z157" s="1"/>
  <c r="W149"/>
  <c r="X149" s="1"/>
  <c r="Y141"/>
  <c r="Z141" s="1"/>
  <c r="W133"/>
  <c r="X133" s="1"/>
  <c r="Y124"/>
  <c r="Z124" s="1"/>
  <c r="W102"/>
  <c r="X102" s="1"/>
  <c r="W93"/>
  <c r="X93" s="1"/>
  <c r="Y86"/>
  <c r="Z86" s="1"/>
  <c r="Y78"/>
  <c r="Z78" s="1"/>
  <c r="W71"/>
  <c r="X71" s="1"/>
  <c r="Y64"/>
  <c r="Z64" s="1"/>
  <c r="Y57"/>
  <c r="Z57" s="1"/>
  <c r="W50"/>
  <c r="X50" s="1"/>
  <c r="W33"/>
  <c r="X33" s="1"/>
  <c r="Y265" i="57"/>
  <c r="Z265" s="1"/>
  <c r="W256"/>
  <c r="X256" s="1"/>
  <c r="W247"/>
  <c r="X247" s="1"/>
  <c r="W238"/>
  <c r="X238" s="1"/>
  <c r="W229"/>
  <c r="X229" s="1"/>
  <c r="Y219"/>
  <c r="Z219" s="1"/>
  <c r="Y210"/>
  <c r="Z210" s="1"/>
  <c r="Y201"/>
  <c r="Z201" s="1"/>
  <c r="W192"/>
  <c r="X192" s="1"/>
  <c r="W161"/>
  <c r="X161" s="1"/>
  <c r="W154"/>
  <c r="X154" s="1"/>
  <c r="W146"/>
  <c r="Y138"/>
  <c r="Z138" s="1"/>
  <c r="Y131"/>
  <c r="Z131" s="1"/>
  <c r="W125"/>
  <c r="X125" s="1"/>
  <c r="W118"/>
  <c r="X118" s="1"/>
  <c r="Y104"/>
  <c r="Z104" s="1"/>
  <c r="W97"/>
  <c r="X97" s="1"/>
  <c r="Y89"/>
  <c r="Z89" s="1"/>
  <c r="W82"/>
  <c r="X82" s="1"/>
  <c r="W75"/>
  <c r="X75" s="1"/>
  <c r="Y68"/>
  <c r="Z68" s="1"/>
  <c r="W62"/>
  <c r="X62" s="1"/>
  <c r="W55"/>
  <c r="X55" s="1"/>
  <c r="W47"/>
  <c r="X47" s="1"/>
  <c r="Y40"/>
  <c r="Z40" s="1"/>
  <c r="Y33"/>
  <c r="Z33" s="1"/>
  <c r="W27"/>
  <c r="X27" s="1"/>
  <c r="W261" i="58"/>
  <c r="X261" s="1"/>
  <c r="W254"/>
  <c r="X254" s="1"/>
  <c r="W247"/>
  <c r="X247" s="1"/>
  <c r="Y240"/>
  <c r="Z240" s="1"/>
  <c r="Y227"/>
  <c r="Z227" s="1"/>
  <c r="Y221"/>
  <c r="Z221" s="1"/>
  <c r="W214"/>
  <c r="X214" s="1"/>
  <c r="W207"/>
  <c r="X207" s="1"/>
  <c r="Y199"/>
  <c r="Z199" s="1"/>
  <c r="Y192"/>
  <c r="Z192" s="1"/>
  <c r="W179"/>
  <c r="X179" s="1"/>
  <c r="Y172"/>
  <c r="Z172" s="1"/>
  <c r="Y158"/>
  <c r="Z158" s="1"/>
  <c r="Y143"/>
  <c r="Z143" s="1"/>
  <c r="Y136"/>
  <c r="Z136" s="1"/>
  <c r="Y129"/>
  <c r="Z129" s="1"/>
  <c r="Y123"/>
  <c r="Z123" s="1"/>
  <c r="Y116"/>
  <c r="Z116" s="1"/>
  <c r="Y109"/>
  <c r="Z109" s="1"/>
  <c r="Y103"/>
  <c r="Z103" s="1"/>
  <c r="W97"/>
  <c r="X97" s="1"/>
  <c r="W90"/>
  <c r="X90" s="1"/>
  <c r="Y83"/>
  <c r="Z83" s="1"/>
  <c r="W77"/>
  <c r="X77" s="1"/>
  <c r="W70"/>
  <c r="X70" s="1"/>
  <c r="W63"/>
  <c r="X63" s="1"/>
  <c r="W56"/>
  <c r="X56" s="1"/>
  <c r="Y49"/>
  <c r="Z49" s="1"/>
  <c r="Y42"/>
  <c r="Z42" s="1"/>
  <c r="W36"/>
  <c r="X36" s="1"/>
  <c r="W31"/>
  <c r="X31" s="1"/>
  <c r="Y26"/>
  <c r="Z26" s="1"/>
  <c r="Y260" i="59"/>
  <c r="Z260" s="1"/>
  <c r="Y253"/>
  <c r="Z253" s="1"/>
  <c r="W250"/>
  <c r="X250" s="1"/>
  <c r="Y246"/>
  <c r="Z246" s="1"/>
  <c r="W243"/>
  <c r="X243" s="1"/>
  <c r="W240"/>
  <c r="X240" s="1"/>
  <c r="Y232"/>
  <c r="Z232" s="1"/>
  <c r="W229"/>
  <c r="X229" s="1"/>
  <c r="Y225"/>
  <c r="Z225" s="1"/>
  <c r="Y218"/>
  <c r="Z218" s="1"/>
  <c r="Y215"/>
  <c r="Z215" s="1"/>
  <c r="W212"/>
  <c r="X212" s="1"/>
  <c r="Y204"/>
  <c r="Z204" s="1"/>
  <c r="W201"/>
  <c r="X201" s="1"/>
  <c r="W198"/>
  <c r="X198" s="1"/>
  <c r="W191"/>
  <c r="X191" s="1"/>
  <c r="Y187"/>
  <c r="Z187" s="1"/>
  <c r="Y183"/>
  <c r="Z183" s="1"/>
  <c r="W179"/>
  <c r="X179" s="1"/>
  <c r="Y175"/>
  <c r="Z175" s="1"/>
  <c r="W164"/>
  <c r="X164" s="1"/>
  <c r="Y152"/>
  <c r="Z152" s="1"/>
  <c r="W149"/>
  <c r="X149" s="1"/>
  <c r="Y145"/>
  <c r="Z145" s="1"/>
  <c r="Y141"/>
  <c r="Z141" s="1"/>
  <c r="W138"/>
  <c r="X138" s="1"/>
  <c r="W134"/>
  <c r="X134" s="1"/>
  <c r="W129"/>
  <c r="X129" s="1"/>
  <c r="W125"/>
  <c r="X125" s="1"/>
  <c r="Y121"/>
  <c r="Z121" s="1"/>
  <c r="Y117"/>
  <c r="Z117" s="1"/>
  <c r="Y113"/>
  <c r="Z113" s="1"/>
  <c r="Y109"/>
  <c r="Z109" s="1"/>
  <c r="Y105"/>
  <c r="Z105" s="1"/>
  <c r="W102"/>
  <c r="X102" s="1"/>
  <c r="W99"/>
  <c r="X99" s="1"/>
  <c r="W96"/>
  <c r="X96" s="1"/>
  <c r="W93"/>
  <c r="X93" s="1"/>
  <c r="Y89"/>
  <c r="Z89" s="1"/>
  <c r="Y86"/>
  <c r="Z86" s="1"/>
  <c r="Y83"/>
  <c r="Z83" s="1"/>
  <c r="W80"/>
  <c r="X80" s="1"/>
  <c r="W77"/>
  <c r="X77" s="1"/>
  <c r="Y73"/>
  <c r="Z73" s="1"/>
  <c r="Y70"/>
  <c r="Z70" s="1"/>
  <c r="Y67"/>
  <c r="Z67" s="1"/>
  <c r="Y64"/>
  <c r="Z64" s="1"/>
  <c r="Y61"/>
  <c r="Z61" s="1"/>
  <c r="Y57"/>
  <c r="Z57" s="1"/>
  <c r="Y54"/>
  <c r="Z54" s="1"/>
  <c r="Y51"/>
  <c r="Z51" s="1"/>
  <c r="Y48"/>
  <c r="Z48" s="1"/>
  <c r="Y45"/>
  <c r="Z45" s="1"/>
  <c r="W42"/>
  <c r="X42" s="1"/>
  <c r="Y35"/>
  <c r="Z35" s="1"/>
  <c r="Y32"/>
  <c r="Z32" s="1"/>
  <c r="Y29"/>
  <c r="Z29" s="1"/>
  <c r="W26"/>
  <c r="X26" s="1"/>
  <c r="Y262" i="60"/>
  <c r="Z262" s="1"/>
  <c r="W258"/>
  <c r="X258" s="1"/>
  <c r="Y253"/>
  <c r="Z253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W181"/>
  <c r="X181" s="1"/>
  <c r="Y177"/>
  <c r="Z177" s="1"/>
  <c r="Y174"/>
  <c r="Z174" s="1"/>
  <c r="W171"/>
  <c r="X171" s="1"/>
  <c r="W168"/>
  <c r="X168" s="1"/>
  <c r="W164"/>
  <c r="X164" s="1"/>
  <c r="W161"/>
  <c r="X161" s="1"/>
  <c r="W157"/>
  <c r="X157" s="1"/>
  <c r="W153"/>
  <c r="X153" s="1"/>
  <c r="Y149"/>
  <c r="Z149" s="1"/>
  <c r="W146"/>
  <c r="W140"/>
  <c r="X140" s="1"/>
  <c r="W136"/>
  <c r="X136" s="1"/>
  <c r="W133"/>
  <c r="X133" s="1"/>
  <c r="W129"/>
  <c r="X129" s="1"/>
  <c r="Y125"/>
  <c r="Z125" s="1"/>
  <c r="Y121"/>
  <c r="Z121" s="1"/>
  <c r="Y118"/>
  <c r="Z118" s="1"/>
  <c r="W115"/>
  <c r="X115" s="1"/>
  <c r="Y108"/>
  <c r="Z108" s="1"/>
  <c r="Y104"/>
  <c r="Z104" s="1"/>
  <c r="Y100"/>
  <c r="Z100" s="1"/>
  <c r="W97"/>
  <c r="X97" s="1"/>
  <c r="Y93"/>
  <c r="Z93" s="1"/>
  <c r="Y89"/>
  <c r="Z89" s="1"/>
  <c r="W86"/>
  <c r="X86" s="1"/>
  <c r="W82"/>
  <c r="X82" s="1"/>
  <c r="W78"/>
  <c r="X78" s="1"/>
  <c r="W74"/>
  <c r="X74" s="1"/>
  <c r="W70"/>
  <c r="X70" s="1"/>
  <c r="W66"/>
  <c r="X66" s="1"/>
  <c r="W62"/>
  <c r="X62" s="1"/>
  <c r="W58"/>
  <c r="X58" s="1"/>
  <c r="W54"/>
  <c r="X54" s="1"/>
  <c r="W50"/>
  <c r="X50" s="1"/>
  <c r="W46"/>
  <c r="X46" s="1"/>
  <c r="W42"/>
  <c r="X42" s="1"/>
  <c r="W38"/>
  <c r="X38" s="1"/>
  <c r="W34"/>
  <c r="X34" s="1"/>
  <c r="W30"/>
  <c r="X30" s="1"/>
  <c r="W26"/>
  <c r="X26" s="1"/>
  <c r="W264" i="61"/>
  <c r="X264" s="1"/>
  <c r="W260"/>
  <c r="X260" s="1"/>
  <c r="W257"/>
  <c r="X257" s="1"/>
  <c r="Y250"/>
  <c r="Z250" s="1"/>
  <c r="W247"/>
  <c r="X247" s="1"/>
  <c r="Y243"/>
  <c r="Z243" s="1"/>
  <c r="Y240"/>
  <c r="Z240" s="1"/>
  <c r="Y236"/>
  <c r="Z236" s="1"/>
  <c r="Y233"/>
  <c r="Z233" s="1"/>
  <c r="W230"/>
  <c r="X230" s="1"/>
  <c r="Y226"/>
  <c r="Z226" s="1"/>
  <c r="W223"/>
  <c r="X223" s="1"/>
  <c r="W220"/>
  <c r="X220" s="1"/>
  <c r="W217"/>
  <c r="X217" s="1"/>
  <c r="Y213"/>
  <c r="Z213" s="1"/>
  <c r="Y206"/>
  <c r="Z206" s="1"/>
  <c r="W203"/>
  <c r="X203" s="1"/>
  <c r="W200"/>
  <c r="X200" s="1"/>
  <c r="Y196"/>
  <c r="Z196" s="1"/>
  <c r="Y192"/>
  <c r="Z192" s="1"/>
  <c r="W186"/>
  <c r="X186" s="1"/>
  <c r="Y182"/>
  <c r="Z182" s="1"/>
  <c r="Y172"/>
  <c r="Z172" s="1"/>
  <c r="W170"/>
  <c r="X170" s="1"/>
  <c r="W167"/>
  <c r="X167" s="1"/>
  <c r="W164"/>
  <c r="X164" s="1"/>
  <c r="Y160"/>
  <c r="Z160" s="1"/>
  <c r="W157"/>
  <c r="X157" s="1"/>
  <c r="W154"/>
  <c r="X154" s="1"/>
  <c r="Y150"/>
  <c r="Z150" s="1"/>
  <c r="W148"/>
  <c r="X148" s="1"/>
  <c r="W145"/>
  <c r="X145" s="1"/>
  <c r="Y141"/>
  <c r="Z141" s="1"/>
  <c r="W138"/>
  <c r="X138" s="1"/>
  <c r="W135"/>
  <c r="X135" s="1"/>
  <c r="Y131"/>
  <c r="Z131" s="1"/>
  <c r="Y128"/>
  <c r="Z128" s="1"/>
  <c r="W125"/>
  <c r="X125" s="1"/>
  <c r="Y121"/>
  <c r="Z121" s="1"/>
  <c r="W118"/>
  <c r="X118" s="1"/>
  <c r="W115"/>
  <c r="X115" s="1"/>
  <c r="W112"/>
  <c r="X112" s="1"/>
  <c r="Y108"/>
  <c r="Z108" s="1"/>
  <c r="Y104"/>
  <c r="Z104" s="1"/>
  <c r="Y101"/>
  <c r="Z101" s="1"/>
  <c r="Y98"/>
  <c r="Z98" s="1"/>
  <c r="W96"/>
  <c r="X96" s="1"/>
  <c r="W92"/>
  <c r="X92" s="1"/>
  <c r="W89"/>
  <c r="X89" s="1"/>
  <c r="Y85"/>
  <c r="Z85" s="1"/>
  <c r="W82"/>
  <c r="X82" s="1"/>
  <c r="W79"/>
  <c r="X79" s="1"/>
  <c r="Y75"/>
  <c r="Z75" s="1"/>
  <c r="Y72"/>
  <c r="Z72" s="1"/>
  <c r="Y68"/>
  <c r="Z68" s="1"/>
  <c r="Y61"/>
  <c r="Z61" s="1"/>
  <c r="W58"/>
  <c r="X58" s="1"/>
  <c r="Y54"/>
  <c r="Z54" s="1"/>
  <c r="Y50"/>
  <c r="Z50" s="1"/>
  <c r="Y47"/>
  <c r="Z47" s="1"/>
  <c r="Y43"/>
  <c r="Z43" s="1"/>
  <c r="Y40"/>
  <c r="Z40" s="1"/>
  <c r="Y36"/>
  <c r="Z36" s="1"/>
  <c r="Y29"/>
  <c r="Z29" s="1"/>
  <c r="W26"/>
  <c r="X26" s="1"/>
  <c r="Y160" i="63"/>
  <c r="Z160" s="1"/>
  <c r="Y214" i="48"/>
  <c r="Z214" s="1"/>
  <c r="W216" i="49"/>
  <c r="X216" s="1"/>
  <c r="W79"/>
  <c r="X79" s="1"/>
  <c r="W209" i="50"/>
  <c r="X209" s="1"/>
  <c r="W116"/>
  <c r="X116" s="1"/>
  <c r="Y67"/>
  <c r="Z67" s="1"/>
  <c r="Y252" i="51"/>
  <c r="Z252" s="1"/>
  <c r="Y185"/>
  <c r="Z185" s="1"/>
  <c r="Y126"/>
  <c r="Z126" s="1"/>
  <c r="W259" i="52"/>
  <c r="X259" s="1"/>
  <c r="W202"/>
  <c r="X202" s="1"/>
  <c r="Y147"/>
  <c r="Z147" s="1"/>
  <c r="W44"/>
  <c r="X44" s="1"/>
  <c r="Y233" i="53"/>
  <c r="Z233" s="1"/>
  <c r="Y196"/>
  <c r="Z196" s="1"/>
  <c r="Y163"/>
  <c r="Z163" s="1"/>
  <c r="W133"/>
  <c r="X133" s="1"/>
  <c r="W104"/>
  <c r="X104" s="1"/>
  <c r="Y74"/>
  <c r="Z74" s="1"/>
  <c r="W41"/>
  <c r="X41" s="1"/>
  <c r="W247" i="54"/>
  <c r="X247" s="1"/>
  <c r="Y210"/>
  <c r="Z210" s="1"/>
  <c r="Y177"/>
  <c r="Z177" s="1"/>
  <c r="W149"/>
  <c r="X149" s="1"/>
  <c r="W69"/>
  <c r="X69" s="1"/>
  <c r="Y183" i="48"/>
  <c r="Z183" s="1"/>
  <c r="Y190" i="49"/>
  <c r="Z190" s="1"/>
  <c r="W69"/>
  <c r="X69" s="1"/>
  <c r="Y193" i="50"/>
  <c r="Z193" s="1"/>
  <c r="Y109"/>
  <c r="Z109" s="1"/>
  <c r="W245" i="51"/>
  <c r="X245" s="1"/>
  <c r="Y178"/>
  <c r="Z178" s="1"/>
  <c r="W121"/>
  <c r="X121" s="1"/>
  <c r="W65"/>
  <c r="X65" s="1"/>
  <c r="W253" i="52"/>
  <c r="X253" s="1"/>
  <c r="Y194"/>
  <c r="Z194" s="1"/>
  <c r="Y140"/>
  <c r="Z140" s="1"/>
  <c r="W89"/>
  <c r="X89" s="1"/>
  <c r="Y37"/>
  <c r="Z37" s="1"/>
  <c r="W229" i="53"/>
  <c r="X229" s="1"/>
  <c r="Y192"/>
  <c r="Z192" s="1"/>
  <c r="Y160"/>
  <c r="Z160" s="1"/>
  <c r="Y129"/>
  <c r="Z129" s="1"/>
  <c r="Y70"/>
  <c r="Z70" s="1"/>
  <c r="Y37"/>
  <c r="Z37" s="1"/>
  <c r="W243" i="54"/>
  <c r="X243" s="1"/>
  <c r="Y206"/>
  <c r="Z206" s="1"/>
  <c r="Y145"/>
  <c r="Z145" s="1"/>
  <c r="Y119"/>
  <c r="Z119" s="1"/>
  <c r="W94"/>
  <c r="X94" s="1"/>
  <c r="W66"/>
  <c r="X66" s="1"/>
  <c r="Y39"/>
  <c r="Z39" s="1"/>
  <c r="W251" i="55"/>
  <c r="X251" s="1"/>
  <c r="W219"/>
  <c r="X219" s="1"/>
  <c r="W187"/>
  <c r="X187" s="1"/>
  <c r="Y159"/>
  <c r="Z159" s="1"/>
  <c r="W132"/>
  <c r="X132" s="1"/>
  <c r="W105"/>
  <c r="X105" s="1"/>
  <c r="W77"/>
  <c r="X77" s="1"/>
  <c r="W51"/>
  <c r="X51" s="1"/>
  <c r="W265" i="56"/>
  <c r="X265" s="1"/>
  <c r="W233"/>
  <c r="X233" s="1"/>
  <c r="W207"/>
  <c r="X207" s="1"/>
  <c r="W182"/>
  <c r="X182" s="1"/>
  <c r="W164"/>
  <c r="X164" s="1"/>
  <c r="Y132"/>
  <c r="Z132" s="1"/>
  <c r="Y116"/>
  <c r="Z116" s="1"/>
  <c r="W101"/>
  <c r="X101" s="1"/>
  <c r="W253" i="47"/>
  <c r="X253" s="1"/>
  <c r="Y157" i="48"/>
  <c r="Z157" s="1"/>
  <c r="W171" i="49"/>
  <c r="X171" s="1"/>
  <c r="Y236" i="51"/>
  <c r="Z236" s="1"/>
  <c r="Y113"/>
  <c r="Z113" s="1"/>
  <c r="Y57"/>
  <c r="Z57" s="1"/>
  <c r="Y246" i="52"/>
  <c r="Z246" s="1"/>
  <c r="Y186"/>
  <c r="Z186" s="1"/>
  <c r="W135"/>
  <c r="X135" s="1"/>
  <c r="Y82"/>
  <c r="Z82" s="1"/>
  <c r="W31"/>
  <c r="X31" s="1"/>
  <c r="Y224" i="53"/>
  <c r="Z224" s="1"/>
  <c r="W188"/>
  <c r="X188" s="1"/>
  <c r="W157"/>
  <c r="X157" s="1"/>
  <c r="Y126"/>
  <c r="Z126" s="1"/>
  <c r="W66"/>
  <c r="X66" s="1"/>
  <c r="Y33"/>
  <c r="Z33" s="1"/>
  <c r="Y238" i="54"/>
  <c r="Z238" s="1"/>
  <c r="W202"/>
  <c r="X202" s="1"/>
  <c r="W171"/>
  <c r="X171" s="1"/>
  <c r="W143"/>
  <c r="X143" s="1"/>
  <c r="W117"/>
  <c r="X117" s="1"/>
  <c r="W90"/>
  <c r="X90" s="1"/>
  <c r="Y36"/>
  <c r="Z36" s="1"/>
  <c r="W247" i="55"/>
  <c r="X247" s="1"/>
  <c r="W215"/>
  <c r="X215" s="1"/>
  <c r="Y155"/>
  <c r="Z155" s="1"/>
  <c r="Y128"/>
  <c r="Z128" s="1"/>
  <c r="W102"/>
  <c r="X102" s="1"/>
  <c r="W48"/>
  <c r="X48" s="1"/>
  <c r="W261" i="56"/>
  <c r="X261" s="1"/>
  <c r="W229"/>
  <c r="X229" s="1"/>
  <c r="Y203"/>
  <c r="Z203" s="1"/>
  <c r="W179"/>
  <c r="X179" s="1"/>
  <c r="Y114"/>
  <c r="Z114" s="1"/>
  <c r="Y99"/>
  <c r="Z99" s="1"/>
  <c r="W84"/>
  <c r="X84" s="1"/>
  <c r="Y69"/>
  <c r="Z69" s="1"/>
  <c r="Y55"/>
  <c r="Z55" s="1"/>
  <c r="W39"/>
  <c r="X39" s="1"/>
  <c r="Y262" i="57"/>
  <c r="Z262" s="1"/>
  <c r="W244"/>
  <c r="X244" s="1"/>
  <c r="W226"/>
  <c r="X226" s="1"/>
  <c r="Y207"/>
  <c r="Z207" s="1"/>
  <c r="Y189"/>
  <c r="Z189" s="1"/>
  <c r="Y173"/>
  <c r="Z173" s="1"/>
  <c r="Y159"/>
  <c r="Z159" s="1"/>
  <c r="Y143"/>
  <c r="Z143" s="1"/>
  <c r="W129"/>
  <c r="X129" s="1"/>
  <c r="Y115"/>
  <c r="Z115" s="1"/>
  <c r="Y102"/>
  <c r="Z102" s="1"/>
  <c r="Y87"/>
  <c r="Z87" s="1"/>
  <c r="W73"/>
  <c r="X73" s="1"/>
  <c r="W60"/>
  <c r="X60" s="1"/>
  <c r="W45"/>
  <c r="X45" s="1"/>
  <c r="Y31"/>
  <c r="Z31" s="1"/>
  <c r="W259" i="58"/>
  <c r="X259" s="1"/>
  <c r="Y244"/>
  <c r="Z244" s="1"/>
  <c r="W232"/>
  <c r="X232" s="1"/>
  <c r="Y219"/>
  <c r="Z219" s="1"/>
  <c r="W205"/>
  <c r="X205" s="1"/>
  <c r="Y190"/>
  <c r="Z190" s="1"/>
  <c r="Y176"/>
  <c r="Z176" s="1"/>
  <c r="Y163"/>
  <c r="Z163" s="1"/>
  <c r="W149"/>
  <c r="X149" s="1"/>
  <c r="Y134"/>
  <c r="Z134" s="1"/>
  <c r="Y121"/>
  <c r="Z121" s="1"/>
  <c r="W95"/>
  <c r="X95" s="1"/>
  <c r="W81"/>
  <c r="X81" s="1"/>
  <c r="Y67"/>
  <c r="Z67" s="1"/>
  <c r="Y137" i="68"/>
  <c r="Z137" s="1"/>
  <c r="W135" i="47"/>
  <c r="X135" s="1"/>
  <c r="W101" i="48"/>
  <c r="X101" s="1"/>
  <c r="W31" i="49"/>
  <c r="X31" s="1"/>
  <c r="W156" i="50"/>
  <c r="X156" s="1"/>
  <c r="Y219" i="51"/>
  <c r="Z219" s="1"/>
  <c r="Y155"/>
  <c r="Z155" s="1"/>
  <c r="W99"/>
  <c r="X99" s="1"/>
  <c r="Y232" i="52"/>
  <c r="Z232" s="1"/>
  <c r="Y173"/>
  <c r="Z173" s="1"/>
  <c r="Y69"/>
  <c r="Z69" s="1"/>
  <c r="W259" i="53"/>
  <c r="X259" s="1"/>
  <c r="W215"/>
  <c r="X215" s="1"/>
  <c r="Y148"/>
  <c r="Z148" s="1"/>
  <c r="Y118"/>
  <c r="Z118" s="1"/>
  <c r="W90"/>
  <c r="X90" s="1"/>
  <c r="Y265" i="54"/>
  <c r="Z265" s="1"/>
  <c r="W229"/>
  <c r="X229" s="1"/>
  <c r="W192"/>
  <c r="X192" s="1"/>
  <c r="W163"/>
  <c r="X163" s="1"/>
  <c r="Y135"/>
  <c r="Z135" s="1"/>
  <c r="Y110"/>
  <c r="Z110" s="1"/>
  <c r="Y82"/>
  <c r="Z82" s="1"/>
  <c r="Y29"/>
  <c r="Z29" s="1"/>
  <c r="Y238" i="55"/>
  <c r="Z238" s="1"/>
  <c r="Y206"/>
  <c r="Z206" s="1"/>
  <c r="W177"/>
  <c r="X177" s="1"/>
  <c r="W149"/>
  <c r="X149" s="1"/>
  <c r="Y94"/>
  <c r="Z94" s="1"/>
  <c r="W41"/>
  <c r="X41" s="1"/>
  <c r="Y252" i="56"/>
  <c r="Z252" s="1"/>
  <c r="Y221"/>
  <c r="Z221" s="1"/>
  <c r="Y196"/>
  <c r="Z196" s="1"/>
  <c r="W174"/>
  <c r="X174" s="1"/>
  <c r="Y158"/>
  <c r="Z158" s="1"/>
  <c r="Y142"/>
  <c r="Z142" s="1"/>
  <c r="W126"/>
  <c r="X126" s="1"/>
  <c r="W110"/>
  <c r="X110" s="1"/>
  <c r="Y94"/>
  <c r="Z94" s="1"/>
  <c r="Y79"/>
  <c r="Z79" s="1"/>
  <c r="Y65"/>
  <c r="Z65" s="1"/>
  <c r="W51"/>
  <c r="X51" s="1"/>
  <c r="W34"/>
  <c r="X34" s="1"/>
  <c r="Y257" i="57"/>
  <c r="Z257" s="1"/>
  <c r="W239"/>
  <c r="X239" s="1"/>
  <c r="W221"/>
  <c r="X221" s="1"/>
  <c r="Y202"/>
  <c r="Z202" s="1"/>
  <c r="Y169"/>
  <c r="Z169" s="1"/>
  <c r="W155"/>
  <c r="X155" s="1"/>
  <c r="Y139"/>
  <c r="Z139" s="1"/>
  <c r="W111"/>
  <c r="X111" s="1"/>
  <c r="W98"/>
  <c r="X98" s="1"/>
  <c r="W83"/>
  <c r="X83" s="1"/>
  <c r="Y69"/>
  <c r="Z69" s="1"/>
  <c r="W56"/>
  <c r="X56" s="1"/>
  <c r="W41"/>
  <c r="X41" s="1"/>
  <c r="W28"/>
  <c r="X28" s="1"/>
  <c r="W255" i="58"/>
  <c r="X255" s="1"/>
  <c r="Y241"/>
  <c r="Z241" s="1"/>
  <c r="W215"/>
  <c r="X215" s="1"/>
  <c r="Y200"/>
  <c r="Z200" s="1"/>
  <c r="W186"/>
  <c r="X186" s="1"/>
  <c r="Y173"/>
  <c r="Z173" s="1"/>
  <c r="Y144"/>
  <c r="Z144" s="1"/>
  <c r="Y130"/>
  <c r="Z130" s="1"/>
  <c r="Y117"/>
  <c r="Z117" s="1"/>
  <c r="W104"/>
  <c r="X104" s="1"/>
  <c r="W91"/>
  <c r="X91" s="1"/>
  <c r="Y88" i="47"/>
  <c r="Z88" s="1"/>
  <c r="Y119" i="49"/>
  <c r="Z119" s="1"/>
  <c r="Y146" i="50"/>
  <c r="Z146" s="1"/>
  <c r="Y35"/>
  <c r="Z35" s="1"/>
  <c r="W148" i="51"/>
  <c r="X148" s="1"/>
  <c r="W38"/>
  <c r="X38" s="1"/>
  <c r="W168" i="52"/>
  <c r="X168" s="1"/>
  <c r="Y63"/>
  <c r="Z63" s="1"/>
  <c r="W211" i="53"/>
  <c r="X211" s="1"/>
  <c r="W145"/>
  <c r="X145" s="1"/>
  <c r="W87"/>
  <c r="X87" s="1"/>
  <c r="Y261" i="54"/>
  <c r="Z261" s="1"/>
  <c r="W188"/>
  <c r="X188" s="1"/>
  <c r="Y132"/>
  <c r="Z132" s="1"/>
  <c r="Y79"/>
  <c r="Z79" s="1"/>
  <c r="W30"/>
  <c r="X30" s="1"/>
  <c r="W223" i="55"/>
  <c r="X223" s="1"/>
  <c r="Y173"/>
  <c r="Z173" s="1"/>
  <c r="W88"/>
  <c r="X88" s="1"/>
  <c r="Y41"/>
  <c r="Z41" s="1"/>
  <c r="W237" i="56"/>
  <c r="X237" s="1"/>
  <c r="Y193"/>
  <c r="Z193" s="1"/>
  <c r="W165"/>
  <c r="X165" s="1"/>
  <c r="Y138"/>
  <c r="Z138" s="1"/>
  <c r="Y110"/>
  <c r="Z110" s="1"/>
  <c r="Y87"/>
  <c r="Z87" s="1"/>
  <c r="Y70"/>
  <c r="Z70" s="1"/>
  <c r="W49"/>
  <c r="X49" s="1"/>
  <c r="W26"/>
  <c r="X26" s="1"/>
  <c r="Y246" i="57"/>
  <c r="Z246" s="1"/>
  <c r="W219"/>
  <c r="X219" s="1"/>
  <c r="W194"/>
  <c r="X194" s="1"/>
  <c r="W176"/>
  <c r="X176" s="1"/>
  <c r="Y153"/>
  <c r="Z153" s="1"/>
  <c r="W133"/>
  <c r="X133" s="1"/>
  <c r="Y117"/>
  <c r="Z117" s="1"/>
  <c r="Y96"/>
  <c r="Z96" s="1"/>
  <c r="Y61"/>
  <c r="Z61" s="1"/>
  <c r="W40"/>
  <c r="X40" s="1"/>
  <c r="Y262" i="58"/>
  <c r="Z262" s="1"/>
  <c r="Y246"/>
  <c r="Z246" s="1"/>
  <c r="W172"/>
  <c r="X172" s="1"/>
  <c r="Y152"/>
  <c r="Z152" s="1"/>
  <c r="W116"/>
  <c r="X116" s="1"/>
  <c r="Y98"/>
  <c r="Z98" s="1"/>
  <c r="W83"/>
  <c r="X83" s="1"/>
  <c r="W47"/>
  <c r="X47" s="1"/>
  <c r="Y266" i="59"/>
  <c r="Z266" s="1"/>
  <c r="Y259"/>
  <c r="Z259" s="1"/>
  <c r="Y252"/>
  <c r="Z252" s="1"/>
  <c r="W246"/>
  <c r="X246" s="1"/>
  <c r="Y238"/>
  <c r="Z238" s="1"/>
  <c r="W232"/>
  <c r="X232" s="1"/>
  <c r="W218"/>
  <c r="X218" s="1"/>
  <c r="Y210"/>
  <c r="Z210" s="1"/>
  <c r="W204"/>
  <c r="X204" s="1"/>
  <c r="W197"/>
  <c r="X197" s="1"/>
  <c r="W190"/>
  <c r="X190" s="1"/>
  <c r="Y182"/>
  <c r="Z182" s="1"/>
  <c r="Y174"/>
  <c r="Z174" s="1"/>
  <c r="W167"/>
  <c r="X167" s="1"/>
  <c r="Y159"/>
  <c r="Z159" s="1"/>
  <c r="W152"/>
  <c r="X152" s="1"/>
  <c r="Y144"/>
  <c r="Z144" s="1"/>
  <c r="Y136"/>
  <c r="Z136" s="1"/>
  <c r="W128"/>
  <c r="X128" s="1"/>
  <c r="Y120"/>
  <c r="Z120" s="1"/>
  <c r="Y112"/>
  <c r="Z112" s="1"/>
  <c r="Y104"/>
  <c r="Z104" s="1"/>
  <c r="Y98"/>
  <c r="Z98" s="1"/>
  <c r="Y92"/>
  <c r="Z92" s="1"/>
  <c r="W85"/>
  <c r="X85" s="1"/>
  <c r="Y79"/>
  <c r="Z79" s="1"/>
  <c r="Y60"/>
  <c r="Z60" s="1"/>
  <c r="Y53"/>
  <c r="Z53" s="1"/>
  <c r="Y261" i="60"/>
  <c r="Z261" s="1"/>
  <c r="W252"/>
  <c r="X252" s="1"/>
  <c r="Y243"/>
  <c r="Z243" s="1"/>
  <c r="Y235"/>
  <c r="Z235" s="1"/>
  <c r="Y227"/>
  <c r="Z227" s="1"/>
  <c r="Y219"/>
  <c r="Z219" s="1"/>
  <c r="Y211"/>
  <c r="Z211" s="1"/>
  <c r="Y203"/>
  <c r="Z203" s="1"/>
  <c r="Y195"/>
  <c r="Z195" s="1"/>
  <c r="Y187"/>
  <c r="Z187" s="1"/>
  <c r="Y173"/>
  <c r="Z173" s="1"/>
  <c r="W167"/>
  <c r="X167" s="1"/>
  <c r="W160"/>
  <c r="X160" s="1"/>
  <c r="W139"/>
  <c r="X139" s="1"/>
  <c r="W132"/>
  <c r="X132" s="1"/>
  <c r="Y124"/>
  <c r="Z124" s="1"/>
  <c r="Y103"/>
  <c r="Z103" s="1"/>
  <c r="W96"/>
  <c r="X96" s="1"/>
  <c r="Y88"/>
  <c r="Z88" s="1"/>
  <c r="W81"/>
  <c r="X81" s="1"/>
  <c r="W73"/>
  <c r="X73" s="1"/>
  <c r="W65"/>
  <c r="X65" s="1"/>
  <c r="W57"/>
  <c r="X57" s="1"/>
  <c r="W49"/>
  <c r="X49" s="1"/>
  <c r="W41"/>
  <c r="X41" s="1"/>
  <c r="W33"/>
  <c r="X33" s="1"/>
  <c r="Y252" i="61"/>
  <c r="Z252" s="1"/>
  <c r="Y239"/>
  <c r="Z239" s="1"/>
  <c r="W233"/>
  <c r="X233" s="1"/>
  <c r="W226"/>
  <c r="X226" s="1"/>
  <c r="Y212"/>
  <c r="Z212" s="1"/>
  <c r="Y205"/>
  <c r="Z205" s="1"/>
  <c r="W199"/>
  <c r="X199" s="1"/>
  <c r="Y191"/>
  <c r="Z191" s="1"/>
  <c r="W185"/>
  <c r="X185" s="1"/>
  <c r="W172"/>
  <c r="X172" s="1"/>
  <c r="Y159"/>
  <c r="Z159" s="1"/>
  <c r="W147"/>
  <c r="X147" s="1"/>
  <c r="W141"/>
  <c r="X141" s="1"/>
  <c r="W136"/>
  <c r="X136" s="1"/>
  <c r="Y130"/>
  <c r="Z130" s="1"/>
  <c r="Y125"/>
  <c r="Z125" s="1"/>
  <c r="Y119"/>
  <c r="Z119" s="1"/>
  <c r="Y114"/>
  <c r="Z114" s="1"/>
  <c r="Y109"/>
  <c r="Z109" s="1"/>
  <c r="W104"/>
  <c r="X104" s="1"/>
  <c r="Y100"/>
  <c r="Z100" s="1"/>
  <c r="Y97"/>
  <c r="Z97" s="1"/>
  <c r="Y93"/>
  <c r="Z93" s="1"/>
  <c r="W90"/>
  <c r="X90" s="1"/>
  <c r="W86"/>
  <c r="X86" s="1"/>
  <c r="W78"/>
  <c r="X78" s="1"/>
  <c r="Y74"/>
  <c r="Z74" s="1"/>
  <c r="Y70"/>
  <c r="Z70" s="1"/>
  <c r="Y62"/>
  <c r="Z62" s="1"/>
  <c r="W54"/>
  <c r="X54" s="1"/>
  <c r="W50"/>
  <c r="X50" s="1"/>
  <c r="W46"/>
  <c r="X46" s="1"/>
  <c r="W42"/>
  <c r="X42" s="1"/>
  <c r="W38"/>
  <c r="X38" s="1"/>
  <c r="W34"/>
  <c r="X34" s="1"/>
  <c r="W30"/>
  <c r="X30" s="1"/>
  <c r="Y45"/>
  <c r="Z45" s="1"/>
  <c r="Y37"/>
  <c r="Z37" s="1"/>
  <c r="W29"/>
  <c r="X29" s="1"/>
  <c r="W201" i="68"/>
  <c r="X201" s="1"/>
  <c r="Y99" i="51"/>
  <c r="Z99" s="1"/>
  <c r="Y259" i="53"/>
  <c r="Z259" s="1"/>
  <c r="W58"/>
  <c r="X58" s="1"/>
  <c r="W203" i="55"/>
  <c r="X203" s="1"/>
  <c r="W67"/>
  <c r="X67" s="1"/>
  <c r="W28"/>
  <c r="X28" s="1"/>
  <c r="W155" i="56"/>
  <c r="X155" s="1"/>
  <c r="W80"/>
  <c r="X80" s="1"/>
  <c r="W258" i="57"/>
  <c r="X258" s="1"/>
  <c r="W185"/>
  <c r="X185" s="1"/>
  <c r="W147"/>
  <c r="X147" s="1"/>
  <c r="Y52"/>
  <c r="Z52" s="1"/>
  <c r="Y222" i="58"/>
  <c r="Z222" s="1"/>
  <c r="Y166"/>
  <c r="Z166" s="1"/>
  <c r="W110"/>
  <c r="X110" s="1"/>
  <c r="W57"/>
  <c r="X57" s="1"/>
  <c r="W264" i="59"/>
  <c r="X264" s="1"/>
  <c r="Y249"/>
  <c r="Z249" s="1"/>
  <c r="Y235"/>
  <c r="Z235" s="1"/>
  <c r="W215"/>
  <c r="X215" s="1"/>
  <c r="W194"/>
  <c r="X194" s="1"/>
  <c r="W171"/>
  <c r="X171" s="1"/>
  <c r="Y148"/>
  <c r="Z148" s="1"/>
  <c r="Y124"/>
  <c r="Z124" s="1"/>
  <c r="W109"/>
  <c r="X109" s="1"/>
  <c r="W89"/>
  <c r="X89" s="1"/>
  <c r="W57"/>
  <c r="X57" s="1"/>
  <c r="W38"/>
  <c r="X38" s="1"/>
  <c r="Y257" i="60"/>
  <c r="Z257" s="1"/>
  <c r="W240"/>
  <c r="X240" s="1"/>
  <c r="W216"/>
  <c r="X216" s="1"/>
  <c r="W200"/>
  <c r="X200" s="1"/>
  <c r="W177"/>
  <c r="X177" s="1"/>
  <c r="Y156"/>
  <c r="Z156" s="1"/>
  <c r="Y128"/>
  <c r="Z128" s="1"/>
  <c r="W108"/>
  <c r="X108" s="1"/>
  <c r="Y77"/>
  <c r="Z77" s="1"/>
  <c r="Y53"/>
  <c r="Z53" s="1"/>
  <c r="Y45"/>
  <c r="Z45" s="1"/>
  <c r="Y263" i="61"/>
  <c r="Z263" s="1"/>
  <c r="Y222"/>
  <c r="Z222" s="1"/>
  <c r="W210"/>
  <c r="X210" s="1"/>
  <c r="W189"/>
  <c r="X189" s="1"/>
  <c r="Y169"/>
  <c r="Z169" s="1"/>
  <c r="Y144"/>
  <c r="Z144" s="1"/>
  <c r="W129"/>
  <c r="X129" s="1"/>
  <c r="Y112"/>
  <c r="Z112" s="1"/>
  <c r="Y99"/>
  <c r="Z99" s="1"/>
  <c r="W88"/>
  <c r="X88" s="1"/>
  <c r="W77"/>
  <c r="X77" s="1"/>
  <c r="Y60"/>
  <c r="Z60" s="1"/>
  <c r="W49"/>
  <c r="X49" s="1"/>
  <c r="W36"/>
  <c r="X36" s="1"/>
  <c r="Y52" i="65"/>
  <c r="Z52" s="1"/>
  <c r="W85" i="50"/>
  <c r="X85" s="1"/>
  <c r="W226" i="52"/>
  <c r="X226" s="1"/>
  <c r="W175" i="53"/>
  <c r="X175" s="1"/>
  <c r="Y53" i="54"/>
  <c r="Z53" s="1"/>
  <c r="W199" i="55"/>
  <c r="X199" s="1"/>
  <c r="Y64"/>
  <c r="Z64" s="1"/>
  <c r="Y174" i="56"/>
  <c r="Z174" s="1"/>
  <c r="W41"/>
  <c r="X41" s="1"/>
  <c r="Y230" i="57"/>
  <c r="Z230" s="1"/>
  <c r="W163"/>
  <c r="X163" s="1"/>
  <c r="W33"/>
  <c r="X33" s="1"/>
  <c r="W199" i="58"/>
  <c r="X199" s="1"/>
  <c r="W143"/>
  <c r="X143" s="1"/>
  <c r="W71"/>
  <c r="X71" s="1"/>
  <c r="W30"/>
  <c r="X30" s="1"/>
  <c r="W249" i="59"/>
  <c r="X249" s="1"/>
  <c r="Y221"/>
  <c r="Z221" s="1"/>
  <c r="Y193"/>
  <c r="Z193" s="1"/>
  <c r="Y170"/>
  <c r="Z170" s="1"/>
  <c r="W148"/>
  <c r="X148" s="1"/>
  <c r="Y132"/>
  <c r="Z132" s="1"/>
  <c r="W108"/>
  <c r="X108" s="1"/>
  <c r="Y82"/>
  <c r="Z82" s="1"/>
  <c r="Y63"/>
  <c r="Z63" s="1"/>
  <c r="Y256" i="60"/>
  <c r="Z256" s="1"/>
  <c r="Y231"/>
  <c r="Z231" s="1"/>
  <c r="Y207"/>
  <c r="Z207" s="1"/>
  <c r="W184"/>
  <c r="X184" s="1"/>
  <c r="Y148"/>
  <c r="Z148" s="1"/>
  <c r="W128"/>
  <c r="X128" s="1"/>
  <c r="W114"/>
  <c r="X114" s="1"/>
  <c r="Y92"/>
  <c r="Z92" s="1"/>
  <c r="W69"/>
  <c r="X69" s="1"/>
  <c r="W53"/>
  <c r="X53" s="1"/>
  <c r="W29"/>
  <c r="X29" s="1"/>
  <c r="W250" i="61"/>
  <c r="X250" s="1"/>
  <c r="W229"/>
  <c r="X229" s="1"/>
  <c r="W216"/>
  <c r="X216" s="1"/>
  <c r="Y195"/>
  <c r="Z195" s="1"/>
  <c r="W169"/>
  <c r="X169" s="1"/>
  <c r="W150"/>
  <c r="X150" s="1"/>
  <c r="W128"/>
  <c r="X128" s="1"/>
  <c r="Y95"/>
  <c r="Z95" s="1"/>
  <c r="W84"/>
  <c r="X84" s="1"/>
  <c r="W68"/>
  <c r="X68" s="1"/>
  <c r="W60"/>
  <c r="X60" s="1"/>
  <c r="W52"/>
  <c r="X52" s="1"/>
  <c r="W40"/>
  <c r="X40" s="1"/>
  <c r="Y27"/>
  <c r="Z27" s="1"/>
  <c r="Y167" i="60"/>
  <c r="Z167" s="1"/>
  <c r="W111"/>
  <c r="X111" s="1"/>
  <c r="Y81"/>
  <c r="Z81" s="1"/>
  <c r="Y57"/>
  <c r="Z57" s="1"/>
  <c r="Y33"/>
  <c r="Z33" s="1"/>
  <c r="W253" i="61"/>
  <c r="X253" s="1"/>
  <c r="W213"/>
  <c r="X213" s="1"/>
  <c r="W192"/>
  <c r="X192" s="1"/>
  <c r="Y166"/>
  <c r="Z166" s="1"/>
  <c r="W142"/>
  <c r="X142" s="1"/>
  <c r="Y120"/>
  <c r="Z120" s="1"/>
  <c r="Y90"/>
  <c r="Z90" s="1"/>
  <c r="W75"/>
  <c r="X75" s="1"/>
  <c r="W63"/>
  <c r="X63" s="1"/>
  <c r="Y46"/>
  <c r="Z46" s="1"/>
  <c r="Y49" i="47"/>
  <c r="Z49" s="1"/>
  <c r="W103" i="49"/>
  <c r="X103" s="1"/>
  <c r="W141" i="51"/>
  <c r="X141" s="1"/>
  <c r="W162" i="52"/>
  <c r="X162" s="1"/>
  <c r="W57"/>
  <c r="X57" s="1"/>
  <c r="W206" i="53"/>
  <c r="X206" s="1"/>
  <c r="W84"/>
  <c r="X84" s="1"/>
  <c r="W257" i="54"/>
  <c r="X257" s="1"/>
  <c r="W184"/>
  <c r="X184" s="1"/>
  <c r="W129"/>
  <c r="X129" s="1"/>
  <c r="W76"/>
  <c r="X76" s="1"/>
  <c r="W26"/>
  <c r="X26" s="1"/>
  <c r="Y222" i="55"/>
  <c r="Z222" s="1"/>
  <c r="W170"/>
  <c r="X170" s="1"/>
  <c r="W122"/>
  <c r="X122" s="1"/>
  <c r="Y38"/>
  <c r="Z38" s="1"/>
  <c r="Y236" i="56"/>
  <c r="Z236" s="1"/>
  <c r="W191"/>
  <c r="X191" s="1"/>
  <c r="W159"/>
  <c r="X159" s="1"/>
  <c r="Y134"/>
  <c r="Z134" s="1"/>
  <c r="W109"/>
  <c r="X109" s="1"/>
  <c r="Y66"/>
  <c r="Z66" s="1"/>
  <c r="W47"/>
  <c r="X47" s="1"/>
  <c r="Y266" i="57"/>
  <c r="Z266" s="1"/>
  <c r="Y239"/>
  <c r="Z239" s="1"/>
  <c r="W217"/>
  <c r="X217" s="1"/>
  <c r="Y193"/>
  <c r="Z193" s="1"/>
  <c r="W170"/>
  <c r="X170" s="1"/>
  <c r="Y151"/>
  <c r="Z151" s="1"/>
  <c r="Y132"/>
  <c r="Z132" s="1"/>
  <c r="Y111"/>
  <c r="Z111" s="1"/>
  <c r="Y94"/>
  <c r="Z94" s="1"/>
  <c r="W76"/>
  <c r="X76" s="1"/>
  <c r="Y56"/>
  <c r="Z56" s="1"/>
  <c r="Y38"/>
  <c r="Z38" s="1"/>
  <c r="W262" i="58"/>
  <c r="X262" s="1"/>
  <c r="W242"/>
  <c r="X242" s="1"/>
  <c r="W226"/>
  <c r="X226" s="1"/>
  <c r="W208"/>
  <c r="X208" s="1"/>
  <c r="Y186"/>
  <c r="Z186" s="1"/>
  <c r="W170"/>
  <c r="X170" s="1"/>
  <c r="W152"/>
  <c r="X152" s="1"/>
  <c r="W131"/>
  <c r="X131" s="1"/>
  <c r="Y114"/>
  <c r="Z114" s="1"/>
  <c r="W98"/>
  <c r="X98" s="1"/>
  <c r="W78"/>
  <c r="X78" s="1"/>
  <c r="W61"/>
  <c r="X61" s="1"/>
  <c r="W44"/>
  <c r="X44" s="1"/>
  <c r="Y32"/>
  <c r="Z32" s="1"/>
  <c r="W258" i="59"/>
  <c r="X258" s="1"/>
  <c r="Y250"/>
  <c r="Z250" s="1"/>
  <c r="W244"/>
  <c r="X244" s="1"/>
  <c r="W237"/>
  <c r="X237" s="1"/>
  <c r="W223"/>
  <c r="X223" s="1"/>
  <c r="W209"/>
  <c r="X209" s="1"/>
  <c r="W202"/>
  <c r="X202" s="1"/>
  <c r="W195"/>
  <c r="X195" s="1"/>
  <c r="Y180"/>
  <c r="Z180" s="1"/>
  <c r="W172"/>
  <c r="X172" s="1"/>
  <c r="Y164"/>
  <c r="Z164" s="1"/>
  <c r="Y157"/>
  <c r="Z157" s="1"/>
  <c r="W150"/>
  <c r="X150" s="1"/>
  <c r="Y142"/>
  <c r="Z142" s="1"/>
  <c r="W135"/>
  <c r="X135" s="1"/>
  <c r="Y126"/>
  <c r="Z126" s="1"/>
  <c r="Y118"/>
  <c r="Z118" s="1"/>
  <c r="Y110"/>
  <c r="Z110" s="1"/>
  <c r="W103"/>
  <c r="X103" s="1"/>
  <c r="Y90"/>
  <c r="Z90" s="1"/>
  <c r="W84"/>
  <c r="X84" s="1"/>
  <c r="W78"/>
  <c r="X78" s="1"/>
  <c r="W71"/>
  <c r="X71" s="1"/>
  <c r="W65"/>
  <c r="X65" s="1"/>
  <c r="W52"/>
  <c r="X52" s="1"/>
  <c r="W46"/>
  <c r="X46" s="1"/>
  <c r="Y39"/>
  <c r="Z39" s="1"/>
  <c r="Y33"/>
  <c r="Z33" s="1"/>
  <c r="W259" i="60"/>
  <c r="X259" s="1"/>
  <c r="W250"/>
  <c r="X250" s="1"/>
  <c r="Y241"/>
  <c r="Z241" s="1"/>
  <c r="Y233"/>
  <c r="Z233" s="1"/>
  <c r="Y225"/>
  <c r="Z225" s="1"/>
  <c r="Y217"/>
  <c r="Z217" s="1"/>
  <c r="Y209"/>
  <c r="Z209" s="1"/>
  <c r="Y201"/>
  <c r="Z201" s="1"/>
  <c r="Y193"/>
  <c r="Z193" s="1"/>
  <c r="Y185"/>
  <c r="Z185" s="1"/>
  <c r="Y178"/>
  <c r="Z178" s="1"/>
  <c r="W172"/>
  <c r="X172" s="1"/>
  <c r="W165"/>
  <c r="X165" s="1"/>
  <c r="W158"/>
  <c r="X158" s="1"/>
  <c r="Y150"/>
  <c r="Z150" s="1"/>
  <c r="Y143"/>
  <c r="Z143" s="1"/>
  <c r="W137"/>
  <c r="X137" s="1"/>
  <c r="W130"/>
  <c r="X130" s="1"/>
  <c r="Y122"/>
  <c r="Z122" s="1"/>
  <c r="W116"/>
  <c r="X116" s="1"/>
  <c r="Y109"/>
  <c r="Z109" s="1"/>
  <c r="Y101"/>
  <c r="Z101" s="1"/>
  <c r="Y86"/>
  <c r="Z86" s="1"/>
  <c r="W79"/>
  <c r="X79" s="1"/>
  <c r="W71"/>
  <c r="X71" s="1"/>
  <c r="W63"/>
  <c r="X63" s="1"/>
  <c r="W55"/>
  <c r="X55" s="1"/>
  <c r="W47"/>
  <c r="X47" s="1"/>
  <c r="W39"/>
  <c r="X39" s="1"/>
  <c r="W31"/>
  <c r="X31" s="1"/>
  <c r="W265" i="61"/>
  <c r="X265" s="1"/>
  <c r="W258"/>
  <c r="X258" s="1"/>
  <c r="Y244"/>
  <c r="Z244" s="1"/>
  <c r="Y237"/>
  <c r="Z237" s="1"/>
  <c r="W231"/>
  <c r="X231" s="1"/>
  <c r="W224"/>
  <c r="X224" s="1"/>
  <c r="W218"/>
  <c r="X218" s="1"/>
  <c r="W211"/>
  <c r="X211" s="1"/>
  <c r="Y203"/>
  <c r="Z203" s="1"/>
  <c r="W190"/>
  <c r="X190" s="1"/>
  <c r="W183"/>
  <c r="X183" s="1"/>
  <c r="W177"/>
  <c r="X177" s="1"/>
  <c r="W165"/>
  <c r="X165" s="1"/>
  <c r="W158"/>
  <c r="X158" s="1"/>
  <c r="Y151"/>
  <c r="Z151" s="1"/>
  <c r="Y145"/>
  <c r="Z145" s="1"/>
  <c r="Y135"/>
  <c r="Z135" s="1"/>
  <c r="Y129"/>
  <c r="Z129" s="1"/>
  <c r="Y124"/>
  <c r="Z124" s="1"/>
  <c r="W119"/>
  <c r="X119" s="1"/>
  <c r="W114"/>
  <c r="X114" s="1"/>
  <c r="W109"/>
  <c r="X109" s="1"/>
  <c r="Y103"/>
  <c r="Z103" s="1"/>
  <c r="W97"/>
  <c r="X97" s="1"/>
  <c r="W93"/>
  <c r="X93" s="1"/>
  <c r="Y89"/>
  <c r="Z89" s="1"/>
  <c r="W85"/>
  <c r="X85" s="1"/>
  <c r="Y81"/>
  <c r="Z81" s="1"/>
  <c r="Y77"/>
  <c r="Z77" s="1"/>
  <c r="W74"/>
  <c r="X74" s="1"/>
  <c r="W70"/>
  <c r="X70" s="1"/>
  <c r="W66"/>
  <c r="X66" s="1"/>
  <c r="W62"/>
  <c r="X62" s="1"/>
  <c r="Y57"/>
  <c r="Z57" s="1"/>
  <c r="Y53"/>
  <c r="Z53" s="1"/>
  <c r="Y49"/>
  <c r="Z49" s="1"/>
  <c r="Y41"/>
  <c r="Z41" s="1"/>
  <c r="Y33"/>
  <c r="Z33" s="1"/>
  <c r="Y101" i="48"/>
  <c r="Z101" s="1"/>
  <c r="W220" i="51"/>
  <c r="X220" s="1"/>
  <c r="W122" i="52"/>
  <c r="X122" s="1"/>
  <c r="W119" i="53"/>
  <c r="X119" s="1"/>
  <c r="Y163" i="54"/>
  <c r="Z163" s="1"/>
  <c r="W255" i="55"/>
  <c r="X255" s="1"/>
  <c r="Y115"/>
  <c r="Z115" s="1"/>
  <c r="W184" i="56"/>
  <c r="X184" s="1"/>
  <c r="Y126"/>
  <c r="Z126" s="1"/>
  <c r="W62"/>
  <c r="X62" s="1"/>
  <c r="W235" i="57"/>
  <c r="X235" s="1"/>
  <c r="Y166"/>
  <c r="Z166" s="1"/>
  <c r="Y90"/>
  <c r="Z90" s="1"/>
  <c r="Y34"/>
  <c r="Z34" s="1"/>
  <c r="W201" i="58"/>
  <c r="X201" s="1"/>
  <c r="W145"/>
  <c r="X145" s="1"/>
  <c r="Y91"/>
  <c r="Z91" s="1"/>
  <c r="W42"/>
  <c r="X42" s="1"/>
  <c r="Y256" i="59"/>
  <c r="Z256" s="1"/>
  <c r="Y228"/>
  <c r="Z228" s="1"/>
  <c r="W208"/>
  <c r="X208" s="1"/>
  <c r="Y178"/>
  <c r="Z178" s="1"/>
  <c r="W156"/>
  <c r="X156" s="1"/>
  <c r="W133"/>
  <c r="X133" s="1"/>
  <c r="Y101"/>
  <c r="Z101" s="1"/>
  <c r="W70"/>
  <c r="X70" s="1"/>
  <c r="W45"/>
  <c r="X45" s="1"/>
  <c r="Y266" i="60"/>
  <c r="Z266" s="1"/>
  <c r="W232"/>
  <c r="X232" s="1"/>
  <c r="W208"/>
  <c r="X208" s="1"/>
  <c r="Y170"/>
  <c r="Z170" s="1"/>
  <c r="W149"/>
  <c r="X149" s="1"/>
  <c r="W121"/>
  <c r="X121" s="1"/>
  <c r="Y85"/>
  <c r="Z85" s="1"/>
  <c r="Y69"/>
  <c r="Z69" s="1"/>
  <c r="Y37"/>
  <c r="Z37" s="1"/>
  <c r="W236" i="61"/>
  <c r="X236" s="1"/>
  <c r="Y216"/>
  <c r="Z216" s="1"/>
  <c r="W196"/>
  <c r="X196" s="1"/>
  <c r="W176"/>
  <c r="X176" s="1"/>
  <c r="Y156"/>
  <c r="Z156" s="1"/>
  <c r="W134"/>
  <c r="X134" s="1"/>
  <c r="Y107"/>
  <c r="Z107" s="1"/>
  <c r="Y80"/>
  <c r="Z80" s="1"/>
  <c r="W65"/>
  <c r="X65" s="1"/>
  <c r="Y52"/>
  <c r="Z52" s="1"/>
  <c r="W41"/>
  <c r="X41" s="1"/>
  <c r="W28"/>
  <c r="X28" s="1"/>
  <c r="Y257" i="50"/>
  <c r="Z257" s="1"/>
  <c r="Y210" i="51"/>
  <c r="Z210" s="1"/>
  <c r="W115" i="52"/>
  <c r="X115" s="1"/>
  <c r="W225" i="54"/>
  <c r="X225" s="1"/>
  <c r="Y254" i="55"/>
  <c r="Z254" s="1"/>
  <c r="Y108"/>
  <c r="Z108" s="1"/>
  <c r="Y216" i="56"/>
  <c r="Z216" s="1"/>
  <c r="W124"/>
  <c r="X124" s="1"/>
  <c r="W59"/>
  <c r="X59" s="1"/>
  <c r="W210" i="57"/>
  <c r="X210" s="1"/>
  <c r="Y145"/>
  <c r="Z145" s="1"/>
  <c r="W89"/>
  <c r="X89" s="1"/>
  <c r="Y253" i="58"/>
  <c r="Z253" s="1"/>
  <c r="Y165"/>
  <c r="Z165" s="1"/>
  <c r="W109"/>
  <c r="X109" s="1"/>
  <c r="Y55"/>
  <c r="Z55" s="1"/>
  <c r="W263" i="59"/>
  <c r="X263" s="1"/>
  <c r="Y207"/>
  <c r="Z207" s="1"/>
  <c r="W163"/>
  <c r="X163" s="1"/>
  <c r="Y140"/>
  <c r="Z140" s="1"/>
  <c r="Y116"/>
  <c r="Z116" s="1"/>
  <c r="Y95"/>
  <c r="Z95" s="1"/>
  <c r="Y76"/>
  <c r="Z76" s="1"/>
  <c r="Y37"/>
  <c r="Z37" s="1"/>
  <c r="Y247" i="60"/>
  <c r="Z247" s="1"/>
  <c r="Y223"/>
  <c r="Z223" s="1"/>
  <c r="Y199"/>
  <c r="Z199" s="1"/>
  <c r="W156"/>
  <c r="X156" s="1"/>
  <c r="W142"/>
  <c r="X142" s="1"/>
  <c r="Y120"/>
  <c r="Z120" s="1"/>
  <c r="W100"/>
  <c r="X100" s="1"/>
  <c r="W77"/>
  <c r="X77" s="1"/>
  <c r="W45"/>
  <c r="X45" s="1"/>
  <c r="W263" i="61"/>
  <c r="X263" s="1"/>
  <c r="W243"/>
  <c r="X243" s="1"/>
  <c r="W222"/>
  <c r="X222" s="1"/>
  <c r="Y188"/>
  <c r="Z188" s="1"/>
  <c r="W163"/>
  <c r="X163" s="1"/>
  <c r="Y132"/>
  <c r="Z132" s="1"/>
  <c r="Y117"/>
  <c r="Z117" s="1"/>
  <c r="W99"/>
  <c r="X99" s="1"/>
  <c r="Y87"/>
  <c r="Z87" s="1"/>
  <c r="Y76"/>
  <c r="Z76" s="1"/>
  <c r="Y64"/>
  <c r="Z64" s="1"/>
  <c r="Y48"/>
  <c r="Z48" s="1"/>
  <c r="Y35"/>
  <c r="Z35" s="1"/>
  <c r="Y180" i="60"/>
  <c r="Z180" s="1"/>
  <c r="W125"/>
  <c r="X125" s="1"/>
  <c r="W89"/>
  <c r="X89" s="1"/>
  <c r="Y49"/>
  <c r="Z49" s="1"/>
  <c r="Y266" i="61"/>
  <c r="Z266" s="1"/>
  <c r="W240"/>
  <c r="X240" s="1"/>
  <c r="W206"/>
  <c r="X206" s="1"/>
  <c r="W179"/>
  <c r="X179" s="1"/>
  <c r="Y147"/>
  <c r="Z147" s="1"/>
  <c r="W126"/>
  <c r="X126" s="1"/>
  <c r="Y78"/>
  <c r="Z78" s="1"/>
  <c r="Y58"/>
  <c r="Z58" s="1"/>
  <c r="Y30"/>
  <c r="Z30" s="1"/>
  <c r="W215" i="48"/>
  <c r="X215" s="1"/>
  <c r="Y79" i="49"/>
  <c r="Z79" s="1"/>
  <c r="W117" i="50"/>
  <c r="X117" s="1"/>
  <c r="W253" i="51"/>
  <c r="X253" s="1"/>
  <c r="W127"/>
  <c r="X127" s="1"/>
  <c r="W148" i="52"/>
  <c r="X148" s="1"/>
  <c r="Y44"/>
  <c r="Z44" s="1"/>
  <c r="W197" i="53"/>
  <c r="X197" s="1"/>
  <c r="Y133"/>
  <c r="Z133" s="1"/>
  <c r="Y75"/>
  <c r="Z75" s="1"/>
  <c r="Y247" i="54"/>
  <c r="Z247" s="1"/>
  <c r="W178"/>
  <c r="X178" s="1"/>
  <c r="Y122"/>
  <c r="Z122" s="1"/>
  <c r="Y69"/>
  <c r="Z69" s="1"/>
  <c r="W263" i="55"/>
  <c r="X263" s="1"/>
  <c r="W207"/>
  <c r="X207" s="1"/>
  <c r="W163"/>
  <c r="X163" s="1"/>
  <c r="W119"/>
  <c r="X119" s="1"/>
  <c r="Y80"/>
  <c r="Z80" s="1"/>
  <c r="W35"/>
  <c r="X35" s="1"/>
  <c r="W223" i="56"/>
  <c r="X223" s="1"/>
  <c r="W185"/>
  <c r="X185" s="1"/>
  <c r="Y156"/>
  <c r="Z156" s="1"/>
  <c r="W134"/>
  <c r="X134" s="1"/>
  <c r="W107"/>
  <c r="X107" s="1"/>
  <c r="W86"/>
  <c r="X86" s="1"/>
  <c r="W64"/>
  <c r="X64" s="1"/>
  <c r="W43"/>
  <c r="X43" s="1"/>
  <c r="W265" i="57"/>
  <c r="X265" s="1"/>
  <c r="Y237"/>
  <c r="Z237" s="1"/>
  <c r="W212"/>
  <c r="X212" s="1"/>
  <c r="Y191"/>
  <c r="Z191" s="1"/>
  <c r="Y147"/>
  <c r="Z147" s="1"/>
  <c r="W131"/>
  <c r="X131" s="1"/>
  <c r="W110"/>
  <c r="X110" s="1"/>
  <c r="W91"/>
  <c r="X91" s="1"/>
  <c r="Y54"/>
  <c r="Z54" s="1"/>
  <c r="W35"/>
  <c r="X35" s="1"/>
  <c r="Y260" i="58"/>
  <c r="Z260" s="1"/>
  <c r="W240"/>
  <c r="X240" s="1"/>
  <c r="W223"/>
  <c r="X223" s="1"/>
  <c r="Y206"/>
  <c r="Z206" s="1"/>
  <c r="W185"/>
  <c r="X185" s="1"/>
  <c r="W151"/>
  <c r="X151" s="1"/>
  <c r="W129"/>
  <c r="X129" s="1"/>
  <c r="Y110"/>
  <c r="Z110" s="1"/>
  <c r="Y96"/>
  <c r="Z96" s="1"/>
  <c r="Y76"/>
  <c r="Z76" s="1"/>
  <c r="Y57"/>
  <c r="Z57" s="1"/>
  <c r="Y43"/>
  <c r="Z43" s="1"/>
  <c r="W32"/>
  <c r="X32" s="1"/>
  <c r="Y264" i="59"/>
  <c r="Z264" s="1"/>
  <c r="Y257"/>
  <c r="Z257" s="1"/>
  <c r="Y243"/>
  <c r="Z243" s="1"/>
  <c r="Y236"/>
  <c r="Z236" s="1"/>
  <c r="Y229"/>
  <c r="Z229" s="1"/>
  <c r="Y222"/>
  <c r="Z222" s="1"/>
  <c r="W216"/>
  <c r="X216" s="1"/>
  <c r="Y201"/>
  <c r="Z201" s="1"/>
  <c r="Y194"/>
  <c r="Z194" s="1"/>
  <c r="W188"/>
  <c r="X188" s="1"/>
  <c r="Y179"/>
  <c r="Z179" s="1"/>
  <c r="Y171"/>
  <c r="Z171" s="1"/>
  <c r="W157"/>
  <c r="X157" s="1"/>
  <c r="Y149"/>
  <c r="Z149" s="1"/>
  <c r="W142"/>
  <c r="X142" s="1"/>
  <c r="Y134"/>
  <c r="Z134" s="1"/>
  <c r="Y125"/>
  <c r="Z125" s="1"/>
  <c r="W118"/>
  <c r="X118" s="1"/>
  <c r="W110"/>
  <c r="X110" s="1"/>
  <c r="Y96"/>
  <c r="Z96" s="1"/>
  <c r="W90"/>
  <c r="X90" s="1"/>
  <c r="Y77"/>
  <c r="Z77" s="1"/>
  <c r="Y58"/>
  <c r="Z58" s="1"/>
  <c r="W39"/>
  <c r="X39" s="1"/>
  <c r="Y26"/>
  <c r="Z26" s="1"/>
  <c r="Y258" i="60"/>
  <c r="Z258" s="1"/>
  <c r="Y249"/>
  <c r="Z249" s="1"/>
  <c r="W241"/>
  <c r="X241" s="1"/>
  <c r="W233"/>
  <c r="X233" s="1"/>
  <c r="W225"/>
  <c r="X225" s="1"/>
  <c r="W217"/>
  <c r="X217" s="1"/>
  <c r="W209"/>
  <c r="X209" s="1"/>
  <c r="W201"/>
  <c r="X201" s="1"/>
  <c r="W193"/>
  <c r="X193" s="1"/>
  <c r="W185"/>
  <c r="X185" s="1"/>
  <c r="W178"/>
  <c r="X178" s="1"/>
  <c r="Y171"/>
  <c r="Z171" s="1"/>
  <c r="Y164"/>
  <c r="Z164" s="1"/>
  <c r="Y157"/>
  <c r="Z157" s="1"/>
  <c r="W150"/>
  <c r="X150" s="1"/>
  <c r="W143"/>
  <c r="X143" s="1"/>
  <c r="Y136"/>
  <c r="Z136" s="1"/>
  <c r="Y129"/>
  <c r="Z129" s="1"/>
  <c r="W122"/>
  <c r="X122" s="1"/>
  <c r="Y115"/>
  <c r="Z115" s="1"/>
  <c r="W109"/>
  <c r="X109" s="1"/>
  <c r="W101"/>
  <c r="X101" s="1"/>
  <c r="W94"/>
  <c r="X94" s="1"/>
  <c r="Y78"/>
  <c r="Z78" s="1"/>
  <c r="Y70"/>
  <c r="Z70" s="1"/>
  <c r="Y62"/>
  <c r="Z62" s="1"/>
  <c r="Y54"/>
  <c r="Z54" s="1"/>
  <c r="Y46"/>
  <c r="Z46" s="1"/>
  <c r="Y38"/>
  <c r="Z38" s="1"/>
  <c r="Y30"/>
  <c r="Z30" s="1"/>
  <c r="Y264" i="61"/>
  <c r="Z264" s="1"/>
  <c r="Y257"/>
  <c r="Z257" s="1"/>
  <c r="W251"/>
  <c r="X251" s="1"/>
  <c r="W244"/>
  <c r="X244" s="1"/>
  <c r="W237"/>
  <c r="X237" s="1"/>
  <c r="Y230"/>
  <c r="Z230" s="1"/>
  <c r="Y223"/>
  <c r="Z223" s="1"/>
  <c r="Y217"/>
  <c r="Z217" s="1"/>
  <c r="Y210"/>
  <c r="Z210" s="1"/>
  <c r="W197"/>
  <c r="X197" s="1"/>
  <c r="Y189"/>
  <c r="Z189" s="1"/>
  <c r="Y176"/>
  <c r="Z176" s="1"/>
  <c r="Y170"/>
  <c r="Z170" s="1"/>
  <c r="Y164"/>
  <c r="Z164" s="1"/>
  <c r="Y157"/>
  <c r="Z157" s="1"/>
  <c r="W151"/>
  <c r="X151" s="1"/>
  <c r="Y139"/>
  <c r="Z139" s="1"/>
  <c r="Y134"/>
  <c r="Z134" s="1"/>
  <c r="W124"/>
  <c r="X124" s="1"/>
  <c r="Y118"/>
  <c r="Z118" s="1"/>
  <c r="W113"/>
  <c r="X113" s="1"/>
  <c r="W108"/>
  <c r="X108" s="1"/>
  <c r="W103"/>
  <c r="X103" s="1"/>
  <c r="W100"/>
  <c r="X100" s="1"/>
  <c r="Y96"/>
  <c r="Z96" s="1"/>
  <c r="Y92"/>
  <c r="Z92" s="1"/>
  <c r="Y88"/>
  <c r="Z88" s="1"/>
  <c r="W81"/>
  <c r="X81" s="1"/>
  <c r="Y73"/>
  <c r="Z73" s="1"/>
  <c r="Y69"/>
  <c r="Z69" s="1"/>
  <c r="Y65"/>
  <c r="Z65" s="1"/>
  <c r="W61"/>
  <c r="X61" s="1"/>
  <c r="W53"/>
  <c r="X53" s="1"/>
  <c r="W45"/>
  <c r="X45" s="1"/>
  <c r="W37"/>
  <c r="X37" s="1"/>
  <c r="W33"/>
  <c r="X33" s="1"/>
  <c r="Y28"/>
  <c r="Z28" s="1"/>
  <c r="Y31" i="49"/>
  <c r="Z31" s="1"/>
  <c r="Y90" i="50"/>
  <c r="Z90" s="1"/>
  <c r="W233" i="52"/>
  <c r="X233" s="1"/>
  <c r="W179" i="53"/>
  <c r="X179" s="1"/>
  <c r="Y229" i="54"/>
  <c r="Z229" s="1"/>
  <c r="Y56"/>
  <c r="Z56" s="1"/>
  <c r="Y162" i="55"/>
  <c r="Z162" s="1"/>
  <c r="Y219" i="56"/>
  <c r="Z219" s="1"/>
  <c r="W103"/>
  <c r="X103" s="1"/>
  <c r="Y42"/>
  <c r="Z42" s="1"/>
  <c r="Y211" i="57"/>
  <c r="Z211" s="1"/>
  <c r="W126"/>
  <c r="X126" s="1"/>
  <c r="W70"/>
  <c r="X70" s="1"/>
  <c r="Y255" i="58"/>
  <c r="Z255" s="1"/>
  <c r="Y183"/>
  <c r="Z183" s="1"/>
  <c r="Y127"/>
  <c r="Z127" s="1"/>
  <c r="Y74"/>
  <c r="Z74" s="1"/>
  <c r="Y30"/>
  <c r="Z30" s="1"/>
  <c r="Y242" i="59"/>
  <c r="Z242" s="1"/>
  <c r="W222"/>
  <c r="X222" s="1"/>
  <c r="Y186"/>
  <c r="Z186" s="1"/>
  <c r="Y163"/>
  <c r="Z163" s="1"/>
  <c r="W141"/>
  <c r="X141" s="1"/>
  <c r="W117"/>
  <c r="X117" s="1"/>
  <c r="W64"/>
  <c r="X64" s="1"/>
  <c r="W51"/>
  <c r="X51" s="1"/>
  <c r="W32"/>
  <c r="X32" s="1"/>
  <c r="W248" i="60"/>
  <c r="X248" s="1"/>
  <c r="W224"/>
  <c r="X224" s="1"/>
  <c r="W192"/>
  <c r="X192" s="1"/>
  <c r="Y163"/>
  <c r="Z163" s="1"/>
  <c r="Y142"/>
  <c r="Z142" s="1"/>
  <c r="Y114"/>
  <c r="Z114" s="1"/>
  <c r="W93"/>
  <c r="X93" s="1"/>
  <c r="Y61"/>
  <c r="Z61" s="1"/>
  <c r="Y29"/>
  <c r="Z29" s="1"/>
  <c r="Y256" i="61"/>
  <c r="Z256" s="1"/>
  <c r="Y229"/>
  <c r="Z229" s="1"/>
  <c r="Y202"/>
  <c r="Z202" s="1"/>
  <c r="W182"/>
  <c r="X182" s="1"/>
  <c r="Y163"/>
  <c r="Z163" s="1"/>
  <c r="W139"/>
  <c r="X139" s="1"/>
  <c r="Y122"/>
  <c r="Z122" s="1"/>
  <c r="Y102"/>
  <c r="Z102" s="1"/>
  <c r="Y84"/>
  <c r="Z84" s="1"/>
  <c r="W69"/>
  <c r="X69" s="1"/>
  <c r="W57"/>
  <c r="X57" s="1"/>
  <c r="Y44"/>
  <c r="Z44" s="1"/>
  <c r="Y32"/>
  <c r="Z32" s="1"/>
  <c r="Y69" i="48"/>
  <c r="Z69" s="1"/>
  <c r="W92" i="51"/>
  <c r="X92" s="1"/>
  <c r="Y253" i="53"/>
  <c r="Z253" s="1"/>
  <c r="Y54"/>
  <c r="Z54" s="1"/>
  <c r="W107" i="54"/>
  <c r="X107" s="1"/>
  <c r="Y149" i="55"/>
  <c r="Z149" s="1"/>
  <c r="Y27"/>
  <c r="Z27" s="1"/>
  <c r="W151" i="56"/>
  <c r="X151" s="1"/>
  <c r="Y255" i="57"/>
  <c r="Z255" s="1"/>
  <c r="Y183"/>
  <c r="Z183" s="1"/>
  <c r="Y124"/>
  <c r="Z124" s="1"/>
  <c r="Y48"/>
  <c r="Z48" s="1"/>
  <c r="W180" i="58"/>
  <c r="X180" s="1"/>
  <c r="Y89"/>
  <c r="Z89" s="1"/>
  <c r="Y40"/>
  <c r="Z40" s="1"/>
  <c r="W235" i="59"/>
  <c r="X235" s="1"/>
  <c r="Y200"/>
  <c r="Z200" s="1"/>
  <c r="W178"/>
  <c r="X178" s="1"/>
  <c r="Y155"/>
  <c r="Z155" s="1"/>
  <c r="W124"/>
  <c r="X124" s="1"/>
  <c r="W101"/>
  <c r="X101" s="1"/>
  <c r="Y69"/>
  <c r="Z69" s="1"/>
  <c r="W266" i="60"/>
  <c r="X266" s="1"/>
  <c r="Y239"/>
  <c r="Z239" s="1"/>
  <c r="Y215"/>
  <c r="Z215" s="1"/>
  <c r="Y191"/>
  <c r="Z191" s="1"/>
  <c r="W163"/>
  <c r="X163" s="1"/>
  <c r="Y135"/>
  <c r="Z135" s="1"/>
  <c r="Y107"/>
  <c r="Z107" s="1"/>
  <c r="W85"/>
  <c r="X85" s="1"/>
  <c r="W61"/>
  <c r="X61" s="1"/>
  <c r="W37"/>
  <c r="X37" s="1"/>
  <c r="W256" i="61"/>
  <c r="X256" s="1"/>
  <c r="Y235"/>
  <c r="Z235" s="1"/>
  <c r="Y209"/>
  <c r="Z209" s="1"/>
  <c r="Y175"/>
  <c r="Z175" s="1"/>
  <c r="Y138"/>
  <c r="Z138" s="1"/>
  <c r="W122"/>
  <c r="X122" s="1"/>
  <c r="W106"/>
  <c r="X106" s="1"/>
  <c r="Y91"/>
  <c r="Z91" s="1"/>
  <c r="W73"/>
  <c r="X73" s="1"/>
  <c r="Y56"/>
  <c r="Z56" s="1"/>
  <c r="W44"/>
  <c r="X44" s="1"/>
  <c r="W32"/>
  <c r="X32" s="1"/>
  <c r="W174" i="60"/>
  <c r="X174" s="1"/>
  <c r="W104"/>
  <c r="X104" s="1"/>
  <c r="Y73"/>
  <c r="Z73" s="1"/>
  <c r="Y41"/>
  <c r="Z41" s="1"/>
  <c r="Y246" i="61"/>
  <c r="Z246" s="1"/>
  <c r="Y219"/>
  <c r="Z219" s="1"/>
  <c r="Y185"/>
  <c r="Z185" s="1"/>
  <c r="W160"/>
  <c r="X160" s="1"/>
  <c r="Y136"/>
  <c r="Z136" s="1"/>
  <c r="Y115"/>
  <c r="Z115" s="1"/>
  <c r="W94"/>
  <c r="X94" s="1"/>
  <c r="W71"/>
  <c r="X71" s="1"/>
  <c r="W55"/>
  <c r="X55" s="1"/>
  <c r="Y38"/>
  <c r="Z38" s="1"/>
  <c r="Y37" i="48"/>
  <c r="Z37" s="1"/>
  <c r="Y241" i="50"/>
  <c r="Z241" s="1"/>
  <c r="W202" i="51"/>
  <c r="X202" s="1"/>
  <c r="Y84"/>
  <c r="Z84" s="1"/>
  <c r="Y218" i="52"/>
  <c r="Z218" s="1"/>
  <c r="W108"/>
  <c r="X108" s="1"/>
  <c r="W247" i="53"/>
  <c r="X247" s="1"/>
  <c r="W171"/>
  <c r="X171" s="1"/>
  <c r="Y111"/>
  <c r="Z111" s="1"/>
  <c r="W50"/>
  <c r="X50" s="1"/>
  <c r="W220" i="54"/>
  <c r="X220" s="1"/>
  <c r="Y156"/>
  <c r="Z156" s="1"/>
  <c r="Y103"/>
  <c r="Z103" s="1"/>
  <c r="W50"/>
  <c r="X50" s="1"/>
  <c r="W239" i="55"/>
  <c r="X239" s="1"/>
  <c r="W191"/>
  <c r="X191" s="1"/>
  <c r="W108"/>
  <c r="X108" s="1"/>
  <c r="W253" i="56"/>
  <c r="X253" s="1"/>
  <c r="Y209"/>
  <c r="Z209" s="1"/>
  <c r="Y171"/>
  <c r="Z171" s="1"/>
  <c r="Y150"/>
  <c r="Z150" s="1"/>
  <c r="Y122"/>
  <c r="Z122" s="1"/>
  <c r="W95"/>
  <c r="X95" s="1"/>
  <c r="Y76"/>
  <c r="Z76" s="1"/>
  <c r="Y58"/>
  <c r="Z58" s="1"/>
  <c r="Y34"/>
  <c r="Z34" s="1"/>
  <c r="Y253" i="57"/>
  <c r="Z253" s="1"/>
  <c r="W230"/>
  <c r="X230" s="1"/>
  <c r="W203"/>
  <c r="X203" s="1"/>
  <c r="W181"/>
  <c r="X181" s="1"/>
  <c r="Y162"/>
  <c r="Z162" s="1"/>
  <c r="W140"/>
  <c r="X140" s="1"/>
  <c r="W123"/>
  <c r="X123" s="1"/>
  <c r="Y105"/>
  <c r="Z105" s="1"/>
  <c r="Y83"/>
  <c r="Z83" s="1"/>
  <c r="Y66"/>
  <c r="Z66" s="1"/>
  <c r="W48"/>
  <c r="X48" s="1"/>
  <c r="Y251" i="58"/>
  <c r="Z251" s="1"/>
  <c r="W235"/>
  <c r="X235" s="1"/>
  <c r="Y215"/>
  <c r="Z215" s="1"/>
  <c r="Y159"/>
  <c r="Z159" s="1"/>
  <c r="W141"/>
  <c r="X141" s="1"/>
  <c r="Y124"/>
  <c r="Z124" s="1"/>
  <c r="Y104"/>
  <c r="Z104" s="1"/>
  <c r="W37"/>
  <c r="X37" s="1"/>
  <c r="Y27"/>
  <c r="Z27" s="1"/>
  <c r="Y261" i="59"/>
  <c r="Z261" s="1"/>
  <c r="Y254"/>
  <c r="Z254" s="1"/>
  <c r="Y247"/>
  <c r="Z247" s="1"/>
  <c r="Y240"/>
  <c r="Z240" s="1"/>
  <c r="Y233"/>
  <c r="Z233" s="1"/>
  <c r="Y219"/>
  <c r="Z219" s="1"/>
  <c r="Y212"/>
  <c r="Z212" s="1"/>
  <c r="W206"/>
  <c r="X206" s="1"/>
  <c r="Y198"/>
  <c r="Z198" s="1"/>
  <c r="W192"/>
  <c r="X192" s="1"/>
  <c r="Y176"/>
  <c r="Z176" s="1"/>
  <c r="W161"/>
  <c r="X161" s="1"/>
  <c r="W154"/>
  <c r="X154" s="1"/>
  <c r="Y138"/>
  <c r="Z138" s="1"/>
  <c r="Y130"/>
  <c r="Z130" s="1"/>
  <c r="Y122"/>
  <c r="Z122" s="1"/>
  <c r="Y114"/>
  <c r="Z114" s="1"/>
  <c r="Y106"/>
  <c r="Z106" s="1"/>
  <c r="W100"/>
  <c r="X100" s="1"/>
  <c r="W87"/>
  <c r="X87" s="1"/>
  <c r="W81"/>
  <c r="X81" s="1"/>
  <c r="Y74"/>
  <c r="Z74" s="1"/>
  <c r="W68"/>
  <c r="X68" s="1"/>
  <c r="W62"/>
  <c r="X62" s="1"/>
  <c r="Y55"/>
  <c r="Z55" s="1"/>
  <c r="W49"/>
  <c r="X49" s="1"/>
  <c r="W30"/>
  <c r="X30" s="1"/>
  <c r="Y263" i="60"/>
  <c r="Z263" s="1"/>
  <c r="Y254"/>
  <c r="Z254" s="1"/>
  <c r="Y245"/>
  <c r="Z245" s="1"/>
  <c r="Y237"/>
  <c r="Z237" s="1"/>
  <c r="Y229"/>
  <c r="Z229" s="1"/>
  <c r="Y221"/>
  <c r="Z221" s="1"/>
  <c r="Y213"/>
  <c r="Z213" s="1"/>
  <c r="Y205"/>
  <c r="Z205" s="1"/>
  <c r="Y197"/>
  <c r="Z197" s="1"/>
  <c r="Y189"/>
  <c r="Z189" s="1"/>
  <c r="W182"/>
  <c r="X182" s="1"/>
  <c r="Y175"/>
  <c r="Z175" s="1"/>
  <c r="W169"/>
  <c r="X169" s="1"/>
  <c r="Y161"/>
  <c r="Z161" s="1"/>
  <c r="W154"/>
  <c r="X154" s="1"/>
  <c r="W147"/>
  <c r="X147" s="1"/>
  <c r="Y126"/>
  <c r="Z126" s="1"/>
  <c r="W112"/>
  <c r="X112" s="1"/>
  <c r="Y105"/>
  <c r="Z105" s="1"/>
  <c r="W98"/>
  <c r="X98" s="1"/>
  <c r="Y90"/>
  <c r="Z90" s="1"/>
  <c r="W83"/>
  <c r="X83" s="1"/>
  <c r="W75"/>
  <c r="X75" s="1"/>
  <c r="W67"/>
  <c r="X67" s="1"/>
  <c r="W59"/>
  <c r="X59" s="1"/>
  <c r="W51"/>
  <c r="X51" s="1"/>
  <c r="W43"/>
  <c r="X43" s="1"/>
  <c r="W35"/>
  <c r="X35" s="1"/>
  <c r="W27"/>
  <c r="X27" s="1"/>
  <c r="W261" i="61"/>
  <c r="X261" s="1"/>
  <c r="W254"/>
  <c r="X254" s="1"/>
  <c r="W248"/>
  <c r="X248" s="1"/>
  <c r="Y241"/>
  <c r="Z241" s="1"/>
  <c r="Y220"/>
  <c r="Z220" s="1"/>
  <c r="Y207"/>
  <c r="Z207" s="1"/>
  <c r="W201"/>
  <c r="X201" s="1"/>
  <c r="Y193"/>
  <c r="Z193" s="1"/>
  <c r="W187"/>
  <c r="X187" s="1"/>
  <c r="W180"/>
  <c r="X180" s="1"/>
  <c r="Y173"/>
  <c r="Z173" s="1"/>
  <c r="W168"/>
  <c r="X168" s="1"/>
  <c r="Y161"/>
  <c r="Z161" s="1"/>
  <c r="Y154"/>
  <c r="Z154" s="1"/>
  <c r="Y148"/>
  <c r="Z148" s="1"/>
  <c r="W143"/>
  <c r="X143" s="1"/>
  <c r="W132"/>
  <c r="X132" s="1"/>
  <c r="Y127"/>
  <c r="Z127" s="1"/>
  <c r="W116"/>
  <c r="X116" s="1"/>
  <c r="Y111"/>
  <c r="Z111" s="1"/>
  <c r="Y105"/>
  <c r="Z105" s="1"/>
  <c r="W102"/>
  <c r="X102" s="1"/>
  <c r="W95"/>
  <c r="X95" s="1"/>
  <c r="W91"/>
  <c r="X91" s="1"/>
  <c r="W87"/>
  <c r="X87" s="1"/>
  <c r="Y83"/>
  <c r="Z83" s="1"/>
  <c r="W80"/>
  <c r="X80" s="1"/>
  <c r="W76"/>
  <c r="X76" s="1"/>
  <c r="W72"/>
  <c r="X72" s="1"/>
  <c r="Y67"/>
  <c r="Z67" s="1"/>
  <c r="W64"/>
  <c r="X64" s="1"/>
  <c r="Y59"/>
  <c r="Z59" s="1"/>
  <c r="W56"/>
  <c r="X56" s="1"/>
  <c r="Y51"/>
  <c r="Z51" s="1"/>
  <c r="W48"/>
  <c r="X48" s="1"/>
  <c r="W43"/>
  <c r="X43" s="1"/>
  <c r="Y39"/>
  <c r="Z39" s="1"/>
  <c r="W35"/>
  <c r="X35" s="1"/>
  <c r="Y31"/>
  <c r="Z31" s="1"/>
  <c r="W27"/>
  <c r="X27" s="1"/>
  <c r="Y161" i="63"/>
  <c r="Z161" s="1"/>
  <c r="W217" i="49"/>
  <c r="X217" s="1"/>
  <c r="Y209" i="50"/>
  <c r="Z209" s="1"/>
  <c r="Y186" i="51"/>
  <c r="Z186" s="1"/>
  <c r="W71"/>
  <c r="X71" s="1"/>
  <c r="Y202" i="52"/>
  <c r="Z202" s="1"/>
  <c r="Y95"/>
  <c r="Z95" s="1"/>
  <c r="W234" i="53"/>
  <c r="X234" s="1"/>
  <c r="W164"/>
  <c r="X164" s="1"/>
  <c r="Y41"/>
  <c r="Z41" s="1"/>
  <c r="W211" i="54"/>
  <c r="X211" s="1"/>
  <c r="Y149"/>
  <c r="Z149" s="1"/>
  <c r="Y96"/>
  <c r="Z96" s="1"/>
  <c r="W43"/>
  <c r="X43" s="1"/>
  <c r="W235" i="55"/>
  <c r="X235" s="1"/>
  <c r="Y190"/>
  <c r="Z190" s="1"/>
  <c r="Y142"/>
  <c r="Z142" s="1"/>
  <c r="W95"/>
  <c r="X95" s="1"/>
  <c r="Y54"/>
  <c r="Z54" s="1"/>
  <c r="W249" i="56"/>
  <c r="X249" s="1"/>
  <c r="W209"/>
  <c r="X209" s="1"/>
  <c r="Y169"/>
  <c r="Z169" s="1"/>
  <c r="W143"/>
  <c r="X143" s="1"/>
  <c r="Y118"/>
  <c r="Z118" s="1"/>
  <c r="Y92"/>
  <c r="Z92" s="1"/>
  <c r="W73"/>
  <c r="X73" s="1"/>
  <c r="W57"/>
  <c r="X57" s="1"/>
  <c r="Y32"/>
  <c r="Z32" s="1"/>
  <c r="W249" i="57"/>
  <c r="X249" s="1"/>
  <c r="W228"/>
  <c r="X228" s="1"/>
  <c r="W201"/>
  <c r="X201" s="1"/>
  <c r="W177"/>
  <c r="X177" s="1"/>
  <c r="W138"/>
  <c r="X138" s="1"/>
  <c r="Y119"/>
  <c r="Z119" s="1"/>
  <c r="W104"/>
  <c r="X104" s="1"/>
  <c r="Y81"/>
  <c r="Z81" s="1"/>
  <c r="Y63"/>
  <c r="Z63" s="1"/>
  <c r="Y26"/>
  <c r="Z26" s="1"/>
  <c r="Y248" i="58"/>
  <c r="Z248" s="1"/>
  <c r="W234"/>
  <c r="X234" s="1"/>
  <c r="Y213"/>
  <c r="Z213" s="1"/>
  <c r="W194"/>
  <c r="X194" s="1"/>
  <c r="Y178"/>
  <c r="Z178" s="1"/>
  <c r="W158"/>
  <c r="X158" s="1"/>
  <c r="W138"/>
  <c r="X138" s="1"/>
  <c r="W123"/>
  <c r="X123" s="1"/>
  <c r="W103"/>
  <c r="X103" s="1"/>
  <c r="W85"/>
  <c r="X85" s="1"/>
  <c r="Y69"/>
  <c r="Z69" s="1"/>
  <c r="Y50"/>
  <c r="Z50" s="1"/>
  <c r="Y36"/>
  <c r="Z36" s="1"/>
  <c r="W27"/>
  <c r="X27" s="1"/>
  <c r="W261" i="59"/>
  <c r="X261" s="1"/>
  <c r="W254"/>
  <c r="X254" s="1"/>
  <c r="W247"/>
  <c r="X247" s="1"/>
  <c r="W233"/>
  <c r="X233" s="1"/>
  <c r="W226"/>
  <c r="X226" s="1"/>
  <c r="W219"/>
  <c r="X219" s="1"/>
  <c r="W205"/>
  <c r="X205" s="1"/>
  <c r="Y191"/>
  <c r="Z191" s="1"/>
  <c r="Y184"/>
  <c r="Z184" s="1"/>
  <c r="W176"/>
  <c r="X176" s="1"/>
  <c r="W168"/>
  <c r="X168" s="1"/>
  <c r="Y160"/>
  <c r="Z160" s="1"/>
  <c r="W153"/>
  <c r="X153" s="1"/>
  <c r="W146"/>
  <c r="W130"/>
  <c r="X130" s="1"/>
  <c r="W122"/>
  <c r="X122" s="1"/>
  <c r="W114"/>
  <c r="X114" s="1"/>
  <c r="W106"/>
  <c r="X106" s="1"/>
  <c r="Y99"/>
  <c r="Z99" s="1"/>
  <c r="Y93"/>
  <c r="Z93" s="1"/>
  <c r="W74"/>
  <c r="X74" s="1"/>
  <c r="Y42"/>
  <c r="Z42" s="1"/>
  <c r="W36"/>
  <c r="X36" s="1"/>
  <c r="W263" i="60"/>
  <c r="X263" s="1"/>
  <c r="W254"/>
  <c r="X254" s="1"/>
  <c r="W245"/>
  <c r="X245" s="1"/>
  <c r="W237"/>
  <c r="X237" s="1"/>
  <c r="W229"/>
  <c r="X229" s="1"/>
  <c r="W221"/>
  <c r="X221" s="1"/>
  <c r="W213"/>
  <c r="X213" s="1"/>
  <c r="W205"/>
  <c r="X205" s="1"/>
  <c r="W197"/>
  <c r="X197" s="1"/>
  <c r="W189"/>
  <c r="X189" s="1"/>
  <c r="Y181"/>
  <c r="Z181" s="1"/>
  <c r="W175"/>
  <c r="X175" s="1"/>
  <c r="Y168"/>
  <c r="Z168" s="1"/>
  <c r="Y153"/>
  <c r="Z153" s="1"/>
  <c r="Y146"/>
  <c r="Z146" s="1"/>
  <c r="Y140"/>
  <c r="Z140" s="1"/>
  <c r="Y133"/>
  <c r="Z133" s="1"/>
  <c r="W126"/>
  <c r="X126" s="1"/>
  <c r="W119"/>
  <c r="X119" s="1"/>
  <c r="Y111"/>
  <c r="Z111" s="1"/>
  <c r="W105"/>
  <c r="X105" s="1"/>
  <c r="Y97"/>
  <c r="Z97" s="1"/>
  <c r="W90"/>
  <c r="X90" s="1"/>
  <c r="Y82"/>
  <c r="Z82" s="1"/>
  <c r="Y74"/>
  <c r="Z74" s="1"/>
  <c r="Y66"/>
  <c r="Z66" s="1"/>
  <c r="Y58"/>
  <c r="Z58" s="1"/>
  <c r="Y50"/>
  <c r="Z50" s="1"/>
  <c r="Y42"/>
  <c r="Z42" s="1"/>
  <c r="Y34"/>
  <c r="Z34" s="1"/>
  <c r="Y26"/>
  <c r="Z26" s="1"/>
  <c r="Y260" i="61"/>
  <c r="Z260" s="1"/>
  <c r="Y253"/>
  <c r="Z253" s="1"/>
  <c r="Y247"/>
  <c r="Z247" s="1"/>
  <c r="W241"/>
  <c r="X241" s="1"/>
  <c r="W234"/>
  <c r="X234" s="1"/>
  <c r="W227"/>
  <c r="X227" s="1"/>
  <c r="W214"/>
  <c r="X214" s="1"/>
  <c r="W207"/>
  <c r="X207" s="1"/>
  <c r="Y200"/>
  <c r="Z200" s="1"/>
  <c r="W193"/>
  <c r="X193" s="1"/>
  <c r="Y186"/>
  <c r="Z186" s="1"/>
  <c r="Y179"/>
  <c r="Z179" s="1"/>
  <c r="W173"/>
  <c r="X173" s="1"/>
  <c r="Y167"/>
  <c r="Z167" s="1"/>
  <c r="W161"/>
  <c r="X161" s="1"/>
  <c r="Y142"/>
  <c r="Z142" s="1"/>
  <c r="Y137"/>
  <c r="Z137" s="1"/>
  <c r="Y126"/>
  <c r="Z126" s="1"/>
  <c r="W121"/>
  <c r="X121" s="1"/>
  <c r="W111"/>
  <c r="X111" s="1"/>
  <c r="W105"/>
  <c r="X105" s="1"/>
  <c r="W101"/>
  <c r="X101" s="1"/>
  <c r="W98"/>
  <c r="X98" s="1"/>
  <c r="Y94"/>
  <c r="Z94" s="1"/>
  <c r="Y86"/>
  <c r="Z86" s="1"/>
  <c r="W83"/>
  <c r="X83" s="1"/>
  <c r="Y79"/>
  <c r="Z79" s="1"/>
  <c r="Y71"/>
  <c r="Z71" s="1"/>
  <c r="W67"/>
  <c r="X67" s="1"/>
  <c r="Y63"/>
  <c r="Z63" s="1"/>
  <c r="W59"/>
  <c r="X59" s="1"/>
  <c r="Y55"/>
  <c r="Z55" s="1"/>
  <c r="W51"/>
  <c r="X51" s="1"/>
  <c r="W47"/>
  <c r="X47" s="1"/>
  <c r="Y42"/>
  <c r="Z42" s="1"/>
  <c r="W39"/>
  <c r="X39" s="1"/>
  <c r="Y34"/>
  <c r="Z34" s="1"/>
  <c r="W31"/>
  <c r="X31" s="1"/>
  <c r="Y26"/>
  <c r="Z26" s="1"/>
  <c r="Y135" i="47"/>
  <c r="Z135" s="1"/>
  <c r="W138" i="49"/>
  <c r="X138" s="1"/>
  <c r="Y156" i="50"/>
  <c r="Z156" s="1"/>
  <c r="W42"/>
  <c r="X42" s="1"/>
  <c r="W156" i="51"/>
  <c r="X156" s="1"/>
  <c r="W44"/>
  <c r="X44" s="1"/>
  <c r="W174" i="52"/>
  <c r="X174" s="1"/>
  <c r="W70"/>
  <c r="X70" s="1"/>
  <c r="Y215" i="53"/>
  <c r="Z215" s="1"/>
  <c r="W149"/>
  <c r="X149" s="1"/>
  <c r="Y90"/>
  <c r="Z90" s="1"/>
  <c r="W266" i="54"/>
  <c r="X266" s="1"/>
  <c r="W193"/>
  <c r="X193" s="1"/>
  <c r="W83"/>
  <c r="X83" s="1"/>
  <c r="Y42"/>
  <c r="Z42" s="1"/>
  <c r="W231" i="55"/>
  <c r="X231" s="1"/>
  <c r="Y177"/>
  <c r="Z177" s="1"/>
  <c r="Y135"/>
  <c r="Z135" s="1"/>
  <c r="W91"/>
  <c r="X91" s="1"/>
  <c r="W54"/>
  <c r="X54" s="1"/>
  <c r="W245" i="56"/>
  <c r="X245" s="1"/>
  <c r="W197"/>
  <c r="X197" s="1"/>
  <c r="Y165"/>
  <c r="Z165" s="1"/>
  <c r="W141"/>
  <c r="X141" s="1"/>
  <c r="Y117"/>
  <c r="Z117" s="1"/>
  <c r="W91"/>
  <c r="X91" s="1"/>
  <c r="Y72"/>
  <c r="Z72" s="1"/>
  <c r="W30"/>
  <c r="X30" s="1"/>
  <c r="W248" i="57"/>
  <c r="X248" s="1"/>
  <c r="Y221"/>
  <c r="Z221" s="1"/>
  <c r="Y198"/>
  <c r="Z198" s="1"/>
  <c r="Y155"/>
  <c r="Z155" s="1"/>
  <c r="W136"/>
  <c r="X136" s="1"/>
  <c r="W119"/>
  <c r="X119" s="1"/>
  <c r="Y98"/>
  <c r="Z98" s="1"/>
  <c r="Y79"/>
  <c r="Z79" s="1"/>
  <c r="W63"/>
  <c r="X63" s="1"/>
  <c r="Y41"/>
  <c r="Z41" s="1"/>
  <c r="W266" i="58"/>
  <c r="X266" s="1"/>
  <c r="W248"/>
  <c r="X248" s="1"/>
  <c r="Y228"/>
  <c r="Z228" s="1"/>
  <c r="Y211"/>
  <c r="Z211" s="1"/>
  <c r="Y193"/>
  <c r="Z193" s="1"/>
  <c r="W174"/>
  <c r="X174" s="1"/>
  <c r="W156"/>
  <c r="X156" s="1"/>
  <c r="Y137"/>
  <c r="Z137" s="1"/>
  <c r="W118"/>
  <c r="X118" s="1"/>
  <c r="Y84"/>
  <c r="Z84" s="1"/>
  <c r="W64"/>
  <c r="X64" s="1"/>
  <c r="W49"/>
  <c r="X49" s="1"/>
  <c r="W35"/>
  <c r="X35" s="1"/>
  <c r="W26"/>
  <c r="X26" s="1"/>
  <c r="W260" i="59"/>
  <c r="X260" s="1"/>
  <c r="W253"/>
  <c r="X253" s="1"/>
  <c r="Y239"/>
  <c r="Z239" s="1"/>
  <c r="W225"/>
  <c r="X225" s="1"/>
  <c r="W211"/>
  <c r="X211" s="1"/>
  <c r="Y197"/>
  <c r="Z197" s="1"/>
  <c r="Y190"/>
  <c r="Z190" s="1"/>
  <c r="W183"/>
  <c r="X183" s="1"/>
  <c r="W175"/>
  <c r="X175" s="1"/>
  <c r="Y167"/>
  <c r="Z167" s="1"/>
  <c r="W145"/>
  <c r="X145" s="1"/>
  <c r="Y137"/>
  <c r="Z137" s="1"/>
  <c r="Y128"/>
  <c r="Z128" s="1"/>
  <c r="W121"/>
  <c r="X121" s="1"/>
  <c r="W113"/>
  <c r="X113" s="1"/>
  <c r="W86"/>
  <c r="X86" s="1"/>
  <c r="W73"/>
  <c r="X73" s="1"/>
  <c r="W67"/>
  <c r="X67" s="1"/>
  <c r="W54"/>
  <c r="X54" s="1"/>
  <c r="W48"/>
  <c r="X48" s="1"/>
  <c r="Y41"/>
  <c r="Z41" s="1"/>
  <c r="W35"/>
  <c r="X35" s="1"/>
  <c r="W29"/>
  <c r="X29" s="1"/>
  <c r="W262" i="60"/>
  <c r="X262" s="1"/>
  <c r="Y252"/>
  <c r="Z252" s="1"/>
  <c r="W244"/>
  <c r="X244" s="1"/>
  <c r="W236"/>
  <c r="X236" s="1"/>
  <c r="W228"/>
  <c r="X228" s="1"/>
  <c r="W220"/>
  <c r="X220" s="1"/>
  <c r="W212"/>
  <c r="X212" s="1"/>
  <c r="W204"/>
  <c r="X204" s="1"/>
  <c r="W196"/>
  <c r="X196" s="1"/>
  <c r="W188"/>
  <c r="X188" s="1"/>
  <c r="Y160"/>
  <c r="Z160" s="1"/>
  <c r="Y152"/>
  <c r="Z152" s="1"/>
  <c r="Y145"/>
  <c r="Z145" s="1"/>
  <c r="Y139"/>
  <c r="Z139" s="1"/>
  <c r="Y132"/>
  <c r="Z132" s="1"/>
  <c r="W118"/>
  <c r="X118" s="1"/>
  <c r="Y96"/>
  <c r="Z96" s="1"/>
  <c r="Y65"/>
  <c r="Z65" s="1"/>
  <c r="Y259" i="61"/>
  <c r="Z259" s="1"/>
  <c r="Y199"/>
  <c r="Z199" s="1"/>
  <c r="Y153"/>
  <c r="Z153" s="1"/>
  <c r="W131"/>
  <c r="X131" s="1"/>
  <c r="W110"/>
  <c r="X110" s="1"/>
  <c r="Y82"/>
  <c r="Z82" s="1"/>
  <c r="Y66"/>
  <c r="Z66" s="1"/>
  <c r="Y265" i="62"/>
  <c r="Z265" s="1"/>
  <c r="Y261"/>
  <c r="Z261" s="1"/>
  <c r="Y257"/>
  <c r="Z257" s="1"/>
  <c r="Y253"/>
  <c r="Z253" s="1"/>
  <c r="Y249"/>
  <c r="Z249" s="1"/>
  <c r="Y245"/>
  <c r="Z245" s="1"/>
  <c r="Y241"/>
  <c r="Z241" s="1"/>
  <c r="Y237"/>
  <c r="Z237" s="1"/>
  <c r="Y233"/>
  <c r="Z233" s="1"/>
  <c r="Y229"/>
  <c r="Z229" s="1"/>
  <c r="Y225"/>
  <c r="Z225" s="1"/>
  <c r="Y221"/>
  <c r="Z221" s="1"/>
  <c r="Y217"/>
  <c r="Z217" s="1"/>
  <c r="Y213"/>
  <c r="Z213" s="1"/>
  <c r="Y209"/>
  <c r="Z209" s="1"/>
  <c r="Y205"/>
  <c r="Z205" s="1"/>
  <c r="Y201"/>
  <c r="Z201" s="1"/>
  <c r="Y197"/>
  <c r="Z197" s="1"/>
  <c r="Y193"/>
  <c r="Z193" s="1"/>
  <c r="Y189"/>
  <c r="Z189" s="1"/>
  <c r="Y185"/>
  <c r="Z185" s="1"/>
  <c r="Y181"/>
  <c r="Z181" s="1"/>
  <c r="Y177"/>
  <c r="Z177" s="1"/>
  <c r="Y173"/>
  <c r="Z173" s="1"/>
  <c r="Y169"/>
  <c r="Z169" s="1"/>
  <c r="Y165"/>
  <c r="Z165" s="1"/>
  <c r="Y161"/>
  <c r="Z161" s="1"/>
  <c r="Y157"/>
  <c r="Z157" s="1"/>
  <c r="Y153"/>
  <c r="Z153" s="1"/>
  <c r="Y149"/>
  <c r="Z149" s="1"/>
  <c r="Y145"/>
  <c r="Z145" s="1"/>
  <c r="Y141"/>
  <c r="Z141" s="1"/>
  <c r="Y137"/>
  <c r="Z137" s="1"/>
  <c r="Y133"/>
  <c r="Z133" s="1"/>
  <c r="Y129"/>
  <c r="Z129" s="1"/>
  <c r="Y125"/>
  <c r="Z125" s="1"/>
  <c r="Y121"/>
  <c r="Z121" s="1"/>
  <c r="Y117"/>
  <c r="Z117" s="1"/>
  <c r="Y113"/>
  <c r="Z113" s="1"/>
  <c r="Y109"/>
  <c r="Z109" s="1"/>
  <c r="Y105"/>
  <c r="Z105" s="1"/>
  <c r="Y101"/>
  <c r="Z101" s="1"/>
  <c r="Y97"/>
  <c r="Z97" s="1"/>
  <c r="Y93"/>
  <c r="Z93" s="1"/>
  <c r="Y89"/>
  <c r="Z89" s="1"/>
  <c r="Y85"/>
  <c r="Z85" s="1"/>
  <c r="Y81"/>
  <c r="Z81" s="1"/>
  <c r="Y77"/>
  <c r="Z77" s="1"/>
  <c r="Y73"/>
  <c r="Z73" s="1"/>
  <c r="Y69"/>
  <c r="Z69" s="1"/>
  <c r="Y65"/>
  <c r="Z65" s="1"/>
  <c r="Y61"/>
  <c r="Z61" s="1"/>
  <c r="Y57"/>
  <c r="Z57" s="1"/>
  <c r="Y53"/>
  <c r="Z53" s="1"/>
  <c r="Y49"/>
  <c r="Z49" s="1"/>
  <c r="Y45"/>
  <c r="Z45" s="1"/>
  <c r="Y41"/>
  <c r="Z41" s="1"/>
  <c r="Y37"/>
  <c r="Z37" s="1"/>
  <c r="Y33"/>
  <c r="Z33" s="1"/>
  <c r="Y29"/>
  <c r="Z29" s="1"/>
  <c r="W26"/>
  <c r="X26" s="1"/>
  <c r="W257"/>
  <c r="X257" s="1"/>
  <c r="W252"/>
  <c r="X252" s="1"/>
  <c r="W247"/>
  <c r="X247" s="1"/>
  <c r="W241"/>
  <c r="X241" s="1"/>
  <c r="W236"/>
  <c r="X236" s="1"/>
  <c r="W231"/>
  <c r="X231" s="1"/>
  <c r="W225"/>
  <c r="X225" s="1"/>
  <c r="W220"/>
  <c r="X220" s="1"/>
  <c r="W215"/>
  <c r="X215" s="1"/>
  <c r="W209"/>
  <c r="X209" s="1"/>
  <c r="W204"/>
  <c r="X204" s="1"/>
  <c r="W199"/>
  <c r="X199" s="1"/>
  <c r="W193"/>
  <c r="X193" s="1"/>
  <c r="W188"/>
  <c r="X188" s="1"/>
  <c r="W183"/>
  <c r="X183" s="1"/>
  <c r="W177"/>
  <c r="X177" s="1"/>
  <c r="W172"/>
  <c r="X172" s="1"/>
  <c r="W168"/>
  <c r="X168" s="1"/>
  <c r="W164"/>
  <c r="X164" s="1"/>
  <c r="W160"/>
  <c r="X160" s="1"/>
  <c r="W156"/>
  <c r="X156" s="1"/>
  <c r="W152"/>
  <c r="X152" s="1"/>
  <c r="W148"/>
  <c r="X148" s="1"/>
  <c r="W144"/>
  <c r="X144" s="1"/>
  <c r="W140"/>
  <c r="X140" s="1"/>
  <c r="W136"/>
  <c r="X136" s="1"/>
  <c r="W132"/>
  <c r="X132" s="1"/>
  <c r="W128"/>
  <c r="X128" s="1"/>
  <c r="W124"/>
  <c r="X124" s="1"/>
  <c r="W120"/>
  <c r="X120" s="1"/>
  <c r="W116"/>
  <c r="X116" s="1"/>
  <c r="W112"/>
  <c r="X112" s="1"/>
  <c r="W108"/>
  <c r="X108" s="1"/>
  <c r="W104"/>
  <c r="X104" s="1"/>
  <c r="W100"/>
  <c r="X100" s="1"/>
  <c r="W96"/>
  <c r="X96" s="1"/>
  <c r="W92"/>
  <c r="X92" s="1"/>
  <c r="W88"/>
  <c r="X88" s="1"/>
  <c r="W84"/>
  <c r="X84" s="1"/>
  <c r="W80"/>
  <c r="X80" s="1"/>
  <c r="W76"/>
  <c r="X76" s="1"/>
  <c r="W72"/>
  <c r="X72" s="1"/>
  <c r="W68"/>
  <c r="X68" s="1"/>
  <c r="W64"/>
  <c r="X64" s="1"/>
  <c r="W60"/>
  <c r="X60" s="1"/>
  <c r="W56"/>
  <c r="X56" s="1"/>
  <c r="W52"/>
  <c r="X52" s="1"/>
  <c r="W48"/>
  <c r="X48" s="1"/>
  <c r="W44"/>
  <c r="X44" s="1"/>
  <c r="W40"/>
  <c r="X40" s="1"/>
  <c r="W36"/>
  <c r="X36" s="1"/>
  <c r="W32"/>
  <c r="X32" s="1"/>
  <c r="W28"/>
  <c r="X28" s="1"/>
  <c r="Y266"/>
  <c r="Z266" s="1"/>
  <c r="Y262"/>
  <c r="Z262" s="1"/>
  <c r="Y258"/>
  <c r="Z258" s="1"/>
  <c r="Y254"/>
  <c r="Z254" s="1"/>
  <c r="Y250"/>
  <c r="Z250" s="1"/>
  <c r="Y246"/>
  <c r="Z246" s="1"/>
  <c r="Y242"/>
  <c r="Z242" s="1"/>
  <c r="Y238"/>
  <c r="Z238" s="1"/>
  <c r="Y234"/>
  <c r="Z234" s="1"/>
  <c r="Y230"/>
  <c r="Z230" s="1"/>
  <c r="Y226"/>
  <c r="Z226" s="1"/>
  <c r="Y222"/>
  <c r="Z222" s="1"/>
  <c r="Y218"/>
  <c r="Z218" s="1"/>
  <c r="Y214"/>
  <c r="Z214" s="1"/>
  <c r="Y210"/>
  <c r="Z210" s="1"/>
  <c r="Y206"/>
  <c r="Z206" s="1"/>
  <c r="Y202"/>
  <c r="Z202" s="1"/>
  <c r="Y198"/>
  <c r="Z198" s="1"/>
  <c r="Y194"/>
  <c r="Z194" s="1"/>
  <c r="Y190"/>
  <c r="Z190" s="1"/>
  <c r="Y186"/>
  <c r="Z186" s="1"/>
  <c r="Y182"/>
  <c r="Z182" s="1"/>
  <c r="Y178"/>
  <c r="Z178" s="1"/>
  <c r="Y174"/>
  <c r="Z174" s="1"/>
  <c r="Y170"/>
  <c r="Z170" s="1"/>
  <c r="Y166"/>
  <c r="Z166" s="1"/>
  <c r="Y162"/>
  <c r="Z162" s="1"/>
  <c r="Y158"/>
  <c r="Z158" s="1"/>
  <c r="Y154"/>
  <c r="Z154" s="1"/>
  <c r="Y150"/>
  <c r="Z150" s="1"/>
  <c r="Y146"/>
  <c r="Z146" s="1"/>
  <c r="Y142"/>
  <c r="Z142" s="1"/>
  <c r="Y138"/>
  <c r="Z138" s="1"/>
  <c r="Y134"/>
  <c r="Z134" s="1"/>
  <c r="Y130"/>
  <c r="Z130" s="1"/>
  <c r="Y126"/>
  <c r="Z126" s="1"/>
  <c r="Y122"/>
  <c r="Z122" s="1"/>
  <c r="Y118"/>
  <c r="Z118" s="1"/>
  <c r="Y114"/>
  <c r="Z114" s="1"/>
  <c r="Y110"/>
  <c r="Z110" s="1"/>
  <c r="Y106"/>
  <c r="Z106" s="1"/>
  <c r="Y102"/>
  <c r="Z102" s="1"/>
  <c r="Y98"/>
  <c r="Z98" s="1"/>
  <c r="Y94"/>
  <c r="Z94" s="1"/>
  <c r="Y90"/>
  <c r="Z90" s="1"/>
  <c r="Y86"/>
  <c r="Z86" s="1"/>
  <c r="Y82"/>
  <c r="Z82" s="1"/>
  <c r="Y78"/>
  <c r="Z78" s="1"/>
  <c r="Y74"/>
  <c r="Z74" s="1"/>
  <c r="Y70"/>
  <c r="Z70" s="1"/>
  <c r="Y66"/>
  <c r="Z66" s="1"/>
  <c r="Y62"/>
  <c r="Z62" s="1"/>
  <c r="Y58"/>
  <c r="Z58" s="1"/>
  <c r="Y54"/>
  <c r="Z54" s="1"/>
  <c r="Y50"/>
  <c r="Z50" s="1"/>
  <c r="Y46"/>
  <c r="Z46" s="1"/>
  <c r="Y42"/>
  <c r="Z42" s="1"/>
  <c r="Y38"/>
  <c r="Z38" s="1"/>
  <c r="Y34"/>
  <c r="Z34" s="1"/>
  <c r="Y30"/>
  <c r="Z30" s="1"/>
  <c r="Y26"/>
  <c r="Z26" s="1"/>
  <c r="W259"/>
  <c r="X259" s="1"/>
  <c r="W253"/>
  <c r="X253" s="1"/>
  <c r="W248"/>
  <c r="X248" s="1"/>
  <c r="W243"/>
  <c r="X243" s="1"/>
  <c r="W237"/>
  <c r="X237" s="1"/>
  <c r="W232"/>
  <c r="X232" s="1"/>
  <c r="W227"/>
  <c r="X227" s="1"/>
  <c r="W221"/>
  <c r="X221" s="1"/>
  <c r="W216"/>
  <c r="X216" s="1"/>
  <c r="W211"/>
  <c r="X211" s="1"/>
  <c r="W205"/>
  <c r="X205" s="1"/>
  <c r="W200"/>
  <c r="X200" s="1"/>
  <c r="W195"/>
  <c r="X195" s="1"/>
  <c r="W189"/>
  <c r="X189" s="1"/>
  <c r="W184"/>
  <c r="X184" s="1"/>
  <c r="W179"/>
  <c r="X179" s="1"/>
  <c r="W173"/>
  <c r="X173" s="1"/>
  <c r="W169"/>
  <c r="X169" s="1"/>
  <c r="W165"/>
  <c r="X165" s="1"/>
  <c r="W161"/>
  <c r="X161" s="1"/>
  <c r="W157"/>
  <c r="X157" s="1"/>
  <c r="W153"/>
  <c r="X153" s="1"/>
  <c r="W149"/>
  <c r="X149" s="1"/>
  <c r="W145"/>
  <c r="X145" s="1"/>
  <c r="W141"/>
  <c r="X141" s="1"/>
  <c r="W137"/>
  <c r="X137" s="1"/>
  <c r="W133"/>
  <c r="X133" s="1"/>
  <c r="W129"/>
  <c r="X129" s="1"/>
  <c r="W125"/>
  <c r="X125" s="1"/>
  <c r="W121"/>
  <c r="X121" s="1"/>
  <c r="W117"/>
  <c r="X117" s="1"/>
  <c r="W113"/>
  <c r="X113" s="1"/>
  <c r="W109"/>
  <c r="X109" s="1"/>
  <c r="W105"/>
  <c r="X105" s="1"/>
  <c r="W101"/>
  <c r="X101" s="1"/>
  <c r="W97"/>
  <c r="X97" s="1"/>
  <c r="W93"/>
  <c r="X93" s="1"/>
  <c r="W89"/>
  <c r="X89" s="1"/>
  <c r="W85"/>
  <c r="X85" s="1"/>
  <c r="W81"/>
  <c r="X81" s="1"/>
  <c r="W77"/>
  <c r="X77" s="1"/>
  <c r="W73"/>
  <c r="X73" s="1"/>
  <c r="W69"/>
  <c r="X69" s="1"/>
  <c r="W65"/>
  <c r="X65" s="1"/>
  <c r="W61"/>
  <c r="X61" s="1"/>
  <c r="W57"/>
  <c r="X57" s="1"/>
  <c r="W53"/>
  <c r="X53" s="1"/>
  <c r="W49"/>
  <c r="X49" s="1"/>
  <c r="W45"/>
  <c r="X45" s="1"/>
  <c r="W41"/>
  <c r="X41" s="1"/>
  <c r="W37"/>
  <c r="X37" s="1"/>
  <c r="W33"/>
  <c r="X33" s="1"/>
  <c r="W29"/>
  <c r="X29" s="1"/>
  <c r="Y263"/>
  <c r="Z263" s="1"/>
  <c r="Y259"/>
  <c r="Z259" s="1"/>
  <c r="Y255"/>
  <c r="Z255" s="1"/>
  <c r="Y251"/>
  <c r="Z251" s="1"/>
  <c r="Y247"/>
  <c r="Z247" s="1"/>
  <c r="Y243"/>
  <c r="Z243" s="1"/>
  <c r="Y239"/>
  <c r="Z239" s="1"/>
  <c r="Y235"/>
  <c r="Z235" s="1"/>
  <c r="Y231"/>
  <c r="Z231" s="1"/>
  <c r="Y227"/>
  <c r="Z227" s="1"/>
  <c r="Y223"/>
  <c r="Z223" s="1"/>
  <c r="Y219"/>
  <c r="Z219" s="1"/>
  <c r="Y215"/>
  <c r="Z215" s="1"/>
  <c r="Y211"/>
  <c r="Z211" s="1"/>
  <c r="Y207"/>
  <c r="Z207" s="1"/>
  <c r="Y203"/>
  <c r="Z203" s="1"/>
  <c r="Y199"/>
  <c r="Z199" s="1"/>
  <c r="Y195"/>
  <c r="Z195" s="1"/>
  <c r="Y191"/>
  <c r="Z191" s="1"/>
  <c r="Y187"/>
  <c r="Z187" s="1"/>
  <c r="Y183"/>
  <c r="Z183" s="1"/>
  <c r="Y179"/>
  <c r="Z179" s="1"/>
  <c r="Y175"/>
  <c r="Z175" s="1"/>
  <c r="Y171"/>
  <c r="Z171" s="1"/>
  <c r="Y167"/>
  <c r="Z167" s="1"/>
  <c r="Y163"/>
  <c r="Z163" s="1"/>
  <c r="Y159"/>
  <c r="Z159" s="1"/>
  <c r="Y155"/>
  <c r="Z155" s="1"/>
  <c r="Y151"/>
  <c r="Z151" s="1"/>
  <c r="Y147"/>
  <c r="Z147" s="1"/>
  <c r="Y143"/>
  <c r="Z143" s="1"/>
  <c r="Y139"/>
  <c r="Z139" s="1"/>
  <c r="Y135"/>
  <c r="Z135" s="1"/>
  <c r="Y131"/>
  <c r="Z131" s="1"/>
  <c r="Y127"/>
  <c r="Z127" s="1"/>
  <c r="Y123"/>
  <c r="Z123" s="1"/>
  <c r="Y119"/>
  <c r="Z119" s="1"/>
  <c r="Y115"/>
  <c r="Z115" s="1"/>
  <c r="Y111"/>
  <c r="Z111" s="1"/>
  <c r="Y107"/>
  <c r="Z107" s="1"/>
  <c r="Y103"/>
  <c r="Z103" s="1"/>
  <c r="Y99"/>
  <c r="Z99" s="1"/>
  <c r="Y95"/>
  <c r="Z95" s="1"/>
  <c r="Y91"/>
  <c r="Z91" s="1"/>
  <c r="Y87"/>
  <c r="Z87" s="1"/>
  <c r="Y83"/>
  <c r="Z83" s="1"/>
  <c r="Y79"/>
  <c r="Z79" s="1"/>
  <c r="Y75"/>
  <c r="Z75" s="1"/>
  <c r="Y71"/>
  <c r="Z71" s="1"/>
  <c r="Y67"/>
  <c r="Z67" s="1"/>
  <c r="Y63"/>
  <c r="Z63" s="1"/>
  <c r="Y59"/>
  <c r="Z59" s="1"/>
  <c r="Y55"/>
  <c r="Z55" s="1"/>
  <c r="Y51"/>
  <c r="Z51" s="1"/>
  <c r="Y47"/>
  <c r="Z47" s="1"/>
  <c r="Y43"/>
  <c r="Z43" s="1"/>
  <c r="Y39"/>
  <c r="Z39" s="1"/>
  <c r="Y35"/>
  <c r="Z35" s="1"/>
  <c r="Y31"/>
  <c r="Z31" s="1"/>
  <c r="Y27"/>
  <c r="Z27" s="1"/>
  <c r="W263"/>
  <c r="X263" s="1"/>
  <c r="W255"/>
  <c r="X255" s="1"/>
  <c r="W249"/>
  <c r="X249" s="1"/>
  <c r="W244"/>
  <c r="X244" s="1"/>
  <c r="W239"/>
  <c r="X239" s="1"/>
  <c r="W233"/>
  <c r="X233" s="1"/>
  <c r="W228"/>
  <c r="X228" s="1"/>
  <c r="W223"/>
  <c r="X223" s="1"/>
  <c r="W217"/>
  <c r="X217" s="1"/>
  <c r="W212"/>
  <c r="X212" s="1"/>
  <c r="W207"/>
  <c r="X207" s="1"/>
  <c r="W201"/>
  <c r="X201" s="1"/>
  <c r="W196"/>
  <c r="X196" s="1"/>
  <c r="W191"/>
  <c r="X191" s="1"/>
  <c r="W185"/>
  <c r="X185" s="1"/>
  <c r="W180"/>
  <c r="X180" s="1"/>
  <c r="W175"/>
  <c r="X175" s="1"/>
  <c r="W170"/>
  <c r="X170" s="1"/>
  <c r="W166"/>
  <c r="X166" s="1"/>
  <c r="W162"/>
  <c r="X162" s="1"/>
  <c r="W158"/>
  <c r="X158" s="1"/>
  <c r="W154"/>
  <c r="X154" s="1"/>
  <c r="W150"/>
  <c r="X150" s="1"/>
  <c r="W146"/>
  <c r="W142"/>
  <c r="X142" s="1"/>
  <c r="W138"/>
  <c r="X138" s="1"/>
  <c r="W134"/>
  <c r="X134" s="1"/>
  <c r="W130"/>
  <c r="X130" s="1"/>
  <c r="W126"/>
  <c r="X126" s="1"/>
  <c r="W122"/>
  <c r="X122" s="1"/>
  <c r="W118"/>
  <c r="X118" s="1"/>
  <c r="W114"/>
  <c r="X114" s="1"/>
  <c r="W110"/>
  <c r="X110" s="1"/>
  <c r="W106"/>
  <c r="X106" s="1"/>
  <c r="W102"/>
  <c r="X102" s="1"/>
  <c r="W98"/>
  <c r="X98" s="1"/>
  <c r="W94"/>
  <c r="X94" s="1"/>
  <c r="W90"/>
  <c r="X90" s="1"/>
  <c r="W86"/>
  <c r="X86" s="1"/>
  <c r="W82"/>
  <c r="X82" s="1"/>
  <c r="W78"/>
  <c r="X78" s="1"/>
  <c r="W74"/>
  <c r="X74" s="1"/>
  <c r="W70"/>
  <c r="X70" s="1"/>
  <c r="W66"/>
  <c r="X66" s="1"/>
  <c r="W62"/>
  <c r="X62" s="1"/>
  <c r="W58"/>
  <c r="X58" s="1"/>
  <c r="W54"/>
  <c r="X54" s="1"/>
  <c r="W50"/>
  <c r="X50" s="1"/>
  <c r="W46"/>
  <c r="X46" s="1"/>
  <c r="W42"/>
  <c r="X42" s="1"/>
  <c r="W38"/>
  <c r="X38" s="1"/>
  <c r="W34"/>
  <c r="X34" s="1"/>
  <c r="W30"/>
  <c r="X30" s="1"/>
  <c r="Y264"/>
  <c r="Z264" s="1"/>
  <c r="Y260"/>
  <c r="Z260" s="1"/>
  <c r="Y256"/>
  <c r="Z256" s="1"/>
  <c r="Y252"/>
  <c r="Z252" s="1"/>
  <c r="Y248"/>
  <c r="Z248" s="1"/>
  <c r="Y244"/>
  <c r="Z244" s="1"/>
  <c r="Y240"/>
  <c r="Z240" s="1"/>
  <c r="Y236"/>
  <c r="Z236" s="1"/>
  <c r="Y232"/>
  <c r="Z232" s="1"/>
  <c r="Y228"/>
  <c r="Z228" s="1"/>
  <c r="Y224"/>
  <c r="Z224" s="1"/>
  <c r="Y220"/>
  <c r="Z220" s="1"/>
  <c r="Y216"/>
  <c r="Z216" s="1"/>
  <c r="Y212"/>
  <c r="Z212" s="1"/>
  <c r="Y208"/>
  <c r="Z208" s="1"/>
  <c r="Y204"/>
  <c r="Z204" s="1"/>
  <c r="Y200"/>
  <c r="Z200" s="1"/>
  <c r="Y196"/>
  <c r="Z196" s="1"/>
  <c r="Y192"/>
  <c r="Z192" s="1"/>
  <c r="Y188"/>
  <c r="Z188" s="1"/>
  <c r="Y184"/>
  <c r="Z184" s="1"/>
  <c r="Y180"/>
  <c r="Z180" s="1"/>
  <c r="Y176"/>
  <c r="Z176" s="1"/>
  <c r="Y172"/>
  <c r="Z172" s="1"/>
  <c r="Y168"/>
  <c r="Z168" s="1"/>
  <c r="Y164"/>
  <c r="Z164" s="1"/>
  <c r="Y160"/>
  <c r="Z160" s="1"/>
  <c r="Y156"/>
  <c r="Z156" s="1"/>
  <c r="Y152"/>
  <c r="Z152" s="1"/>
  <c r="Y148"/>
  <c r="Z148" s="1"/>
  <c r="Y144"/>
  <c r="Z144" s="1"/>
  <c r="Y140"/>
  <c r="Z140" s="1"/>
  <c r="Y136"/>
  <c r="Z136" s="1"/>
  <c r="Y132"/>
  <c r="Z132" s="1"/>
  <c r="Y128"/>
  <c r="Z128" s="1"/>
  <c r="Y124"/>
  <c r="Z124" s="1"/>
  <c r="Y120"/>
  <c r="Z120" s="1"/>
  <c r="Y116"/>
  <c r="Z116" s="1"/>
  <c r="Y112"/>
  <c r="Z112" s="1"/>
  <c r="Y108"/>
  <c r="Z108" s="1"/>
  <c r="Y104"/>
  <c r="Z104" s="1"/>
  <c r="Y100"/>
  <c r="Z100" s="1"/>
  <c r="Y96"/>
  <c r="Z96" s="1"/>
  <c r="Y92"/>
  <c r="Z92" s="1"/>
  <c r="Y88"/>
  <c r="Z88" s="1"/>
  <c r="Y84"/>
  <c r="Z84" s="1"/>
  <c r="Y80"/>
  <c r="Z80" s="1"/>
  <c r="Y76"/>
  <c r="Z76" s="1"/>
  <c r="Y72"/>
  <c r="Z72" s="1"/>
  <c r="Y68"/>
  <c r="Z68" s="1"/>
  <c r="Y64"/>
  <c r="Z64" s="1"/>
  <c r="Y60"/>
  <c r="Z60" s="1"/>
  <c r="Y56"/>
  <c r="Z56" s="1"/>
  <c r="Y52"/>
  <c r="Z52" s="1"/>
  <c r="Y48"/>
  <c r="Z48" s="1"/>
  <c r="Y44"/>
  <c r="Z44" s="1"/>
  <c r="Y40"/>
  <c r="Z40" s="1"/>
  <c r="Y36"/>
  <c r="Z36" s="1"/>
  <c r="Y32"/>
  <c r="Z32" s="1"/>
  <c r="Y28"/>
  <c r="Z28" s="1"/>
  <c r="W264"/>
  <c r="X264" s="1"/>
  <c r="W256"/>
  <c r="X256" s="1"/>
  <c r="W251"/>
  <c r="X251" s="1"/>
  <c r="W245"/>
  <c r="X245" s="1"/>
  <c r="W240"/>
  <c r="X240" s="1"/>
  <c r="W235"/>
  <c r="X235" s="1"/>
  <c r="W229"/>
  <c r="X229" s="1"/>
  <c r="W224"/>
  <c r="X224" s="1"/>
  <c r="W219"/>
  <c r="X219" s="1"/>
  <c r="W213"/>
  <c r="X213" s="1"/>
  <c r="W208"/>
  <c r="X208" s="1"/>
  <c r="W203"/>
  <c r="X203" s="1"/>
  <c r="W197"/>
  <c r="X197" s="1"/>
  <c r="W192"/>
  <c r="X192" s="1"/>
  <c r="W187"/>
  <c r="X187" s="1"/>
  <c r="W181"/>
  <c r="X181" s="1"/>
  <c r="W176"/>
  <c r="X176" s="1"/>
  <c r="W171"/>
  <c r="X171" s="1"/>
  <c r="W167"/>
  <c r="X167" s="1"/>
  <c r="W163"/>
  <c r="X163" s="1"/>
  <c r="W159"/>
  <c r="X159" s="1"/>
  <c r="W155"/>
  <c r="X155" s="1"/>
  <c r="W151"/>
  <c r="X151" s="1"/>
  <c r="W147"/>
  <c r="X147" s="1"/>
  <c r="W143"/>
  <c r="X143" s="1"/>
  <c r="W139"/>
  <c r="X139" s="1"/>
  <c r="W135"/>
  <c r="X135" s="1"/>
  <c r="W131"/>
  <c r="X131" s="1"/>
  <c r="W127"/>
  <c r="X127" s="1"/>
  <c r="W123"/>
  <c r="X123" s="1"/>
  <c r="W119"/>
  <c r="X119" s="1"/>
  <c r="W115"/>
  <c r="X115" s="1"/>
  <c r="W111"/>
  <c r="X111" s="1"/>
  <c r="W107"/>
  <c r="X107" s="1"/>
  <c r="W103"/>
  <c r="X103" s="1"/>
  <c r="W99"/>
  <c r="X99" s="1"/>
  <c r="W95"/>
  <c r="X95" s="1"/>
  <c r="W91"/>
  <c r="X91" s="1"/>
  <c r="W87"/>
  <c r="X87" s="1"/>
  <c r="W83"/>
  <c r="X83" s="1"/>
  <c r="W79"/>
  <c r="X79" s="1"/>
  <c r="W75"/>
  <c r="X75" s="1"/>
  <c r="W71"/>
  <c r="X71" s="1"/>
  <c r="W67"/>
  <c r="X67" s="1"/>
  <c r="W63"/>
  <c r="X63" s="1"/>
  <c r="W59"/>
  <c r="X59" s="1"/>
  <c r="W55"/>
  <c r="X55" s="1"/>
  <c r="W51"/>
  <c r="X51" s="1"/>
  <c r="W47"/>
  <c r="X47" s="1"/>
  <c r="W43"/>
  <c r="X43" s="1"/>
  <c r="W39"/>
  <c r="X39" s="1"/>
  <c r="W35"/>
  <c r="X35" s="1"/>
  <c r="W31"/>
  <c r="X31" s="1"/>
  <c r="W27"/>
  <c r="X27" s="1"/>
  <c r="W186"/>
  <c r="X186" s="1"/>
  <c r="W202"/>
  <c r="X202" s="1"/>
  <c r="W218"/>
  <c r="X218" s="1"/>
  <c r="W234"/>
  <c r="X234" s="1"/>
  <c r="W250"/>
  <c r="X250" s="1"/>
  <c r="W266"/>
  <c r="X266" s="1"/>
  <c r="W182"/>
  <c r="X182" s="1"/>
  <c r="W198"/>
  <c r="X198" s="1"/>
  <c r="W214"/>
  <c r="X214" s="1"/>
  <c r="W230"/>
  <c r="X230" s="1"/>
  <c r="W246"/>
  <c r="X246" s="1"/>
  <c r="W262"/>
  <c r="X262" s="1"/>
  <c r="W260"/>
  <c r="X260" s="1"/>
  <c r="W258"/>
  <c r="X258" s="1"/>
  <c r="W178"/>
  <c r="X178" s="1"/>
  <c r="W194"/>
  <c r="X194" s="1"/>
  <c r="W210"/>
  <c r="X210" s="1"/>
  <c r="W226"/>
  <c r="X226" s="1"/>
  <c r="W265"/>
  <c r="X265" s="1"/>
  <c r="W174"/>
  <c r="X174" s="1"/>
  <c r="W190"/>
  <c r="X190" s="1"/>
  <c r="W206"/>
  <c r="X206" s="1"/>
  <c r="W222"/>
  <c r="X222" s="1"/>
  <c r="W238"/>
  <c r="X238" s="1"/>
  <c r="W254"/>
  <c r="X254" s="1"/>
  <c r="W261"/>
  <c r="X261" s="1"/>
  <c r="W242"/>
  <c r="X242" s="1"/>
  <c r="AQ18" i="41"/>
  <c r="A191" i="63"/>
  <c r="A192" s="1"/>
  <c r="A191" i="53"/>
  <c r="A192" s="1"/>
  <c r="A191" i="48"/>
  <c r="A193" s="1"/>
  <c r="A191" i="56"/>
  <c r="A192" s="1"/>
  <c r="A191" i="65"/>
  <c r="A193" s="1"/>
  <c r="A191" i="52"/>
  <c r="A193" s="1"/>
  <c r="A191" i="59"/>
  <c r="A193" s="1"/>
  <c r="A191" i="54"/>
  <c r="A192" s="1"/>
  <c r="A191" i="68"/>
  <c r="A193" s="1"/>
  <c r="A191" i="51"/>
  <c r="A192" s="1"/>
  <c r="A191" i="55"/>
  <c r="A193" s="1"/>
  <c r="A191" i="61"/>
  <c r="A193" s="1"/>
  <c r="A191" i="62"/>
  <c r="A192" s="1"/>
  <c r="I8" i="41"/>
  <c r="A191" i="67"/>
  <c r="A192" s="1"/>
  <c r="A191" i="64"/>
  <c r="A193" s="1"/>
  <c r="A191" i="57"/>
  <c r="A193" s="1"/>
  <c r="A191" i="50"/>
  <c r="A193" s="1"/>
  <c r="A191" i="66"/>
  <c r="A192" s="1"/>
  <c r="A191" i="49"/>
  <c r="A193" s="1"/>
  <c r="A191" i="60"/>
  <c r="A192" s="1"/>
  <c r="A191" i="58"/>
  <c r="A193" s="1"/>
  <c r="E21" i="41"/>
  <c r="T21" s="1"/>
  <c r="F21"/>
  <c r="AP18"/>
  <c r="J18"/>
  <c r="K18" s="1"/>
  <c r="B7" i="68" s="1"/>
  <c r="AK17" i="46"/>
  <c r="A195" i="67"/>
  <c r="A196" s="1"/>
  <c r="A195" i="59"/>
  <c r="A197" s="1"/>
  <c r="A195" i="50"/>
  <c r="A197" s="1"/>
  <c r="A195" i="66"/>
  <c r="A196" s="1"/>
  <c r="A195" i="58"/>
  <c r="A196" s="1"/>
  <c r="A195" i="49"/>
  <c r="A197" s="1"/>
  <c r="A195" i="65"/>
  <c r="A196" s="1"/>
  <c r="A195" i="57"/>
  <c r="A197" s="1"/>
  <c r="A195" i="48"/>
  <c r="A196" s="1"/>
  <c r="A195" i="64"/>
  <c r="A196" s="1"/>
  <c r="A195" i="56"/>
  <c r="A196" s="1"/>
  <c r="A195" i="52"/>
  <c r="A195" i="51"/>
  <c r="A196" s="1"/>
  <c r="A195" i="63"/>
  <c r="A195" i="55"/>
  <c r="A195" i="47"/>
  <c r="A197" s="1"/>
  <c r="A195" i="61"/>
  <c r="A197" s="1"/>
  <c r="A195" i="68"/>
  <c r="A196" s="1"/>
  <c r="A195" i="53"/>
  <c r="A196" s="1"/>
  <c r="A195" i="62"/>
  <c r="A196" s="1"/>
  <c r="A195" i="54"/>
  <c r="A196" s="1"/>
  <c r="A195" i="60"/>
  <c r="A197" s="1"/>
  <c r="AB42" i="41"/>
  <c r="AB43"/>
  <c r="AM42"/>
  <c r="AN42"/>
  <c r="AB44"/>
  <c r="AN44"/>
  <c r="AN43"/>
  <c r="AM43"/>
  <c r="AP20" i="46"/>
  <c r="AQ20"/>
  <c r="A21"/>
  <c r="G20"/>
  <c r="AR20"/>
  <c r="B20"/>
  <c r="C20" s="1"/>
  <c r="AO20"/>
  <c r="A193" i="47"/>
  <c r="A192"/>
  <c r="AM44" i="41"/>
  <c r="G20"/>
  <c r="AH4"/>
  <c r="AH5" s="1"/>
  <c r="AH6"/>
  <c r="U14" s="1"/>
  <c r="P19" i="46"/>
  <c r="Q19" s="1"/>
  <c r="F19"/>
  <c r="AB45" i="41"/>
  <c r="AN45"/>
  <c r="AL45"/>
  <c r="AM45"/>
  <c r="AA46"/>
  <c r="AK45"/>
  <c r="H21"/>
  <c r="AX21"/>
  <c r="AU21"/>
  <c r="B22"/>
  <c r="AW21"/>
  <c r="C21"/>
  <c r="D21" s="1"/>
  <c r="AV21"/>
  <c r="AH9"/>
  <c r="AH10" s="1"/>
  <c r="AH7"/>
  <c r="T7" i="46"/>
  <c r="AK44"/>
  <c r="Z45"/>
  <c r="AJ44"/>
  <c r="AM44"/>
  <c r="AA44"/>
  <c r="AL44"/>
  <c r="AK18"/>
  <c r="H18"/>
  <c r="I19" i="41"/>
  <c r="J19" s="1"/>
  <c r="K19" s="1"/>
  <c r="B7" i="47" s="1"/>
  <c r="AP19" i="41"/>
  <c r="AQ19"/>
  <c r="AB31" i="69" l="1"/>
  <c r="K31" s="1"/>
  <c r="AC31"/>
  <c r="AD31"/>
  <c r="AA31" s="1"/>
  <c r="AA30"/>
  <c r="L30"/>
  <c r="N30"/>
  <c r="AO35"/>
  <c r="A36"/>
  <c r="AR35"/>
  <c r="AQ35"/>
  <c r="AP35"/>
  <c r="E35"/>
  <c r="B35"/>
  <c r="C35" s="1"/>
  <c r="D35"/>
  <c r="G35"/>
  <c r="U28"/>
  <c r="AK33"/>
  <c r="H33"/>
  <c r="S29"/>
  <c r="T29" s="1"/>
  <c r="AC59"/>
  <c r="AE59" s="1"/>
  <c r="AH59" s="1"/>
  <c r="AB59"/>
  <c r="AD59" s="1"/>
  <c r="M30"/>
  <c r="AA60"/>
  <c r="AJ60"/>
  <c r="AM60"/>
  <c r="AL60"/>
  <c r="Z61"/>
  <c r="AK60"/>
  <c r="F34"/>
  <c r="O34"/>
  <c r="P34" s="1"/>
  <c r="Q34" s="1"/>
  <c r="T28"/>
  <c r="AJ32"/>
  <c r="Y32"/>
  <c r="Z32" s="1"/>
  <c r="J32" s="1"/>
  <c r="AH32"/>
  <c r="AF32"/>
  <c r="AE32"/>
  <c r="AG32"/>
  <c r="AI32"/>
  <c r="AG58"/>
  <c r="AF58"/>
  <c r="AI58" s="1"/>
  <c r="X146" i="52"/>
  <c r="AB146"/>
  <c r="AB146" i="49"/>
  <c r="X146"/>
  <c r="AB146" i="59"/>
  <c r="X146"/>
  <c r="X146" i="57"/>
  <c r="AB146"/>
  <c r="X146" i="61"/>
  <c r="AB146"/>
  <c r="X146" i="58"/>
  <c r="AB146"/>
  <c r="X146" i="51"/>
  <c r="AB146"/>
  <c r="X146" i="65"/>
  <c r="AB146"/>
  <c r="X146" i="66"/>
  <c r="AB146"/>
  <c r="X146" i="68"/>
  <c r="AB146"/>
  <c r="AB146" i="56"/>
  <c r="X146"/>
  <c r="AB146" i="54"/>
  <c r="X146"/>
  <c r="AB146" i="55"/>
  <c r="X146"/>
  <c r="AB146" i="48"/>
  <c r="X146"/>
  <c r="AB146" i="53"/>
  <c r="X146"/>
  <c r="AB146" i="50"/>
  <c r="X146"/>
  <c r="X146" i="60"/>
  <c r="AB146"/>
  <c r="X146" i="47"/>
  <c r="AB146"/>
  <c r="X146" i="67"/>
  <c r="AB146"/>
  <c r="AB146" i="64"/>
  <c r="X146"/>
  <c r="X146" i="63"/>
  <c r="AB146"/>
  <c r="O265" i="68"/>
  <c r="N262"/>
  <c r="M259"/>
  <c r="O257"/>
  <c r="N254"/>
  <c r="M251"/>
  <c r="O249"/>
  <c r="N246"/>
  <c r="M243"/>
  <c r="O241"/>
  <c r="N238"/>
  <c r="N235"/>
  <c r="M232"/>
  <c r="O230"/>
  <c r="N227"/>
  <c r="N224"/>
  <c r="M221"/>
  <c r="O219"/>
  <c r="N216"/>
  <c r="M213"/>
  <c r="O211"/>
  <c r="N208"/>
  <c r="M205"/>
  <c r="M202"/>
  <c r="O200"/>
  <c r="N197"/>
  <c r="M194"/>
  <c r="O192"/>
  <c r="N189"/>
  <c r="O186"/>
  <c r="N185"/>
  <c r="M181"/>
  <c r="M180"/>
  <c r="N177"/>
  <c r="M176"/>
  <c r="O173"/>
  <c r="O172"/>
  <c r="M171"/>
  <c r="N167"/>
  <c r="M166"/>
  <c r="O162"/>
  <c r="M161"/>
  <c r="M157"/>
  <c r="N156"/>
  <c r="M151"/>
  <c r="M147"/>
  <c r="O144"/>
  <c r="N143"/>
  <c r="O139"/>
  <c r="O135"/>
  <c r="O131"/>
  <c r="O128"/>
  <c r="M127"/>
  <c r="M124"/>
  <c r="O121"/>
  <c r="M120"/>
  <c r="N117"/>
  <c r="O114"/>
  <c r="M113"/>
  <c r="N110"/>
  <c r="M109"/>
  <c r="N106"/>
  <c r="N103"/>
  <c r="N100"/>
  <c r="M97"/>
  <c r="M94"/>
  <c r="M91"/>
  <c r="O89"/>
  <c r="M88"/>
  <c r="O86"/>
  <c r="O83"/>
  <c r="O80"/>
  <c r="N77"/>
  <c r="N74"/>
  <c r="N71"/>
  <c r="N68"/>
  <c r="M65"/>
  <c r="M62"/>
  <c r="M59"/>
  <c r="O57"/>
  <c r="M265"/>
  <c r="O263"/>
  <c r="N260"/>
  <c r="M257"/>
  <c r="O255"/>
  <c r="N252"/>
  <c r="M249"/>
  <c r="O247"/>
  <c r="N244"/>
  <c r="M241"/>
  <c r="O239"/>
  <c r="O236"/>
  <c r="N233"/>
  <c r="M230"/>
  <c r="O228"/>
  <c r="N225"/>
  <c r="N222"/>
  <c r="M219"/>
  <c r="O217"/>
  <c r="N214"/>
  <c r="M211"/>
  <c r="O209"/>
  <c r="N206"/>
  <c r="N203"/>
  <c r="M200"/>
  <c r="O198"/>
  <c r="N195"/>
  <c r="M192"/>
  <c r="O190"/>
  <c r="N187"/>
  <c r="M186"/>
  <c r="N182"/>
  <c r="O178"/>
  <c r="O174"/>
  <c r="M173"/>
  <c r="M172"/>
  <c r="O168"/>
  <c r="N163"/>
  <c r="M162"/>
  <c r="O159"/>
  <c r="N158"/>
  <c r="O153"/>
  <c r="N152"/>
  <c r="N148"/>
  <c r="O145"/>
  <c r="M144"/>
  <c r="O140"/>
  <c r="M139"/>
  <c r="N136"/>
  <c r="M135"/>
  <c r="N132"/>
  <c r="M131"/>
  <c r="M128"/>
  <c r="N125"/>
  <c r="O122"/>
  <c r="M121"/>
  <c r="N118"/>
  <c r="O115"/>
  <c r="M114"/>
  <c r="N111"/>
  <c r="N107"/>
  <c r="O104"/>
  <c r="N101"/>
  <c r="N98"/>
  <c r="N95"/>
  <c r="N92"/>
  <c r="M89"/>
  <c r="M86"/>
  <c r="M83"/>
  <c r="O81"/>
  <c r="M80"/>
  <c r="O78"/>
  <c r="O75"/>
  <c r="O72"/>
  <c r="N69"/>
  <c r="N66"/>
  <c r="N63"/>
  <c r="N60"/>
  <c r="M57"/>
  <c r="M266"/>
  <c r="O264"/>
  <c r="N261"/>
  <c r="M258"/>
  <c r="O256"/>
  <c r="N253"/>
  <c r="M250"/>
  <c r="O248"/>
  <c r="N245"/>
  <c r="M242"/>
  <c r="O240"/>
  <c r="N237"/>
  <c r="N234"/>
  <c r="M231"/>
  <c r="O229"/>
  <c r="N226"/>
  <c r="N223"/>
  <c r="M220"/>
  <c r="O218"/>
  <c r="N215"/>
  <c r="M212"/>
  <c r="O210"/>
  <c r="N207"/>
  <c r="N204"/>
  <c r="M201"/>
  <c r="O199"/>
  <c r="N196"/>
  <c r="M193"/>
  <c r="O191"/>
  <c r="N188"/>
  <c r="O184"/>
  <c r="N183"/>
  <c r="M179"/>
  <c r="M175"/>
  <c r="O170"/>
  <c r="M169"/>
  <c r="N165"/>
  <c r="N164"/>
  <c r="O160"/>
  <c r="O155"/>
  <c r="N154"/>
  <c r="O150"/>
  <c r="N149"/>
  <c r="M146"/>
  <c r="N142"/>
  <c r="N141"/>
  <c r="O138"/>
  <c r="N137"/>
  <c r="O134"/>
  <c r="N133"/>
  <c r="O130"/>
  <c r="M129"/>
  <c r="M126"/>
  <c r="N123"/>
  <c r="M119"/>
  <c r="N116"/>
  <c r="N112"/>
  <c r="M108"/>
  <c r="N105"/>
  <c r="N102"/>
  <c r="N99"/>
  <c r="N96"/>
  <c r="M93"/>
  <c r="M90"/>
  <c r="M87"/>
  <c r="O85"/>
  <c r="M84"/>
  <c r="O82"/>
  <c r="O79"/>
  <c r="O76"/>
  <c r="N73"/>
  <c r="N70"/>
  <c r="N67"/>
  <c r="N64"/>
  <c r="M61"/>
  <c r="M58"/>
  <c r="M55"/>
  <c r="N264"/>
  <c r="M261"/>
  <c r="O259"/>
  <c r="N256"/>
  <c r="M253"/>
  <c r="O251"/>
  <c r="N248"/>
  <c r="M245"/>
  <c r="O243"/>
  <c r="N240"/>
  <c r="M237"/>
  <c r="M234"/>
  <c r="O232"/>
  <c r="N229"/>
  <c r="M226"/>
  <c r="M223"/>
  <c r="O221"/>
  <c r="N218"/>
  <c r="M215"/>
  <c r="O213"/>
  <c r="N210"/>
  <c r="M207"/>
  <c r="O205"/>
  <c r="M204"/>
  <c r="O202"/>
  <c r="N199"/>
  <c r="M196"/>
  <c r="O194"/>
  <c r="N191"/>
  <c r="M188"/>
  <c r="N184"/>
  <c r="M183"/>
  <c r="O181"/>
  <c r="O180"/>
  <c r="O176"/>
  <c r="O171"/>
  <c r="N170"/>
  <c r="O166"/>
  <c r="M165"/>
  <c r="M164"/>
  <c r="O161"/>
  <c r="N160"/>
  <c r="O157"/>
  <c r="N155"/>
  <c r="M154"/>
  <c r="O151"/>
  <c r="N150"/>
  <c r="M149"/>
  <c r="O147"/>
  <c r="M142"/>
  <c r="M141"/>
  <c r="N138"/>
  <c r="M137"/>
  <c r="N134"/>
  <c r="M133"/>
  <c r="N130"/>
  <c r="O127"/>
  <c r="O124"/>
  <c r="M123"/>
  <c r="O120"/>
  <c r="M116"/>
  <c r="O113"/>
  <c r="M112"/>
  <c r="O109"/>
  <c r="M105"/>
  <c r="M102"/>
  <c r="M99"/>
  <c r="O97"/>
  <c r="M96"/>
  <c r="O94"/>
  <c r="O91"/>
  <c r="O88"/>
  <c r="N85"/>
  <c r="N82"/>
  <c r="N79"/>
  <c r="N76"/>
  <c r="M73"/>
  <c r="M70"/>
  <c r="O260"/>
  <c r="N258"/>
  <c r="N251"/>
  <c r="O244"/>
  <c r="N242"/>
  <c r="O233"/>
  <c r="N231"/>
  <c r="O224"/>
  <c r="M222"/>
  <c r="N217"/>
  <c r="O215"/>
  <c r="O208"/>
  <c r="M206"/>
  <c r="M199"/>
  <c r="M197"/>
  <c r="M190"/>
  <c r="M184"/>
  <c r="O182"/>
  <c r="N175"/>
  <c r="O163"/>
  <c r="O158"/>
  <c r="M153"/>
  <c r="N144"/>
  <c r="N139"/>
  <c r="O137"/>
  <c r="O125"/>
  <c r="O123"/>
  <c r="O119"/>
  <c r="N97"/>
  <c r="M95"/>
  <c r="N88"/>
  <c r="M81"/>
  <c r="M63"/>
  <c r="N61"/>
  <c r="N59"/>
  <c r="N55"/>
  <c r="O53"/>
  <c r="M52"/>
  <c r="O50"/>
  <c r="O47"/>
  <c r="O44"/>
  <c r="N41"/>
  <c r="N38"/>
  <c r="N35"/>
  <c r="N32"/>
  <c r="M29"/>
  <c r="M26"/>
  <c r="O262"/>
  <c r="M260"/>
  <c r="N255"/>
  <c r="O253"/>
  <c r="O246"/>
  <c r="M244"/>
  <c r="N239"/>
  <c r="O237"/>
  <c r="O235"/>
  <c r="M233"/>
  <c r="N228"/>
  <c r="O226"/>
  <c r="M224"/>
  <c r="M217"/>
  <c r="M210"/>
  <c r="M208"/>
  <c r="O201"/>
  <c r="N192"/>
  <c r="M182"/>
  <c r="N180"/>
  <c r="N168"/>
  <c r="M163"/>
  <c r="M158"/>
  <c r="O156"/>
  <c r="N151"/>
  <c r="O142"/>
  <c r="N135"/>
  <c r="O133"/>
  <c r="O129"/>
  <c r="N127"/>
  <c r="M125"/>
  <c r="N121"/>
  <c r="N119"/>
  <c r="O111"/>
  <c r="O101"/>
  <c r="O99"/>
  <c r="O90"/>
  <c r="N83"/>
  <c r="N53"/>
  <c r="N50"/>
  <c r="N47"/>
  <c r="N44"/>
  <c r="M41"/>
  <c r="M38"/>
  <c r="M35"/>
  <c r="O33"/>
  <c r="M32"/>
  <c r="O30"/>
  <c r="O27"/>
  <c r="M264"/>
  <c r="M262"/>
  <c r="M255"/>
  <c r="M248"/>
  <c r="M246"/>
  <c r="M239"/>
  <c r="M235"/>
  <c r="M228"/>
  <c r="N219"/>
  <c r="O212"/>
  <c r="O203"/>
  <c r="N201"/>
  <c r="N194"/>
  <c r="O187"/>
  <c r="N178"/>
  <c r="N173"/>
  <c r="N171"/>
  <c r="M168"/>
  <c r="N161"/>
  <c r="N159"/>
  <c r="M156"/>
  <c r="N147"/>
  <c r="N131"/>
  <c r="N129"/>
  <c r="O117"/>
  <c r="N115"/>
  <c r="N113"/>
  <c r="M111"/>
  <c r="O107"/>
  <c r="O105"/>
  <c r="O103"/>
  <c r="M101"/>
  <c r="O92"/>
  <c r="N90"/>
  <c r="M85"/>
  <c r="N78"/>
  <c r="O74"/>
  <c r="N72"/>
  <c r="O70"/>
  <c r="O68"/>
  <c r="O66"/>
  <c r="O56"/>
  <c r="M53"/>
  <c r="M50"/>
  <c r="M47"/>
  <c r="O45"/>
  <c r="M44"/>
  <c r="O42"/>
  <c r="O39"/>
  <c r="O36"/>
  <c r="N33"/>
  <c r="N30"/>
  <c r="N27"/>
  <c r="N266"/>
  <c r="N259"/>
  <c r="O252"/>
  <c r="N250"/>
  <c r="N243"/>
  <c r="N232"/>
  <c r="O225"/>
  <c r="O223"/>
  <c r="O216"/>
  <c r="M214"/>
  <c r="N209"/>
  <c r="O207"/>
  <c r="M198"/>
  <c r="M191"/>
  <c r="M189"/>
  <c r="M185"/>
  <c r="N181"/>
  <c r="O179"/>
  <c r="N176"/>
  <c r="N169"/>
  <c r="N157"/>
  <c r="M145"/>
  <c r="M140"/>
  <c r="M136"/>
  <c r="M134"/>
  <c r="O261"/>
  <c r="M252"/>
  <c r="N249"/>
  <c r="M240"/>
  <c r="O231"/>
  <c r="O222"/>
  <c r="N202"/>
  <c r="O196"/>
  <c r="M170"/>
  <c r="O152"/>
  <c r="M150"/>
  <c r="M148"/>
  <c r="M132"/>
  <c r="N124"/>
  <c r="M122"/>
  <c r="M110"/>
  <c r="N108"/>
  <c r="M98"/>
  <c r="N93"/>
  <c r="O87"/>
  <c r="M77"/>
  <c r="M72"/>
  <c r="O67"/>
  <c r="N65"/>
  <c r="O58"/>
  <c r="M56"/>
  <c r="M54"/>
  <c r="M48"/>
  <c r="M40"/>
  <c r="M36"/>
  <c r="M34"/>
  <c r="N28"/>
  <c r="N26"/>
  <c r="O234"/>
  <c r="M225"/>
  <c r="M216"/>
  <c r="N213"/>
  <c r="O193"/>
  <c r="N190"/>
  <c r="M178"/>
  <c r="N174"/>
  <c r="N172"/>
  <c r="N166"/>
  <c r="N162"/>
  <c r="M160"/>
  <c r="M152"/>
  <c r="M117"/>
  <c r="O112"/>
  <c r="M103"/>
  <c r="O100"/>
  <c r="O95"/>
  <c r="N87"/>
  <c r="O84"/>
  <c r="M79"/>
  <c r="O69"/>
  <c r="M67"/>
  <c r="O60"/>
  <c r="N58"/>
  <c r="O49"/>
  <c r="O43"/>
  <c r="M28"/>
  <c r="O266"/>
  <c r="N263"/>
  <c r="N257"/>
  <c r="O254"/>
  <c r="O242"/>
  <c r="O204"/>
  <c r="N198"/>
  <c r="N193"/>
  <c r="M187"/>
  <c r="O185"/>
  <c r="O183"/>
  <c r="M174"/>
  <c r="O164"/>
  <c r="M155"/>
  <c r="N145"/>
  <c r="O143"/>
  <c r="O126"/>
  <c r="M100"/>
  <c r="N84"/>
  <c r="N81"/>
  <c r="M74"/>
  <c r="M69"/>
  <c r="O62"/>
  <c r="M60"/>
  <c r="O51"/>
  <c r="N49"/>
  <c r="N45"/>
  <c r="N43"/>
  <c r="O41"/>
  <c r="O37"/>
  <c r="O31"/>
  <c r="O29"/>
  <c r="N265"/>
  <c r="M256"/>
  <c r="O250"/>
  <c r="N247"/>
  <c r="N241"/>
  <c r="O238"/>
  <c r="M203"/>
  <c r="N200"/>
  <c r="O197"/>
  <c r="M177"/>
  <c r="O165"/>
  <c r="O146"/>
  <c r="M118"/>
  <c r="N104"/>
  <c r="O73"/>
  <c r="M68"/>
  <c r="O59"/>
  <c r="O46"/>
  <c r="M263"/>
  <c r="O245"/>
  <c r="N221"/>
  <c r="N179"/>
  <c r="O167"/>
  <c r="O136"/>
  <c r="N128"/>
  <c r="M66"/>
  <c r="O61"/>
  <c r="O52"/>
  <c r="N42"/>
  <c r="O35"/>
  <c r="M218"/>
  <c r="N205"/>
  <c r="O169"/>
  <c r="M167"/>
  <c r="N153"/>
  <c r="O141"/>
  <c r="N122"/>
  <c r="N109"/>
  <c r="M104"/>
  <c r="N94"/>
  <c r="M78"/>
  <c r="N57"/>
  <c r="N52"/>
  <c r="M42"/>
  <c r="N37"/>
  <c r="O28"/>
  <c r="N230"/>
  <c r="O227"/>
  <c r="O214"/>
  <c r="N211"/>
  <c r="O148"/>
  <c r="M143"/>
  <c r="M138"/>
  <c r="M130"/>
  <c r="N114"/>
  <c r="O106"/>
  <c r="N91"/>
  <c r="N75"/>
  <c r="O63"/>
  <c r="O54"/>
  <c r="M49"/>
  <c r="N39"/>
  <c r="M37"/>
  <c r="M30"/>
  <c r="M236"/>
  <c r="M229"/>
  <c r="O154"/>
  <c r="O118"/>
  <c r="O110"/>
  <c r="M71"/>
  <c r="N62"/>
  <c r="M51"/>
  <c r="O48"/>
  <c r="M43"/>
  <c r="N36"/>
  <c r="N29"/>
  <c r="M107"/>
  <c r="N80"/>
  <c r="N56"/>
  <c r="O40"/>
  <c r="O34"/>
  <c r="O189"/>
  <c r="N186"/>
  <c r="O93"/>
  <c r="N46"/>
  <c r="N40"/>
  <c r="N34"/>
  <c r="O258"/>
  <c r="M247"/>
  <c r="N236"/>
  <c r="O175"/>
  <c r="M115"/>
  <c r="O96"/>
  <c r="N86"/>
  <c r="M76"/>
  <c r="M46"/>
  <c r="N31"/>
  <c r="M238"/>
  <c r="M227"/>
  <c r="N220"/>
  <c r="M209"/>
  <c r="O149"/>
  <c r="O132"/>
  <c r="N126"/>
  <c r="O108"/>
  <c r="O98"/>
  <c r="M75"/>
  <c r="N51"/>
  <c r="M45"/>
  <c r="N212"/>
  <c r="N89"/>
  <c r="M64"/>
  <c r="N146"/>
  <c r="M92"/>
  <c r="O38"/>
  <c r="M254"/>
  <c r="O177"/>
  <c r="M159"/>
  <c r="O116"/>
  <c r="O77"/>
  <c r="M31"/>
  <c r="O206"/>
  <c r="M195"/>
  <c r="O188"/>
  <c r="N120"/>
  <c r="O26"/>
  <c r="O195"/>
  <c r="O65"/>
  <c r="N54"/>
  <c r="M39"/>
  <c r="O32"/>
  <c r="N140"/>
  <c r="M82"/>
  <c r="M27"/>
  <c r="O102"/>
  <c r="N48"/>
  <c r="O55"/>
  <c r="O64"/>
  <c r="M33"/>
  <c r="O220"/>
  <c r="O71"/>
  <c r="M106"/>
  <c r="O264" i="47"/>
  <c r="N261"/>
  <c r="N258"/>
  <c r="M255"/>
  <c r="O253"/>
  <c r="N250"/>
  <c r="M247"/>
  <c r="O245"/>
  <c r="N242"/>
  <c r="M239"/>
  <c r="O237"/>
  <c r="M236"/>
  <c r="O234"/>
  <c r="O231"/>
  <c r="M265"/>
  <c r="M262"/>
  <c r="M264"/>
  <c r="O262"/>
  <c r="M259"/>
  <c r="N257"/>
  <c r="M252"/>
  <c r="O250"/>
  <c r="M245"/>
  <c r="O243"/>
  <c r="M240"/>
  <c r="N238"/>
  <c r="M233"/>
  <c r="N228"/>
  <c r="M225"/>
  <c r="O223"/>
  <c r="N220"/>
  <c r="M217"/>
  <c r="O215"/>
  <c r="N212"/>
  <c r="M209"/>
  <c r="O207"/>
  <c r="O204"/>
  <c r="N201"/>
  <c r="N198"/>
  <c r="M195"/>
  <c r="O193"/>
  <c r="N190"/>
  <c r="M187"/>
  <c r="N182"/>
  <c r="O177"/>
  <c r="N176"/>
  <c r="O172"/>
  <c r="M171"/>
  <c r="M170"/>
  <c r="N166"/>
  <c r="M165"/>
  <c r="N161"/>
  <c r="M160"/>
  <c r="O157"/>
  <c r="N156"/>
  <c r="N150"/>
  <c r="O146"/>
  <c r="N145"/>
  <c r="O140"/>
  <c r="N139"/>
  <c r="N133"/>
  <c r="N130"/>
  <c r="N129"/>
  <c r="M128"/>
  <c r="O125"/>
  <c r="M124"/>
  <c r="O121"/>
  <c r="N120"/>
  <c r="M119"/>
  <c r="M115"/>
  <c r="O111"/>
  <c r="M110"/>
  <c r="M109"/>
  <c r="N105"/>
  <c r="O101"/>
  <c r="M100"/>
  <c r="N96"/>
  <c r="M95"/>
  <c r="O92"/>
  <c r="M91"/>
  <c r="O87"/>
  <c r="M86"/>
  <c r="O83"/>
  <c r="N82"/>
  <c r="O78"/>
  <c r="M77"/>
  <c r="N73"/>
  <c r="O69"/>
  <c r="M68"/>
  <c r="N64"/>
  <c r="M63"/>
  <c r="O60"/>
  <c r="M59"/>
  <c r="O55"/>
  <c r="M54"/>
  <c r="O51"/>
  <c r="N50"/>
  <c r="O46"/>
  <c r="M45"/>
  <c r="N41"/>
  <c r="O37"/>
  <c r="M36"/>
  <c r="N32"/>
  <c r="M31"/>
  <c r="O28"/>
  <c r="M27"/>
  <c r="N262"/>
  <c r="O260"/>
  <c r="M257"/>
  <c r="O255"/>
  <c r="M250"/>
  <c r="O248"/>
  <c r="N243"/>
  <c r="O241"/>
  <c r="M238"/>
  <c r="O236"/>
  <c r="N231"/>
  <c r="M228"/>
  <c r="O226"/>
  <c r="N223"/>
  <c r="M220"/>
  <c r="O218"/>
  <c r="N215"/>
  <c r="M212"/>
  <c r="O210"/>
  <c r="N207"/>
  <c r="N204"/>
  <c r="M201"/>
  <c r="M198"/>
  <c r="O196"/>
  <c r="N193"/>
  <c r="M190"/>
  <c r="O188"/>
  <c r="M182"/>
  <c r="N177"/>
  <c r="M176"/>
  <c r="N172"/>
  <c r="O167"/>
  <c r="M166"/>
  <c r="O162"/>
  <c r="M161"/>
  <c r="N157"/>
  <c r="M156"/>
  <c r="O151"/>
  <c r="M150"/>
  <c r="O147"/>
  <c r="N146"/>
  <c r="M145"/>
  <c r="N140"/>
  <c r="M139"/>
  <c r="O134"/>
  <c r="M133"/>
  <c r="M130"/>
  <c r="M129"/>
  <c r="N125"/>
  <c r="O122"/>
  <c r="N121"/>
  <c r="M120"/>
  <c r="O116"/>
  <c r="O112"/>
  <c r="N111"/>
  <c r="O107"/>
  <c r="O106"/>
  <c r="M105"/>
  <c r="N101"/>
  <c r="O97"/>
  <c r="M96"/>
  <c r="N92"/>
  <c r="O88"/>
  <c r="N87"/>
  <c r="N83"/>
  <c r="M82"/>
  <c r="N78"/>
  <c r="O74"/>
  <c r="M73"/>
  <c r="N69"/>
  <c r="O65"/>
  <c r="M64"/>
  <c r="N60"/>
  <c r="O56"/>
  <c r="N55"/>
  <c r="N51"/>
  <c r="M50"/>
  <c r="N46"/>
  <c r="O42"/>
  <c r="M41"/>
  <c r="N37"/>
  <c r="O33"/>
  <c r="M32"/>
  <c r="N28"/>
  <c r="O265"/>
  <c r="N260"/>
  <c r="N255"/>
  <c r="N253"/>
  <c r="N248"/>
  <c r="O246"/>
  <c r="M243"/>
  <c r="N241"/>
  <c r="N236"/>
  <c r="N234"/>
  <c r="M231"/>
  <c r="O229"/>
  <c r="N226"/>
  <c r="M223"/>
  <c r="O221"/>
  <c r="N218"/>
  <c r="M215"/>
  <c r="O213"/>
  <c r="N210"/>
  <c r="M207"/>
  <c r="O205"/>
  <c r="M204"/>
  <c r="O202"/>
  <c r="O199"/>
  <c r="N196"/>
  <c r="M193"/>
  <c r="O191"/>
  <c r="N188"/>
  <c r="O183"/>
  <c r="O178"/>
  <c r="M177"/>
  <c r="O173"/>
  <c r="M172"/>
  <c r="N167"/>
  <c r="O163"/>
  <c r="N162"/>
  <c r="O158"/>
  <c r="M157"/>
  <c r="O152"/>
  <c r="N151"/>
  <c r="N147"/>
  <c r="M146"/>
  <c r="O142"/>
  <c r="M140"/>
  <c r="O135"/>
  <c r="N134"/>
  <c r="O131"/>
  <c r="O126"/>
  <c r="M125"/>
  <c r="N122"/>
  <c r="M121"/>
  <c r="N116"/>
  <c r="O113"/>
  <c r="N112"/>
  <c r="M111"/>
  <c r="N107"/>
  <c r="N106"/>
  <c r="O102"/>
  <c r="M101"/>
  <c r="N97"/>
  <c r="O93"/>
  <c r="M92"/>
  <c r="N88"/>
  <c r="M87"/>
  <c r="O84"/>
  <c r="M83"/>
  <c r="O79"/>
  <c r="M78"/>
  <c r="O75"/>
  <c r="N74"/>
  <c r="O70"/>
  <c r="M69"/>
  <c r="N65"/>
  <c r="O61"/>
  <c r="M60"/>
  <c r="N56"/>
  <c r="M55"/>
  <c r="O52"/>
  <c r="M51"/>
  <c r="O47"/>
  <c r="M46"/>
  <c r="O43"/>
  <c r="N42"/>
  <c r="O38"/>
  <c r="M37"/>
  <c r="N33"/>
  <c r="O29"/>
  <c r="M28"/>
  <c r="O266"/>
  <c r="M263"/>
  <c r="M261"/>
  <c r="N256"/>
  <c r="O254"/>
  <c r="M251"/>
  <c r="N249"/>
  <c r="M244"/>
  <c r="O242"/>
  <c r="M237"/>
  <c r="O235"/>
  <c r="N232"/>
  <c r="O230"/>
  <c r="N227"/>
  <c r="M224"/>
  <c r="O222"/>
  <c r="N219"/>
  <c r="M216"/>
  <c r="O214"/>
  <c r="N211"/>
  <c r="M208"/>
  <c r="O206"/>
  <c r="O203"/>
  <c r="O200"/>
  <c r="N197"/>
  <c r="M194"/>
  <c r="O192"/>
  <c r="N189"/>
  <c r="O186"/>
  <c r="N185"/>
  <c r="M184"/>
  <c r="O181"/>
  <c r="O180"/>
  <c r="M179"/>
  <c r="O175"/>
  <c r="M174"/>
  <c r="N169"/>
  <c r="M168"/>
  <c r="N164"/>
  <c r="N159"/>
  <c r="O155"/>
  <c r="N154"/>
  <c r="M153"/>
  <c r="O149"/>
  <c r="N148"/>
  <c r="N144"/>
  <c r="M143"/>
  <c r="M141"/>
  <c r="O138"/>
  <c r="O137"/>
  <c r="N136"/>
  <c r="O132"/>
  <c r="N127"/>
  <c r="M123"/>
  <c r="N118"/>
  <c r="M117"/>
  <c r="N114"/>
  <c r="N108"/>
  <c r="O104"/>
  <c r="N103"/>
  <c r="N99"/>
  <c r="M98"/>
  <c r="N94"/>
  <c r="O90"/>
  <c r="M89"/>
  <c r="N85"/>
  <c r="O81"/>
  <c r="M80"/>
  <c r="N76"/>
  <c r="O72"/>
  <c r="N71"/>
  <c r="N67"/>
  <c r="M66"/>
  <c r="N62"/>
  <c r="O58"/>
  <c r="M57"/>
  <c r="N53"/>
  <c r="O49"/>
  <c r="M48"/>
  <c r="N44"/>
  <c r="O40"/>
  <c r="N39"/>
  <c r="N35"/>
  <c r="M34"/>
  <c r="N30"/>
  <c r="O26"/>
  <c r="O233"/>
  <c r="M229"/>
  <c r="M222"/>
  <c r="M213"/>
  <c r="M206"/>
  <c r="O195"/>
  <c r="O185"/>
  <c r="N170"/>
  <c r="M163"/>
  <c r="N158"/>
  <c r="O153"/>
  <c r="N143"/>
  <c r="N135"/>
  <c r="O128"/>
  <c r="O119"/>
  <c r="N109"/>
  <c r="M107"/>
  <c r="N102"/>
  <c r="O100"/>
  <c r="N95"/>
  <c r="M90"/>
  <c r="N81"/>
  <c r="M76"/>
  <c r="M71"/>
  <c r="O62"/>
  <c r="O57"/>
  <c r="M52"/>
  <c r="O50"/>
  <c r="N43"/>
  <c r="N38"/>
  <c r="O36"/>
  <c r="N31"/>
  <c r="M26"/>
  <c r="O259"/>
  <c r="O257"/>
  <c r="O252"/>
  <c r="O240"/>
  <c r="O238"/>
  <c r="N235"/>
  <c r="N233"/>
  <c r="O224"/>
  <c r="O217"/>
  <c r="O208"/>
  <c r="O197"/>
  <c r="N195"/>
  <c r="M188"/>
  <c r="M185"/>
  <c r="N175"/>
  <c r="O171"/>
  <c r="O161"/>
  <c r="M158"/>
  <c r="O156"/>
  <c r="N153"/>
  <c r="O148"/>
  <c r="O144"/>
  <c r="M135"/>
  <c r="N128"/>
  <c r="N119"/>
  <c r="O117"/>
  <c r="O115"/>
  <c r="M112"/>
  <c r="O110"/>
  <c r="O105"/>
  <c r="M102"/>
  <c r="N100"/>
  <c r="N93"/>
  <c r="O91"/>
  <c r="M88"/>
  <c r="O86"/>
  <c r="M81"/>
  <c r="M74"/>
  <c r="N72"/>
  <c r="O67"/>
  <c r="M62"/>
  <c r="N57"/>
  <c r="O48"/>
  <c r="M43"/>
  <c r="O41"/>
  <c r="M38"/>
  <c r="N36"/>
  <c r="N29"/>
  <c r="O27"/>
  <c r="N266"/>
  <c r="N264"/>
  <c r="N259"/>
  <c r="N254"/>
  <c r="N252"/>
  <c r="O247"/>
  <c r="N245"/>
  <c r="N240"/>
  <c r="M235"/>
  <c r="M226"/>
  <c r="N224"/>
  <c r="O219"/>
  <c r="N217"/>
  <c r="M210"/>
  <c r="N208"/>
  <c r="N203"/>
  <c r="O201"/>
  <c r="N199"/>
  <c r="M197"/>
  <c r="N192"/>
  <c r="O190"/>
  <c r="N186"/>
  <c r="N180"/>
  <c r="M175"/>
  <c r="N173"/>
  <c r="N171"/>
  <c r="O168"/>
  <c r="O166"/>
  <c r="M148"/>
  <c r="M144"/>
  <c r="O141"/>
  <c r="O139"/>
  <c r="O133"/>
  <c r="N131"/>
  <c r="N126"/>
  <c r="O124"/>
  <c r="N117"/>
  <c r="N115"/>
  <c r="N110"/>
  <c r="O98"/>
  <c r="M93"/>
  <c r="N91"/>
  <c r="N86"/>
  <c r="N79"/>
  <c r="O77"/>
  <c r="M72"/>
  <c r="M67"/>
  <c r="O53"/>
  <c r="N48"/>
  <c r="O34"/>
  <c r="M29"/>
  <c r="N27"/>
  <c r="O263"/>
  <c r="O258"/>
  <c r="M256"/>
  <c r="O251"/>
  <c r="O244"/>
  <c r="O239"/>
  <c r="M234"/>
  <c r="O232"/>
  <c r="O225"/>
  <c r="O216"/>
  <c r="O209"/>
  <c r="M196"/>
  <c r="N194"/>
  <c r="O189"/>
  <c r="N187"/>
  <c r="O184"/>
  <c r="M178"/>
  <c r="O176"/>
  <c r="M169"/>
  <c r="M162"/>
  <c r="N155"/>
  <c r="M147"/>
  <c r="M142"/>
  <c r="N137"/>
  <c r="O127"/>
  <c r="O118"/>
  <c r="M108"/>
  <c r="M106"/>
  <c r="N104"/>
  <c r="O99"/>
  <c r="M94"/>
  <c r="N89"/>
  <c r="O80"/>
  <c r="M75"/>
  <c r="O73"/>
  <c r="M70"/>
  <c r="N68"/>
  <c r="N61"/>
  <c r="O59"/>
  <c r="M56"/>
  <c r="O54"/>
  <c r="M49"/>
  <c r="M42"/>
  <c r="N40"/>
  <c r="O35"/>
  <c r="M30"/>
  <c r="M254"/>
  <c r="N251"/>
  <c r="M246"/>
  <c r="N230"/>
  <c r="N225"/>
  <c r="O211"/>
  <c r="N205"/>
  <c r="N200"/>
  <c r="O194"/>
  <c r="N191"/>
  <c r="M180"/>
  <c r="N132"/>
  <c r="M126"/>
  <c r="O120"/>
  <c r="N113"/>
  <c r="N98"/>
  <c r="O96"/>
  <c r="O94"/>
  <c r="M85"/>
  <c r="M79"/>
  <c r="O68"/>
  <c r="N66"/>
  <c r="O64"/>
  <c r="M58"/>
  <c r="N49"/>
  <c r="M47"/>
  <c r="N45"/>
  <c r="N34"/>
  <c r="O32"/>
  <c r="O30"/>
  <c r="M266"/>
  <c r="N263"/>
  <c r="M260"/>
  <c r="M248"/>
  <c r="M230"/>
  <c r="M219"/>
  <c r="N216"/>
  <c r="M211"/>
  <c r="M205"/>
  <c r="M200"/>
  <c r="M191"/>
  <c r="N178"/>
  <c r="M173"/>
  <c r="O160"/>
  <c r="O154"/>
  <c r="O136"/>
  <c r="M132"/>
  <c r="M113"/>
  <c r="O109"/>
  <c r="N70"/>
  <c r="M53"/>
  <c r="M242"/>
  <c r="N239"/>
  <c r="O227"/>
  <c r="N221"/>
  <c r="N213"/>
  <c r="N202"/>
  <c r="N181"/>
  <c r="O164"/>
  <c r="N160"/>
  <c r="M154"/>
  <c r="N152"/>
  <c r="O150"/>
  <c r="M136"/>
  <c r="M134"/>
  <c r="O123"/>
  <c r="M104"/>
  <c r="O89"/>
  <c r="M40"/>
  <c r="O249"/>
  <c r="N244"/>
  <c r="M241"/>
  <c r="O212"/>
  <c r="N206"/>
  <c r="M192"/>
  <c r="O174"/>
  <c r="O165"/>
  <c r="O159"/>
  <c r="N149"/>
  <c r="M137"/>
  <c r="O129"/>
  <c r="M116"/>
  <c r="O108"/>
  <c r="M84"/>
  <c r="O82"/>
  <c r="O71"/>
  <c r="N63"/>
  <c r="N54"/>
  <c r="N52"/>
  <c r="M44"/>
  <c r="M221"/>
  <c r="M218"/>
  <c r="O198"/>
  <c r="O187"/>
  <c r="M183"/>
  <c r="M164"/>
  <c r="M159"/>
  <c r="O143"/>
  <c r="M99"/>
  <c r="N80"/>
  <c r="N59"/>
  <c r="M35"/>
  <c r="N214"/>
  <c r="O145"/>
  <c r="N141"/>
  <c r="M61"/>
  <c r="N265"/>
  <c r="M258"/>
  <c r="N237"/>
  <c r="M227"/>
  <c r="M214"/>
  <c r="N184"/>
  <c r="O170"/>
  <c r="M152"/>
  <c r="M127"/>
  <c r="M118"/>
  <c r="O103"/>
  <c r="N84"/>
  <c r="N77"/>
  <c r="N75"/>
  <c r="O63"/>
  <c r="O44"/>
  <c r="O39"/>
  <c r="M232"/>
  <c r="N222"/>
  <c r="N209"/>
  <c r="M199"/>
  <c r="O179"/>
  <c r="M151"/>
  <c r="O114"/>
  <c r="O256"/>
  <c r="M249"/>
  <c r="N246"/>
  <c r="M189"/>
  <c r="M181"/>
  <c r="N124"/>
  <c r="M114"/>
  <c r="O76"/>
  <c r="O66"/>
  <c r="O31"/>
  <c r="N26"/>
  <c r="N163"/>
  <c r="M131"/>
  <c r="M33"/>
  <c r="M203"/>
  <c r="N183"/>
  <c r="N168"/>
  <c r="M155"/>
  <c r="N138"/>
  <c r="M103"/>
  <c r="N58"/>
  <c r="N142"/>
  <c r="O130"/>
  <c r="O95"/>
  <c r="N90"/>
  <c r="O85"/>
  <c r="M65"/>
  <c r="N47"/>
  <c r="N229"/>
  <c r="N179"/>
  <c r="N174"/>
  <c r="O45"/>
  <c r="M202"/>
  <c r="M186"/>
  <c r="O220"/>
  <c r="N247"/>
  <c r="O182"/>
  <c r="M39"/>
  <c r="M149"/>
  <c r="N123"/>
  <c r="M97"/>
  <c r="O261"/>
  <c r="N165"/>
  <c r="O169"/>
  <c r="M138"/>
  <c r="M122"/>
  <c r="O228"/>
  <c r="M167"/>
  <c r="M253"/>
  <c r="X146" i="62"/>
  <c r="AB146"/>
  <c r="A193" i="53"/>
  <c r="A192" i="50"/>
  <c r="A192" i="55"/>
  <c r="A193" i="63"/>
  <c r="A192" i="68"/>
  <c r="C192" s="1"/>
  <c r="A192" i="48"/>
  <c r="AO18" i="41"/>
  <c r="A193" i="51"/>
  <c r="A192" i="59"/>
  <c r="A192" i="64"/>
  <c r="A193" i="54"/>
  <c r="A193" i="56"/>
  <c r="A192" i="65"/>
  <c r="A193" i="62"/>
  <c r="A193" i="66"/>
  <c r="A192" i="57"/>
  <c r="A192" i="49"/>
  <c r="A193" i="60"/>
  <c r="A193" i="67"/>
  <c r="A192" i="52"/>
  <c r="A192" i="61"/>
  <c r="A192" i="58"/>
  <c r="AJ18" i="41"/>
  <c r="AM18"/>
  <c r="F22"/>
  <c r="E22"/>
  <c r="T22" s="1"/>
  <c r="D21" i="46"/>
  <c r="O21" s="1"/>
  <c r="E21"/>
  <c r="AK18" i="41"/>
  <c r="AD18"/>
  <c r="AE18" s="1"/>
  <c r="L18" s="1"/>
  <c r="AL18"/>
  <c r="AN18"/>
  <c r="B191" i="68"/>
  <c r="A196" i="49"/>
  <c r="A196" i="60"/>
  <c r="A197" i="48"/>
  <c r="A196" i="61"/>
  <c r="A197" i="68"/>
  <c r="D197" s="1"/>
  <c r="A196" i="59"/>
  <c r="A196" i="50"/>
  <c r="AC45" i="41"/>
  <c r="AE45" s="1"/>
  <c r="AH45" s="1"/>
  <c r="A197" i="67"/>
  <c r="A197" i="53"/>
  <c r="A197" i="56"/>
  <c r="I18" i="46"/>
  <c r="AJ18" s="1"/>
  <c r="AN19" i="41"/>
  <c r="D195" i="68"/>
  <c r="B195"/>
  <c r="AD45" i="41"/>
  <c r="AF45" s="1"/>
  <c r="AI45" s="1"/>
  <c r="AO19"/>
  <c r="AJ19"/>
  <c r="D191" i="68"/>
  <c r="AD43" i="41"/>
  <c r="AF43" s="1"/>
  <c r="AI43" s="1"/>
  <c r="A197" i="65"/>
  <c r="A196" i="47"/>
  <c r="D196" s="1"/>
  <c r="A196" i="57"/>
  <c r="C195" i="47"/>
  <c r="A197" i="58"/>
  <c r="A196" i="52"/>
  <c r="A197"/>
  <c r="C195" i="68"/>
  <c r="A197" i="54"/>
  <c r="B191" i="47"/>
  <c r="A197" i="64"/>
  <c r="C191" i="68"/>
  <c r="A197" i="62"/>
  <c r="A196" i="55"/>
  <c r="A197"/>
  <c r="A196" i="63"/>
  <c r="A197"/>
  <c r="A197" i="51"/>
  <c r="A197" i="66"/>
  <c r="D195" i="47"/>
  <c r="AQ20" i="41"/>
  <c r="AP20"/>
  <c r="I20"/>
  <c r="J20" s="1"/>
  <c r="AL3"/>
  <c r="AH11"/>
  <c r="D191" i="47"/>
  <c r="AK45" i="46"/>
  <c r="Z46"/>
  <c r="AJ45"/>
  <c r="AA45"/>
  <c r="AL45"/>
  <c r="AM45"/>
  <c r="B196" i="68"/>
  <c r="C196"/>
  <c r="D196"/>
  <c r="C22" i="41"/>
  <c r="D22" s="1"/>
  <c r="H22"/>
  <c r="AX22"/>
  <c r="AW22"/>
  <c r="B23"/>
  <c r="AV22"/>
  <c r="AU22"/>
  <c r="AC44"/>
  <c r="AE44" s="1"/>
  <c r="AL19"/>
  <c r="AL1"/>
  <c r="AC42"/>
  <c r="AE42" s="1"/>
  <c r="C191" i="47"/>
  <c r="AQ21" i="46"/>
  <c r="AR21"/>
  <c r="AP21"/>
  <c r="AO21"/>
  <c r="B21"/>
  <c r="C21" s="1"/>
  <c r="G21"/>
  <c r="A22"/>
  <c r="AD19" i="41"/>
  <c r="AE19" s="1"/>
  <c r="L19" s="1"/>
  <c r="AK19"/>
  <c r="AC43"/>
  <c r="AE43" s="1"/>
  <c r="AD44"/>
  <c r="AF44" s="1"/>
  <c r="AI44" s="1"/>
  <c r="C193" i="47"/>
  <c r="B193"/>
  <c r="D193"/>
  <c r="P20" i="46"/>
  <c r="Q20" s="1"/>
  <c r="F20"/>
  <c r="AG3"/>
  <c r="AG4" s="1"/>
  <c r="AG5"/>
  <c r="T13" s="1"/>
  <c r="AA47" i="41"/>
  <c r="AL46"/>
  <c r="AK46"/>
  <c r="AM46"/>
  <c r="AN46"/>
  <c r="AB46"/>
  <c r="AG8" i="46"/>
  <c r="AG9" s="1"/>
  <c r="AG11" s="1"/>
  <c r="AG6"/>
  <c r="D192" i="47"/>
  <c r="B192"/>
  <c r="C192"/>
  <c r="I17" i="46"/>
  <c r="AH17" s="1"/>
  <c r="B188" i="47"/>
  <c r="C177"/>
  <c r="B166"/>
  <c r="D156"/>
  <c r="C145"/>
  <c r="B134"/>
  <c r="D124"/>
  <c r="C113"/>
  <c r="B102"/>
  <c r="D92"/>
  <c r="C81"/>
  <c r="B70"/>
  <c r="C186"/>
  <c r="B175"/>
  <c r="D165"/>
  <c r="C154"/>
  <c r="B143"/>
  <c r="D133"/>
  <c r="C122"/>
  <c r="B111"/>
  <c r="D101"/>
  <c r="C90"/>
  <c r="B79"/>
  <c r="D69"/>
  <c r="D189"/>
  <c r="C179"/>
  <c r="B168"/>
  <c r="D158"/>
  <c r="C147"/>
  <c r="B136"/>
  <c r="D126"/>
  <c r="C115"/>
  <c r="B104"/>
  <c r="D94"/>
  <c r="C83"/>
  <c r="B72"/>
  <c r="D187"/>
  <c r="C176"/>
  <c r="B165"/>
  <c r="D155"/>
  <c r="C144"/>
  <c r="B133"/>
  <c r="D123"/>
  <c r="C112"/>
  <c r="B101"/>
  <c r="D91"/>
  <c r="C80"/>
  <c r="B69"/>
  <c r="B35"/>
  <c r="D45"/>
  <c r="C56"/>
  <c r="B28"/>
  <c r="D38"/>
  <c r="C49"/>
  <c r="B60"/>
  <c r="D27"/>
  <c r="C38"/>
  <c r="B49"/>
  <c r="D59"/>
  <c r="C35"/>
  <c r="B46"/>
  <c r="D56"/>
  <c r="B186"/>
  <c r="D176"/>
  <c r="C165"/>
  <c r="B154"/>
  <c r="D144"/>
  <c r="C133"/>
  <c r="B122"/>
  <c r="D112"/>
  <c r="C101"/>
  <c r="B90"/>
  <c r="D80"/>
  <c r="C69"/>
  <c r="D185"/>
  <c r="C174"/>
  <c r="B163"/>
  <c r="D153"/>
  <c r="C142"/>
  <c r="B131"/>
  <c r="D121"/>
  <c r="C110"/>
  <c r="B99"/>
  <c r="D89"/>
  <c r="C78"/>
  <c r="B67"/>
  <c r="D188"/>
  <c r="D178"/>
  <c r="C167"/>
  <c r="B156"/>
  <c r="D146"/>
  <c r="C135"/>
  <c r="B124"/>
  <c r="D114"/>
  <c r="C103"/>
  <c r="B92"/>
  <c r="D82"/>
  <c r="C71"/>
  <c r="B185"/>
  <c r="D175"/>
  <c r="C164"/>
  <c r="B153"/>
  <c r="D143"/>
  <c r="C132"/>
  <c r="B121"/>
  <c r="D111"/>
  <c r="C100"/>
  <c r="B89"/>
  <c r="D79"/>
  <c r="C68"/>
  <c r="C36"/>
  <c r="B47"/>
  <c r="D57"/>
  <c r="C29"/>
  <c r="B40"/>
  <c r="D50"/>
  <c r="B62"/>
  <c r="B29"/>
  <c r="D39"/>
  <c r="C50"/>
  <c r="B26"/>
  <c r="D36"/>
  <c r="C47"/>
  <c r="B58"/>
  <c r="C185"/>
  <c r="B174"/>
  <c r="D164"/>
  <c r="C153"/>
  <c r="B142"/>
  <c r="D132"/>
  <c r="C121"/>
  <c r="B110"/>
  <c r="D100"/>
  <c r="C89"/>
  <c r="B78"/>
  <c r="D68"/>
  <c r="B183"/>
  <c r="D173"/>
  <c r="C162"/>
  <c r="B151"/>
  <c r="D141"/>
  <c r="C130"/>
  <c r="B119"/>
  <c r="D109"/>
  <c r="C98"/>
  <c r="B87"/>
  <c r="D77"/>
  <c r="C66"/>
  <c r="K5" s="1"/>
  <c r="C187"/>
  <c r="B176"/>
  <c r="D166"/>
  <c r="C155"/>
  <c r="B144"/>
  <c r="D134"/>
  <c r="C123"/>
  <c r="B112"/>
  <c r="D102"/>
  <c r="C91"/>
  <c r="B80"/>
  <c r="D70"/>
  <c r="C184"/>
  <c r="B173"/>
  <c r="D163"/>
  <c r="C152"/>
  <c r="B141"/>
  <c r="D131"/>
  <c r="C120"/>
  <c r="B109"/>
  <c r="D99"/>
  <c r="C88"/>
  <c r="B77"/>
  <c r="D67"/>
  <c r="B27"/>
  <c r="D37"/>
  <c r="C48"/>
  <c r="B59"/>
  <c r="D30"/>
  <c r="C41"/>
  <c r="B52"/>
  <c r="C63"/>
  <c r="C30"/>
  <c r="B41"/>
  <c r="D51"/>
  <c r="C27"/>
  <c r="B38"/>
  <c r="D48"/>
  <c r="C59"/>
  <c r="C181"/>
  <c r="B170"/>
  <c r="D160"/>
  <c r="C149"/>
  <c r="B138"/>
  <c r="D128"/>
  <c r="C117"/>
  <c r="B106"/>
  <c r="D96"/>
  <c r="C85"/>
  <c r="B74"/>
  <c r="C189"/>
  <c r="B179"/>
  <c r="D169"/>
  <c r="C158"/>
  <c r="B147"/>
  <c r="D137"/>
  <c r="C126"/>
  <c r="B115"/>
  <c r="D105"/>
  <c r="C94"/>
  <c r="B83"/>
  <c r="D73"/>
  <c r="C62"/>
  <c r="C183"/>
  <c r="B172"/>
  <c r="D162"/>
  <c r="C151"/>
  <c r="B140"/>
  <c r="D130"/>
  <c r="C119"/>
  <c r="B108"/>
  <c r="D98"/>
  <c r="C87"/>
  <c r="B76"/>
  <c r="D66"/>
  <c r="C180"/>
  <c r="B169"/>
  <c r="D159"/>
  <c r="C148"/>
  <c r="B137"/>
  <c r="D127"/>
  <c r="C116"/>
  <c r="B105"/>
  <c r="D95"/>
  <c r="C84"/>
  <c r="B73"/>
  <c r="B63"/>
  <c r="B31"/>
  <c r="D41"/>
  <c r="C52"/>
  <c r="D62"/>
  <c r="D34"/>
  <c r="C45"/>
  <c r="B56"/>
  <c r="C34"/>
  <c r="B45"/>
  <c r="D55"/>
  <c r="C31"/>
  <c r="B42"/>
  <c r="D52"/>
  <c r="B189"/>
  <c r="D168"/>
  <c r="B146"/>
  <c r="C125"/>
  <c r="D104"/>
  <c r="B82"/>
  <c r="B187"/>
  <c r="C166"/>
  <c r="D145"/>
  <c r="B123"/>
  <c r="C102"/>
  <c r="D81"/>
  <c r="D170"/>
  <c r="B148"/>
  <c r="C127"/>
  <c r="D106"/>
  <c r="B84"/>
  <c r="B64"/>
  <c r="D167"/>
  <c r="B145"/>
  <c r="C124"/>
  <c r="D103"/>
  <c r="B81"/>
  <c r="C44"/>
  <c r="D26"/>
  <c r="B48"/>
  <c r="C26"/>
  <c r="D47"/>
  <c r="B34"/>
  <c r="C55"/>
  <c r="B178"/>
  <c r="B177"/>
  <c r="D71"/>
  <c r="D58"/>
  <c r="D184"/>
  <c r="B162"/>
  <c r="C141"/>
  <c r="D120"/>
  <c r="B98"/>
  <c r="C77"/>
  <c r="C182"/>
  <c r="D161"/>
  <c r="B139"/>
  <c r="C118"/>
  <c r="D97"/>
  <c r="B75"/>
  <c r="D186"/>
  <c r="B164"/>
  <c r="C143"/>
  <c r="D122"/>
  <c r="B100"/>
  <c r="C79"/>
  <c r="D183"/>
  <c r="B161"/>
  <c r="C140"/>
  <c r="D119"/>
  <c r="B97"/>
  <c r="C76"/>
  <c r="C28"/>
  <c r="D49"/>
  <c r="B32"/>
  <c r="C53"/>
  <c r="D31"/>
  <c r="B53"/>
  <c r="C39"/>
  <c r="D60"/>
  <c r="D136"/>
  <c r="D135"/>
  <c r="B55"/>
  <c r="C58"/>
  <c r="B182"/>
  <c r="C161"/>
  <c r="D140"/>
  <c r="B118"/>
  <c r="C97"/>
  <c r="D76"/>
  <c r="D181"/>
  <c r="B159"/>
  <c r="C138"/>
  <c r="D117"/>
  <c r="B95"/>
  <c r="C74"/>
  <c r="B184"/>
  <c r="C163"/>
  <c r="D142"/>
  <c r="B120"/>
  <c r="C99"/>
  <c r="D78"/>
  <c r="B181"/>
  <c r="C160"/>
  <c r="D139"/>
  <c r="B117"/>
  <c r="C96"/>
  <c r="D75"/>
  <c r="D29"/>
  <c r="B51"/>
  <c r="C33"/>
  <c r="D54"/>
  <c r="B33"/>
  <c r="C54"/>
  <c r="D40"/>
  <c r="C134"/>
  <c r="B91"/>
  <c r="B180"/>
  <c r="B116"/>
  <c r="D74"/>
  <c r="B113"/>
  <c r="D33"/>
  <c r="B37"/>
  <c r="D180"/>
  <c r="B158"/>
  <c r="C137"/>
  <c r="D116"/>
  <c r="B94"/>
  <c r="C73"/>
  <c r="C178"/>
  <c r="D157"/>
  <c r="B135"/>
  <c r="C114"/>
  <c r="D93"/>
  <c r="B71"/>
  <c r="D182"/>
  <c r="B160"/>
  <c r="C139"/>
  <c r="D118"/>
  <c r="B96"/>
  <c r="C75"/>
  <c r="D179"/>
  <c r="B157"/>
  <c r="C136"/>
  <c r="D115"/>
  <c r="B93"/>
  <c r="C72"/>
  <c r="C32"/>
  <c r="D53"/>
  <c r="B36"/>
  <c r="C57"/>
  <c r="D35"/>
  <c r="B57"/>
  <c r="C43"/>
  <c r="C157"/>
  <c r="B114"/>
  <c r="C93"/>
  <c r="D72"/>
  <c r="D177"/>
  <c r="B155"/>
  <c r="D113"/>
  <c r="C70"/>
  <c r="C159"/>
  <c r="D138"/>
  <c r="C95"/>
  <c r="C156"/>
  <c r="C92"/>
  <c r="C37"/>
  <c r="D44"/>
  <c r="D172"/>
  <c r="C109"/>
  <c r="C188"/>
  <c r="B127"/>
  <c r="B65"/>
  <c r="D150"/>
  <c r="B88"/>
  <c r="D151"/>
  <c r="C104"/>
  <c r="C40"/>
  <c r="D32"/>
  <c r="C86"/>
  <c r="B125"/>
  <c r="C129"/>
  <c r="C107"/>
  <c r="B44"/>
  <c r="C173"/>
  <c r="C82"/>
  <c r="C168"/>
  <c r="D46"/>
  <c r="C169"/>
  <c r="D108"/>
  <c r="B171"/>
  <c r="D125"/>
  <c r="D63"/>
  <c r="B132"/>
  <c r="D86"/>
  <c r="B149"/>
  <c r="D87"/>
  <c r="B43"/>
  <c r="B50"/>
  <c r="D84"/>
  <c r="C171"/>
  <c r="C64"/>
  <c r="D85"/>
  <c r="C108"/>
  <c r="B126"/>
  <c r="B152"/>
  <c r="B30"/>
  <c r="D152"/>
  <c r="C105"/>
  <c r="C170"/>
  <c r="B107"/>
  <c r="B61"/>
  <c r="C131"/>
  <c r="B68"/>
  <c r="D147"/>
  <c r="B85"/>
  <c r="C60"/>
  <c r="C51"/>
  <c r="B130"/>
  <c r="D110"/>
  <c r="D42"/>
  <c r="C146"/>
  <c r="D171"/>
  <c r="D28"/>
  <c r="D129"/>
  <c r="D107"/>
  <c r="B150"/>
  <c r="D88"/>
  <c r="B167"/>
  <c r="C106"/>
  <c r="C175"/>
  <c r="B128"/>
  <c r="C67"/>
  <c r="B129"/>
  <c r="D83"/>
  <c r="C61"/>
  <c r="C42"/>
  <c r="B54"/>
  <c r="D148"/>
  <c r="B86"/>
  <c r="C150"/>
  <c r="B103"/>
  <c r="D174"/>
  <c r="C111"/>
  <c r="C65"/>
  <c r="C128"/>
  <c r="D65"/>
  <c r="D43"/>
  <c r="D149"/>
  <c r="C172"/>
  <c r="C46"/>
  <c r="B66"/>
  <c r="D154"/>
  <c r="D61"/>
  <c r="D64"/>
  <c r="D90"/>
  <c r="B39"/>
  <c r="G21" i="41"/>
  <c r="AM19"/>
  <c r="AD42"/>
  <c r="AF42" s="1"/>
  <c r="AI42" s="1"/>
  <c r="D184" i="68"/>
  <c r="C173"/>
  <c r="B162"/>
  <c r="D152"/>
  <c r="C141"/>
  <c r="B130"/>
  <c r="D120"/>
  <c r="C109"/>
  <c r="B98"/>
  <c r="D88"/>
  <c r="C77"/>
  <c r="B66"/>
  <c r="C186"/>
  <c r="B175"/>
  <c r="D165"/>
  <c r="C154"/>
  <c r="B143"/>
  <c r="D133"/>
  <c r="C122"/>
  <c r="B111"/>
  <c r="D101"/>
  <c r="C90"/>
  <c r="B79"/>
  <c r="D69"/>
  <c r="D189"/>
  <c r="C179"/>
  <c r="B168"/>
  <c r="D158"/>
  <c r="C147"/>
  <c r="B136"/>
  <c r="D126"/>
  <c r="C115"/>
  <c r="B104"/>
  <c r="D94"/>
  <c r="C83"/>
  <c r="B72"/>
  <c r="D62"/>
  <c r="C180"/>
  <c r="B169"/>
  <c r="D159"/>
  <c r="C148"/>
  <c r="B137"/>
  <c r="D127"/>
  <c r="C116"/>
  <c r="B105"/>
  <c r="D95"/>
  <c r="C84"/>
  <c r="B73"/>
  <c r="B63"/>
  <c r="B31"/>
  <c r="D41"/>
  <c r="C52"/>
  <c r="D26"/>
  <c r="C37"/>
  <c r="B48"/>
  <c r="D58"/>
  <c r="B29"/>
  <c r="D39"/>
  <c r="C50"/>
  <c r="B26"/>
  <c r="D36"/>
  <c r="C47"/>
  <c r="B58"/>
  <c r="B182"/>
  <c r="D172"/>
  <c r="C161"/>
  <c r="B150"/>
  <c r="D140"/>
  <c r="C129"/>
  <c r="B118"/>
  <c r="D108"/>
  <c r="C97"/>
  <c r="B86"/>
  <c r="D76"/>
  <c r="D64"/>
  <c r="D185"/>
  <c r="C174"/>
  <c r="B163"/>
  <c r="D153"/>
  <c r="C142"/>
  <c r="B131"/>
  <c r="D121"/>
  <c r="C110"/>
  <c r="B99"/>
  <c r="D89"/>
  <c r="C78"/>
  <c r="B67"/>
  <c r="D188"/>
  <c r="D178"/>
  <c r="C167"/>
  <c r="B156"/>
  <c r="D146"/>
  <c r="C135"/>
  <c r="B124"/>
  <c r="D114"/>
  <c r="C103"/>
  <c r="B92"/>
  <c r="D82"/>
  <c r="C71"/>
  <c r="C61"/>
  <c r="D179"/>
  <c r="C168"/>
  <c r="B157"/>
  <c r="D147"/>
  <c r="C136"/>
  <c r="B125"/>
  <c r="D115"/>
  <c r="C104"/>
  <c r="B93"/>
  <c r="D83"/>
  <c r="C72"/>
  <c r="D61"/>
  <c r="C32"/>
  <c r="B43"/>
  <c r="D53"/>
  <c r="B28"/>
  <c r="D38"/>
  <c r="C49"/>
  <c r="B60"/>
  <c r="C30"/>
  <c r="B41"/>
  <c r="D51"/>
  <c r="C27"/>
  <c r="B38"/>
  <c r="D48"/>
  <c r="C59"/>
  <c r="C181"/>
  <c r="B170"/>
  <c r="D160"/>
  <c r="C149"/>
  <c r="B138"/>
  <c r="D128"/>
  <c r="C117"/>
  <c r="B106"/>
  <c r="D96"/>
  <c r="C85"/>
  <c r="B74"/>
  <c r="C63"/>
  <c r="B183"/>
  <c r="D173"/>
  <c r="C162"/>
  <c r="B151"/>
  <c r="D141"/>
  <c r="C130"/>
  <c r="B119"/>
  <c r="D109"/>
  <c r="C98"/>
  <c r="B87"/>
  <c r="D77"/>
  <c r="C66"/>
  <c r="K5" s="1"/>
  <c r="C187"/>
  <c r="B176"/>
  <c r="D166"/>
  <c r="C155"/>
  <c r="B144"/>
  <c r="D134"/>
  <c r="C123"/>
  <c r="B112"/>
  <c r="D102"/>
  <c r="C91"/>
  <c r="B80"/>
  <c r="D70"/>
  <c r="B177"/>
  <c r="D167"/>
  <c r="C156"/>
  <c r="B145"/>
  <c r="D135"/>
  <c r="C124"/>
  <c r="B113"/>
  <c r="D103"/>
  <c r="C92"/>
  <c r="B81"/>
  <c r="D71"/>
  <c r="D33"/>
  <c r="C44"/>
  <c r="B55"/>
  <c r="C29"/>
  <c r="B40"/>
  <c r="D50"/>
  <c r="D31"/>
  <c r="C42"/>
  <c r="B53"/>
  <c r="D28"/>
  <c r="C39"/>
  <c r="B50"/>
  <c r="B188"/>
  <c r="C177"/>
  <c r="B166"/>
  <c r="D156"/>
  <c r="C145"/>
  <c r="B134"/>
  <c r="D124"/>
  <c r="C113"/>
  <c r="B102"/>
  <c r="D92"/>
  <c r="C81"/>
  <c r="B70"/>
  <c r="C189"/>
  <c r="B179"/>
  <c r="D169"/>
  <c r="C158"/>
  <c r="B147"/>
  <c r="D137"/>
  <c r="C126"/>
  <c r="B115"/>
  <c r="D105"/>
  <c r="C94"/>
  <c r="B83"/>
  <c r="D73"/>
  <c r="C62"/>
  <c r="C183"/>
  <c r="B172"/>
  <c r="D162"/>
  <c r="C151"/>
  <c r="B140"/>
  <c r="D130"/>
  <c r="C119"/>
  <c r="B108"/>
  <c r="D98"/>
  <c r="C87"/>
  <c r="B76"/>
  <c r="D66"/>
  <c r="C184"/>
  <c r="B173"/>
  <c r="D163"/>
  <c r="C152"/>
  <c r="B141"/>
  <c r="D131"/>
  <c r="C120"/>
  <c r="B109"/>
  <c r="D99"/>
  <c r="C88"/>
  <c r="B77"/>
  <c r="D67"/>
  <c r="B27"/>
  <c r="D37"/>
  <c r="C48"/>
  <c r="B59"/>
  <c r="C33"/>
  <c r="B44"/>
  <c r="D54"/>
  <c r="D35"/>
  <c r="C46"/>
  <c r="B57"/>
  <c r="D32"/>
  <c r="C43"/>
  <c r="B54"/>
  <c r="C185"/>
  <c r="D164"/>
  <c r="B142"/>
  <c r="C121"/>
  <c r="D100"/>
  <c r="B78"/>
  <c r="B187"/>
  <c r="C166"/>
  <c r="D145"/>
  <c r="B123"/>
  <c r="C102"/>
  <c r="D81"/>
  <c r="D170"/>
  <c r="B148"/>
  <c r="C127"/>
  <c r="D106"/>
  <c r="B84"/>
  <c r="B64"/>
  <c r="D171"/>
  <c r="B149"/>
  <c r="C128"/>
  <c r="D107"/>
  <c r="B85"/>
  <c r="C64"/>
  <c r="C40"/>
  <c r="D46"/>
  <c r="D27"/>
  <c r="B49"/>
  <c r="C35"/>
  <c r="D56"/>
  <c r="D132"/>
  <c r="D177"/>
  <c r="B91"/>
  <c r="B116"/>
  <c r="C160"/>
  <c r="C96"/>
  <c r="B51"/>
  <c r="D59"/>
  <c r="D180"/>
  <c r="B158"/>
  <c r="C137"/>
  <c r="D116"/>
  <c r="B94"/>
  <c r="C73"/>
  <c r="C182"/>
  <c r="D161"/>
  <c r="B139"/>
  <c r="C118"/>
  <c r="D97"/>
  <c r="B75"/>
  <c r="D186"/>
  <c r="B164"/>
  <c r="C143"/>
  <c r="D122"/>
  <c r="B100"/>
  <c r="C79"/>
  <c r="D187"/>
  <c r="B165"/>
  <c r="C144"/>
  <c r="D123"/>
  <c r="B101"/>
  <c r="C80"/>
  <c r="D45"/>
  <c r="D30"/>
  <c r="B52"/>
  <c r="B33"/>
  <c r="C54"/>
  <c r="D40"/>
  <c r="C153"/>
  <c r="C89"/>
  <c r="B155"/>
  <c r="C70"/>
  <c r="C159"/>
  <c r="C95"/>
  <c r="D139"/>
  <c r="D29"/>
  <c r="C57"/>
  <c r="B178"/>
  <c r="C157"/>
  <c r="D136"/>
  <c r="B114"/>
  <c r="C93"/>
  <c r="D72"/>
  <c r="D181"/>
  <c r="B159"/>
  <c r="C138"/>
  <c r="D117"/>
  <c r="B95"/>
  <c r="C74"/>
  <c r="B184"/>
  <c r="C163"/>
  <c r="D142"/>
  <c r="B120"/>
  <c r="C99"/>
  <c r="D78"/>
  <c r="B185"/>
  <c r="C164"/>
  <c r="D143"/>
  <c r="B121"/>
  <c r="C100"/>
  <c r="D79"/>
  <c r="B47"/>
  <c r="B32"/>
  <c r="C53"/>
  <c r="C34"/>
  <c r="D55"/>
  <c r="B42"/>
  <c r="B174"/>
  <c r="D68"/>
  <c r="D113"/>
  <c r="D138"/>
  <c r="D74"/>
  <c r="B117"/>
  <c r="B36"/>
  <c r="B46"/>
  <c r="D176"/>
  <c r="B154"/>
  <c r="C133"/>
  <c r="D112"/>
  <c r="B90"/>
  <c r="C69"/>
  <c r="C178"/>
  <c r="D157"/>
  <c r="B135"/>
  <c r="C114"/>
  <c r="D93"/>
  <c r="B71"/>
  <c r="D182"/>
  <c r="B160"/>
  <c r="C139"/>
  <c r="D118"/>
  <c r="B96"/>
  <c r="C75"/>
  <c r="D183"/>
  <c r="B161"/>
  <c r="C140"/>
  <c r="D119"/>
  <c r="B97"/>
  <c r="C76"/>
  <c r="C28"/>
  <c r="D49"/>
  <c r="D34"/>
  <c r="B56"/>
  <c r="B37"/>
  <c r="C58"/>
  <c r="D44"/>
  <c r="B110"/>
  <c r="C134"/>
  <c r="B180"/>
  <c r="B181"/>
  <c r="D75"/>
  <c r="C38"/>
  <c r="D168"/>
  <c r="C105"/>
  <c r="C188"/>
  <c r="B127"/>
  <c r="B65"/>
  <c r="D150"/>
  <c r="B88"/>
  <c r="D155"/>
  <c r="C108"/>
  <c r="C36"/>
  <c r="C45"/>
  <c r="C31"/>
  <c r="B189"/>
  <c r="C86"/>
  <c r="C176"/>
  <c r="B62"/>
  <c r="D175"/>
  <c r="D60"/>
  <c r="D90"/>
  <c r="D42"/>
  <c r="C165"/>
  <c r="D104"/>
  <c r="B171"/>
  <c r="D125"/>
  <c r="D63"/>
  <c r="B132"/>
  <c r="D86"/>
  <c r="B153"/>
  <c r="D91"/>
  <c r="B39"/>
  <c r="B34"/>
  <c r="B126"/>
  <c r="C171"/>
  <c r="C68"/>
  <c r="B186"/>
  <c r="D85"/>
  <c r="D65"/>
  <c r="D129"/>
  <c r="C172"/>
  <c r="B30"/>
  <c r="D148"/>
  <c r="C101"/>
  <c r="C170"/>
  <c r="B107"/>
  <c r="B61"/>
  <c r="C131"/>
  <c r="B68"/>
  <c r="D151"/>
  <c r="B89"/>
  <c r="C56"/>
  <c r="C51"/>
  <c r="D149"/>
  <c r="B129"/>
  <c r="C146"/>
  <c r="C107"/>
  <c r="C41"/>
  <c r="C169"/>
  <c r="C82"/>
  <c r="D111"/>
  <c r="B146"/>
  <c r="D84"/>
  <c r="B167"/>
  <c r="C106"/>
  <c r="C175"/>
  <c r="B128"/>
  <c r="C67"/>
  <c r="B133"/>
  <c r="D87"/>
  <c r="D57"/>
  <c r="C26"/>
  <c r="D52"/>
  <c r="D144"/>
  <c r="B82"/>
  <c r="C150"/>
  <c r="B103"/>
  <c r="D174"/>
  <c r="C111"/>
  <c r="C65"/>
  <c r="C132"/>
  <c r="B69"/>
  <c r="C60"/>
  <c r="D43"/>
  <c r="C55"/>
  <c r="D80"/>
  <c r="D110"/>
  <c r="B45"/>
  <c r="C125"/>
  <c r="D154"/>
  <c r="C112"/>
  <c r="D47"/>
  <c r="B122"/>
  <c r="B152"/>
  <c r="B35"/>
  <c r="B195" i="47"/>
  <c r="AK19" i="46"/>
  <c r="H19"/>
  <c r="I19" s="1"/>
  <c r="D193" i="68"/>
  <c r="B193"/>
  <c r="C193"/>
  <c r="AH12" i="41"/>
  <c r="C197" i="47"/>
  <c r="D197"/>
  <c r="B197"/>
  <c r="L31" i="69" l="1"/>
  <c r="M31"/>
  <c r="N31"/>
  <c r="AC32"/>
  <c r="U29"/>
  <c r="V29"/>
  <c r="W29"/>
  <c r="AG59"/>
  <c r="AF59"/>
  <c r="AI59" s="1"/>
  <c r="AK61"/>
  <c r="AL61"/>
  <c r="AA61"/>
  <c r="AM61"/>
  <c r="AJ61"/>
  <c r="Z62"/>
  <c r="A37"/>
  <c r="E36"/>
  <c r="AR36"/>
  <c r="AQ36"/>
  <c r="AP36"/>
  <c r="AO36"/>
  <c r="D36"/>
  <c r="B36"/>
  <c r="C36" s="1"/>
  <c r="G36"/>
  <c r="R31"/>
  <c r="AD32"/>
  <c r="AC60"/>
  <c r="AE60" s="1"/>
  <c r="AH60" s="1"/>
  <c r="AB60"/>
  <c r="AD60" s="1"/>
  <c r="R30"/>
  <c r="F35"/>
  <c r="O35"/>
  <c r="P35" s="1"/>
  <c r="Q35" s="1"/>
  <c r="AK34"/>
  <c r="H34"/>
  <c r="I34" s="1"/>
  <c r="V28"/>
  <c r="W28"/>
  <c r="AB32"/>
  <c r="K32" s="1"/>
  <c r="I33"/>
  <c r="AQ33"/>
  <c r="AR33"/>
  <c r="D192" i="68"/>
  <c r="B192"/>
  <c r="AI18" i="41"/>
  <c r="AF18" s="1"/>
  <c r="AH18"/>
  <c r="AG18"/>
  <c r="F23"/>
  <c r="E23"/>
  <c r="T23" s="1"/>
  <c r="D22" i="46"/>
  <c r="O22" s="1"/>
  <c r="P22" s="1"/>
  <c r="Q22" s="1"/>
  <c r="E22"/>
  <c r="B197" i="68"/>
  <c r="C197"/>
  <c r="C196" i="47"/>
  <c r="AH18" i="46"/>
  <c r="AI18"/>
  <c r="AD18" s="1"/>
  <c r="AG18"/>
  <c r="AE18"/>
  <c r="AF18"/>
  <c r="Y18"/>
  <c r="Z18" s="1"/>
  <c r="J18" s="1"/>
  <c r="Y17"/>
  <c r="Z17" s="1"/>
  <c r="J17" s="1"/>
  <c r="AI19" i="41"/>
  <c r="S19" s="1"/>
  <c r="AG45"/>
  <c r="AJ45" s="1"/>
  <c r="AC42" i="46"/>
  <c r="AE42" s="1"/>
  <c r="AH42" s="1"/>
  <c r="AC44"/>
  <c r="AE44" s="1"/>
  <c r="AH44" s="1"/>
  <c r="AB43"/>
  <c r="AD43" s="1"/>
  <c r="AG43" s="1"/>
  <c r="AK1"/>
  <c r="AB41"/>
  <c r="AD41" s="1"/>
  <c r="AG41" s="1"/>
  <c r="AG10"/>
  <c r="AG12" s="1"/>
  <c r="G11" s="1"/>
  <c r="AB44"/>
  <c r="AD44" s="1"/>
  <c r="AC45"/>
  <c r="AE45" s="1"/>
  <c r="AH45" s="1"/>
  <c r="AG19" i="41"/>
  <c r="B196" i="47"/>
  <c r="AB45" i="46"/>
  <c r="AD45" s="1"/>
  <c r="AG45" s="1"/>
  <c r="AH19" i="41"/>
  <c r="B16" i="47"/>
  <c r="M19" i="41" s="1"/>
  <c r="L5" i="47"/>
  <c r="P21" i="46"/>
  <c r="Q21" s="1"/>
  <c r="F21"/>
  <c r="AG44" i="41"/>
  <c r="AJ44" s="1"/>
  <c r="AH44"/>
  <c r="G22"/>
  <c r="AC43" i="46"/>
  <c r="AE43" s="1"/>
  <c r="AH43" s="1"/>
  <c r="AL47" i="41"/>
  <c r="AB47"/>
  <c r="AN47"/>
  <c r="AA48"/>
  <c r="AK47"/>
  <c r="AM47"/>
  <c r="AP21"/>
  <c r="AQ21"/>
  <c r="I21"/>
  <c r="J21" s="1"/>
  <c r="AE17" i="46"/>
  <c r="AK2"/>
  <c r="B16" i="68"/>
  <c r="M18" i="41" s="1"/>
  <c r="L5" i="68"/>
  <c r="L6"/>
  <c r="M7" s="1"/>
  <c r="S19" s="1"/>
  <c r="Q5"/>
  <c r="M5"/>
  <c r="AC46" i="41"/>
  <c r="AE46" s="1"/>
  <c r="AD46"/>
  <c r="AF46" s="1"/>
  <c r="AI46" s="1"/>
  <c r="AH42"/>
  <c r="AG42"/>
  <c r="AJ42" s="1"/>
  <c r="AJ46" i="46"/>
  <c r="Z47"/>
  <c r="AK46"/>
  <c r="AA46"/>
  <c r="AM46"/>
  <c r="AL46"/>
  <c r="AH13" i="41"/>
  <c r="H12" s="1"/>
  <c r="AG17" i="46"/>
  <c r="AC17" s="1"/>
  <c r="AI17"/>
  <c r="AB42"/>
  <c r="AD42" s="1"/>
  <c r="AG42" s="1"/>
  <c r="AJ17"/>
  <c r="Q5" i="47"/>
  <c r="L6"/>
  <c r="M7" s="1"/>
  <c r="S19" s="1"/>
  <c r="M5"/>
  <c r="AH43" i="41"/>
  <c r="AG43"/>
  <c r="AJ43" s="1"/>
  <c r="AQ22" i="46"/>
  <c r="AR22"/>
  <c r="B22"/>
  <c r="C22" s="1"/>
  <c r="A23"/>
  <c r="AP22"/>
  <c r="AO22"/>
  <c r="G22"/>
  <c r="AF17"/>
  <c r="K20" i="41"/>
  <c r="B7" i="48" s="1"/>
  <c r="AJ20" i="41"/>
  <c r="AD20"/>
  <c r="AE20" s="1"/>
  <c r="L20" s="1"/>
  <c r="AN20"/>
  <c r="AL20"/>
  <c r="AK20"/>
  <c r="AM20"/>
  <c r="AO20"/>
  <c r="AI19" i="46"/>
  <c r="AG19"/>
  <c r="AE19"/>
  <c r="AH19"/>
  <c r="AJ19"/>
  <c r="AF19"/>
  <c r="Y19"/>
  <c r="Z19" s="1"/>
  <c r="J19" s="1"/>
  <c r="AC41"/>
  <c r="AE41" s="1"/>
  <c r="AH41" s="1"/>
  <c r="AK20"/>
  <c r="H20"/>
  <c r="I20" s="1"/>
  <c r="AX23" i="41"/>
  <c r="C23"/>
  <c r="D23" s="1"/>
  <c r="AV23"/>
  <c r="H23"/>
  <c r="AW23"/>
  <c r="B24"/>
  <c r="AU23"/>
  <c r="AL4"/>
  <c r="AL5" s="1"/>
  <c r="S31" i="69" l="1"/>
  <c r="U31" s="1"/>
  <c r="M32"/>
  <c r="S30"/>
  <c r="U30" s="1"/>
  <c r="AM62"/>
  <c r="AL62"/>
  <c r="AK62"/>
  <c r="AJ62"/>
  <c r="Z63"/>
  <c r="AA62"/>
  <c r="H35"/>
  <c r="I35" s="1"/>
  <c r="AK35"/>
  <c r="O36"/>
  <c r="P36" s="1"/>
  <c r="Q36" s="1"/>
  <c r="F36"/>
  <c r="AF60"/>
  <c r="AI60" s="1"/>
  <c r="AG60"/>
  <c r="AO37"/>
  <c r="B37"/>
  <c r="C37" s="1"/>
  <c r="A38"/>
  <c r="D37"/>
  <c r="AR37"/>
  <c r="AQ37"/>
  <c r="AP37"/>
  <c r="E37"/>
  <c r="G37"/>
  <c r="AI33"/>
  <c r="AH33"/>
  <c r="AE33"/>
  <c r="AJ33"/>
  <c r="AG33"/>
  <c r="AF33"/>
  <c r="Y33"/>
  <c r="Z33" s="1"/>
  <c r="J33" s="1"/>
  <c r="AP33"/>
  <c r="AJ34"/>
  <c r="AG34"/>
  <c r="Y34"/>
  <c r="Z34" s="1"/>
  <c r="J34" s="1"/>
  <c r="AI34"/>
  <c r="AF34"/>
  <c r="AH34"/>
  <c r="AE34"/>
  <c r="L32"/>
  <c r="AA32"/>
  <c r="N32"/>
  <c r="AC61"/>
  <c r="AE61" s="1"/>
  <c r="AH61" s="1"/>
  <c r="AB61"/>
  <c r="AD61" s="1"/>
  <c r="N265" i="48"/>
  <c r="N262"/>
  <c r="O259"/>
  <c r="O256"/>
  <c r="M255"/>
  <c r="O253"/>
  <c r="N250"/>
  <c r="M247"/>
  <c r="O245"/>
  <c r="O242"/>
  <c r="O239"/>
  <c r="N236"/>
  <c r="M233"/>
  <c r="O231"/>
  <c r="N228"/>
  <c r="N225"/>
  <c r="N222"/>
  <c r="M219"/>
  <c r="O217"/>
  <c r="N214"/>
  <c r="M211"/>
  <c r="O209"/>
  <c r="O206"/>
  <c r="N203"/>
  <c r="M200"/>
  <c r="O198"/>
  <c r="N195"/>
  <c r="M192"/>
  <c r="M189"/>
  <c r="O186"/>
  <c r="M185"/>
  <c r="O181"/>
  <c r="O180"/>
  <c r="M179"/>
  <c r="O175"/>
  <c r="N174"/>
  <c r="O169"/>
  <c r="M168"/>
  <c r="O165"/>
  <c r="M164"/>
  <c r="O160"/>
  <c r="M159"/>
  <c r="N156"/>
  <c r="M155"/>
  <c r="M154"/>
  <c r="O150"/>
  <c r="O146"/>
  <c r="N145"/>
  <c r="O140"/>
  <c r="O139"/>
  <c r="N135"/>
  <c r="O134"/>
  <c r="O130"/>
  <c r="N129"/>
  <c r="N125"/>
  <c r="O121"/>
  <c r="O117"/>
  <c r="O116"/>
  <c r="M115"/>
  <c r="O112"/>
  <c r="M111"/>
  <c r="M110"/>
  <c r="O107"/>
  <c r="N106"/>
  <c r="M103"/>
  <c r="O101"/>
  <c r="N98"/>
  <c r="M95"/>
  <c r="O93"/>
  <c r="N90"/>
  <c r="M87"/>
  <c r="O85"/>
  <c r="N82"/>
  <c r="M79"/>
  <c r="O77"/>
  <c r="N74"/>
  <c r="M71"/>
  <c r="O69"/>
  <c r="N66"/>
  <c r="M63"/>
  <c r="O61"/>
  <c r="N58"/>
  <c r="M55"/>
  <c r="O53"/>
  <c r="N50"/>
  <c r="M47"/>
  <c r="O45"/>
  <c r="N42"/>
  <c r="M39"/>
  <c r="O37"/>
  <c r="N34"/>
  <c r="M31"/>
  <c r="O29"/>
  <c r="N26"/>
  <c r="M265"/>
  <c r="M262"/>
  <c r="N259"/>
  <c r="N256"/>
  <c r="N253"/>
  <c r="M250"/>
  <c r="O248"/>
  <c r="N245"/>
  <c r="N242"/>
  <c r="N239"/>
  <c r="M236"/>
  <c r="O234"/>
  <c r="N231"/>
  <c r="M228"/>
  <c r="M225"/>
  <c r="M222"/>
  <c r="O220"/>
  <c r="N217"/>
  <c r="M214"/>
  <c r="O212"/>
  <c r="N209"/>
  <c r="N206"/>
  <c r="M203"/>
  <c r="O201"/>
  <c r="N198"/>
  <c r="M195"/>
  <c r="O193"/>
  <c r="O190"/>
  <c r="O187"/>
  <c r="N186"/>
  <c r="N181"/>
  <c r="N180"/>
  <c r="N175"/>
  <c r="M174"/>
  <c r="O170"/>
  <c r="N169"/>
  <c r="N165"/>
  <c r="N160"/>
  <c r="O157"/>
  <c r="M156"/>
  <c r="O151"/>
  <c r="N150"/>
  <c r="N146"/>
  <c r="M145"/>
  <c r="N140"/>
  <c r="N139"/>
  <c r="O136"/>
  <c r="M135"/>
  <c r="N134"/>
  <c r="N130"/>
  <c r="M129"/>
  <c r="M125"/>
  <c r="O122"/>
  <c r="N121"/>
  <c r="N117"/>
  <c r="N116"/>
  <c r="N112"/>
  <c r="N107"/>
  <c r="M106"/>
  <c r="O104"/>
  <c r="N101"/>
  <c r="M98"/>
  <c r="O96"/>
  <c r="N93"/>
  <c r="M90"/>
  <c r="O88"/>
  <c r="N85"/>
  <c r="M82"/>
  <c r="O80"/>
  <c r="N77"/>
  <c r="M74"/>
  <c r="O72"/>
  <c r="N69"/>
  <c r="M66"/>
  <c r="O64"/>
  <c r="N61"/>
  <c r="M58"/>
  <c r="O56"/>
  <c r="N53"/>
  <c r="M50"/>
  <c r="O48"/>
  <c r="N45"/>
  <c r="M42"/>
  <c r="O40"/>
  <c r="N37"/>
  <c r="M34"/>
  <c r="O32"/>
  <c r="N29"/>
  <c r="M26"/>
  <c r="O266"/>
  <c r="O263"/>
  <c r="O260"/>
  <c r="M259"/>
  <c r="O257"/>
  <c r="M256"/>
  <c r="M253"/>
  <c r="O251"/>
  <c r="N248"/>
  <c r="M245"/>
  <c r="M242"/>
  <c r="O240"/>
  <c r="M239"/>
  <c r="O237"/>
  <c r="N234"/>
  <c r="M231"/>
  <c r="O229"/>
  <c r="O226"/>
  <c r="O223"/>
  <c r="N220"/>
  <c r="M217"/>
  <c r="O215"/>
  <c r="N212"/>
  <c r="M209"/>
  <c r="M206"/>
  <c r="O204"/>
  <c r="N201"/>
  <c r="M198"/>
  <c r="O196"/>
  <c r="N193"/>
  <c r="N190"/>
  <c r="N187"/>
  <c r="M186"/>
  <c r="O182"/>
  <c r="M181"/>
  <c r="M180"/>
  <c r="M175"/>
  <c r="O171"/>
  <c r="N170"/>
  <c r="M169"/>
  <c r="O166"/>
  <c r="M165"/>
  <c r="O161"/>
  <c r="M160"/>
  <c r="N157"/>
  <c r="N151"/>
  <c r="M150"/>
  <c r="O147"/>
  <c r="M146"/>
  <c r="O141"/>
  <c r="M140"/>
  <c r="M139"/>
  <c r="N136"/>
  <c r="M134"/>
  <c r="O132"/>
  <c r="M130"/>
  <c r="O127"/>
  <c r="O126"/>
  <c r="O123"/>
  <c r="N122"/>
  <c r="M121"/>
  <c r="O119"/>
  <c r="M117"/>
  <c r="M116"/>
  <c r="M112"/>
  <c r="O108"/>
  <c r="M107"/>
  <c r="N104"/>
  <c r="M101"/>
  <c r="O99"/>
  <c r="N96"/>
  <c r="M93"/>
  <c r="O91"/>
  <c r="N88"/>
  <c r="M85"/>
  <c r="O83"/>
  <c r="N80"/>
  <c r="M77"/>
  <c r="O75"/>
  <c r="N72"/>
  <c r="M69"/>
  <c r="O67"/>
  <c r="N64"/>
  <c r="M61"/>
  <c r="O59"/>
  <c r="N56"/>
  <c r="M53"/>
  <c r="O51"/>
  <c r="N48"/>
  <c r="M45"/>
  <c r="O43"/>
  <c r="N40"/>
  <c r="M37"/>
  <c r="O35"/>
  <c r="N32"/>
  <c r="M29"/>
  <c r="O27"/>
  <c r="O264"/>
  <c r="N261"/>
  <c r="O258"/>
  <c r="M254"/>
  <c r="O252"/>
  <c r="N249"/>
  <c r="M246"/>
  <c r="O244"/>
  <c r="M243"/>
  <c r="O241"/>
  <c r="O238"/>
  <c r="N235"/>
  <c r="M232"/>
  <c r="O230"/>
  <c r="O227"/>
  <c r="N224"/>
  <c r="N221"/>
  <c r="M218"/>
  <c r="O216"/>
  <c r="N213"/>
  <c r="M210"/>
  <c r="O208"/>
  <c r="M207"/>
  <c r="O205"/>
  <c r="N202"/>
  <c r="M199"/>
  <c r="O197"/>
  <c r="N194"/>
  <c r="N191"/>
  <c r="N188"/>
  <c r="N184"/>
  <c r="M183"/>
  <c r="O178"/>
  <c r="N177"/>
  <c r="M176"/>
  <c r="O173"/>
  <c r="N172"/>
  <c r="M167"/>
  <c r="N163"/>
  <c r="M162"/>
  <c r="N158"/>
  <c r="O153"/>
  <c r="M152"/>
  <c r="O149"/>
  <c r="M148"/>
  <c r="O144"/>
  <c r="M143"/>
  <c r="N142"/>
  <c r="O138"/>
  <c r="N137"/>
  <c r="O133"/>
  <c r="M131"/>
  <c r="N128"/>
  <c r="N124"/>
  <c r="O120"/>
  <c r="M118"/>
  <c r="N114"/>
  <c r="M113"/>
  <c r="M109"/>
  <c r="N105"/>
  <c r="M102"/>
  <c r="O100"/>
  <c r="N97"/>
  <c r="M94"/>
  <c r="O92"/>
  <c r="N89"/>
  <c r="M86"/>
  <c r="O84"/>
  <c r="N81"/>
  <c r="M78"/>
  <c r="O76"/>
  <c r="N73"/>
  <c r="M70"/>
  <c r="O68"/>
  <c r="N65"/>
  <c r="M62"/>
  <c r="O60"/>
  <c r="N57"/>
  <c r="M54"/>
  <c r="O52"/>
  <c r="N49"/>
  <c r="M46"/>
  <c r="O44"/>
  <c r="N41"/>
  <c r="M38"/>
  <c r="O36"/>
  <c r="N33"/>
  <c r="M30"/>
  <c r="O28"/>
  <c r="M263"/>
  <c r="O254"/>
  <c r="O247"/>
  <c r="N240"/>
  <c r="M238"/>
  <c r="M229"/>
  <c r="M227"/>
  <c r="O218"/>
  <c r="O211"/>
  <c r="N204"/>
  <c r="M202"/>
  <c r="N197"/>
  <c r="O195"/>
  <c r="M191"/>
  <c r="N185"/>
  <c r="M182"/>
  <c r="O177"/>
  <c r="M172"/>
  <c r="O163"/>
  <c r="O158"/>
  <c r="O156"/>
  <c r="N153"/>
  <c r="M144"/>
  <c r="M141"/>
  <c r="N126"/>
  <c r="M124"/>
  <c r="N120"/>
  <c r="O113"/>
  <c r="O109"/>
  <c r="M99"/>
  <c r="M92"/>
  <c r="M83"/>
  <c r="M76"/>
  <c r="M67"/>
  <c r="M60"/>
  <c r="M51"/>
  <c r="M44"/>
  <c r="M35"/>
  <c r="M28"/>
  <c r="N258"/>
  <c r="N254"/>
  <c r="O249"/>
  <c r="N247"/>
  <c r="M240"/>
  <c r="O233"/>
  <c r="M220"/>
  <c r="N218"/>
  <c r="O213"/>
  <c r="N211"/>
  <c r="M204"/>
  <c r="M197"/>
  <c r="M177"/>
  <c r="N173"/>
  <c r="M163"/>
  <c r="M158"/>
  <c r="M153"/>
  <c r="N149"/>
  <c r="O137"/>
  <c r="O135"/>
  <c r="N133"/>
  <c r="M126"/>
  <c r="M122"/>
  <c r="M120"/>
  <c r="N113"/>
  <c r="N109"/>
  <c r="O103"/>
  <c r="O94"/>
  <c r="O87"/>
  <c r="O78"/>
  <c r="O71"/>
  <c r="O62"/>
  <c r="O55"/>
  <c r="O46"/>
  <c r="O39"/>
  <c r="O30"/>
  <c r="N260"/>
  <c r="M258"/>
  <c r="N251"/>
  <c r="M249"/>
  <c r="N244"/>
  <c r="O235"/>
  <c r="N233"/>
  <c r="O224"/>
  <c r="O222"/>
  <c r="N215"/>
  <c r="M213"/>
  <c r="N208"/>
  <c r="O199"/>
  <c r="O192"/>
  <c r="O183"/>
  <c r="N178"/>
  <c r="M173"/>
  <c r="M170"/>
  <c r="O168"/>
  <c r="O154"/>
  <c r="M151"/>
  <c r="M149"/>
  <c r="N147"/>
  <c r="O142"/>
  <c r="M137"/>
  <c r="M133"/>
  <c r="O118"/>
  <c r="O105"/>
  <c r="N103"/>
  <c r="M96"/>
  <c r="N94"/>
  <c r="O89"/>
  <c r="N87"/>
  <c r="M80"/>
  <c r="N78"/>
  <c r="O73"/>
  <c r="N71"/>
  <c r="M64"/>
  <c r="N62"/>
  <c r="O57"/>
  <c r="N55"/>
  <c r="M48"/>
  <c r="N46"/>
  <c r="O41"/>
  <c r="N39"/>
  <c r="M32"/>
  <c r="N30"/>
  <c r="N257"/>
  <c r="N255"/>
  <c r="M248"/>
  <c r="N246"/>
  <c r="M241"/>
  <c r="O232"/>
  <c r="O221"/>
  <c r="N219"/>
  <c r="M212"/>
  <c r="N210"/>
  <c r="M205"/>
  <c r="M196"/>
  <c r="M184"/>
  <c r="N179"/>
  <c r="O176"/>
  <c r="O174"/>
  <c r="M171"/>
  <c r="N155"/>
  <c r="O152"/>
  <c r="N143"/>
  <c r="M136"/>
  <c r="N132"/>
  <c r="M123"/>
  <c r="M119"/>
  <c r="N110"/>
  <c r="O102"/>
  <c r="O95"/>
  <c r="O86"/>
  <c r="O79"/>
  <c r="O70"/>
  <c r="O63"/>
  <c r="O54"/>
  <c r="O47"/>
  <c r="O38"/>
  <c r="O31"/>
  <c r="N264"/>
  <c r="N241"/>
  <c r="N238"/>
  <c r="M230"/>
  <c r="M223"/>
  <c r="O214"/>
  <c r="N196"/>
  <c r="O191"/>
  <c r="M166"/>
  <c r="N164"/>
  <c r="O162"/>
  <c r="N154"/>
  <c r="N152"/>
  <c r="M147"/>
  <c r="O145"/>
  <c r="O143"/>
  <c r="N141"/>
  <c r="N123"/>
  <c r="N118"/>
  <c r="M114"/>
  <c r="O111"/>
  <c r="O97"/>
  <c r="N91"/>
  <c r="N83"/>
  <c r="M72"/>
  <c r="O58"/>
  <c r="N52"/>
  <c r="N47"/>
  <c r="O33"/>
  <c r="N27"/>
  <c r="N266"/>
  <c r="M264"/>
  <c r="O250"/>
  <c r="O225"/>
  <c r="N216"/>
  <c r="O210"/>
  <c r="O207"/>
  <c r="N199"/>
  <c r="M193"/>
  <c r="O184"/>
  <c r="N162"/>
  <c r="O125"/>
  <c r="N111"/>
  <c r="M105"/>
  <c r="N102"/>
  <c r="M97"/>
  <c r="M91"/>
  <c r="O66"/>
  <c r="N60"/>
  <c r="M52"/>
  <c r="M41"/>
  <c r="N38"/>
  <c r="M33"/>
  <c r="M27"/>
  <c r="M266"/>
  <c r="O261"/>
  <c r="N252"/>
  <c r="O246"/>
  <c r="O243"/>
  <c r="M235"/>
  <c r="N232"/>
  <c r="N227"/>
  <c r="O219"/>
  <c r="M216"/>
  <c r="N207"/>
  <c r="M201"/>
  <c r="O188"/>
  <c r="N182"/>
  <c r="M178"/>
  <c r="N176"/>
  <c r="O167"/>
  <c r="N138"/>
  <c r="O131"/>
  <c r="O129"/>
  <c r="N127"/>
  <c r="O115"/>
  <c r="N99"/>
  <c r="M88"/>
  <c r="O74"/>
  <c r="N68"/>
  <c r="N63"/>
  <c r="O49"/>
  <c r="N43"/>
  <c r="N35"/>
  <c r="O265"/>
  <c r="M234"/>
  <c r="N226"/>
  <c r="M221"/>
  <c r="M215"/>
  <c r="O200"/>
  <c r="O194"/>
  <c r="O185"/>
  <c r="O179"/>
  <c r="N161"/>
  <c r="O159"/>
  <c r="N148"/>
  <c r="M132"/>
  <c r="O128"/>
  <c r="N108"/>
  <c r="O98"/>
  <c r="N92"/>
  <c r="M84"/>
  <c r="M73"/>
  <c r="N70"/>
  <c r="M65"/>
  <c r="M59"/>
  <c r="O34"/>
  <c r="N28"/>
  <c r="M260"/>
  <c r="N243"/>
  <c r="M208"/>
  <c r="N189"/>
  <c r="N167"/>
  <c r="O155"/>
  <c r="M138"/>
  <c r="N119"/>
  <c r="M104"/>
  <c r="O90"/>
  <c r="M81"/>
  <c r="M75"/>
  <c r="N51"/>
  <c r="O236"/>
  <c r="N229"/>
  <c r="M226"/>
  <c r="N223"/>
  <c r="M194"/>
  <c r="N171"/>
  <c r="N100"/>
  <c r="M57"/>
  <c r="N54"/>
  <c r="N44"/>
  <c r="N31"/>
  <c r="O262"/>
  <c r="M157"/>
  <c r="M127"/>
  <c r="O124"/>
  <c r="O114"/>
  <c r="M100"/>
  <c r="N86"/>
  <c r="N67"/>
  <c r="M261"/>
  <c r="M244"/>
  <c r="N237"/>
  <c r="O172"/>
  <c r="N168"/>
  <c r="N159"/>
  <c r="N131"/>
  <c r="O110"/>
  <c r="N95"/>
  <c r="N79"/>
  <c r="N36"/>
  <c r="O65"/>
  <c r="N263"/>
  <c r="N230"/>
  <c r="M190"/>
  <c r="M89"/>
  <c r="O82"/>
  <c r="M68"/>
  <c r="O50"/>
  <c r="M43"/>
  <c r="M40"/>
  <c r="M252"/>
  <c r="M237"/>
  <c r="M187"/>
  <c r="O164"/>
  <c r="O148"/>
  <c r="N75"/>
  <c r="M36"/>
  <c r="N192"/>
  <c r="O189"/>
  <c r="N84"/>
  <c r="O81"/>
  <c r="M56"/>
  <c r="M49"/>
  <c r="O42"/>
  <c r="O203"/>
  <c r="N200"/>
  <c r="N183"/>
  <c r="N115"/>
  <c r="N76"/>
  <c r="M188"/>
  <c r="O255"/>
  <c r="O228"/>
  <c r="N205"/>
  <c r="O202"/>
  <c r="M161"/>
  <c r="M142"/>
  <c r="M128"/>
  <c r="O106"/>
  <c r="N59"/>
  <c r="M224"/>
  <c r="N166"/>
  <c r="M251"/>
  <c r="N144"/>
  <c r="O26"/>
  <c r="M108"/>
  <c r="M257"/>
  <c r="F22" i="46"/>
  <c r="AK22" s="1"/>
  <c r="F24" i="41"/>
  <c r="E24"/>
  <c r="T24" s="1"/>
  <c r="D23" i="46"/>
  <c r="O23" s="1"/>
  <c r="E23"/>
  <c r="AC18"/>
  <c r="AB18"/>
  <c r="K18" s="1"/>
  <c r="AF19" i="41"/>
  <c r="AK3" i="46"/>
  <c r="AK4" s="1"/>
  <c r="AF44"/>
  <c r="AI44" s="1"/>
  <c r="AF45"/>
  <c r="AI45" s="1"/>
  <c r="AG44"/>
  <c r="AD17"/>
  <c r="L17" s="1"/>
  <c r="AH20" i="41"/>
  <c r="AF43" i="46"/>
  <c r="AI43" s="1"/>
  <c r="AF42"/>
  <c r="AI42" s="1"/>
  <c r="AB17"/>
  <c r="K17" s="1"/>
  <c r="M17" s="1"/>
  <c r="AD19"/>
  <c r="N19" s="1"/>
  <c r="AQ22" i="41"/>
  <c r="I22"/>
  <c r="J22" s="1"/>
  <c r="AP22"/>
  <c r="N6" i="47"/>
  <c r="O7" s="1"/>
  <c r="S17"/>
  <c r="M6" i="68"/>
  <c r="Q6"/>
  <c r="R7" s="1"/>
  <c r="S8" s="1"/>
  <c r="K21" i="41"/>
  <c r="B7" i="49" s="1"/>
  <c r="AK21" i="41"/>
  <c r="AM21"/>
  <c r="AL21"/>
  <c r="AD21"/>
  <c r="AE21" s="1"/>
  <c r="L21" s="1"/>
  <c r="AJ21"/>
  <c r="AO21"/>
  <c r="AN21"/>
  <c r="AK48"/>
  <c r="AL48"/>
  <c r="AA49"/>
  <c r="AN48"/>
  <c r="AM48"/>
  <c r="AB48"/>
  <c r="C59" i="48"/>
  <c r="D28"/>
  <c r="C39"/>
  <c r="B50"/>
  <c r="B188"/>
  <c r="B30"/>
  <c r="D40"/>
  <c r="B34"/>
  <c r="D44"/>
  <c r="C55"/>
  <c r="B182"/>
  <c r="D172"/>
  <c r="C161"/>
  <c r="B150"/>
  <c r="D140"/>
  <c r="C129"/>
  <c r="B118"/>
  <c r="D108"/>
  <c r="C97"/>
  <c r="B86"/>
  <c r="D76"/>
  <c r="D64"/>
  <c r="C186"/>
  <c r="B175"/>
  <c r="D165"/>
  <c r="C154"/>
  <c r="B143"/>
  <c r="D133"/>
  <c r="C122"/>
  <c r="B111"/>
  <c r="D101"/>
  <c r="C90"/>
  <c r="B79"/>
  <c r="D69"/>
  <c r="D189"/>
  <c r="C179"/>
  <c r="B168"/>
  <c r="D158"/>
  <c r="C147"/>
  <c r="B136"/>
  <c r="D126"/>
  <c r="C115"/>
  <c r="B104"/>
  <c r="D94"/>
  <c r="C83"/>
  <c r="B72"/>
  <c r="D62"/>
  <c r="C180"/>
  <c r="B169"/>
  <c r="D159"/>
  <c r="C148"/>
  <c r="B137"/>
  <c r="D127"/>
  <c r="C116"/>
  <c r="B105"/>
  <c r="D95"/>
  <c r="C84"/>
  <c r="B73"/>
  <c r="B63"/>
  <c r="B35"/>
  <c r="D45"/>
  <c r="C56"/>
  <c r="D26"/>
  <c r="C37"/>
  <c r="D32"/>
  <c r="D48"/>
  <c r="C185"/>
  <c r="C173"/>
  <c r="D160"/>
  <c r="D148"/>
  <c r="D136"/>
  <c r="D124"/>
  <c r="D112"/>
  <c r="D100"/>
  <c r="D88"/>
  <c r="B74"/>
  <c r="B62"/>
  <c r="C182"/>
  <c r="C170"/>
  <c r="C158"/>
  <c r="C146"/>
  <c r="C134"/>
  <c r="D121"/>
  <c r="D109"/>
  <c r="D97"/>
  <c r="D85"/>
  <c r="D73"/>
  <c r="B61"/>
  <c r="B180"/>
  <c r="C167"/>
  <c r="C155"/>
  <c r="C143"/>
  <c r="C131"/>
  <c r="C119"/>
  <c r="C107"/>
  <c r="C95"/>
  <c r="D82"/>
  <c r="D70"/>
  <c r="D187"/>
  <c r="D175"/>
  <c r="D163"/>
  <c r="D151"/>
  <c r="D139"/>
  <c r="B125"/>
  <c r="B113"/>
  <c r="B101"/>
  <c r="B89"/>
  <c r="B77"/>
  <c r="D65"/>
  <c r="D33"/>
  <c r="B47"/>
  <c r="B59"/>
  <c r="D30"/>
  <c r="D42"/>
  <c r="C53"/>
  <c r="B29"/>
  <c r="D39"/>
  <c r="C50"/>
  <c r="B60"/>
  <c r="C35"/>
  <c r="C51"/>
  <c r="D184"/>
  <c r="B170"/>
  <c r="B158"/>
  <c r="B146"/>
  <c r="B134"/>
  <c r="B122"/>
  <c r="B110"/>
  <c r="B98"/>
  <c r="C85"/>
  <c r="C73"/>
  <c r="D60"/>
  <c r="D181"/>
  <c r="D169"/>
  <c r="D157"/>
  <c r="D145"/>
  <c r="B131"/>
  <c r="B119"/>
  <c r="B107"/>
  <c r="B95"/>
  <c r="B83"/>
  <c r="B71"/>
  <c r="D178"/>
  <c r="D166"/>
  <c r="D154"/>
  <c r="D142"/>
  <c r="D130"/>
  <c r="D118"/>
  <c r="D106"/>
  <c r="B92"/>
  <c r="B80"/>
  <c r="B68"/>
  <c r="B185"/>
  <c r="B173"/>
  <c r="B161"/>
  <c r="B149"/>
  <c r="C136"/>
  <c r="C124"/>
  <c r="C112"/>
  <c r="C100"/>
  <c r="C88"/>
  <c r="C76"/>
  <c r="C64"/>
  <c r="C36"/>
  <c r="C48"/>
  <c r="B32"/>
  <c r="B44"/>
  <c r="D54"/>
  <c r="C30"/>
  <c r="B41"/>
  <c r="D51"/>
  <c r="D36"/>
  <c r="D52"/>
  <c r="C181"/>
  <c r="C169"/>
  <c r="C157"/>
  <c r="C145"/>
  <c r="C133"/>
  <c r="C121"/>
  <c r="C109"/>
  <c r="D96"/>
  <c r="D84"/>
  <c r="D72"/>
  <c r="B179"/>
  <c r="B167"/>
  <c r="B155"/>
  <c r="C142"/>
  <c r="C130"/>
  <c r="C118"/>
  <c r="C106"/>
  <c r="C94"/>
  <c r="C82"/>
  <c r="C70"/>
  <c r="D188"/>
  <c r="B176"/>
  <c r="B164"/>
  <c r="B152"/>
  <c r="B140"/>
  <c r="B128"/>
  <c r="B116"/>
  <c r="C103"/>
  <c r="C91"/>
  <c r="C79"/>
  <c r="C67"/>
  <c r="C184"/>
  <c r="C172"/>
  <c r="C160"/>
  <c r="D147"/>
  <c r="D135"/>
  <c r="D123"/>
  <c r="D111"/>
  <c r="D99"/>
  <c r="D87"/>
  <c r="D75"/>
  <c r="D61"/>
  <c r="D37"/>
  <c r="D49"/>
  <c r="C33"/>
  <c r="C45"/>
  <c r="B56"/>
  <c r="D31"/>
  <c r="C42"/>
  <c r="B53"/>
  <c r="B26"/>
  <c r="C43"/>
  <c r="B58"/>
  <c r="C177"/>
  <c r="C165"/>
  <c r="C153"/>
  <c r="C141"/>
  <c r="D128"/>
  <c r="D116"/>
  <c r="D104"/>
  <c r="D92"/>
  <c r="D80"/>
  <c r="D68"/>
  <c r="B187"/>
  <c r="C174"/>
  <c r="C162"/>
  <c r="C150"/>
  <c r="C138"/>
  <c r="C126"/>
  <c r="C114"/>
  <c r="C102"/>
  <c r="D89"/>
  <c r="D77"/>
  <c r="B65"/>
  <c r="B184"/>
  <c r="B172"/>
  <c r="B160"/>
  <c r="B148"/>
  <c r="C135"/>
  <c r="C123"/>
  <c r="C111"/>
  <c r="C99"/>
  <c r="C87"/>
  <c r="C75"/>
  <c r="B64"/>
  <c r="D179"/>
  <c r="D167"/>
  <c r="D155"/>
  <c r="D143"/>
  <c r="D131"/>
  <c r="D119"/>
  <c r="D107"/>
  <c r="B93"/>
  <c r="B81"/>
  <c r="B69"/>
  <c r="D29"/>
  <c r="D41"/>
  <c r="D53"/>
  <c r="D38"/>
  <c r="C49"/>
  <c r="C60"/>
  <c r="D35"/>
  <c r="C46"/>
  <c r="B57"/>
  <c r="B54"/>
  <c r="D168"/>
  <c r="D144"/>
  <c r="D120"/>
  <c r="B94"/>
  <c r="B70"/>
  <c r="C178"/>
  <c r="D153"/>
  <c r="D129"/>
  <c r="D105"/>
  <c r="D81"/>
  <c r="C187"/>
  <c r="C163"/>
  <c r="C139"/>
  <c r="D114"/>
  <c r="D90"/>
  <c r="D66"/>
  <c r="D171"/>
  <c r="B145"/>
  <c r="B121"/>
  <c r="B97"/>
  <c r="C72"/>
  <c r="B39"/>
  <c r="C41"/>
  <c r="D27"/>
  <c r="B49"/>
  <c r="B154"/>
  <c r="C188"/>
  <c r="B91"/>
  <c r="B124"/>
  <c r="C156"/>
  <c r="D56"/>
  <c r="B166"/>
  <c r="B142"/>
  <c r="C117"/>
  <c r="C93"/>
  <c r="C69"/>
  <c r="D177"/>
  <c r="B151"/>
  <c r="B127"/>
  <c r="B103"/>
  <c r="C78"/>
  <c r="D186"/>
  <c r="D162"/>
  <c r="D138"/>
  <c r="B112"/>
  <c r="B88"/>
  <c r="C65"/>
  <c r="C168"/>
  <c r="C144"/>
  <c r="C120"/>
  <c r="C96"/>
  <c r="D71"/>
  <c r="C40"/>
  <c r="D46"/>
  <c r="B33"/>
  <c r="C54"/>
  <c r="B42"/>
  <c r="C105"/>
  <c r="B139"/>
  <c r="D174"/>
  <c r="B76"/>
  <c r="C108"/>
  <c r="C27"/>
  <c r="B189"/>
  <c r="D164"/>
  <c r="B138"/>
  <c r="B114"/>
  <c r="B90"/>
  <c r="B66"/>
  <c r="D173"/>
  <c r="D149"/>
  <c r="D125"/>
  <c r="B99"/>
  <c r="B75"/>
  <c r="C183"/>
  <c r="C159"/>
  <c r="D134"/>
  <c r="D110"/>
  <c r="D86"/>
  <c r="C61"/>
  <c r="B165"/>
  <c r="B141"/>
  <c r="B117"/>
  <c r="C92"/>
  <c r="C68"/>
  <c r="B43"/>
  <c r="B48"/>
  <c r="C34"/>
  <c r="D55"/>
  <c r="B85"/>
  <c r="B130"/>
  <c r="B163"/>
  <c r="C66"/>
  <c r="K5" s="1"/>
  <c r="B100"/>
  <c r="C132"/>
  <c r="C31"/>
  <c r="B186"/>
  <c r="B162"/>
  <c r="C137"/>
  <c r="C113"/>
  <c r="C89"/>
  <c r="C63"/>
  <c r="B171"/>
  <c r="B147"/>
  <c r="B123"/>
  <c r="C98"/>
  <c r="C74"/>
  <c r="D182"/>
  <c r="B156"/>
  <c r="B132"/>
  <c r="B108"/>
  <c r="B84"/>
  <c r="C164"/>
  <c r="C140"/>
  <c r="D115"/>
  <c r="D91"/>
  <c r="D67"/>
  <c r="C44"/>
  <c r="B28"/>
  <c r="D50"/>
  <c r="B37"/>
  <c r="C58"/>
  <c r="B38"/>
  <c r="D180"/>
  <c r="D156"/>
  <c r="D132"/>
  <c r="B106"/>
  <c r="B82"/>
  <c r="C189"/>
  <c r="C166"/>
  <c r="D141"/>
  <c r="D117"/>
  <c r="D93"/>
  <c r="B67"/>
  <c r="C175"/>
  <c r="C151"/>
  <c r="C127"/>
  <c r="D102"/>
  <c r="D78"/>
  <c r="D183"/>
  <c r="B157"/>
  <c r="B133"/>
  <c r="B109"/>
  <c r="B27"/>
  <c r="B51"/>
  <c r="C29"/>
  <c r="B52"/>
  <c r="C38"/>
  <c r="D59"/>
  <c r="B178"/>
  <c r="C81"/>
  <c r="B115"/>
  <c r="D150"/>
  <c r="B181"/>
  <c r="C47"/>
  <c r="C101"/>
  <c r="B135"/>
  <c r="D170"/>
  <c r="C71"/>
  <c r="D103"/>
  <c r="B55"/>
  <c r="C26"/>
  <c r="B126"/>
  <c r="B96"/>
  <c r="D74"/>
  <c r="D176"/>
  <c r="B78"/>
  <c r="D113"/>
  <c r="D146"/>
  <c r="B177"/>
  <c r="D83"/>
  <c r="D57"/>
  <c r="D43"/>
  <c r="B31"/>
  <c r="C62"/>
  <c r="C57"/>
  <c r="B102"/>
  <c r="C104"/>
  <c r="B174"/>
  <c r="C77"/>
  <c r="C110"/>
  <c r="B144"/>
  <c r="C176"/>
  <c r="C80"/>
  <c r="B45"/>
  <c r="B159"/>
  <c r="C32"/>
  <c r="D137"/>
  <c r="C52"/>
  <c r="D152"/>
  <c r="D185"/>
  <c r="B87"/>
  <c r="D122"/>
  <c r="B153"/>
  <c r="D79"/>
  <c r="D34"/>
  <c r="D47"/>
  <c r="C149"/>
  <c r="B183"/>
  <c r="C86"/>
  <c r="B120"/>
  <c r="C152"/>
  <c r="C28"/>
  <c r="B36"/>
  <c r="D161"/>
  <c r="D63"/>
  <c r="D98"/>
  <c r="B129"/>
  <c r="B40"/>
  <c r="C125"/>
  <c r="C128"/>
  <c r="B46"/>
  <c r="C171"/>
  <c r="D58"/>
  <c r="B195"/>
  <c r="B191"/>
  <c r="D195"/>
  <c r="C191"/>
  <c r="D191"/>
  <c r="C195"/>
  <c r="D196"/>
  <c r="B197"/>
  <c r="C192"/>
  <c r="D192"/>
  <c r="C197"/>
  <c r="D197"/>
  <c r="B192"/>
  <c r="B193"/>
  <c r="C193"/>
  <c r="D193"/>
  <c r="C196"/>
  <c r="B196"/>
  <c r="R6" i="68"/>
  <c r="S7" s="1"/>
  <c r="Q7"/>
  <c r="R8" s="1"/>
  <c r="S9" s="1"/>
  <c r="AH20" i="46"/>
  <c r="AJ20"/>
  <c r="AE20"/>
  <c r="Y20"/>
  <c r="Z20" s="1"/>
  <c r="J20" s="1"/>
  <c r="AI20"/>
  <c r="AF20"/>
  <c r="AG20"/>
  <c r="AB46"/>
  <c r="AD46" s="1"/>
  <c r="AC46"/>
  <c r="AE46" s="1"/>
  <c r="AH46" s="1"/>
  <c r="H24" i="41"/>
  <c r="AV24"/>
  <c r="B25"/>
  <c r="C24"/>
  <c r="D24" s="1"/>
  <c r="AW24"/>
  <c r="AX24"/>
  <c r="AU24"/>
  <c r="AI20"/>
  <c r="AA18" i="46"/>
  <c r="L18"/>
  <c r="N18"/>
  <c r="M6" i="47"/>
  <c r="Q6"/>
  <c r="R7" s="1"/>
  <c r="S8" s="1"/>
  <c r="G23" i="41"/>
  <c r="AK21" i="46"/>
  <c r="H21"/>
  <c r="I21" s="1"/>
  <c r="AB19"/>
  <c r="K19" s="1"/>
  <c r="Z48"/>
  <c r="AJ47"/>
  <c r="AK47"/>
  <c r="AA47"/>
  <c r="AM47"/>
  <c r="AL47"/>
  <c r="R6" i="47"/>
  <c r="S7" s="1"/>
  <c r="Q7"/>
  <c r="R8" s="1"/>
  <c r="S9" s="1"/>
  <c r="AG46" i="41"/>
  <c r="AJ46" s="1"/>
  <c r="AH46"/>
  <c r="AC47"/>
  <c r="AE47" s="1"/>
  <c r="AD47"/>
  <c r="AF47" s="1"/>
  <c r="AI47" s="1"/>
  <c r="AF41" i="46"/>
  <c r="AI41" s="1"/>
  <c r="AC19"/>
  <c r="AG20" i="41"/>
  <c r="G23" i="46"/>
  <c r="AQ23"/>
  <c r="AR23"/>
  <c r="AP23"/>
  <c r="B23"/>
  <c r="C23" s="1"/>
  <c r="AO23"/>
  <c r="A24"/>
  <c r="N6" i="68"/>
  <c r="O7" s="1"/>
  <c r="S17"/>
  <c r="T31" i="69" l="1"/>
  <c r="V31" s="1"/>
  <c r="AB34"/>
  <c r="K34" s="1"/>
  <c r="AD33"/>
  <c r="N33" s="1"/>
  <c r="AC33"/>
  <c r="T30"/>
  <c r="W30" s="1"/>
  <c r="Z64"/>
  <c r="AM63"/>
  <c r="AL63"/>
  <c r="AK63"/>
  <c r="AA63"/>
  <c r="AJ63"/>
  <c r="AK36"/>
  <c r="H36"/>
  <c r="I36" s="1"/>
  <c r="AF61"/>
  <c r="AI61" s="1"/>
  <c r="AG61"/>
  <c r="AD34"/>
  <c r="AB33"/>
  <c r="K33" s="1"/>
  <c r="O37"/>
  <c r="P37" s="1"/>
  <c r="Q37" s="1"/>
  <c r="F37"/>
  <c r="AC34"/>
  <c r="E38"/>
  <c r="AO38"/>
  <c r="AR38"/>
  <c r="AR39" s="1"/>
  <c r="AQ38"/>
  <c r="AQ39" s="1"/>
  <c r="W11" s="1"/>
  <c r="AP38"/>
  <c r="AP39" s="1"/>
  <c r="AQ62" s="1"/>
  <c r="AS62" s="1"/>
  <c r="AV62" s="1"/>
  <c r="B38"/>
  <c r="C38" s="1"/>
  <c r="D38"/>
  <c r="G38"/>
  <c r="AF35"/>
  <c r="Y35"/>
  <c r="Z35" s="1"/>
  <c r="J35" s="1"/>
  <c r="AE35"/>
  <c r="AI35"/>
  <c r="AH35"/>
  <c r="AJ35"/>
  <c r="AG35"/>
  <c r="R32"/>
  <c r="AB62"/>
  <c r="AD62" s="1"/>
  <c r="AC62"/>
  <c r="AE62" s="1"/>
  <c r="AH62" s="1"/>
  <c r="H22" i="46"/>
  <c r="I22" s="1"/>
  <c r="AJ22" s="1"/>
  <c r="N264" i="49"/>
  <c r="M261"/>
  <c r="M258"/>
  <c r="N255"/>
  <c r="M252"/>
  <c r="O250"/>
  <c r="N247"/>
  <c r="N244"/>
  <c r="M241"/>
  <c r="M238"/>
  <c r="M235"/>
  <c r="O233"/>
  <c r="N230"/>
  <c r="N227"/>
  <c r="M224"/>
  <c r="M221"/>
  <c r="M218"/>
  <c r="O216"/>
  <c r="N213"/>
  <c r="N210"/>
  <c r="N207"/>
  <c r="O265"/>
  <c r="M264"/>
  <c r="O262"/>
  <c r="O259"/>
  <c r="O256"/>
  <c r="M255"/>
  <c r="O253"/>
  <c r="N250"/>
  <c r="M247"/>
  <c r="O245"/>
  <c r="M244"/>
  <c r="O242"/>
  <c r="O239"/>
  <c r="O236"/>
  <c r="N233"/>
  <c r="M230"/>
  <c r="M227"/>
  <c r="O225"/>
  <c r="O222"/>
  <c r="O219"/>
  <c r="N216"/>
  <c r="M213"/>
  <c r="M210"/>
  <c r="O208"/>
  <c r="M207"/>
  <c r="O205"/>
  <c r="N202"/>
  <c r="M199"/>
  <c r="O197"/>
  <c r="M196"/>
  <c r="O194"/>
  <c r="N191"/>
  <c r="M188"/>
  <c r="O185"/>
  <c r="M184"/>
  <c r="O181"/>
  <c r="O180"/>
  <c r="O179"/>
  <c r="N178"/>
  <c r="M177"/>
  <c r="O172"/>
  <c r="O171"/>
  <c r="N170"/>
  <c r="N165"/>
  <c r="M164"/>
  <c r="O160"/>
  <c r="O155"/>
  <c r="N154"/>
  <c r="O151"/>
  <c r="O150"/>
  <c r="O144"/>
  <c r="N265"/>
  <c r="N262"/>
  <c r="N259"/>
  <c r="N256"/>
  <c r="N253"/>
  <c r="M250"/>
  <c r="O248"/>
  <c r="N245"/>
  <c r="N242"/>
  <c r="N239"/>
  <c r="N236"/>
  <c r="N266"/>
  <c r="N263"/>
  <c r="N260"/>
  <c r="M257"/>
  <c r="N254"/>
  <c r="M251"/>
  <c r="O249"/>
  <c r="N246"/>
  <c r="N243"/>
  <c r="M240"/>
  <c r="M237"/>
  <c r="M234"/>
  <c r="O232"/>
  <c r="N229"/>
  <c r="N226"/>
  <c r="N223"/>
  <c r="N220"/>
  <c r="M217"/>
  <c r="O215"/>
  <c r="O212"/>
  <c r="N209"/>
  <c r="N206"/>
  <c r="M203"/>
  <c r="O201"/>
  <c r="N198"/>
  <c r="N195"/>
  <c r="M192"/>
  <c r="O190"/>
  <c r="N187"/>
  <c r="M186"/>
  <c r="N182"/>
  <c r="N175"/>
  <c r="N174"/>
  <c r="N168"/>
  <c r="O162"/>
  <c r="M161"/>
  <c r="O158"/>
  <c r="M157"/>
  <c r="N152"/>
  <c r="O147"/>
  <c r="M146"/>
  <c r="M145"/>
  <c r="N141"/>
  <c r="O138"/>
  <c r="O137"/>
  <c r="O133"/>
  <c r="O258"/>
  <c r="M256"/>
  <c r="M254"/>
  <c r="N249"/>
  <c r="O247"/>
  <c r="O238"/>
  <c r="M236"/>
  <c r="N234"/>
  <c r="M228"/>
  <c r="M222"/>
  <c r="O220"/>
  <c r="O218"/>
  <c r="M216"/>
  <c r="N214"/>
  <c r="N212"/>
  <c r="N208"/>
  <c r="O206"/>
  <c r="O204"/>
  <c r="M195"/>
  <c r="N193"/>
  <c r="O191"/>
  <c r="O189"/>
  <c r="O184"/>
  <c r="M183"/>
  <c r="N181"/>
  <c r="M180"/>
  <c r="N176"/>
  <c r="O173"/>
  <c r="M172"/>
  <c r="M168"/>
  <c r="N164"/>
  <c r="O161"/>
  <c r="N158"/>
  <c r="O154"/>
  <c r="M151"/>
  <c r="N147"/>
  <c r="N143"/>
  <c r="M140"/>
  <c r="N133"/>
  <c r="M128"/>
  <c r="M127"/>
  <c r="O123"/>
  <c r="M122"/>
  <c r="M117"/>
  <c r="O112"/>
  <c r="M111"/>
  <c r="N106"/>
  <c r="M105"/>
  <c r="O99"/>
  <c r="N98"/>
  <c r="M97"/>
  <c r="O91"/>
  <c r="N90"/>
  <c r="M89"/>
  <c r="O83"/>
  <c r="N82"/>
  <c r="M81"/>
  <c r="O75"/>
  <c r="N74"/>
  <c r="M73"/>
  <c r="O67"/>
  <c r="N66"/>
  <c r="M65"/>
  <c r="N61"/>
  <c r="N57"/>
  <c r="M56"/>
  <c r="O53"/>
  <c r="M52"/>
  <c r="O49"/>
  <c r="N48"/>
  <c r="N44"/>
  <c r="O40"/>
  <c r="M39"/>
  <c r="O36"/>
  <c r="M35"/>
  <c r="N31"/>
  <c r="N27"/>
  <c r="M262"/>
  <c r="O260"/>
  <c r="N258"/>
  <c r="M249"/>
  <c r="O240"/>
  <c r="N238"/>
  <c r="M220"/>
  <c r="N218"/>
  <c r="M214"/>
  <c r="M212"/>
  <c r="O210"/>
  <c r="M208"/>
  <c r="M206"/>
  <c r="N204"/>
  <c r="O202"/>
  <c r="O200"/>
  <c r="M193"/>
  <c r="M191"/>
  <c r="N189"/>
  <c r="O187"/>
  <c r="N184"/>
  <c r="M181"/>
  <c r="M176"/>
  <c r="N173"/>
  <c r="O169"/>
  <c r="O165"/>
  <c r="N161"/>
  <c r="O159"/>
  <c r="M158"/>
  <c r="M154"/>
  <c r="O148"/>
  <c r="M147"/>
  <c r="N144"/>
  <c r="M143"/>
  <c r="N137"/>
  <c r="M133"/>
  <c r="O130"/>
  <c r="O129"/>
  <c r="O124"/>
  <c r="N123"/>
  <c r="O118"/>
  <c r="O114"/>
  <c r="O113"/>
  <c r="N112"/>
  <c r="O108"/>
  <c r="M106"/>
  <c r="O100"/>
  <c r="N99"/>
  <c r="M98"/>
  <c r="O92"/>
  <c r="N91"/>
  <c r="M90"/>
  <c r="O84"/>
  <c r="N83"/>
  <c r="M82"/>
  <c r="O76"/>
  <c r="N75"/>
  <c r="M74"/>
  <c r="O68"/>
  <c r="N67"/>
  <c r="M66"/>
  <c r="O62"/>
  <c r="M61"/>
  <c r="O58"/>
  <c r="M57"/>
  <c r="N53"/>
  <c r="N49"/>
  <c r="M48"/>
  <c r="O45"/>
  <c r="M44"/>
  <c r="O41"/>
  <c r="N40"/>
  <c r="N36"/>
  <c r="O32"/>
  <c r="M31"/>
  <c r="O28"/>
  <c r="M27"/>
  <c r="O266"/>
  <c r="O264"/>
  <c r="M260"/>
  <c r="O251"/>
  <c r="M242"/>
  <c r="N240"/>
  <c r="O231"/>
  <c r="O229"/>
  <c r="N225"/>
  <c r="M204"/>
  <c r="M202"/>
  <c r="N200"/>
  <c r="O198"/>
  <c r="M189"/>
  <c r="M187"/>
  <c r="O177"/>
  <c r="M173"/>
  <c r="N169"/>
  <c r="M165"/>
  <c r="N159"/>
  <c r="N155"/>
  <c r="O149"/>
  <c r="N148"/>
  <c r="M144"/>
  <c r="O141"/>
  <c r="N138"/>
  <c r="M137"/>
  <c r="N130"/>
  <c r="N129"/>
  <c r="N124"/>
  <c r="M123"/>
  <c r="O119"/>
  <c r="N118"/>
  <c r="N114"/>
  <c r="N113"/>
  <c r="M112"/>
  <c r="N108"/>
  <c r="O107"/>
  <c r="O101"/>
  <c r="N100"/>
  <c r="M99"/>
  <c r="O93"/>
  <c r="N92"/>
  <c r="M91"/>
  <c r="O85"/>
  <c r="N84"/>
  <c r="M83"/>
  <c r="O77"/>
  <c r="N76"/>
  <c r="M75"/>
  <c r="O69"/>
  <c r="N68"/>
  <c r="M67"/>
  <c r="N62"/>
  <c r="N58"/>
  <c r="O54"/>
  <c r="M53"/>
  <c r="O50"/>
  <c r="M49"/>
  <c r="N45"/>
  <c r="N41"/>
  <c r="M40"/>
  <c r="O37"/>
  <c r="M36"/>
  <c r="O33"/>
  <c r="N32"/>
  <c r="N28"/>
  <c r="O263"/>
  <c r="N261"/>
  <c r="M259"/>
  <c r="N257"/>
  <c r="M248"/>
  <c r="O241"/>
  <c r="M239"/>
  <c r="N237"/>
  <c r="M219"/>
  <c r="N217"/>
  <c r="N211"/>
  <c r="M209"/>
  <c r="O207"/>
  <c r="M205"/>
  <c r="O203"/>
  <c r="N201"/>
  <c r="N192"/>
  <c r="M190"/>
  <c r="O188"/>
  <c r="M182"/>
  <c r="M178"/>
  <c r="O175"/>
  <c r="M174"/>
  <c r="M170"/>
  <c r="N167"/>
  <c r="M166"/>
  <c r="N163"/>
  <c r="N160"/>
  <c r="O157"/>
  <c r="M156"/>
  <c r="O153"/>
  <c r="O146"/>
  <c r="N145"/>
  <c r="N142"/>
  <c r="O139"/>
  <c r="O136"/>
  <c r="N135"/>
  <c r="M134"/>
  <c r="N132"/>
  <c r="N131"/>
  <c r="N126"/>
  <c r="M125"/>
  <c r="O121"/>
  <c r="M120"/>
  <c r="N116"/>
  <c r="N115"/>
  <c r="N110"/>
  <c r="N109"/>
  <c r="O104"/>
  <c r="N103"/>
  <c r="M102"/>
  <c r="O96"/>
  <c r="N95"/>
  <c r="M94"/>
  <c r="O88"/>
  <c r="N87"/>
  <c r="M86"/>
  <c r="O80"/>
  <c r="N79"/>
  <c r="M78"/>
  <c r="O72"/>
  <c r="N71"/>
  <c r="M70"/>
  <c r="O64"/>
  <c r="M63"/>
  <c r="O60"/>
  <c r="M59"/>
  <c r="N55"/>
  <c r="N51"/>
  <c r="O47"/>
  <c r="M46"/>
  <c r="O43"/>
  <c r="M42"/>
  <c r="N38"/>
  <c r="N34"/>
  <c r="O30"/>
  <c r="M29"/>
  <c r="O26"/>
  <c r="N251"/>
  <c r="M245"/>
  <c r="N231"/>
  <c r="O224"/>
  <c r="N222"/>
  <c r="O214"/>
  <c r="N197"/>
  <c r="O195"/>
  <c r="N183"/>
  <c r="N179"/>
  <c r="M150"/>
  <c r="N139"/>
  <c r="O126"/>
  <c r="M121"/>
  <c r="M116"/>
  <c r="O103"/>
  <c r="O97"/>
  <c r="N93"/>
  <c r="O87"/>
  <c r="O81"/>
  <c r="N77"/>
  <c r="O71"/>
  <c r="O65"/>
  <c r="M62"/>
  <c r="N60"/>
  <c r="M55"/>
  <c r="O46"/>
  <c r="N39"/>
  <c r="M32"/>
  <c r="N30"/>
  <c r="M253"/>
  <c r="M233"/>
  <c r="M231"/>
  <c r="O226"/>
  <c r="N224"/>
  <c r="O211"/>
  <c r="N205"/>
  <c r="O199"/>
  <c r="M197"/>
  <c r="O186"/>
  <c r="M179"/>
  <c r="O170"/>
  <c r="O168"/>
  <c r="M155"/>
  <c r="N153"/>
  <c r="M148"/>
  <c r="N146"/>
  <c r="M139"/>
  <c r="O135"/>
  <c r="O131"/>
  <c r="M126"/>
  <c r="O122"/>
  <c r="M114"/>
  <c r="M103"/>
  <c r="N97"/>
  <c r="M93"/>
  <c r="M87"/>
  <c r="N81"/>
  <c r="M77"/>
  <c r="M71"/>
  <c r="N65"/>
  <c r="M60"/>
  <c r="O51"/>
  <c r="N46"/>
  <c r="O44"/>
  <c r="N37"/>
  <c r="O35"/>
  <c r="M30"/>
  <c r="M265"/>
  <c r="O235"/>
  <c r="O228"/>
  <c r="M226"/>
  <c r="N219"/>
  <c r="M211"/>
  <c r="N199"/>
  <c r="O192"/>
  <c r="N186"/>
  <c r="N177"/>
  <c r="M175"/>
  <c r="O166"/>
  <c r="O164"/>
  <c r="M153"/>
  <c r="N151"/>
  <c r="O142"/>
  <c r="O140"/>
  <c r="M135"/>
  <c r="M131"/>
  <c r="M129"/>
  <c r="M124"/>
  <c r="N122"/>
  <c r="N119"/>
  <c r="O117"/>
  <c r="O109"/>
  <c r="N104"/>
  <c r="M100"/>
  <c r="O94"/>
  <c r="N88"/>
  <c r="M84"/>
  <c r="O78"/>
  <c r="N72"/>
  <c r="M68"/>
  <c r="M58"/>
  <c r="O56"/>
  <c r="M51"/>
  <c r="O42"/>
  <c r="M37"/>
  <c r="N35"/>
  <c r="M28"/>
  <c r="N26"/>
  <c r="O257"/>
  <c r="N252"/>
  <c r="M246"/>
  <c r="O237"/>
  <c r="M232"/>
  <c r="M225"/>
  <c r="M223"/>
  <c r="M215"/>
  <c r="M198"/>
  <c r="N196"/>
  <c r="M169"/>
  <c r="O167"/>
  <c r="M162"/>
  <c r="N156"/>
  <c r="O134"/>
  <c r="M130"/>
  <c r="O128"/>
  <c r="O125"/>
  <c r="N120"/>
  <c r="O115"/>
  <c r="N105"/>
  <c r="M101"/>
  <c r="M95"/>
  <c r="N89"/>
  <c r="M85"/>
  <c r="M79"/>
  <c r="N73"/>
  <c r="M69"/>
  <c r="O59"/>
  <c r="M54"/>
  <c r="N52"/>
  <c r="M45"/>
  <c r="N43"/>
  <c r="M38"/>
  <c r="O29"/>
  <c r="O255"/>
  <c r="O252"/>
  <c r="O223"/>
  <c r="O217"/>
  <c r="N194"/>
  <c r="N188"/>
  <c r="N185"/>
  <c r="N166"/>
  <c r="M149"/>
  <c r="O145"/>
  <c r="O143"/>
  <c r="N136"/>
  <c r="N134"/>
  <c r="N127"/>
  <c r="M109"/>
  <c r="N107"/>
  <c r="N102"/>
  <c r="O90"/>
  <c r="M80"/>
  <c r="N70"/>
  <c r="N63"/>
  <c r="O52"/>
  <c r="M50"/>
  <c r="O48"/>
  <c r="N33"/>
  <c r="O31"/>
  <c r="N248"/>
  <c r="N235"/>
  <c r="N232"/>
  <c r="M229"/>
  <c r="M194"/>
  <c r="M185"/>
  <c r="O183"/>
  <c r="N172"/>
  <c r="O163"/>
  <c r="M159"/>
  <c r="N157"/>
  <c r="M138"/>
  <c r="M136"/>
  <c r="O120"/>
  <c r="O116"/>
  <c r="M107"/>
  <c r="O105"/>
  <c r="O95"/>
  <c r="N85"/>
  <c r="O73"/>
  <c r="N56"/>
  <c r="N54"/>
  <c r="M33"/>
  <c r="O213"/>
  <c r="N203"/>
  <c r="M200"/>
  <c r="M163"/>
  <c r="N140"/>
  <c r="N128"/>
  <c r="M118"/>
  <c r="O110"/>
  <c r="O98"/>
  <c r="M88"/>
  <c r="N78"/>
  <c r="O66"/>
  <c r="N64"/>
  <c r="M43"/>
  <c r="M41"/>
  <c r="O39"/>
  <c r="M26"/>
  <c r="O221"/>
  <c r="N215"/>
  <c r="O182"/>
  <c r="N171"/>
  <c r="M152"/>
  <c r="O132"/>
  <c r="N121"/>
  <c r="N117"/>
  <c r="M113"/>
  <c r="O111"/>
  <c r="N101"/>
  <c r="O89"/>
  <c r="O79"/>
  <c r="N69"/>
  <c r="O57"/>
  <c r="O55"/>
  <c r="M47"/>
  <c r="O178"/>
  <c r="O156"/>
  <c r="N149"/>
  <c r="N96"/>
  <c r="M76"/>
  <c r="M34"/>
  <c r="N29"/>
  <c r="M263"/>
  <c r="N228"/>
  <c r="N221"/>
  <c r="M142"/>
  <c r="M96"/>
  <c r="O74"/>
  <c r="N50"/>
  <c r="M266"/>
  <c r="O209"/>
  <c r="M119"/>
  <c r="N94"/>
  <c r="M72"/>
  <c r="O38"/>
  <c r="N241"/>
  <c r="O230"/>
  <c r="O227"/>
  <c r="N190"/>
  <c r="M160"/>
  <c r="O86"/>
  <c r="N47"/>
  <c r="N42"/>
  <c r="O234"/>
  <c r="N150"/>
  <c r="N86"/>
  <c r="O27"/>
  <c r="O244"/>
  <c r="O82"/>
  <c r="O152"/>
  <c r="N111"/>
  <c r="N80"/>
  <c r="O34"/>
  <c r="O261"/>
  <c r="O246"/>
  <c r="O243"/>
  <c r="O174"/>
  <c r="M115"/>
  <c r="O106"/>
  <c r="O254"/>
  <c r="O70"/>
  <c r="M64"/>
  <c r="N125"/>
  <c r="M167"/>
  <c r="N162"/>
  <c r="M141"/>
  <c r="M132"/>
  <c r="O127"/>
  <c r="N59"/>
  <c r="O176"/>
  <c r="M104"/>
  <c r="O193"/>
  <c r="O102"/>
  <c r="M243"/>
  <c r="O196"/>
  <c r="N180"/>
  <c r="M108"/>
  <c r="M92"/>
  <c r="M110"/>
  <c r="O63"/>
  <c r="M171"/>
  <c r="O61"/>
  <c r="M201"/>
  <c r="E25" i="41"/>
  <c r="T25" s="1"/>
  <c r="F25"/>
  <c r="D24" i="46"/>
  <c r="O24" s="1"/>
  <c r="E24"/>
  <c r="M18"/>
  <c r="AA17"/>
  <c r="L19"/>
  <c r="AA19"/>
  <c r="R19" s="1"/>
  <c r="AD20"/>
  <c r="N20" s="1"/>
  <c r="AC20"/>
  <c r="AH21" i="41"/>
  <c r="AB20" i="46"/>
  <c r="K20" s="1"/>
  <c r="AG21" i="41"/>
  <c r="M19" i="46"/>
  <c r="AD48" i="41"/>
  <c r="AF48" s="1"/>
  <c r="AI48" s="1"/>
  <c r="AC48"/>
  <c r="AE48" s="1"/>
  <c r="Z49" i="46"/>
  <c r="AJ48"/>
  <c r="AK48"/>
  <c r="AM48"/>
  <c r="AA48"/>
  <c r="AL48"/>
  <c r="AQ23" i="41"/>
  <c r="AP23"/>
  <c r="I23"/>
  <c r="J23" s="1"/>
  <c r="AF20"/>
  <c r="S20"/>
  <c r="R18" i="46"/>
  <c r="R17" s="1"/>
  <c r="S17" s="1"/>
  <c r="T17" s="1"/>
  <c r="G24" i="41"/>
  <c r="P23" i="46"/>
  <c r="Q23" s="1"/>
  <c r="F23"/>
  <c r="K22" i="41"/>
  <c r="B7" i="50" s="1"/>
  <c r="AJ22" i="41"/>
  <c r="AD22"/>
  <c r="AE22" s="1"/>
  <c r="L22" s="1"/>
  <c r="AO22"/>
  <c r="AN22"/>
  <c r="AM22"/>
  <c r="AK22"/>
  <c r="AL22"/>
  <c r="N7" i="68"/>
  <c r="K12" s="1" a="1"/>
  <c r="S18"/>
  <c r="AG47" i="41"/>
  <c r="AJ47" s="1"/>
  <c r="AH47"/>
  <c r="AP24" i="46"/>
  <c r="G24"/>
  <c r="AO24"/>
  <c r="AR24"/>
  <c r="AQ24"/>
  <c r="B24"/>
  <c r="C24" s="1"/>
  <c r="A25"/>
  <c r="N7" i="47"/>
  <c r="K12" s="1" a="1"/>
  <c r="S18"/>
  <c r="L6" i="48"/>
  <c r="M7" s="1"/>
  <c r="S19" s="1"/>
  <c r="Q5"/>
  <c r="M5"/>
  <c r="D62" i="49"/>
  <c r="C58"/>
  <c r="B52"/>
  <c r="B47"/>
  <c r="D83"/>
  <c r="B125"/>
  <c r="C168"/>
  <c r="B88"/>
  <c r="C131"/>
  <c r="D174"/>
  <c r="D85"/>
  <c r="B127"/>
  <c r="C170"/>
  <c r="B82"/>
  <c r="C125"/>
  <c r="D168"/>
  <c r="C39"/>
  <c r="B53"/>
  <c r="D46"/>
  <c r="D41"/>
  <c r="C88"/>
  <c r="D131"/>
  <c r="B173"/>
  <c r="D94"/>
  <c r="B136"/>
  <c r="C179"/>
  <c r="C90"/>
  <c r="D133"/>
  <c r="B175"/>
  <c r="D88"/>
  <c r="B130"/>
  <c r="C173"/>
  <c r="B34"/>
  <c r="D47"/>
  <c r="C41"/>
  <c r="C36"/>
  <c r="B93"/>
  <c r="C136"/>
  <c r="D179"/>
  <c r="C99"/>
  <c r="D142"/>
  <c r="B184"/>
  <c r="B95"/>
  <c r="C138"/>
  <c r="D181"/>
  <c r="C93"/>
  <c r="D136"/>
  <c r="B178"/>
  <c r="D28"/>
  <c r="C42"/>
  <c r="B36"/>
  <c r="B31"/>
  <c r="D99"/>
  <c r="B141"/>
  <c r="C184"/>
  <c r="B104"/>
  <c r="C147"/>
  <c r="D189"/>
  <c r="D101"/>
  <c r="B143"/>
  <c r="C186"/>
  <c r="B98"/>
  <c r="C141"/>
  <c r="D184"/>
  <c r="B37"/>
  <c r="D61"/>
  <c r="D147"/>
  <c r="D110"/>
  <c r="D63"/>
  <c r="D149"/>
  <c r="D104"/>
  <c r="B189"/>
  <c r="D59"/>
  <c r="C53"/>
  <c r="D53"/>
  <c r="C76"/>
  <c r="D119"/>
  <c r="B161"/>
  <c r="D82"/>
  <c r="B124"/>
  <c r="C167"/>
  <c r="C78"/>
  <c r="D121"/>
  <c r="B163"/>
  <c r="D76"/>
  <c r="B118"/>
  <c r="C161"/>
  <c r="B46"/>
  <c r="B60"/>
  <c r="C60"/>
  <c r="B69"/>
  <c r="C112"/>
  <c r="D155"/>
  <c r="C75"/>
  <c r="D118"/>
  <c r="B160"/>
  <c r="B71"/>
  <c r="C114"/>
  <c r="D157"/>
  <c r="C69"/>
  <c r="D112"/>
  <c r="B154"/>
  <c r="D52"/>
  <c r="D191"/>
  <c r="B56"/>
  <c r="C56"/>
  <c r="B73"/>
  <c r="C116"/>
  <c r="D159"/>
  <c r="C79"/>
  <c r="D122"/>
  <c r="B164"/>
  <c r="B75"/>
  <c r="C118"/>
  <c r="D161"/>
  <c r="C73"/>
  <c r="D116"/>
  <c r="B158"/>
  <c r="D48"/>
  <c r="D31"/>
  <c r="D67"/>
  <c r="C152"/>
  <c r="C115"/>
  <c r="D69"/>
  <c r="C154"/>
  <c r="C109"/>
  <c r="C55"/>
  <c r="C54"/>
  <c r="B48"/>
  <c r="C48"/>
  <c r="B81"/>
  <c r="C124"/>
  <c r="D167"/>
  <c r="C87"/>
  <c r="D130"/>
  <c r="B172"/>
  <c r="B83"/>
  <c r="C126"/>
  <c r="D169"/>
  <c r="C81"/>
  <c r="D124"/>
  <c r="B166"/>
  <c r="D40"/>
  <c r="C65"/>
  <c r="D54"/>
  <c r="B55"/>
  <c r="D75"/>
  <c r="B117"/>
  <c r="C160"/>
  <c r="B80"/>
  <c r="C123"/>
  <c r="D166"/>
  <c r="D77"/>
  <c r="B119"/>
  <c r="C162"/>
  <c r="B74"/>
  <c r="C117"/>
  <c r="D160"/>
  <c r="C47"/>
  <c r="B57"/>
  <c r="D50"/>
  <c r="B51"/>
  <c r="D79"/>
  <c r="B121"/>
  <c r="C164"/>
  <c r="B84"/>
  <c r="C127"/>
  <c r="D170"/>
  <c r="D81"/>
  <c r="B123"/>
  <c r="C166"/>
  <c r="B78"/>
  <c r="C121"/>
  <c r="D164"/>
  <c r="C43"/>
  <c r="C26"/>
  <c r="C72"/>
  <c r="B157"/>
  <c r="B120"/>
  <c r="C74"/>
  <c r="B159"/>
  <c r="B114"/>
  <c r="B50"/>
  <c r="B49"/>
  <c r="D42"/>
  <c r="B43"/>
  <c r="D87"/>
  <c r="B129"/>
  <c r="C172"/>
  <c r="B92"/>
  <c r="C135"/>
  <c r="D178"/>
  <c r="D89"/>
  <c r="B131"/>
  <c r="C174"/>
  <c r="B86"/>
  <c r="C129"/>
  <c r="D172"/>
  <c r="C35"/>
  <c r="D55"/>
  <c r="C49"/>
  <c r="D49"/>
  <c r="C80"/>
  <c r="D123"/>
  <c r="B165"/>
  <c r="D86"/>
  <c r="B128"/>
  <c r="C171"/>
  <c r="C82"/>
  <c r="D125"/>
  <c r="B167"/>
  <c r="D80"/>
  <c r="B122"/>
  <c r="C165"/>
  <c r="B42"/>
  <c r="D51"/>
  <c r="C45"/>
  <c r="D45"/>
  <c r="C84"/>
  <c r="D127"/>
  <c r="B169"/>
  <c r="D90"/>
  <c r="B132"/>
  <c r="C175"/>
  <c r="C86"/>
  <c r="D129"/>
  <c r="B171"/>
  <c r="D84"/>
  <c r="B126"/>
  <c r="C169"/>
  <c r="B38"/>
  <c r="C57"/>
  <c r="B77"/>
  <c r="D163"/>
  <c r="D126"/>
  <c r="B79"/>
  <c r="D165"/>
  <c r="D120"/>
  <c r="D44"/>
  <c r="D43"/>
  <c r="C37"/>
  <c r="D37"/>
  <c r="C92"/>
  <c r="D135"/>
  <c r="B177"/>
  <c r="D98"/>
  <c r="B140"/>
  <c r="C183"/>
  <c r="C94"/>
  <c r="D137"/>
  <c r="B179"/>
  <c r="D92"/>
  <c r="B134"/>
  <c r="C177"/>
  <c r="B30"/>
  <c r="C50"/>
  <c r="B44"/>
  <c r="C44"/>
  <c r="B85"/>
  <c r="C128"/>
  <c r="D171"/>
  <c r="C91"/>
  <c r="D134"/>
  <c r="B176"/>
  <c r="B87"/>
  <c r="C130"/>
  <c r="D173"/>
  <c r="C85"/>
  <c r="D128"/>
  <c r="B170"/>
  <c r="D36"/>
  <c r="C46"/>
  <c r="B40"/>
  <c r="C40"/>
  <c r="B89"/>
  <c r="C132"/>
  <c r="D175"/>
  <c r="C95"/>
  <c r="D138"/>
  <c r="B180"/>
  <c r="B91"/>
  <c r="C134"/>
  <c r="D177"/>
  <c r="C89"/>
  <c r="D132"/>
  <c r="B174"/>
  <c r="D32"/>
  <c r="C120"/>
  <c r="B168"/>
  <c r="C77"/>
  <c r="B59"/>
  <c r="B113"/>
  <c r="B76"/>
  <c r="D162"/>
  <c r="B115"/>
  <c r="B70"/>
  <c r="D156"/>
  <c r="B29"/>
  <c r="C64"/>
  <c r="B149"/>
  <c r="B112"/>
  <c r="C66"/>
  <c r="K5" s="1"/>
  <c r="B151"/>
  <c r="B106"/>
  <c r="B58"/>
  <c r="B191"/>
  <c r="B64"/>
  <c r="D111"/>
  <c r="D74"/>
  <c r="C159"/>
  <c r="D113"/>
  <c r="D68"/>
  <c r="C153"/>
  <c r="D57"/>
  <c r="C157"/>
  <c r="D65"/>
  <c r="B67"/>
  <c r="D56"/>
  <c r="D187"/>
  <c r="C188"/>
  <c r="C30"/>
  <c r="C111"/>
  <c r="C105"/>
  <c r="C83"/>
  <c r="D71"/>
  <c r="D73"/>
  <c r="C51"/>
  <c r="D70"/>
  <c r="C63"/>
  <c r="C61"/>
  <c r="B116"/>
  <c r="B110"/>
  <c r="D195"/>
  <c r="C110"/>
  <c r="C107"/>
  <c r="B186"/>
  <c r="B107"/>
  <c r="D30"/>
  <c r="C67"/>
  <c r="C106"/>
  <c r="B146"/>
  <c r="C38"/>
  <c r="C32"/>
  <c r="C140"/>
  <c r="C103"/>
  <c r="D188"/>
  <c r="C142"/>
  <c r="C97"/>
  <c r="B182"/>
  <c r="D38"/>
  <c r="D91"/>
  <c r="C176"/>
  <c r="C139"/>
  <c r="D93"/>
  <c r="C178"/>
  <c r="C133"/>
  <c r="C31"/>
  <c r="B41"/>
  <c r="B35"/>
  <c r="B137"/>
  <c r="B100"/>
  <c r="D186"/>
  <c r="B139"/>
  <c r="B94"/>
  <c r="D180"/>
  <c r="D78"/>
  <c r="D151"/>
  <c r="D153"/>
  <c r="B28"/>
  <c r="D150"/>
  <c r="D144"/>
  <c r="C148"/>
  <c r="B65"/>
  <c r="C59"/>
  <c r="C122"/>
  <c r="C156"/>
  <c r="C158"/>
  <c r="C155"/>
  <c r="C149"/>
  <c r="C68"/>
  <c r="C70"/>
  <c r="B54"/>
  <c r="C108"/>
  <c r="D64"/>
  <c r="C34"/>
  <c r="C146"/>
  <c r="B105"/>
  <c r="B62"/>
  <c r="B72"/>
  <c r="B111"/>
  <c r="D152"/>
  <c r="B33"/>
  <c r="B27"/>
  <c r="B145"/>
  <c r="B108"/>
  <c r="C62"/>
  <c r="B147"/>
  <c r="B102"/>
  <c r="B188"/>
  <c r="C33"/>
  <c r="C96"/>
  <c r="B181"/>
  <c r="B144"/>
  <c r="C98"/>
  <c r="B183"/>
  <c r="B138"/>
  <c r="B26"/>
  <c r="D35"/>
  <c r="D29"/>
  <c r="D143"/>
  <c r="D106"/>
  <c r="C191"/>
  <c r="D145"/>
  <c r="D100"/>
  <c r="C185"/>
  <c r="D117"/>
  <c r="D27"/>
  <c r="D114"/>
  <c r="D108"/>
  <c r="B101"/>
  <c r="B103"/>
  <c r="B63"/>
  <c r="C150"/>
  <c r="C52"/>
  <c r="B162"/>
  <c r="D58"/>
  <c r="C119"/>
  <c r="C113"/>
  <c r="D107"/>
  <c r="D109"/>
  <c r="B153"/>
  <c r="B155"/>
  <c r="C71"/>
  <c r="B150"/>
  <c r="C28"/>
  <c r="B61"/>
  <c r="D154"/>
  <c r="D148"/>
  <c r="C104"/>
  <c r="B152"/>
  <c r="D60"/>
  <c r="B32"/>
  <c r="B97"/>
  <c r="D183"/>
  <c r="D146"/>
  <c r="B99"/>
  <c r="D185"/>
  <c r="D140"/>
  <c r="B45"/>
  <c r="B39"/>
  <c r="B133"/>
  <c r="B96"/>
  <c r="D182"/>
  <c r="B135"/>
  <c r="B90"/>
  <c r="D176"/>
  <c r="D34"/>
  <c r="D95"/>
  <c r="C180"/>
  <c r="C143"/>
  <c r="D97"/>
  <c r="C182"/>
  <c r="C137"/>
  <c r="C27"/>
  <c r="B109"/>
  <c r="D158"/>
  <c r="B66"/>
  <c r="D26"/>
  <c r="D103"/>
  <c r="D66"/>
  <c r="C151"/>
  <c r="D105"/>
  <c r="C189"/>
  <c r="C145"/>
  <c r="D39"/>
  <c r="D33"/>
  <c r="D139"/>
  <c r="D102"/>
  <c r="C187"/>
  <c r="D141"/>
  <c r="D96"/>
  <c r="C181"/>
  <c r="C29"/>
  <c r="C100"/>
  <c r="B185"/>
  <c r="B148"/>
  <c r="C102"/>
  <c r="B187"/>
  <c r="B142"/>
  <c r="D115"/>
  <c r="C163"/>
  <c r="D72"/>
  <c r="B156"/>
  <c r="C144"/>
  <c r="C101"/>
  <c r="B68"/>
  <c r="B195"/>
  <c r="C195"/>
  <c r="C193"/>
  <c r="D196"/>
  <c r="D193"/>
  <c r="C197"/>
  <c r="C196"/>
  <c r="B197"/>
  <c r="B193"/>
  <c r="B192"/>
  <c r="D197"/>
  <c r="C192"/>
  <c r="D192"/>
  <c r="B196"/>
  <c r="AI21" i="46"/>
  <c r="AJ21"/>
  <c r="AH21"/>
  <c r="AG21"/>
  <c r="AF21"/>
  <c r="Y21"/>
  <c r="Z21" s="1"/>
  <c r="J21" s="1"/>
  <c r="AE21"/>
  <c r="C25" i="41"/>
  <c r="D25" s="1"/>
  <c r="B26"/>
  <c r="AV25"/>
  <c r="H25"/>
  <c r="AU25"/>
  <c r="AX25"/>
  <c r="AW25"/>
  <c r="L5" i="48"/>
  <c r="B16"/>
  <c r="M20" i="41" s="1"/>
  <c r="AA50"/>
  <c r="AA51" s="1"/>
  <c r="AM49"/>
  <c r="AB49"/>
  <c r="AK49"/>
  <c r="AL49"/>
  <c r="AN49"/>
  <c r="AB47" i="46"/>
  <c r="AD47" s="1"/>
  <c r="AC47"/>
  <c r="AE47" s="1"/>
  <c r="AH47" s="1"/>
  <c r="AF46"/>
  <c r="AI46" s="1"/>
  <c r="AG46"/>
  <c r="AI21" i="41"/>
  <c r="AH22" i="46" l="1"/>
  <c r="Y22"/>
  <c r="Z22" s="1"/>
  <c r="J22" s="1"/>
  <c r="AI22"/>
  <c r="W31" i="69"/>
  <c r="L33"/>
  <c r="AA33"/>
  <c r="R33" s="1"/>
  <c r="S33" s="1"/>
  <c r="M34"/>
  <c r="V30"/>
  <c r="AP62"/>
  <c r="AR62" s="1"/>
  <c r="AT62" s="1"/>
  <c r="AW62" s="1"/>
  <c r="AE22" i="46"/>
  <c r="M33" i="69"/>
  <c r="AF22" i="46"/>
  <c r="AG22"/>
  <c r="AD35" i="69"/>
  <c r="AA35" s="1"/>
  <c r="S32"/>
  <c r="U32" s="1"/>
  <c r="AB35"/>
  <c r="K35" s="1"/>
  <c r="L34"/>
  <c r="AA34"/>
  <c r="N34"/>
  <c r="AG62"/>
  <c r="AF62"/>
  <c r="AI62" s="1"/>
  <c r="AC35"/>
  <c r="O38"/>
  <c r="P38" s="1"/>
  <c r="Q38" s="1"/>
  <c r="F38"/>
  <c r="AQ63"/>
  <c r="AS63" s="1"/>
  <c r="AV63" s="1"/>
  <c r="AB63"/>
  <c r="AD63" s="1"/>
  <c r="AP63"/>
  <c r="AR63" s="1"/>
  <c r="AC63"/>
  <c r="AE63" s="1"/>
  <c r="AH63" s="1"/>
  <c r="AK37"/>
  <c r="H37"/>
  <c r="I37" s="1"/>
  <c r="AH36"/>
  <c r="AG36"/>
  <c r="AJ36"/>
  <c r="Y36"/>
  <c r="Z36" s="1"/>
  <c r="J36" s="1"/>
  <c r="AI36"/>
  <c r="AE36"/>
  <c r="AF36"/>
  <c r="AA64"/>
  <c r="AJ64"/>
  <c r="AM64"/>
  <c r="Z65"/>
  <c r="AL64"/>
  <c r="AK64"/>
  <c r="AQ42"/>
  <c r="AS42" s="1"/>
  <c r="AV42" s="1"/>
  <c r="AQ45"/>
  <c r="AS45" s="1"/>
  <c r="AV45" s="1"/>
  <c r="AP42"/>
  <c r="AR42" s="1"/>
  <c r="AP45"/>
  <c r="AR45" s="1"/>
  <c r="AP43"/>
  <c r="AR43" s="1"/>
  <c r="AQ44"/>
  <c r="AS44" s="1"/>
  <c r="AV44" s="1"/>
  <c r="AP44"/>
  <c r="AR44" s="1"/>
  <c r="AQ43"/>
  <c r="AS43" s="1"/>
  <c r="AV43" s="1"/>
  <c r="AQ41"/>
  <c r="AS41" s="1"/>
  <c r="AV41" s="1"/>
  <c r="AP41"/>
  <c r="AR41" s="1"/>
  <c r="AP46"/>
  <c r="AR46" s="1"/>
  <c r="AQ46"/>
  <c r="AS46" s="1"/>
  <c r="AV46" s="1"/>
  <c r="AP47"/>
  <c r="AR47" s="1"/>
  <c r="AQ47"/>
  <c r="AS47" s="1"/>
  <c r="AV47" s="1"/>
  <c r="AQ48"/>
  <c r="AS48" s="1"/>
  <c r="AV48" s="1"/>
  <c r="AP48"/>
  <c r="AR48" s="1"/>
  <c r="AP49"/>
  <c r="AR49" s="1"/>
  <c r="AQ49"/>
  <c r="AS49" s="1"/>
  <c r="AV49" s="1"/>
  <c r="AP50"/>
  <c r="AR50" s="1"/>
  <c r="AQ50"/>
  <c r="AS50" s="1"/>
  <c r="AV50" s="1"/>
  <c r="AQ51"/>
  <c r="AS51" s="1"/>
  <c r="AV51" s="1"/>
  <c r="AP51"/>
  <c r="AR51" s="1"/>
  <c r="AP52"/>
  <c r="AR52" s="1"/>
  <c r="AQ52"/>
  <c r="AS52" s="1"/>
  <c r="AV52" s="1"/>
  <c r="AQ53"/>
  <c r="AS53" s="1"/>
  <c r="AV53" s="1"/>
  <c r="AP53"/>
  <c r="AR53" s="1"/>
  <c r="AQ54"/>
  <c r="AS54" s="1"/>
  <c r="AV54" s="1"/>
  <c r="AP54"/>
  <c r="AR54" s="1"/>
  <c r="AQ55"/>
  <c r="AS55" s="1"/>
  <c r="AV55" s="1"/>
  <c r="AP55"/>
  <c r="AR55" s="1"/>
  <c r="AQ56"/>
  <c r="AS56" s="1"/>
  <c r="AV56" s="1"/>
  <c r="AP56"/>
  <c r="AR56" s="1"/>
  <c r="AP57"/>
  <c r="AR57" s="1"/>
  <c r="AQ57"/>
  <c r="AS57" s="1"/>
  <c r="AV57" s="1"/>
  <c r="AP58"/>
  <c r="AR58" s="1"/>
  <c r="AQ58"/>
  <c r="AS58" s="1"/>
  <c r="AV58" s="1"/>
  <c r="AQ59"/>
  <c r="AS59" s="1"/>
  <c r="AV59" s="1"/>
  <c r="AP59"/>
  <c r="AR59" s="1"/>
  <c r="AQ60"/>
  <c r="AS60" s="1"/>
  <c r="AV60" s="1"/>
  <c r="AP60"/>
  <c r="AR60" s="1"/>
  <c r="AQ61"/>
  <c r="AS61" s="1"/>
  <c r="AV61" s="1"/>
  <c r="AP61"/>
  <c r="AR61" s="1"/>
  <c r="AB51" i="41"/>
  <c r="AK51"/>
  <c r="AL51"/>
  <c r="AA52"/>
  <c r="AN51"/>
  <c r="AM51"/>
  <c r="N265" i="50"/>
  <c r="N262"/>
  <c r="N259"/>
  <c r="N256"/>
  <c r="N253"/>
  <c r="M250"/>
  <c r="M247"/>
  <c r="O245"/>
  <c r="N242"/>
  <c r="N239"/>
  <c r="M236"/>
  <c r="M233"/>
  <c r="M230"/>
  <c r="O228"/>
  <c r="N225"/>
  <c r="N222"/>
  <c r="M219"/>
  <c r="O217"/>
  <c r="M216"/>
  <c r="O214"/>
  <c r="N211"/>
  <c r="M208"/>
  <c r="M205"/>
  <c r="M202"/>
  <c r="M199"/>
  <c r="O197"/>
  <c r="N194"/>
  <c r="N191"/>
  <c r="M188"/>
  <c r="O185"/>
  <c r="N184"/>
  <c r="M183"/>
  <c r="M182"/>
  <c r="O178"/>
  <c r="M177"/>
  <c r="N173"/>
  <c r="O168"/>
  <c r="O167"/>
  <c r="O166"/>
  <c r="N161"/>
  <c r="N160"/>
  <c r="O157"/>
  <c r="N156"/>
  <c r="O147"/>
  <c r="M141"/>
  <c r="M138"/>
  <c r="M137"/>
  <c r="O133"/>
  <c r="M132"/>
  <c r="O127"/>
  <c r="N126"/>
  <c r="M125"/>
  <c r="N119"/>
  <c r="N118"/>
  <c r="N115"/>
  <c r="N109"/>
  <c r="O106"/>
  <c r="N105"/>
  <c r="M104"/>
  <c r="O98"/>
  <c r="N97"/>
  <c r="M96"/>
  <c r="O90"/>
  <c r="N89"/>
  <c r="M88"/>
  <c r="O82"/>
  <c r="N81"/>
  <c r="M80"/>
  <c r="O74"/>
  <c r="N73"/>
  <c r="M72"/>
  <c r="O66"/>
  <c r="N65"/>
  <c r="M64"/>
  <c r="O58"/>
  <c r="N57"/>
  <c r="M56"/>
  <c r="O50"/>
  <c r="N49"/>
  <c r="M48"/>
  <c r="O42"/>
  <c r="N41"/>
  <c r="M40"/>
  <c r="O34"/>
  <c r="N33"/>
  <c r="M32"/>
  <c r="O26"/>
  <c r="M265"/>
  <c r="M262"/>
  <c r="M259"/>
  <c r="O257"/>
  <c r="M256"/>
  <c r="M253"/>
  <c r="O251"/>
  <c r="O248"/>
  <c r="N245"/>
  <c r="M242"/>
  <c r="O240"/>
  <c r="M239"/>
  <c r="O237"/>
  <c r="O234"/>
  <c r="O231"/>
  <c r="N228"/>
  <c r="M225"/>
  <c r="M222"/>
  <c r="O220"/>
  <c r="N217"/>
  <c r="N214"/>
  <c r="M211"/>
  <c r="O209"/>
  <c r="O206"/>
  <c r="O203"/>
  <c r="O200"/>
  <c r="N197"/>
  <c r="M194"/>
  <c r="O192"/>
  <c r="M191"/>
  <c r="O189"/>
  <c r="N185"/>
  <c r="M184"/>
  <c r="O179"/>
  <c r="N178"/>
  <c r="M173"/>
  <c r="N168"/>
  <c r="N167"/>
  <c r="N166"/>
  <c r="O162"/>
  <c r="M161"/>
  <c r="M160"/>
  <c r="N157"/>
  <c r="M156"/>
  <c r="O151"/>
  <c r="O149"/>
  <c r="O148"/>
  <c r="N147"/>
  <c r="O142"/>
  <c r="O139"/>
  <c r="N133"/>
  <c r="O128"/>
  <c r="N127"/>
  <c r="M126"/>
  <c r="O120"/>
  <c r="M119"/>
  <c r="M118"/>
  <c r="O116"/>
  <c r="M115"/>
  <c r="M109"/>
  <c r="N106"/>
  <c r="M105"/>
  <c r="O99"/>
  <c r="N98"/>
  <c r="M97"/>
  <c r="O91"/>
  <c r="N90"/>
  <c r="M89"/>
  <c r="O83"/>
  <c r="N82"/>
  <c r="M81"/>
  <c r="O75"/>
  <c r="N74"/>
  <c r="M73"/>
  <c r="O67"/>
  <c r="N66"/>
  <c r="M65"/>
  <c r="O59"/>
  <c r="N58"/>
  <c r="M57"/>
  <c r="O51"/>
  <c r="N50"/>
  <c r="M49"/>
  <c r="O43"/>
  <c r="N42"/>
  <c r="M41"/>
  <c r="O35"/>
  <c r="N34"/>
  <c r="M33"/>
  <c r="O27"/>
  <c r="N26"/>
  <c r="O266"/>
  <c r="O263"/>
  <c r="O260"/>
  <c r="N257"/>
  <c r="O254"/>
  <c r="N251"/>
  <c r="N248"/>
  <c r="M245"/>
  <c r="O243"/>
  <c r="N240"/>
  <c r="N237"/>
  <c r="N234"/>
  <c r="N231"/>
  <c r="M228"/>
  <c r="O226"/>
  <c r="O223"/>
  <c r="N220"/>
  <c r="M217"/>
  <c r="M214"/>
  <c r="O212"/>
  <c r="N209"/>
  <c r="N206"/>
  <c r="N203"/>
  <c r="N200"/>
  <c r="M197"/>
  <c r="O195"/>
  <c r="N192"/>
  <c r="N189"/>
  <c r="O186"/>
  <c r="M185"/>
  <c r="N179"/>
  <c r="M178"/>
  <c r="O174"/>
  <c r="O170"/>
  <c r="O169"/>
  <c r="M168"/>
  <c r="M167"/>
  <c r="M166"/>
  <c r="O163"/>
  <c r="N162"/>
  <c r="O158"/>
  <c r="M157"/>
  <c r="O153"/>
  <c r="O152"/>
  <c r="N151"/>
  <c r="O150"/>
  <c r="N149"/>
  <c r="N148"/>
  <c r="M147"/>
  <c r="N142"/>
  <c r="N139"/>
  <c r="M133"/>
  <c r="O130"/>
  <c r="O129"/>
  <c r="N128"/>
  <c r="M127"/>
  <c r="O122"/>
  <c r="N120"/>
  <c r="N116"/>
  <c r="O110"/>
  <c r="O107"/>
  <c r="M106"/>
  <c r="O100"/>
  <c r="N99"/>
  <c r="M98"/>
  <c r="O92"/>
  <c r="N91"/>
  <c r="M90"/>
  <c r="O84"/>
  <c r="N83"/>
  <c r="M82"/>
  <c r="O76"/>
  <c r="N75"/>
  <c r="M74"/>
  <c r="O68"/>
  <c r="N67"/>
  <c r="M66"/>
  <c r="O60"/>
  <c r="N59"/>
  <c r="M58"/>
  <c r="O52"/>
  <c r="N51"/>
  <c r="M50"/>
  <c r="O44"/>
  <c r="N43"/>
  <c r="M42"/>
  <c r="O36"/>
  <c r="N35"/>
  <c r="M34"/>
  <c r="O28"/>
  <c r="N27"/>
  <c r="M26"/>
  <c r="O264"/>
  <c r="N261"/>
  <c r="N258"/>
  <c r="O255"/>
  <c r="N252"/>
  <c r="M249"/>
  <c r="M246"/>
  <c r="O244"/>
  <c r="N241"/>
  <c r="N238"/>
  <c r="N235"/>
  <c r="N232"/>
  <c r="M229"/>
  <c r="O227"/>
  <c r="N224"/>
  <c r="N221"/>
  <c r="M218"/>
  <c r="M215"/>
  <c r="O213"/>
  <c r="N210"/>
  <c r="N207"/>
  <c r="M204"/>
  <c r="M201"/>
  <c r="M198"/>
  <c r="O196"/>
  <c r="N193"/>
  <c r="N190"/>
  <c r="M187"/>
  <c r="N181"/>
  <c r="M180"/>
  <c r="O176"/>
  <c r="N175"/>
  <c r="O172"/>
  <c r="M171"/>
  <c r="O165"/>
  <c r="N164"/>
  <c r="O159"/>
  <c r="O155"/>
  <c r="N154"/>
  <c r="O146"/>
  <c r="O145"/>
  <c r="N144"/>
  <c r="M143"/>
  <c r="M140"/>
  <c r="O136"/>
  <c r="N135"/>
  <c r="M134"/>
  <c r="O131"/>
  <c r="O124"/>
  <c r="N123"/>
  <c r="M121"/>
  <c r="N117"/>
  <c r="O114"/>
  <c r="O113"/>
  <c r="N112"/>
  <c r="M111"/>
  <c r="N108"/>
  <c r="O103"/>
  <c r="N102"/>
  <c r="M101"/>
  <c r="O95"/>
  <c r="N94"/>
  <c r="M93"/>
  <c r="O87"/>
  <c r="N86"/>
  <c r="M85"/>
  <c r="O79"/>
  <c r="N78"/>
  <c r="M77"/>
  <c r="O71"/>
  <c r="N70"/>
  <c r="M69"/>
  <c r="O63"/>
  <c r="N62"/>
  <c r="M61"/>
  <c r="O55"/>
  <c r="N54"/>
  <c r="M53"/>
  <c r="O47"/>
  <c r="N46"/>
  <c r="M45"/>
  <c r="O39"/>
  <c r="N38"/>
  <c r="M37"/>
  <c r="O31"/>
  <c r="N30"/>
  <c r="M29"/>
  <c r="M257"/>
  <c r="N255"/>
  <c r="O253"/>
  <c r="M244"/>
  <c r="O233"/>
  <c r="O229"/>
  <c r="M220"/>
  <c r="N218"/>
  <c r="M213"/>
  <c r="O202"/>
  <c r="M200"/>
  <c r="N198"/>
  <c r="O193"/>
  <c r="O191"/>
  <c r="O183"/>
  <c r="O180"/>
  <c r="O175"/>
  <c r="N170"/>
  <c r="M165"/>
  <c r="M162"/>
  <c r="M155"/>
  <c r="N152"/>
  <c r="O144"/>
  <c r="N137"/>
  <c r="N134"/>
  <c r="M130"/>
  <c r="N125"/>
  <c r="N122"/>
  <c r="M117"/>
  <c r="O112"/>
  <c r="O102"/>
  <c r="O96"/>
  <c r="N92"/>
  <c r="O86"/>
  <c r="O80"/>
  <c r="N76"/>
  <c r="O70"/>
  <c r="O64"/>
  <c r="N60"/>
  <c r="O54"/>
  <c r="O48"/>
  <c r="N44"/>
  <c r="O38"/>
  <c r="O32"/>
  <c r="N28"/>
  <c r="O261"/>
  <c r="O259"/>
  <c r="M255"/>
  <c r="O246"/>
  <c r="M237"/>
  <c r="O235"/>
  <c r="N233"/>
  <c r="M231"/>
  <c r="N229"/>
  <c r="O224"/>
  <c r="O222"/>
  <c r="O215"/>
  <c r="O208"/>
  <c r="O204"/>
  <c r="N202"/>
  <c r="N195"/>
  <c r="M193"/>
  <c r="N183"/>
  <c r="N180"/>
  <c r="M175"/>
  <c r="O173"/>
  <c r="M170"/>
  <c r="M152"/>
  <c r="M144"/>
  <c r="O140"/>
  <c r="O138"/>
  <c r="M122"/>
  <c r="M112"/>
  <c r="O108"/>
  <c r="M102"/>
  <c r="N96"/>
  <c r="M92"/>
  <c r="M86"/>
  <c r="N80"/>
  <c r="M76"/>
  <c r="M70"/>
  <c r="N64"/>
  <c r="M60"/>
  <c r="M54"/>
  <c r="N48"/>
  <c r="M44"/>
  <c r="M38"/>
  <c r="N32"/>
  <c r="M28"/>
  <c r="O265"/>
  <c r="N263"/>
  <c r="M261"/>
  <c r="O250"/>
  <c r="M248"/>
  <c r="N246"/>
  <c r="O241"/>
  <c r="O239"/>
  <c r="M235"/>
  <c r="N226"/>
  <c r="M224"/>
  <c r="N215"/>
  <c r="O210"/>
  <c r="N208"/>
  <c r="M206"/>
  <c r="N204"/>
  <c r="M195"/>
  <c r="O188"/>
  <c r="N186"/>
  <c r="O171"/>
  <c r="N163"/>
  <c r="O160"/>
  <c r="N158"/>
  <c r="N153"/>
  <c r="N150"/>
  <c r="N145"/>
  <c r="M142"/>
  <c r="N140"/>
  <c r="N138"/>
  <c r="M128"/>
  <c r="N113"/>
  <c r="N110"/>
  <c r="M108"/>
  <c r="N103"/>
  <c r="M99"/>
  <c r="O93"/>
  <c r="N87"/>
  <c r="M83"/>
  <c r="O77"/>
  <c r="N71"/>
  <c r="M67"/>
  <c r="O61"/>
  <c r="N55"/>
  <c r="M51"/>
  <c r="O45"/>
  <c r="N39"/>
  <c r="M35"/>
  <c r="O29"/>
  <c r="N260"/>
  <c r="M258"/>
  <c r="M254"/>
  <c r="O247"/>
  <c r="O238"/>
  <c r="N236"/>
  <c r="M234"/>
  <c r="O232"/>
  <c r="N230"/>
  <c r="N223"/>
  <c r="M221"/>
  <c r="O216"/>
  <c r="O205"/>
  <c r="M203"/>
  <c r="N201"/>
  <c r="N196"/>
  <c r="O194"/>
  <c r="M179"/>
  <c r="O177"/>
  <c r="N174"/>
  <c r="N172"/>
  <c r="O164"/>
  <c r="O154"/>
  <c r="M151"/>
  <c r="O141"/>
  <c r="N136"/>
  <c r="O132"/>
  <c r="N129"/>
  <c r="N124"/>
  <c r="O111"/>
  <c r="N104"/>
  <c r="M100"/>
  <c r="M94"/>
  <c r="N88"/>
  <c r="M84"/>
  <c r="M78"/>
  <c r="N72"/>
  <c r="M68"/>
  <c r="M62"/>
  <c r="N56"/>
  <c r="M52"/>
  <c r="M46"/>
  <c r="N40"/>
  <c r="M36"/>
  <c r="M30"/>
  <c r="N254"/>
  <c r="N249"/>
  <c r="M243"/>
  <c r="O225"/>
  <c r="N219"/>
  <c r="N216"/>
  <c r="O201"/>
  <c r="N187"/>
  <c r="M181"/>
  <c r="M172"/>
  <c r="M159"/>
  <c r="M145"/>
  <c r="M124"/>
  <c r="O101"/>
  <c r="M91"/>
  <c r="N79"/>
  <c r="O69"/>
  <c r="M59"/>
  <c r="N47"/>
  <c r="O37"/>
  <c r="M27"/>
  <c r="M251"/>
  <c r="M240"/>
  <c r="N227"/>
  <c r="M210"/>
  <c r="O207"/>
  <c r="O198"/>
  <c r="M189"/>
  <c r="O143"/>
  <c r="M136"/>
  <c r="M116"/>
  <c r="N114"/>
  <c r="N101"/>
  <c r="O89"/>
  <c r="M79"/>
  <c r="N69"/>
  <c r="O57"/>
  <c r="M47"/>
  <c r="N37"/>
  <c r="O262"/>
  <c r="O256"/>
  <c r="O230"/>
  <c r="M227"/>
  <c r="O221"/>
  <c r="N212"/>
  <c r="M207"/>
  <c r="O184"/>
  <c r="N176"/>
  <c r="M174"/>
  <c r="O156"/>
  <c r="N146"/>
  <c r="N143"/>
  <c r="O134"/>
  <c r="M120"/>
  <c r="M114"/>
  <c r="O104"/>
  <c r="O94"/>
  <c r="N84"/>
  <c r="O72"/>
  <c r="O62"/>
  <c r="N52"/>
  <c r="O40"/>
  <c r="O30"/>
  <c r="N266"/>
  <c r="O252"/>
  <c r="N247"/>
  <c r="M232"/>
  <c r="M226"/>
  <c r="M223"/>
  <c r="O199"/>
  <c r="O190"/>
  <c r="N169"/>
  <c r="M139"/>
  <c r="M123"/>
  <c r="O121"/>
  <c r="O115"/>
  <c r="M107"/>
  <c r="O105"/>
  <c r="M95"/>
  <c r="N85"/>
  <c r="O73"/>
  <c r="M63"/>
  <c r="N53"/>
  <c r="O41"/>
  <c r="M31"/>
  <c r="O242"/>
  <c r="M158"/>
  <c r="M148"/>
  <c r="M131"/>
  <c r="M129"/>
  <c r="O88"/>
  <c r="N68"/>
  <c r="O46"/>
  <c r="N213"/>
  <c r="M196"/>
  <c r="O182"/>
  <c r="M164"/>
  <c r="O109"/>
  <c r="O97"/>
  <c r="N77"/>
  <c r="M55"/>
  <c r="O33"/>
  <c r="N264"/>
  <c r="O258"/>
  <c r="N244"/>
  <c r="M238"/>
  <c r="N199"/>
  <c r="M192"/>
  <c r="M186"/>
  <c r="N182"/>
  <c r="N155"/>
  <c r="O118"/>
  <c r="M113"/>
  <c r="N111"/>
  <c r="N95"/>
  <c r="M75"/>
  <c r="O53"/>
  <c r="N31"/>
  <c r="N250"/>
  <c r="M212"/>
  <c r="M209"/>
  <c r="N188"/>
  <c r="M135"/>
  <c r="N100"/>
  <c r="O78"/>
  <c r="O56"/>
  <c r="N36"/>
  <c r="O218"/>
  <c r="N141"/>
  <c r="N63"/>
  <c r="O126"/>
  <c r="M110"/>
  <c r="N107"/>
  <c r="M103"/>
  <c r="N61"/>
  <c r="N243"/>
  <c r="O236"/>
  <c r="O187"/>
  <c r="M163"/>
  <c r="O161"/>
  <c r="N159"/>
  <c r="M154"/>
  <c r="M150"/>
  <c r="N130"/>
  <c r="O117"/>
  <c r="N93"/>
  <c r="O49"/>
  <c r="N205"/>
  <c r="O137"/>
  <c r="O135"/>
  <c r="O119"/>
  <c r="O85"/>
  <c r="M43"/>
  <c r="M260"/>
  <c r="O249"/>
  <c r="M153"/>
  <c r="M146"/>
  <c r="O123"/>
  <c r="N121"/>
  <c r="M87"/>
  <c r="M266"/>
  <c r="M263"/>
  <c r="M252"/>
  <c r="M241"/>
  <c r="N177"/>
  <c r="N165"/>
  <c r="N132"/>
  <c r="O125"/>
  <c r="O81"/>
  <c r="M190"/>
  <c r="M71"/>
  <c r="M176"/>
  <c r="N131"/>
  <c r="M39"/>
  <c r="O211"/>
  <c r="N171"/>
  <c r="M149"/>
  <c r="M169"/>
  <c r="M264"/>
  <c r="O65"/>
  <c r="O181"/>
  <c r="O219"/>
  <c r="N45"/>
  <c r="N29"/>
  <c r="D25" i="46"/>
  <c r="O25" s="1"/>
  <c r="E25"/>
  <c r="E26" i="41"/>
  <c r="T26" s="1"/>
  <c r="F26"/>
  <c r="S19" i="46"/>
  <c r="U19" s="1"/>
  <c r="AA20"/>
  <c r="R20" s="1"/>
  <c r="L20"/>
  <c r="S18"/>
  <c r="U18" s="1"/>
  <c r="M20"/>
  <c r="U17"/>
  <c r="AI22" i="41"/>
  <c r="AF22" s="1"/>
  <c r="AD21" i="46"/>
  <c r="AA21" s="1"/>
  <c r="R21" s="1"/>
  <c r="AD22"/>
  <c r="L22" s="1"/>
  <c r="AG22" i="41"/>
  <c r="C26"/>
  <c r="D26" s="1"/>
  <c r="AU26"/>
  <c r="AV26"/>
  <c r="H26"/>
  <c r="AX26"/>
  <c r="AW26"/>
  <c r="B27"/>
  <c r="N6" i="48"/>
  <c r="O7" s="1"/>
  <c r="S17"/>
  <c r="Q5" i="49"/>
  <c r="M5"/>
  <c r="L6"/>
  <c r="M7" s="1"/>
  <c r="S19" s="1"/>
  <c r="R6" i="48"/>
  <c r="S7" s="1"/>
  <c r="Q7"/>
  <c r="R8" s="1"/>
  <c r="S9" s="1"/>
  <c r="AB21" i="46"/>
  <c r="K21" s="1"/>
  <c r="K23" i="41"/>
  <c r="B7" i="51" s="1"/>
  <c r="AL23" i="41"/>
  <c r="AO23"/>
  <c r="AK23"/>
  <c r="AD23"/>
  <c r="AE23" s="1"/>
  <c r="L23" s="1"/>
  <c r="AJ23"/>
  <c r="AN23"/>
  <c r="AM23"/>
  <c r="Z50" i="46"/>
  <c r="AK49"/>
  <c r="AJ49"/>
  <c r="AL49"/>
  <c r="AA49"/>
  <c r="AM49"/>
  <c r="L5" i="49"/>
  <c r="B16"/>
  <c r="M21" i="41" s="1"/>
  <c r="L13" i="47"/>
  <c r="P13" s="1"/>
  <c r="L18" s="1"/>
  <c r="L12"/>
  <c r="P12" s="1"/>
  <c r="L17" s="1"/>
  <c r="M12"/>
  <c r="Q12" s="1"/>
  <c r="M17" s="1"/>
  <c r="M14"/>
  <c r="Q14" s="1"/>
  <c r="M19" s="1"/>
  <c r="K12"/>
  <c r="O12" s="1"/>
  <c r="K17" s="1"/>
  <c r="M13"/>
  <c r="Q13" s="1"/>
  <c r="M18" s="1"/>
  <c r="K14"/>
  <c r="O14" s="1"/>
  <c r="K19" s="1"/>
  <c r="L14"/>
  <c r="P14" s="1"/>
  <c r="L19" s="1"/>
  <c r="K13"/>
  <c r="O13" s="1"/>
  <c r="K18" s="1"/>
  <c r="AC49" i="41"/>
  <c r="AE49" s="1"/>
  <c r="AD49"/>
  <c r="AF49" s="1"/>
  <c r="AI49" s="1"/>
  <c r="AC21" i="46"/>
  <c r="P24"/>
  <c r="Q24" s="1"/>
  <c r="F24"/>
  <c r="B41" i="50"/>
  <c r="D46"/>
  <c r="B35"/>
  <c r="D91"/>
  <c r="B133"/>
  <c r="C176"/>
  <c r="C91"/>
  <c r="D134"/>
  <c r="B176"/>
  <c r="D89"/>
  <c r="B131"/>
  <c r="C174"/>
  <c r="D88"/>
  <c r="B130"/>
  <c r="C173"/>
  <c r="D36"/>
  <c r="C41"/>
  <c r="D29"/>
  <c r="C96"/>
  <c r="D139"/>
  <c r="B181"/>
  <c r="B96"/>
  <c r="C139"/>
  <c r="D182"/>
  <c r="C94"/>
  <c r="D137"/>
  <c r="B179"/>
  <c r="C93"/>
  <c r="D136"/>
  <c r="B178"/>
  <c r="C31"/>
  <c r="B36"/>
  <c r="B101"/>
  <c r="C144"/>
  <c r="D187"/>
  <c r="D102"/>
  <c r="B144"/>
  <c r="C187"/>
  <c r="B99"/>
  <c r="C142"/>
  <c r="D185"/>
  <c r="B98"/>
  <c r="C141"/>
  <c r="D184"/>
  <c r="B57"/>
  <c r="D30"/>
  <c r="C64"/>
  <c r="D107"/>
  <c r="B149"/>
  <c r="C65"/>
  <c r="C107"/>
  <c r="D150"/>
  <c r="C62"/>
  <c r="D105"/>
  <c r="B147"/>
  <c r="C189"/>
  <c r="D104"/>
  <c r="B146"/>
  <c r="B189"/>
  <c r="B49"/>
  <c r="C56"/>
  <c r="C112"/>
  <c r="D70"/>
  <c r="C155"/>
  <c r="C110"/>
  <c r="B66"/>
  <c r="D152"/>
  <c r="C38"/>
  <c r="C53"/>
  <c r="B47"/>
  <c r="D79"/>
  <c r="B121"/>
  <c r="C164"/>
  <c r="C79"/>
  <c r="D122"/>
  <c r="B164"/>
  <c r="D77"/>
  <c r="B119"/>
  <c r="C162"/>
  <c r="D76"/>
  <c r="B118"/>
  <c r="C161"/>
  <c r="D48"/>
  <c r="B37"/>
  <c r="B29"/>
  <c r="D54"/>
  <c r="C48"/>
  <c r="B77"/>
  <c r="C120"/>
  <c r="D163"/>
  <c r="D78"/>
  <c r="B120"/>
  <c r="C163"/>
  <c r="B75"/>
  <c r="C118"/>
  <c r="D161"/>
  <c r="B74"/>
  <c r="C117"/>
  <c r="D160"/>
  <c r="B50"/>
  <c r="B56"/>
  <c r="D49"/>
  <c r="C76"/>
  <c r="D119"/>
  <c r="B161"/>
  <c r="B76"/>
  <c r="C119"/>
  <c r="D162"/>
  <c r="C74"/>
  <c r="B51"/>
  <c r="B117"/>
  <c r="C75"/>
  <c r="B160"/>
  <c r="B115"/>
  <c r="D72"/>
  <c r="C157"/>
  <c r="B48"/>
  <c r="D41"/>
  <c r="C84"/>
  <c r="D127"/>
  <c r="B169"/>
  <c r="B84"/>
  <c r="C127"/>
  <c r="D170"/>
  <c r="C82"/>
  <c r="D125"/>
  <c r="B167"/>
  <c r="C81"/>
  <c r="D124"/>
  <c r="B166"/>
  <c r="C43"/>
  <c r="C42"/>
  <c r="C34"/>
  <c r="C49"/>
  <c r="B43"/>
  <c r="D83"/>
  <c r="B125"/>
  <c r="C168"/>
  <c r="C83"/>
  <c r="D126"/>
  <c r="B168"/>
  <c r="D81"/>
  <c r="B123"/>
  <c r="C166"/>
  <c r="D80"/>
  <c r="B122"/>
  <c r="C165"/>
  <c r="D44"/>
  <c r="D50"/>
  <c r="C44"/>
  <c r="B81"/>
  <c r="C124"/>
  <c r="D167"/>
  <c r="D82"/>
  <c r="B124"/>
  <c r="C167"/>
  <c r="B79"/>
  <c r="D45"/>
  <c r="D123"/>
  <c r="B80"/>
  <c r="D166"/>
  <c r="D121"/>
  <c r="C77"/>
  <c r="B162"/>
  <c r="D42"/>
  <c r="C36"/>
  <c r="B89"/>
  <c r="C132"/>
  <c r="D175"/>
  <c r="D90"/>
  <c r="B132"/>
  <c r="C175"/>
  <c r="B87"/>
  <c r="C130"/>
  <c r="D173"/>
  <c r="B86"/>
  <c r="C129"/>
  <c r="D172"/>
  <c r="B38"/>
  <c r="D47"/>
  <c r="D39"/>
  <c r="B44"/>
  <c r="D37"/>
  <c r="C88"/>
  <c r="D131"/>
  <c r="B173"/>
  <c r="B88"/>
  <c r="C131"/>
  <c r="D174"/>
  <c r="C86"/>
  <c r="D129"/>
  <c r="B171"/>
  <c r="C85"/>
  <c r="D128"/>
  <c r="B170"/>
  <c r="C39"/>
  <c r="C45"/>
  <c r="B39"/>
  <c r="D87"/>
  <c r="B129"/>
  <c r="C172"/>
  <c r="C87"/>
  <c r="D130"/>
  <c r="B172"/>
  <c r="C40"/>
  <c r="C128"/>
  <c r="D86"/>
  <c r="C171"/>
  <c r="C126"/>
  <c r="B82"/>
  <c r="D168"/>
  <c r="C37"/>
  <c r="B31"/>
  <c r="D95"/>
  <c r="B137"/>
  <c r="C180"/>
  <c r="C95"/>
  <c r="D138"/>
  <c r="B180"/>
  <c r="D93"/>
  <c r="B135"/>
  <c r="C178"/>
  <c r="D92"/>
  <c r="B134"/>
  <c r="C177"/>
  <c r="D32"/>
  <c r="B53"/>
  <c r="B45"/>
  <c r="D38"/>
  <c r="C32"/>
  <c r="B93"/>
  <c r="C136"/>
  <c r="D179"/>
  <c r="D94"/>
  <c r="B136"/>
  <c r="C179"/>
  <c r="B91"/>
  <c r="C134"/>
  <c r="D177"/>
  <c r="B90"/>
  <c r="C133"/>
  <c r="D176"/>
  <c r="B34"/>
  <c r="B40"/>
  <c r="D33"/>
  <c r="C92"/>
  <c r="D135"/>
  <c r="B177"/>
  <c r="B92"/>
  <c r="C135"/>
  <c r="D178"/>
  <c r="C90"/>
  <c r="D133"/>
  <c r="B175"/>
  <c r="C89"/>
  <c r="D132"/>
  <c r="B174"/>
  <c r="C35"/>
  <c r="B52"/>
  <c r="D171"/>
  <c r="B83"/>
  <c r="C125"/>
  <c r="D58"/>
  <c r="B73"/>
  <c r="D159"/>
  <c r="B116"/>
  <c r="B71"/>
  <c r="D157"/>
  <c r="C113"/>
  <c r="B54"/>
  <c r="D53"/>
  <c r="D115"/>
  <c r="B72"/>
  <c r="D158"/>
  <c r="D113"/>
  <c r="C69"/>
  <c r="B154"/>
  <c r="D191"/>
  <c r="D71"/>
  <c r="C156"/>
  <c r="D114"/>
  <c r="D69"/>
  <c r="B127"/>
  <c r="D181"/>
  <c r="D100"/>
  <c r="D148"/>
  <c r="D56"/>
  <c r="B163"/>
  <c r="B68"/>
  <c r="D64"/>
  <c r="D27"/>
  <c r="D67"/>
  <c r="B65"/>
  <c r="C60"/>
  <c r="C151"/>
  <c r="D68"/>
  <c r="D40"/>
  <c r="B61"/>
  <c r="B85"/>
  <c r="B42"/>
  <c r="D74"/>
  <c r="D156"/>
  <c r="B157"/>
  <c r="B155"/>
  <c r="B113"/>
  <c r="C106"/>
  <c r="C169"/>
  <c r="C68"/>
  <c r="C66"/>
  <c r="K5" s="1"/>
  <c r="D35"/>
  <c r="B152"/>
  <c r="D43"/>
  <c r="D151"/>
  <c r="C170"/>
  <c r="B69"/>
  <c r="B112"/>
  <c r="D153"/>
  <c r="B58"/>
  <c r="B32"/>
  <c r="C100"/>
  <c r="B185"/>
  <c r="C143"/>
  <c r="C98"/>
  <c r="B183"/>
  <c r="D140"/>
  <c r="C58"/>
  <c r="C50"/>
  <c r="B27"/>
  <c r="B141"/>
  <c r="C99"/>
  <c r="B184"/>
  <c r="B139"/>
  <c r="D96"/>
  <c r="C181"/>
  <c r="D34"/>
  <c r="B97"/>
  <c r="D183"/>
  <c r="B140"/>
  <c r="D85"/>
  <c r="C138"/>
  <c r="C186"/>
  <c r="C105"/>
  <c r="C153"/>
  <c r="C51"/>
  <c r="C80"/>
  <c r="C47"/>
  <c r="D57"/>
  <c r="D154"/>
  <c r="B150"/>
  <c r="C152"/>
  <c r="C150"/>
  <c r="D60"/>
  <c r="D66"/>
  <c r="D149"/>
  <c r="D164"/>
  <c r="B128"/>
  <c r="C52"/>
  <c r="C159"/>
  <c r="B70"/>
  <c r="B33"/>
  <c r="C72"/>
  <c r="C70"/>
  <c r="C55"/>
  <c r="C71"/>
  <c r="C154"/>
  <c r="C121"/>
  <c r="B153"/>
  <c r="D108"/>
  <c r="B109"/>
  <c r="C63"/>
  <c r="D65"/>
  <c r="D63"/>
  <c r="B142"/>
  <c r="D75"/>
  <c r="D118"/>
  <c r="C158"/>
  <c r="D52"/>
  <c r="D26"/>
  <c r="B105"/>
  <c r="B64"/>
  <c r="B148"/>
  <c r="B103"/>
  <c r="C188"/>
  <c r="C145"/>
  <c r="D51"/>
  <c r="D61"/>
  <c r="D147"/>
  <c r="B104"/>
  <c r="D189"/>
  <c r="D145"/>
  <c r="C101"/>
  <c r="B186"/>
  <c r="C29"/>
  <c r="D103"/>
  <c r="C61"/>
  <c r="D146"/>
  <c r="B95"/>
  <c r="B143"/>
  <c r="B62"/>
  <c r="B110"/>
  <c r="B158"/>
  <c r="B46"/>
  <c r="C123"/>
  <c r="D111"/>
  <c r="D109"/>
  <c r="C26"/>
  <c r="C195"/>
  <c r="D110"/>
  <c r="B106"/>
  <c r="C108"/>
  <c r="D101"/>
  <c r="D116"/>
  <c r="D169"/>
  <c r="C116"/>
  <c r="C114"/>
  <c r="D31"/>
  <c r="B60"/>
  <c r="C115"/>
  <c r="D112"/>
  <c r="B55"/>
  <c r="B156"/>
  <c r="C73"/>
  <c r="B30"/>
  <c r="B26"/>
  <c r="C111"/>
  <c r="C59"/>
  <c r="B59"/>
  <c r="B107"/>
  <c r="B108"/>
  <c r="B94"/>
  <c r="D155"/>
  <c r="B67"/>
  <c r="C109"/>
  <c r="D143"/>
  <c r="B100"/>
  <c r="D186"/>
  <c r="D141"/>
  <c r="C97"/>
  <c r="B182"/>
  <c r="C33"/>
  <c r="D99"/>
  <c r="C184"/>
  <c r="D142"/>
  <c r="D97"/>
  <c r="C182"/>
  <c r="B138"/>
  <c r="D59"/>
  <c r="C28"/>
  <c r="C140"/>
  <c r="D98"/>
  <c r="C183"/>
  <c r="B111"/>
  <c r="B159"/>
  <c r="B78"/>
  <c r="B126"/>
  <c r="D180"/>
  <c r="D55"/>
  <c r="C27"/>
  <c r="C160"/>
  <c r="D73"/>
  <c r="B114"/>
  <c r="D195"/>
  <c r="B63"/>
  <c r="C148"/>
  <c r="D106"/>
  <c r="C191"/>
  <c r="C146"/>
  <c r="B102"/>
  <c r="B188"/>
  <c r="C30"/>
  <c r="B28"/>
  <c r="C104"/>
  <c r="D62"/>
  <c r="C147"/>
  <c r="C102"/>
  <c r="B187"/>
  <c r="D144"/>
  <c r="C54"/>
  <c r="B145"/>
  <c r="C103"/>
  <c r="D188"/>
  <c r="D117"/>
  <c r="D165"/>
  <c r="D84"/>
  <c r="C137"/>
  <c r="C185"/>
  <c r="C46"/>
  <c r="D28"/>
  <c r="C57"/>
  <c r="B165"/>
  <c r="C78"/>
  <c r="D120"/>
  <c r="B195"/>
  <c r="B151"/>
  <c r="C67"/>
  <c r="C149"/>
  <c r="B191"/>
  <c r="C122"/>
  <c r="C196"/>
  <c r="C192"/>
  <c r="D192"/>
  <c r="B196"/>
  <c r="D193"/>
  <c r="C197"/>
  <c r="D197"/>
  <c r="B192"/>
  <c r="D196"/>
  <c r="C193"/>
  <c r="B197"/>
  <c r="B193"/>
  <c r="AP24" i="41"/>
  <c r="AQ24"/>
  <c r="I24"/>
  <c r="J24" s="1"/>
  <c r="AG47" i="46"/>
  <c r="AF47"/>
  <c r="AI47" s="1"/>
  <c r="M6" i="48"/>
  <c r="Q6"/>
  <c r="R7" s="1"/>
  <c r="S8" s="1"/>
  <c r="AH48" i="41"/>
  <c r="AG48"/>
  <c r="AJ48" s="1"/>
  <c r="G25"/>
  <c r="A26" i="46"/>
  <c r="AP25"/>
  <c r="B25"/>
  <c r="C25" s="1"/>
  <c r="AQ25"/>
  <c r="G25"/>
  <c r="AR25"/>
  <c r="AO25"/>
  <c r="AH22" i="41"/>
  <c r="AC48" i="46"/>
  <c r="AE48" s="1"/>
  <c r="AH48" s="1"/>
  <c r="AB48"/>
  <c r="AD48" s="1"/>
  <c r="AF21" i="41"/>
  <c r="S21"/>
  <c r="AN50"/>
  <c r="AM50"/>
  <c r="AK50"/>
  <c r="AB50"/>
  <c r="AL50"/>
  <c r="M14" i="68"/>
  <c r="Q14" s="1"/>
  <c r="M19" s="1"/>
  <c r="L12"/>
  <c r="P12" s="1"/>
  <c r="L17" s="1"/>
  <c r="L13"/>
  <c r="P13" s="1"/>
  <c r="L18" s="1"/>
  <c r="M13"/>
  <c r="Q13" s="1"/>
  <c r="M18" s="1"/>
  <c r="L14"/>
  <c r="P14" s="1"/>
  <c r="L19" s="1"/>
  <c r="K12"/>
  <c r="O12" s="1"/>
  <c r="K17" s="1"/>
  <c r="K14"/>
  <c r="O14" s="1"/>
  <c r="K19" s="1"/>
  <c r="M12"/>
  <c r="Q12" s="1"/>
  <c r="M17" s="1"/>
  <c r="K13"/>
  <c r="O13" s="1"/>
  <c r="K18" s="1"/>
  <c r="AK23" i="46"/>
  <c r="H23"/>
  <c r="I23" s="1"/>
  <c r="W17"/>
  <c r="V17"/>
  <c r="AC22" l="1"/>
  <c r="M35" i="69"/>
  <c r="AB22" i="46"/>
  <c r="K22" s="1"/>
  <c r="L35" i="69"/>
  <c r="AU62"/>
  <c r="AB36"/>
  <c r="K36" s="1"/>
  <c r="AD36"/>
  <c r="L36" s="1"/>
  <c r="N35"/>
  <c r="AU61"/>
  <c r="AT61"/>
  <c r="AW61" s="1"/>
  <c r="AU53"/>
  <c r="AT53"/>
  <c r="AW53" s="1"/>
  <c r="AU41"/>
  <c r="AT41"/>
  <c r="AW41" s="1"/>
  <c r="AP64"/>
  <c r="AR64" s="1"/>
  <c r="AC64"/>
  <c r="AE64" s="1"/>
  <c r="AH64" s="1"/>
  <c r="AQ64"/>
  <c r="AS64" s="1"/>
  <c r="AV64" s="1"/>
  <c r="AB64"/>
  <c r="AD64" s="1"/>
  <c r="AJ37"/>
  <c r="Y37"/>
  <c r="Z37" s="1"/>
  <c r="J37" s="1"/>
  <c r="AH37"/>
  <c r="AG37"/>
  <c r="AI37"/>
  <c r="AE37"/>
  <c r="AF37"/>
  <c r="AT63"/>
  <c r="AW63" s="1"/>
  <c r="AU63"/>
  <c r="AU57"/>
  <c r="AT57"/>
  <c r="AW57" s="1"/>
  <c r="AU49"/>
  <c r="AT49"/>
  <c r="AW49" s="1"/>
  <c r="AG63"/>
  <c r="AF63"/>
  <c r="AI63" s="1"/>
  <c r="AU56"/>
  <c r="AT56"/>
  <c r="AW56" s="1"/>
  <c r="AU48"/>
  <c r="AT48"/>
  <c r="AW48" s="1"/>
  <c r="AT52"/>
  <c r="AW52" s="1"/>
  <c r="AU52"/>
  <c r="AT55"/>
  <c r="AW55" s="1"/>
  <c r="AU55"/>
  <c r="AT47"/>
  <c r="AW47" s="1"/>
  <c r="AU47"/>
  <c r="AU43"/>
  <c r="AT43"/>
  <c r="AW43" s="1"/>
  <c r="AK65"/>
  <c r="Z66"/>
  <c r="AL65"/>
  <c r="AA65"/>
  <c r="AJ65"/>
  <c r="AM65"/>
  <c r="R34"/>
  <c r="R35"/>
  <c r="AU60"/>
  <c r="AT60"/>
  <c r="AW60" s="1"/>
  <c r="AU51"/>
  <c r="AT51"/>
  <c r="AW51" s="1"/>
  <c r="AU54"/>
  <c r="AT54"/>
  <c r="AW54" s="1"/>
  <c r="AU45"/>
  <c r="AT45"/>
  <c r="AW45" s="1"/>
  <c r="AC36"/>
  <c r="T32"/>
  <c r="H38"/>
  <c r="I38" s="1"/>
  <c r="AK38"/>
  <c r="AU44"/>
  <c r="AT44"/>
  <c r="AW44" s="1"/>
  <c r="AU59"/>
  <c r="AT59"/>
  <c r="AW59" s="1"/>
  <c r="U33"/>
  <c r="AU58"/>
  <c r="AT58"/>
  <c r="AW58" s="1"/>
  <c r="AU50"/>
  <c r="AT50"/>
  <c r="AW50" s="1"/>
  <c r="AT46"/>
  <c r="AW46" s="1"/>
  <c r="AU46"/>
  <c r="AT42"/>
  <c r="AW42" s="1"/>
  <c r="AU42"/>
  <c r="T33"/>
  <c r="AL52" i="41"/>
  <c r="AM52"/>
  <c r="AN52"/>
  <c r="AA53"/>
  <c r="AB52"/>
  <c r="AK52"/>
  <c r="AD51"/>
  <c r="AF51" s="1"/>
  <c r="AI51" s="1"/>
  <c r="AC51"/>
  <c r="AE51" s="1"/>
  <c r="M263" i="51"/>
  <c r="O260"/>
  <c r="M259"/>
  <c r="N256"/>
  <c r="M252"/>
  <c r="N248"/>
  <c r="O264"/>
  <c r="N260"/>
  <c r="M256"/>
  <c r="O253"/>
  <c r="O249"/>
  <c r="M248"/>
  <c r="N245"/>
  <c r="O242"/>
  <c r="M241"/>
  <c r="O239"/>
  <c r="M238"/>
  <c r="O235"/>
  <c r="M234"/>
  <c r="N231"/>
  <c r="N227"/>
  <c r="O224"/>
  <c r="M223"/>
  <c r="O220"/>
  <c r="M219"/>
  <c r="M215"/>
  <c r="N212"/>
  <c r="M208"/>
  <c r="O205"/>
  <c r="N201"/>
  <c r="O198"/>
  <c r="M197"/>
  <c r="N193"/>
  <c r="O190"/>
  <c r="M189"/>
  <c r="N186"/>
  <c r="O181"/>
  <c r="N180"/>
  <c r="N179"/>
  <c r="N264"/>
  <c r="O261"/>
  <c r="M260"/>
  <c r="O266"/>
  <c r="M265"/>
  <c r="N262"/>
  <c r="N258"/>
  <c r="O255"/>
  <c r="M254"/>
  <c r="N251"/>
  <c r="M250"/>
  <c r="N247"/>
  <c r="O244"/>
  <c r="M243"/>
  <c r="N240"/>
  <c r="M236"/>
  <c r="O233"/>
  <c r="M232"/>
  <c r="N229"/>
  <c r="N225"/>
  <c r="O222"/>
  <c r="N221"/>
  <c r="N217"/>
  <c r="O214"/>
  <c r="M213"/>
  <c r="N210"/>
  <c r="N207"/>
  <c r="N203"/>
  <c r="M199"/>
  <c r="O196"/>
  <c r="M195"/>
  <c r="O192"/>
  <c r="M191"/>
  <c r="N188"/>
  <c r="O185"/>
  <c r="O184"/>
  <c r="N183"/>
  <c r="M262"/>
  <c r="M257"/>
  <c r="M255"/>
  <c r="O250"/>
  <c r="M245"/>
  <c r="O243"/>
  <c r="N238"/>
  <c r="N233"/>
  <c r="N228"/>
  <c r="O225"/>
  <c r="N220"/>
  <c r="O217"/>
  <c r="M214"/>
  <c r="O212"/>
  <c r="O209"/>
  <c r="O204"/>
  <c r="M200"/>
  <c r="N198"/>
  <c r="N195"/>
  <c r="N190"/>
  <c r="M187"/>
  <c r="N185"/>
  <c r="M184"/>
  <c r="M180"/>
  <c r="O175"/>
  <c r="O174"/>
  <c r="M173"/>
  <c r="M171"/>
  <c r="O167"/>
  <c r="O166"/>
  <c r="N165"/>
  <c r="M164"/>
  <c r="M163"/>
  <c r="N157"/>
  <c r="M156"/>
  <c r="N155"/>
  <c r="M154"/>
  <c r="N149"/>
  <c r="N148"/>
  <c r="O144"/>
  <c r="O143"/>
  <c r="N138"/>
  <c r="N134"/>
  <c r="O133"/>
  <c r="N132"/>
  <c r="M131"/>
  <c r="O128"/>
  <c r="N127"/>
  <c r="N121"/>
  <c r="O115"/>
  <c r="M114"/>
  <c r="N109"/>
  <c r="M108"/>
  <c r="M104"/>
  <c r="N101"/>
  <c r="O98"/>
  <c r="M97"/>
  <c r="O95"/>
  <c r="N94"/>
  <c r="O91"/>
  <c r="O88"/>
  <c r="N84"/>
  <c r="M83"/>
  <c r="M80"/>
  <c r="N77"/>
  <c r="N73"/>
  <c r="N69"/>
  <c r="N65"/>
  <c r="N61"/>
  <c r="M60"/>
  <c r="O57"/>
  <c r="M56"/>
  <c r="O52"/>
  <c r="M51"/>
  <c r="O48"/>
  <c r="N47"/>
  <c r="O43"/>
  <c r="M42"/>
  <c r="N38"/>
  <c r="O34"/>
  <c r="M33"/>
  <c r="N29"/>
  <c r="M28"/>
  <c r="O258"/>
  <c r="N253"/>
  <c r="N250"/>
  <c r="O246"/>
  <c r="N243"/>
  <c r="O236"/>
  <c r="M233"/>
  <c r="O231"/>
  <c r="M228"/>
  <c r="M225"/>
  <c r="O223"/>
  <c r="M220"/>
  <c r="M217"/>
  <c r="M212"/>
  <c r="N209"/>
  <c r="O207"/>
  <c r="N204"/>
  <c r="O201"/>
  <c r="M198"/>
  <c r="M190"/>
  <c r="O188"/>
  <c r="M185"/>
  <c r="N181"/>
  <c r="N175"/>
  <c r="N174"/>
  <c r="N167"/>
  <c r="N166"/>
  <c r="M165"/>
  <c r="O159"/>
  <c r="O158"/>
  <c r="M157"/>
  <c r="M155"/>
  <c r="O151"/>
  <c r="O150"/>
  <c r="M149"/>
  <c r="M148"/>
  <c r="O145"/>
  <c r="N144"/>
  <c r="N143"/>
  <c r="O139"/>
  <c r="M138"/>
  <c r="M134"/>
  <c r="N133"/>
  <c r="M132"/>
  <c r="N128"/>
  <c r="M127"/>
  <c r="O123"/>
  <c r="O122"/>
  <c r="M121"/>
  <c r="O116"/>
  <c r="N115"/>
  <c r="O110"/>
  <c r="M109"/>
  <c r="O105"/>
  <c r="M101"/>
  <c r="N98"/>
  <c r="N95"/>
  <c r="M94"/>
  <c r="O92"/>
  <c r="N91"/>
  <c r="N88"/>
  <c r="M84"/>
  <c r="O81"/>
  <c r="O78"/>
  <c r="M77"/>
  <c r="O74"/>
  <c r="M73"/>
  <c r="O70"/>
  <c r="M69"/>
  <c r="O66"/>
  <c r="M65"/>
  <c r="O62"/>
  <c r="M61"/>
  <c r="N57"/>
  <c r="O53"/>
  <c r="N52"/>
  <c r="N48"/>
  <c r="M47"/>
  <c r="N43"/>
  <c r="O39"/>
  <c r="M38"/>
  <c r="N34"/>
  <c r="O30"/>
  <c r="M29"/>
  <c r="O265"/>
  <c r="O263"/>
  <c r="M258"/>
  <c r="M253"/>
  <c r="O251"/>
  <c r="O248"/>
  <c r="N246"/>
  <c r="O241"/>
  <c r="N239"/>
  <c r="N236"/>
  <c r="M231"/>
  <c r="O226"/>
  <c r="N223"/>
  <c r="O218"/>
  <c r="O215"/>
  <c r="M209"/>
  <c r="M207"/>
  <c r="M204"/>
  <c r="M201"/>
  <c r="N196"/>
  <c r="O193"/>
  <c r="M188"/>
  <c r="M181"/>
  <c r="M175"/>
  <c r="M174"/>
  <c r="M167"/>
  <c r="M166"/>
  <c r="N159"/>
  <c r="N158"/>
  <c r="N151"/>
  <c r="N150"/>
  <c r="N145"/>
  <c r="M144"/>
  <c r="M143"/>
  <c r="O140"/>
  <c r="N139"/>
  <c r="O135"/>
  <c r="M133"/>
  <c r="O129"/>
  <c r="M128"/>
  <c r="O124"/>
  <c r="N123"/>
  <c r="N122"/>
  <c r="O117"/>
  <c r="N116"/>
  <c r="M115"/>
  <c r="O111"/>
  <c r="N110"/>
  <c r="N105"/>
  <c r="O102"/>
  <c r="M98"/>
  <c r="M95"/>
  <c r="N92"/>
  <c r="M91"/>
  <c r="M88"/>
  <c r="O85"/>
  <c r="N81"/>
  <c r="N78"/>
  <c r="N74"/>
  <c r="N70"/>
  <c r="N66"/>
  <c r="N62"/>
  <c r="O58"/>
  <c r="M57"/>
  <c r="N53"/>
  <c r="M52"/>
  <c r="O49"/>
  <c r="M48"/>
  <c r="O44"/>
  <c r="M43"/>
  <c r="O40"/>
  <c r="N39"/>
  <c r="O35"/>
  <c r="M34"/>
  <c r="N30"/>
  <c r="O26"/>
  <c r="N266"/>
  <c r="M261"/>
  <c r="N259"/>
  <c r="N254"/>
  <c r="O252"/>
  <c r="N249"/>
  <c r="O247"/>
  <c r="N242"/>
  <c r="N237"/>
  <c r="O232"/>
  <c r="O230"/>
  <c r="O227"/>
  <c r="M224"/>
  <c r="M221"/>
  <c r="O219"/>
  <c r="O216"/>
  <c r="N213"/>
  <c r="O211"/>
  <c r="O208"/>
  <c r="O206"/>
  <c r="M205"/>
  <c r="M202"/>
  <c r="O197"/>
  <c r="N194"/>
  <c r="O189"/>
  <c r="M186"/>
  <c r="O183"/>
  <c r="M182"/>
  <c r="N178"/>
  <c r="M177"/>
  <c r="M176"/>
  <c r="O172"/>
  <c r="N170"/>
  <c r="M169"/>
  <c r="M168"/>
  <c r="O162"/>
  <c r="N161"/>
  <c r="N160"/>
  <c r="N153"/>
  <c r="M152"/>
  <c r="N147"/>
  <c r="M146"/>
  <c r="O142"/>
  <c r="O141"/>
  <c r="O137"/>
  <c r="N136"/>
  <c r="N130"/>
  <c r="O126"/>
  <c r="N125"/>
  <c r="O120"/>
  <c r="M119"/>
  <c r="M118"/>
  <c r="N113"/>
  <c r="M112"/>
  <c r="O107"/>
  <c r="M106"/>
  <c r="M103"/>
  <c r="N100"/>
  <c r="M99"/>
  <c r="M96"/>
  <c r="N93"/>
  <c r="O90"/>
  <c r="M89"/>
  <c r="O87"/>
  <c r="N86"/>
  <c r="M82"/>
  <c r="M79"/>
  <c r="O76"/>
  <c r="M75"/>
  <c r="O72"/>
  <c r="M71"/>
  <c r="O68"/>
  <c r="M67"/>
  <c r="O64"/>
  <c r="M63"/>
  <c r="N59"/>
  <c r="O55"/>
  <c r="M54"/>
  <c r="N50"/>
  <c r="O46"/>
  <c r="M45"/>
  <c r="N41"/>
  <c r="O37"/>
  <c r="N36"/>
  <c r="N32"/>
  <c r="M31"/>
  <c r="N27"/>
  <c r="O259"/>
  <c r="N257"/>
  <c r="M239"/>
  <c r="O237"/>
  <c r="M235"/>
  <c r="M222"/>
  <c r="M218"/>
  <c r="M216"/>
  <c r="N205"/>
  <c r="N199"/>
  <c r="N191"/>
  <c r="M179"/>
  <c r="O176"/>
  <c r="O171"/>
  <c r="N168"/>
  <c r="N163"/>
  <c r="N154"/>
  <c r="M147"/>
  <c r="N140"/>
  <c r="O132"/>
  <c r="M129"/>
  <c r="O127"/>
  <c r="M124"/>
  <c r="N117"/>
  <c r="N112"/>
  <c r="M110"/>
  <c r="M107"/>
  <c r="O103"/>
  <c r="O97"/>
  <c r="M93"/>
  <c r="N89"/>
  <c r="N85"/>
  <c r="O83"/>
  <c r="O79"/>
  <c r="M72"/>
  <c r="O63"/>
  <c r="N58"/>
  <c r="O56"/>
  <c r="M53"/>
  <c r="O51"/>
  <c r="M46"/>
  <c r="M41"/>
  <c r="O36"/>
  <c r="O31"/>
  <c r="N26"/>
  <c r="N252"/>
  <c r="N241"/>
  <c r="M237"/>
  <c r="N230"/>
  <c r="N224"/>
  <c r="N211"/>
  <c r="N184"/>
  <c r="N176"/>
  <c r="N172"/>
  <c r="N171"/>
  <c r="O164"/>
  <c r="O152"/>
  <c r="M145"/>
  <c r="M140"/>
  <c r="N135"/>
  <c r="M117"/>
  <c r="O108"/>
  <c r="M105"/>
  <c r="N103"/>
  <c r="O101"/>
  <c r="O99"/>
  <c r="N97"/>
  <c r="M85"/>
  <c r="N83"/>
  <c r="M81"/>
  <c r="N79"/>
  <c r="O77"/>
  <c r="M70"/>
  <c r="N68"/>
  <c r="N63"/>
  <c r="O61"/>
  <c r="M58"/>
  <c r="N56"/>
  <c r="N51"/>
  <c r="M36"/>
  <c r="N31"/>
  <c r="O29"/>
  <c r="M26"/>
  <c r="N263"/>
  <c r="N261"/>
  <c r="O245"/>
  <c r="M230"/>
  <c r="O228"/>
  <c r="N226"/>
  <c r="M211"/>
  <c r="N206"/>
  <c r="M196"/>
  <c r="O194"/>
  <c r="N192"/>
  <c r="O186"/>
  <c r="O182"/>
  <c r="O180"/>
  <c r="O177"/>
  <c r="M172"/>
  <c r="O169"/>
  <c r="N164"/>
  <c r="O160"/>
  <c r="N152"/>
  <c r="M150"/>
  <c r="O138"/>
  <c r="M135"/>
  <c r="O130"/>
  <c r="O125"/>
  <c r="M122"/>
  <c r="N120"/>
  <c r="N108"/>
  <c r="N99"/>
  <c r="N90"/>
  <c r="O75"/>
  <c r="M68"/>
  <c r="N49"/>
  <c r="N44"/>
  <c r="O42"/>
  <c r="M39"/>
  <c r="N37"/>
  <c r="O32"/>
  <c r="M251"/>
  <c r="M249"/>
  <c r="N244"/>
  <c r="M242"/>
  <c r="M240"/>
  <c r="N234"/>
  <c r="O221"/>
  <c r="N208"/>
  <c r="O187"/>
  <c r="O178"/>
  <c r="O170"/>
  <c r="N162"/>
  <c r="N156"/>
  <c r="M153"/>
  <c r="M151"/>
  <c r="N146"/>
  <c r="N142"/>
  <c r="M141"/>
  <c r="M136"/>
  <c r="O134"/>
  <c r="O131"/>
  <c r="M126"/>
  <c r="M123"/>
  <c r="N106"/>
  <c r="N104"/>
  <c r="N102"/>
  <c r="M100"/>
  <c r="N96"/>
  <c r="N87"/>
  <c r="N82"/>
  <c r="N80"/>
  <c r="M78"/>
  <c r="N76"/>
  <c r="N71"/>
  <c r="O69"/>
  <c r="M62"/>
  <c r="O50"/>
  <c r="N45"/>
  <c r="M40"/>
  <c r="N35"/>
  <c r="O33"/>
  <c r="M30"/>
  <c r="O254"/>
  <c r="N235"/>
  <c r="M203"/>
  <c r="O199"/>
  <c r="M192"/>
  <c r="M161"/>
  <c r="M159"/>
  <c r="O147"/>
  <c r="M130"/>
  <c r="N124"/>
  <c r="N114"/>
  <c r="O100"/>
  <c r="M92"/>
  <c r="M87"/>
  <c r="O60"/>
  <c r="M50"/>
  <c r="N46"/>
  <c r="N42"/>
  <c r="N40"/>
  <c r="O38"/>
  <c r="O256"/>
  <c r="O240"/>
  <c r="N222"/>
  <c r="N215"/>
  <c r="O213"/>
  <c r="M194"/>
  <c r="N187"/>
  <c r="M170"/>
  <c r="O168"/>
  <c r="O157"/>
  <c r="M142"/>
  <c r="O119"/>
  <c r="O82"/>
  <c r="M66"/>
  <c r="N64"/>
  <c r="N60"/>
  <c r="O54"/>
  <c r="M44"/>
  <c r="M266"/>
  <c r="M264"/>
  <c r="M227"/>
  <c r="O210"/>
  <c r="N182"/>
  <c r="M178"/>
  <c r="O136"/>
  <c r="N119"/>
  <c r="N111"/>
  <c r="O109"/>
  <c r="O94"/>
  <c r="M64"/>
  <c r="N54"/>
  <c r="M247"/>
  <c r="O234"/>
  <c r="M229"/>
  <c r="O202"/>
  <c r="O200"/>
  <c r="O191"/>
  <c r="N173"/>
  <c r="O146"/>
  <c r="N137"/>
  <c r="N129"/>
  <c r="M125"/>
  <c r="M113"/>
  <c r="O86"/>
  <c r="O67"/>
  <c r="N55"/>
  <c r="M49"/>
  <c r="O47"/>
  <c r="O45"/>
  <c r="O41"/>
  <c r="M37"/>
  <c r="M35"/>
  <c r="M27"/>
  <c r="N265"/>
  <c r="O262"/>
  <c r="O165"/>
  <c r="M139"/>
  <c r="O104"/>
  <c r="M206"/>
  <c r="M183"/>
  <c r="O163"/>
  <c r="N141"/>
  <c r="O113"/>
  <c r="O89"/>
  <c r="M86"/>
  <c r="M55"/>
  <c r="N33"/>
  <c r="O27"/>
  <c r="O203"/>
  <c r="O161"/>
  <c r="O155"/>
  <c r="O153"/>
  <c r="N131"/>
  <c r="N126"/>
  <c r="O106"/>
  <c r="O80"/>
  <c r="N75"/>
  <c r="O73"/>
  <c r="O71"/>
  <c r="O59"/>
  <c r="O238"/>
  <c r="O195"/>
  <c r="O121"/>
  <c r="O112"/>
  <c r="O28"/>
  <c r="N219"/>
  <c r="N214"/>
  <c r="N200"/>
  <c r="N197"/>
  <c r="N189"/>
  <c r="O156"/>
  <c r="O154"/>
  <c r="M120"/>
  <c r="M76"/>
  <c r="N28"/>
  <c r="M244"/>
  <c r="N202"/>
  <c r="M158"/>
  <c r="M59"/>
  <c r="M32"/>
  <c r="N169"/>
  <c r="M162"/>
  <c r="M160"/>
  <c r="O96"/>
  <c r="O93"/>
  <c r="M90"/>
  <c r="O84"/>
  <c r="O257"/>
  <c r="N107"/>
  <c r="O65"/>
  <c r="N232"/>
  <c r="O229"/>
  <c r="M102"/>
  <c r="M226"/>
  <c r="O173"/>
  <c r="N255"/>
  <c r="M246"/>
  <c r="O179"/>
  <c r="N177"/>
  <c r="O148"/>
  <c r="M137"/>
  <c r="O118"/>
  <c r="M111"/>
  <c r="N216"/>
  <c r="M210"/>
  <c r="N72"/>
  <c r="N67"/>
  <c r="N218"/>
  <c r="N118"/>
  <c r="M116"/>
  <c r="O114"/>
  <c r="M74"/>
  <c r="M193"/>
  <c r="O149"/>
  <c r="D26" i="46"/>
  <c r="O26" s="1"/>
  <c r="E26"/>
  <c r="F27" i="41"/>
  <c r="E27"/>
  <c r="T27" s="1"/>
  <c r="T19" i="46"/>
  <c r="V19" s="1"/>
  <c r="S20"/>
  <c r="U20" s="1"/>
  <c r="T18"/>
  <c r="V18" s="1"/>
  <c r="S22" i="41"/>
  <c r="N21" i="46"/>
  <c r="L21"/>
  <c r="M22"/>
  <c r="AG23" i="41"/>
  <c r="N22" i="46"/>
  <c r="AA22"/>
  <c r="R22" s="1"/>
  <c r="M21"/>
  <c r="AI23" i="41"/>
  <c r="AF23" s="1"/>
  <c r="AR26" i="46"/>
  <c r="AP26"/>
  <c r="B26"/>
  <c r="C26" s="1"/>
  <c r="A27"/>
  <c r="G26"/>
  <c r="AQ26"/>
  <c r="AO26"/>
  <c r="Q6" i="49"/>
  <c r="R7" s="1"/>
  <c r="S8" s="1"/>
  <c r="M6"/>
  <c r="B28" i="41"/>
  <c r="C27"/>
  <c r="D27" s="1"/>
  <c r="AV27"/>
  <c r="AX27"/>
  <c r="AU27"/>
  <c r="H27"/>
  <c r="AW27"/>
  <c r="N6" i="49"/>
  <c r="O7" s="1"/>
  <c r="S17"/>
  <c r="L5" i="50"/>
  <c r="B16"/>
  <c r="M22" i="41" s="1"/>
  <c r="Q7" i="49"/>
  <c r="R8" s="1"/>
  <c r="S9" s="1"/>
  <c r="R6"/>
  <c r="S7" s="1"/>
  <c r="AK24" i="46"/>
  <c r="H24"/>
  <c r="I24" s="1"/>
  <c r="AC49"/>
  <c r="AE49" s="1"/>
  <c r="AH49" s="1"/>
  <c r="AB49"/>
  <c r="AD49" s="1"/>
  <c r="F25"/>
  <c r="P25"/>
  <c r="Q25" s="1"/>
  <c r="I25" i="41"/>
  <c r="J25" s="1"/>
  <c r="AP25"/>
  <c r="AQ25"/>
  <c r="G26"/>
  <c r="K24"/>
  <c r="B7" i="52" s="1"/>
  <c r="AO24" i="41"/>
  <c r="AJ24"/>
  <c r="AD24"/>
  <c r="AE24" s="1"/>
  <c r="L24" s="1"/>
  <c r="AK24"/>
  <c r="AL24"/>
  <c r="AM24"/>
  <c r="AN24"/>
  <c r="O17" i="68" a="1"/>
  <c r="AC50" i="41"/>
  <c r="AE50" s="1"/>
  <c r="AD50"/>
  <c r="AF50" s="1"/>
  <c r="AI50" s="1"/>
  <c r="AF48" i="46"/>
  <c r="AI48" s="1"/>
  <c r="AG48"/>
  <c r="L6" i="50"/>
  <c r="M7" s="1"/>
  <c r="S19" s="1"/>
  <c r="Q5"/>
  <c r="M5"/>
  <c r="O17" i="47" a="1"/>
  <c r="AH23" i="41"/>
  <c r="AJ23" i="46"/>
  <c r="AG23"/>
  <c r="AH23"/>
  <c r="AF23"/>
  <c r="Y23"/>
  <c r="Z23" s="1"/>
  <c r="J23" s="1"/>
  <c r="AE23"/>
  <c r="AI23"/>
  <c r="S18" i="48"/>
  <c r="N7"/>
  <c r="K12" s="1" a="1"/>
  <c r="AH49" i="41"/>
  <c r="AG49"/>
  <c r="AJ49" s="1"/>
  <c r="AJ50" i="46"/>
  <c r="AK50"/>
  <c r="Z51"/>
  <c r="AA50"/>
  <c r="AM50"/>
  <c r="AL50"/>
  <c r="D60" i="51"/>
  <c r="D28"/>
  <c r="D180"/>
  <c r="C137"/>
  <c r="B94"/>
  <c r="B179"/>
  <c r="D137"/>
  <c r="C94"/>
  <c r="C183"/>
  <c r="B140"/>
  <c r="D98"/>
  <c r="C180"/>
  <c r="B137"/>
  <c r="D95"/>
  <c r="B31"/>
  <c r="D34"/>
  <c r="C30"/>
  <c r="B38"/>
  <c r="B170"/>
  <c r="D128"/>
  <c r="C85"/>
  <c r="C170"/>
  <c r="B127"/>
  <c r="D85"/>
  <c r="D174"/>
  <c r="C131"/>
  <c r="B88"/>
  <c r="D171"/>
  <c r="C128"/>
  <c r="B85"/>
  <c r="C40"/>
  <c r="B44"/>
  <c r="C34"/>
  <c r="B42"/>
  <c r="B166"/>
  <c r="D124"/>
  <c r="C81"/>
  <c r="C166"/>
  <c r="B123"/>
  <c r="D81"/>
  <c r="D170"/>
  <c r="C127"/>
  <c r="B84"/>
  <c r="D167"/>
  <c r="C124"/>
  <c r="B81"/>
  <c r="C44"/>
  <c r="B48"/>
  <c r="C38"/>
  <c r="B46"/>
  <c r="B162"/>
  <c r="D120"/>
  <c r="C77"/>
  <c r="C162"/>
  <c r="B119"/>
  <c r="D77"/>
  <c r="D166"/>
  <c r="C123"/>
  <c r="B80"/>
  <c r="D163"/>
  <c r="C120"/>
  <c r="B77"/>
  <c r="C48"/>
  <c r="C57"/>
  <c r="C26"/>
  <c r="B34"/>
  <c r="B174"/>
  <c r="D132"/>
  <c r="C89"/>
  <c r="C174"/>
  <c r="B131"/>
  <c r="D89"/>
  <c r="D178"/>
  <c r="C135"/>
  <c r="B92"/>
  <c r="D175"/>
  <c r="C132"/>
  <c r="B89"/>
  <c r="C36"/>
  <c r="B40"/>
  <c r="D35"/>
  <c r="C43"/>
  <c r="C165"/>
  <c r="B122"/>
  <c r="D80"/>
  <c r="D165"/>
  <c r="C122"/>
  <c r="B79"/>
  <c r="B168"/>
  <c r="D126"/>
  <c r="C83"/>
  <c r="B165"/>
  <c r="D123"/>
  <c r="C80"/>
  <c r="D45"/>
  <c r="C49"/>
  <c r="D39"/>
  <c r="C47"/>
  <c r="C161"/>
  <c r="B118"/>
  <c r="D76"/>
  <c r="D161"/>
  <c r="C118"/>
  <c r="B75"/>
  <c r="B164"/>
  <c r="D122"/>
  <c r="C79"/>
  <c r="B161"/>
  <c r="D119"/>
  <c r="C76"/>
  <c r="D49"/>
  <c r="C53"/>
  <c r="D43"/>
  <c r="C51"/>
  <c r="C157"/>
  <c r="B114"/>
  <c r="D72"/>
  <c r="D157"/>
  <c r="C114"/>
  <c r="B71"/>
  <c r="B160"/>
  <c r="D118"/>
  <c r="C75"/>
  <c r="B157"/>
  <c r="D115"/>
  <c r="C72"/>
  <c r="D53"/>
  <c r="D191"/>
  <c r="D31"/>
  <c r="C39"/>
  <c r="C169"/>
  <c r="B126"/>
  <c r="D84"/>
  <c r="D169"/>
  <c r="C126"/>
  <c r="B83"/>
  <c r="B172"/>
  <c r="D130"/>
  <c r="C87"/>
  <c r="B169"/>
  <c r="D127"/>
  <c r="C84"/>
  <c r="D41"/>
  <c r="C45"/>
  <c r="B41"/>
  <c r="D48"/>
  <c r="D160"/>
  <c r="C117"/>
  <c r="B74"/>
  <c r="B159"/>
  <c r="D117"/>
  <c r="C74"/>
  <c r="C163"/>
  <c r="B120"/>
  <c r="D78"/>
  <c r="C160"/>
  <c r="B117"/>
  <c r="D75"/>
  <c r="B51"/>
  <c r="D54"/>
  <c r="B45"/>
  <c r="D52"/>
  <c r="D156"/>
  <c r="C113"/>
  <c r="B70"/>
  <c r="B155"/>
  <c r="D113"/>
  <c r="C70"/>
  <c r="C159"/>
  <c r="B116"/>
  <c r="D74"/>
  <c r="C156"/>
  <c r="B113"/>
  <c r="D71"/>
  <c r="B55"/>
  <c r="D58"/>
  <c r="B49"/>
  <c r="D56"/>
  <c r="D152"/>
  <c r="C109"/>
  <c r="B66"/>
  <c r="B151"/>
  <c r="D109"/>
  <c r="C66"/>
  <c r="K5" s="1"/>
  <c r="C155"/>
  <c r="B112"/>
  <c r="D70"/>
  <c r="C152"/>
  <c r="B109"/>
  <c r="D67"/>
  <c r="B59"/>
  <c r="B191"/>
  <c r="B37"/>
  <c r="D44"/>
  <c r="D164"/>
  <c r="C121"/>
  <c r="B78"/>
  <c r="B163"/>
  <c r="D121"/>
  <c r="C78"/>
  <c r="C167"/>
  <c r="B124"/>
  <c r="D82"/>
  <c r="C164"/>
  <c r="B121"/>
  <c r="D79"/>
  <c r="B47"/>
  <c r="D50"/>
  <c r="C46"/>
  <c r="B54"/>
  <c r="B154"/>
  <c r="D112"/>
  <c r="C69"/>
  <c r="C154"/>
  <c r="B111"/>
  <c r="D69"/>
  <c r="D158"/>
  <c r="C115"/>
  <c r="B72"/>
  <c r="D155"/>
  <c r="C112"/>
  <c r="B69"/>
  <c r="C56"/>
  <c r="B60"/>
  <c r="C50"/>
  <c r="B58"/>
  <c r="B150"/>
  <c r="D108"/>
  <c r="D64"/>
  <c r="C150"/>
  <c r="B107"/>
  <c r="B65"/>
  <c r="D154"/>
  <c r="C111"/>
  <c r="B68"/>
  <c r="D151"/>
  <c r="C108"/>
  <c r="D65"/>
  <c r="C60"/>
  <c r="C54"/>
  <c r="B189"/>
  <c r="B146"/>
  <c r="D104"/>
  <c r="C188"/>
  <c r="C146"/>
  <c r="B103"/>
  <c r="B61"/>
  <c r="D150"/>
  <c r="C107"/>
  <c r="C65"/>
  <c r="D147"/>
  <c r="C104"/>
  <c r="D61"/>
  <c r="D30"/>
  <c r="C185"/>
  <c r="D100"/>
  <c r="C142"/>
  <c r="D188"/>
  <c r="C103"/>
  <c r="D143"/>
  <c r="D176"/>
  <c r="B90"/>
  <c r="D133"/>
  <c r="C179"/>
  <c r="D94"/>
  <c r="B133"/>
  <c r="B35"/>
  <c r="B29"/>
  <c r="D172"/>
  <c r="B86"/>
  <c r="D129"/>
  <c r="C175"/>
  <c r="D90"/>
  <c r="B129"/>
  <c r="B39"/>
  <c r="B33"/>
  <c r="D168"/>
  <c r="B82"/>
  <c r="D125"/>
  <c r="C171"/>
  <c r="D86"/>
  <c r="B125"/>
  <c r="B43"/>
  <c r="C189"/>
  <c r="D66"/>
  <c r="C27"/>
  <c r="D181"/>
  <c r="B181"/>
  <c r="C33"/>
  <c r="D177"/>
  <c r="B177"/>
  <c r="C35"/>
  <c r="B87"/>
  <c r="C88"/>
  <c r="D185"/>
  <c r="B185"/>
  <c r="D32"/>
  <c r="C90"/>
  <c r="D91"/>
  <c r="C129"/>
  <c r="B132"/>
  <c r="D42"/>
  <c r="B167"/>
  <c r="D83"/>
  <c r="B63"/>
  <c r="C138"/>
  <c r="D29"/>
  <c r="B180"/>
  <c r="C173"/>
  <c r="B176"/>
  <c r="C42"/>
  <c r="B158"/>
  <c r="C73"/>
  <c r="B115"/>
  <c r="D162"/>
  <c r="B76"/>
  <c r="C116"/>
  <c r="C52"/>
  <c r="D51"/>
  <c r="C149"/>
  <c r="C63"/>
  <c r="C106"/>
  <c r="B152"/>
  <c r="C67"/>
  <c r="D107"/>
  <c r="C61"/>
  <c r="D55"/>
  <c r="C145"/>
  <c r="B187"/>
  <c r="C102"/>
  <c r="B148"/>
  <c r="B64"/>
  <c r="D103"/>
  <c r="D26"/>
  <c r="D59"/>
  <c r="C141"/>
  <c r="B183"/>
  <c r="C98"/>
  <c r="B144"/>
  <c r="C184"/>
  <c r="D99"/>
  <c r="B36"/>
  <c r="D148"/>
  <c r="C151"/>
  <c r="B105"/>
  <c r="B138"/>
  <c r="D142"/>
  <c r="C31"/>
  <c r="B91"/>
  <c r="C92"/>
  <c r="B130"/>
  <c r="D134"/>
  <c r="D46"/>
  <c r="B142"/>
  <c r="D146"/>
  <c r="C29"/>
  <c r="B175"/>
  <c r="C176"/>
  <c r="D36"/>
  <c r="C86"/>
  <c r="D87"/>
  <c r="C125"/>
  <c r="B128"/>
  <c r="B52"/>
  <c r="C195"/>
  <c r="B184"/>
  <c r="D92"/>
  <c r="D135"/>
  <c r="D88"/>
  <c r="D131"/>
  <c r="D47"/>
  <c r="C153"/>
  <c r="D68"/>
  <c r="C110"/>
  <c r="B156"/>
  <c r="C71"/>
  <c r="D111"/>
  <c r="D57"/>
  <c r="B57"/>
  <c r="D144"/>
  <c r="C186"/>
  <c r="D101"/>
  <c r="C147"/>
  <c r="D187"/>
  <c r="B101"/>
  <c r="B28"/>
  <c r="B26"/>
  <c r="D140"/>
  <c r="C182"/>
  <c r="D97"/>
  <c r="C143"/>
  <c r="D183"/>
  <c r="B97"/>
  <c r="B32"/>
  <c r="B30"/>
  <c r="D136"/>
  <c r="C178"/>
  <c r="D93"/>
  <c r="C139"/>
  <c r="D179"/>
  <c r="B93"/>
  <c r="C41"/>
  <c r="B53"/>
  <c r="D105"/>
  <c r="D62"/>
  <c r="B95"/>
  <c r="C96"/>
  <c r="B134"/>
  <c r="D138"/>
  <c r="C37"/>
  <c r="D173"/>
  <c r="B173"/>
  <c r="C58"/>
  <c r="B99"/>
  <c r="C100"/>
  <c r="C133"/>
  <c r="B136"/>
  <c r="D38"/>
  <c r="B171"/>
  <c r="C172"/>
  <c r="D40"/>
  <c r="C82"/>
  <c r="C168"/>
  <c r="C148"/>
  <c r="D96"/>
  <c r="D139"/>
  <c r="C134"/>
  <c r="D33"/>
  <c r="C130"/>
  <c r="D37"/>
  <c r="B50"/>
  <c r="D116"/>
  <c r="C158"/>
  <c r="D73"/>
  <c r="C119"/>
  <c r="D159"/>
  <c r="B73"/>
  <c r="B56"/>
  <c r="C59"/>
  <c r="B106"/>
  <c r="D149"/>
  <c r="D63"/>
  <c r="D110"/>
  <c r="B149"/>
  <c r="C64"/>
  <c r="B195"/>
  <c r="B188"/>
  <c r="B102"/>
  <c r="D145"/>
  <c r="C191"/>
  <c r="D106"/>
  <c r="B145"/>
  <c r="D184"/>
  <c r="B98"/>
  <c r="D141"/>
  <c r="C187"/>
  <c r="D102"/>
  <c r="B141"/>
  <c r="B27"/>
  <c r="C55"/>
  <c r="B110"/>
  <c r="D153"/>
  <c r="B67"/>
  <c r="D114"/>
  <c r="B153"/>
  <c r="C68"/>
  <c r="B62"/>
  <c r="B186"/>
  <c r="C101"/>
  <c r="B143"/>
  <c r="D189"/>
  <c r="B104"/>
  <c r="C144"/>
  <c r="D195"/>
  <c r="B182"/>
  <c r="C97"/>
  <c r="B139"/>
  <c r="D186"/>
  <c r="B100"/>
  <c r="C140"/>
  <c r="C28"/>
  <c r="B178"/>
  <c r="C93"/>
  <c r="B135"/>
  <c r="D182"/>
  <c r="B96"/>
  <c r="C136"/>
  <c r="C32"/>
  <c r="C105"/>
  <c r="B147"/>
  <c r="C62"/>
  <c r="B108"/>
  <c r="C181"/>
  <c r="C99"/>
  <c r="C177"/>
  <c r="C95"/>
  <c r="D27"/>
  <c r="C91"/>
  <c r="C196"/>
  <c r="D197"/>
  <c r="D196"/>
  <c r="B196"/>
  <c r="D193"/>
  <c r="C197"/>
  <c r="B197"/>
  <c r="B192"/>
  <c r="B193"/>
  <c r="D192"/>
  <c r="C193"/>
  <c r="C192"/>
  <c r="M36" i="69" l="1"/>
  <c r="AA36"/>
  <c r="N36"/>
  <c r="S35"/>
  <c r="U35" s="1"/>
  <c r="AC37"/>
  <c r="V33"/>
  <c r="W33"/>
  <c r="AO33" s="1"/>
  <c r="AO39" s="1"/>
  <c r="W3" s="1"/>
  <c r="AJ38"/>
  <c r="AH38"/>
  <c r="AE38"/>
  <c r="AF38"/>
  <c r="AG38"/>
  <c r="Y38"/>
  <c r="Z38" s="1"/>
  <c r="J38" s="1"/>
  <c r="AI38"/>
  <c r="AQ65"/>
  <c r="AS65" s="1"/>
  <c r="AV65" s="1"/>
  <c r="AP65"/>
  <c r="AR65" s="1"/>
  <c r="AC65"/>
  <c r="AE65" s="1"/>
  <c r="AH65" s="1"/>
  <c r="AB65"/>
  <c r="AD65" s="1"/>
  <c r="AG64"/>
  <c r="AF64"/>
  <c r="AI64" s="1"/>
  <c r="S34"/>
  <c r="U34" s="1"/>
  <c r="R36"/>
  <c r="AB37"/>
  <c r="K37" s="1"/>
  <c r="V32"/>
  <c r="W32"/>
  <c r="AM66"/>
  <c r="AK66"/>
  <c r="Z67"/>
  <c r="AJ66"/>
  <c r="AA66"/>
  <c r="AL66"/>
  <c r="AD37"/>
  <c r="AU64"/>
  <c r="AT64"/>
  <c r="AW64" s="1"/>
  <c r="AH51" i="41"/>
  <c r="AG51"/>
  <c r="AJ51" s="1"/>
  <c r="AC52"/>
  <c r="AE52" s="1"/>
  <c r="AD52"/>
  <c r="AF52" s="1"/>
  <c r="AI52" s="1"/>
  <c r="AK53"/>
  <c r="AL53"/>
  <c r="AM53"/>
  <c r="AN53"/>
  <c r="AA54"/>
  <c r="AB53"/>
  <c r="O266" i="52"/>
  <c r="M265"/>
  <c r="N261"/>
  <c r="O257"/>
  <c r="M256"/>
  <c r="O252"/>
  <c r="M251"/>
  <c r="O248"/>
  <c r="M247"/>
  <c r="N243"/>
  <c r="M242"/>
  <c r="O239"/>
  <c r="N238"/>
  <c r="M237"/>
  <c r="N233"/>
  <c r="O229"/>
  <c r="M228"/>
  <c r="M224"/>
  <c r="N221"/>
  <c r="N218"/>
  <c r="N215"/>
  <c r="M212"/>
  <c r="O210"/>
  <c r="O207"/>
  <c r="M206"/>
  <c r="O204"/>
  <c r="O201"/>
  <c r="O198"/>
  <c r="N195"/>
  <c r="M192"/>
  <c r="N189"/>
  <c r="N186"/>
  <c r="N185"/>
  <c r="N181"/>
  <c r="M180"/>
  <c r="M179"/>
  <c r="M175"/>
  <c r="M174"/>
  <c r="O170"/>
  <c r="M169"/>
  <c r="O167"/>
  <c r="N166"/>
  <c r="M165"/>
  <c r="M159"/>
  <c r="N154"/>
  <c r="M153"/>
  <c r="N150"/>
  <c r="O144"/>
  <c r="O140"/>
  <c r="O139"/>
  <c r="N138"/>
  <c r="N137"/>
  <c r="N136"/>
  <c r="N132"/>
  <c r="M131"/>
  <c r="O126"/>
  <c r="M125"/>
  <c r="O121"/>
  <c r="N120"/>
  <c r="M119"/>
  <c r="N113"/>
  <c r="O109"/>
  <c r="M108"/>
  <c r="O104"/>
  <c r="N103"/>
  <c r="O99"/>
  <c r="M98"/>
  <c r="O94"/>
  <c r="M93"/>
  <c r="O89"/>
  <c r="N266"/>
  <c r="O262"/>
  <c r="M261"/>
  <c r="N257"/>
  <c r="N252"/>
  <c r="N248"/>
  <c r="O244"/>
  <c r="M243"/>
  <c r="N239"/>
  <c r="M238"/>
  <c r="O234"/>
  <c r="M233"/>
  <c r="N229"/>
  <c r="O225"/>
  <c r="M221"/>
  <c r="O219"/>
  <c r="M218"/>
  <c r="O216"/>
  <c r="M215"/>
  <c r="O213"/>
  <c r="N210"/>
  <c r="N207"/>
  <c r="N204"/>
  <c r="N201"/>
  <c r="N198"/>
  <c r="M195"/>
  <c r="O193"/>
  <c r="M189"/>
  <c r="O187"/>
  <c r="M186"/>
  <c r="M185"/>
  <c r="O182"/>
  <c r="M181"/>
  <c r="O176"/>
  <c r="O171"/>
  <c r="N170"/>
  <c r="N167"/>
  <c r="M166"/>
  <c r="O160"/>
  <c r="O155"/>
  <c r="M154"/>
  <c r="O151"/>
  <c r="M150"/>
  <c r="O145"/>
  <c r="N144"/>
  <c r="O141"/>
  <c r="N140"/>
  <c r="N139"/>
  <c r="M138"/>
  <c r="M137"/>
  <c r="M136"/>
  <c r="O133"/>
  <c r="M132"/>
  <c r="O127"/>
  <c r="N126"/>
  <c r="N121"/>
  <c r="M120"/>
  <c r="O115"/>
  <c r="O114"/>
  <c r="M113"/>
  <c r="N109"/>
  <c r="N104"/>
  <c r="M103"/>
  <c r="N99"/>
  <c r="N94"/>
  <c r="O90"/>
  <c r="N89"/>
  <c r="O85"/>
  <c r="N84"/>
  <c r="O80"/>
  <c r="N79"/>
  <c r="M266"/>
  <c r="O263"/>
  <c r="N262"/>
  <c r="O258"/>
  <c r="M257"/>
  <c r="O253"/>
  <c r="M252"/>
  <c r="O249"/>
  <c r="M248"/>
  <c r="N244"/>
  <c r="O240"/>
  <c r="M239"/>
  <c r="N234"/>
  <c r="O230"/>
  <c r="M229"/>
  <c r="N225"/>
  <c r="O222"/>
  <c r="N219"/>
  <c r="N216"/>
  <c r="N213"/>
  <c r="M210"/>
  <c r="O208"/>
  <c r="M207"/>
  <c r="M204"/>
  <c r="M201"/>
  <c r="M198"/>
  <c r="O196"/>
  <c r="N193"/>
  <c r="O190"/>
  <c r="N187"/>
  <c r="N182"/>
  <c r="N176"/>
  <c r="N171"/>
  <c r="M170"/>
  <c r="M167"/>
  <c r="N160"/>
  <c r="O156"/>
  <c r="N155"/>
  <c r="N151"/>
  <c r="O146"/>
  <c r="N145"/>
  <c r="M144"/>
  <c r="N141"/>
  <c r="M140"/>
  <c r="M139"/>
  <c r="O134"/>
  <c r="N133"/>
  <c r="O128"/>
  <c r="N127"/>
  <c r="M126"/>
  <c r="O122"/>
  <c r="M121"/>
  <c r="N115"/>
  <c r="N114"/>
  <c r="O110"/>
  <c r="M109"/>
  <c r="O105"/>
  <c r="M104"/>
  <c r="O100"/>
  <c r="M99"/>
  <c r="O95"/>
  <c r="M94"/>
  <c r="N90"/>
  <c r="M89"/>
  <c r="N85"/>
  <c r="M84"/>
  <c r="N80"/>
  <c r="M79"/>
  <c r="N75"/>
  <c r="N70"/>
  <c r="N264"/>
  <c r="O260"/>
  <c r="M259"/>
  <c r="N255"/>
  <c r="M254"/>
  <c r="N250"/>
  <c r="O246"/>
  <c r="M245"/>
  <c r="N241"/>
  <c r="N236"/>
  <c r="M235"/>
  <c r="O232"/>
  <c r="M231"/>
  <c r="N227"/>
  <c r="M226"/>
  <c r="N223"/>
  <c r="N220"/>
  <c r="N217"/>
  <c r="N214"/>
  <c r="M211"/>
  <c r="O209"/>
  <c r="M205"/>
  <c r="O203"/>
  <c r="M202"/>
  <c r="O200"/>
  <c r="M199"/>
  <c r="O197"/>
  <c r="N194"/>
  <c r="N191"/>
  <c r="N188"/>
  <c r="O184"/>
  <c r="N183"/>
  <c r="N178"/>
  <c r="M177"/>
  <c r="N173"/>
  <c r="M172"/>
  <c r="M168"/>
  <c r="O164"/>
  <c r="N163"/>
  <c r="M162"/>
  <c r="M161"/>
  <c r="O158"/>
  <c r="M157"/>
  <c r="N152"/>
  <c r="O149"/>
  <c r="N148"/>
  <c r="N147"/>
  <c r="O143"/>
  <c r="M142"/>
  <c r="O135"/>
  <c r="O130"/>
  <c r="N129"/>
  <c r="N124"/>
  <c r="M123"/>
  <c r="O118"/>
  <c r="N117"/>
  <c r="M116"/>
  <c r="O112"/>
  <c r="N111"/>
  <c r="N107"/>
  <c r="M106"/>
  <c r="O102"/>
  <c r="M101"/>
  <c r="O265"/>
  <c r="M260"/>
  <c r="N253"/>
  <c r="O251"/>
  <c r="N246"/>
  <c r="M241"/>
  <c r="M234"/>
  <c r="N232"/>
  <c r="M227"/>
  <c r="M219"/>
  <c r="M217"/>
  <c r="M208"/>
  <c r="N203"/>
  <c r="N196"/>
  <c r="M194"/>
  <c r="M190"/>
  <c r="N184"/>
  <c r="O174"/>
  <c r="M171"/>
  <c r="N169"/>
  <c r="N165"/>
  <c r="O162"/>
  <c r="N157"/>
  <c r="M152"/>
  <c r="O147"/>
  <c r="M135"/>
  <c r="M133"/>
  <c r="M130"/>
  <c r="M122"/>
  <c r="M117"/>
  <c r="M115"/>
  <c r="M110"/>
  <c r="N108"/>
  <c r="O101"/>
  <c r="M95"/>
  <c r="N93"/>
  <c r="O87"/>
  <c r="M86"/>
  <c r="O78"/>
  <c r="M77"/>
  <c r="N74"/>
  <c r="M73"/>
  <c r="O70"/>
  <c r="O66"/>
  <c r="N65"/>
  <c r="O61"/>
  <c r="N60"/>
  <c r="O56"/>
  <c r="N55"/>
  <c r="O51"/>
  <c r="M50"/>
  <c r="O46"/>
  <c r="M45"/>
  <c r="O41"/>
  <c r="M40"/>
  <c r="O36"/>
  <c r="M35"/>
  <c r="O31"/>
  <c r="M30"/>
  <c r="N26"/>
  <c r="N265"/>
  <c r="N258"/>
  <c r="O256"/>
  <c r="M253"/>
  <c r="N251"/>
  <c r="M246"/>
  <c r="O237"/>
  <c r="M232"/>
  <c r="M225"/>
  <c r="O223"/>
  <c r="O221"/>
  <c r="O212"/>
  <c r="M203"/>
  <c r="M196"/>
  <c r="M184"/>
  <c r="O179"/>
  <c r="N174"/>
  <c r="N162"/>
  <c r="M160"/>
  <c r="O148"/>
  <c r="M147"/>
  <c r="O138"/>
  <c r="O131"/>
  <c r="N128"/>
  <c r="O123"/>
  <c r="N118"/>
  <c r="O113"/>
  <c r="O106"/>
  <c r="N101"/>
  <c r="O96"/>
  <c r="M90"/>
  <c r="O88"/>
  <c r="N87"/>
  <c r="O84"/>
  <c r="O81"/>
  <c r="N78"/>
  <c r="M74"/>
  <c r="M70"/>
  <c r="N66"/>
  <c r="M65"/>
  <c r="N61"/>
  <c r="M60"/>
  <c r="N56"/>
  <c r="M55"/>
  <c r="N51"/>
  <c r="N46"/>
  <c r="O42"/>
  <c r="N41"/>
  <c r="O37"/>
  <c r="N36"/>
  <c r="O32"/>
  <c r="N31"/>
  <c r="O27"/>
  <c r="M26"/>
  <c r="N263"/>
  <c r="M258"/>
  <c r="N256"/>
  <c r="N249"/>
  <c r="O247"/>
  <c r="M244"/>
  <c r="O242"/>
  <c r="N237"/>
  <c r="N230"/>
  <c r="O228"/>
  <c r="M223"/>
  <c r="O214"/>
  <c r="N212"/>
  <c r="O205"/>
  <c r="N200"/>
  <c r="M187"/>
  <c r="M182"/>
  <c r="N179"/>
  <c r="O175"/>
  <c r="N158"/>
  <c r="M155"/>
  <c r="O153"/>
  <c r="M148"/>
  <c r="N143"/>
  <c r="N131"/>
  <c r="M128"/>
  <c r="N123"/>
  <c r="M118"/>
  <c r="N106"/>
  <c r="N96"/>
  <c r="N88"/>
  <c r="M87"/>
  <c r="N81"/>
  <c r="M78"/>
  <c r="O75"/>
  <c r="O71"/>
  <c r="O67"/>
  <c r="M66"/>
  <c r="O62"/>
  <c r="M61"/>
  <c r="O57"/>
  <c r="M56"/>
  <c r="O52"/>
  <c r="M51"/>
  <c r="O47"/>
  <c r="M46"/>
  <c r="N42"/>
  <c r="M41"/>
  <c r="N37"/>
  <c r="M36"/>
  <c r="N32"/>
  <c r="M31"/>
  <c r="N27"/>
  <c r="O264"/>
  <c r="N259"/>
  <c r="O250"/>
  <c r="O245"/>
  <c r="M240"/>
  <c r="O238"/>
  <c r="O231"/>
  <c r="N226"/>
  <c r="N224"/>
  <c r="N222"/>
  <c r="M220"/>
  <c r="O211"/>
  <c r="N202"/>
  <c r="M197"/>
  <c r="O173"/>
  <c r="N164"/>
  <c r="O161"/>
  <c r="N159"/>
  <c r="N156"/>
  <c r="N146"/>
  <c r="O129"/>
  <c r="N116"/>
  <c r="M114"/>
  <c r="N112"/>
  <c r="M107"/>
  <c r="N100"/>
  <c r="O98"/>
  <c r="M97"/>
  <c r="O92"/>
  <c r="M91"/>
  <c r="O83"/>
  <c r="M82"/>
  <c r="N76"/>
  <c r="N72"/>
  <c r="O69"/>
  <c r="N68"/>
  <c r="O64"/>
  <c r="N63"/>
  <c r="O59"/>
  <c r="M58"/>
  <c r="O54"/>
  <c r="M53"/>
  <c r="O49"/>
  <c r="M48"/>
  <c r="O44"/>
  <c r="M43"/>
  <c r="O39"/>
  <c r="M38"/>
  <c r="N34"/>
  <c r="M33"/>
  <c r="N29"/>
  <c r="M28"/>
  <c r="N254"/>
  <c r="N247"/>
  <c r="N245"/>
  <c r="N228"/>
  <c r="O226"/>
  <c r="O220"/>
  <c r="O215"/>
  <c r="N209"/>
  <c r="O195"/>
  <c r="M264"/>
  <c r="M262"/>
  <c r="N260"/>
  <c r="M249"/>
  <c r="O236"/>
  <c r="M230"/>
  <c r="O217"/>
  <c r="M209"/>
  <c r="O192"/>
  <c r="N190"/>
  <c r="M178"/>
  <c r="M176"/>
  <c r="O172"/>
  <c r="O159"/>
  <c r="O157"/>
  <c r="M143"/>
  <c r="M141"/>
  <c r="M127"/>
  <c r="O119"/>
  <c r="N98"/>
  <c r="O79"/>
  <c r="N77"/>
  <c r="O58"/>
  <c r="N53"/>
  <c r="N48"/>
  <c r="N43"/>
  <c r="N38"/>
  <c r="O29"/>
  <c r="O227"/>
  <c r="M216"/>
  <c r="N208"/>
  <c r="O189"/>
  <c r="M183"/>
  <c r="N175"/>
  <c r="M173"/>
  <c r="O169"/>
  <c r="O163"/>
  <c r="N161"/>
  <c r="O152"/>
  <c r="O142"/>
  <c r="O124"/>
  <c r="N82"/>
  <c r="M80"/>
  <c r="N71"/>
  <c r="N69"/>
  <c r="O261"/>
  <c r="N242"/>
  <c r="N240"/>
  <c r="O185"/>
  <c r="O183"/>
  <c r="O177"/>
  <c r="O165"/>
  <c r="M158"/>
  <c r="M156"/>
  <c r="M151"/>
  <c r="N149"/>
  <c r="N122"/>
  <c r="O108"/>
  <c r="N102"/>
  <c r="M100"/>
  <c r="M72"/>
  <c r="M68"/>
  <c r="N59"/>
  <c r="M52"/>
  <c r="N50"/>
  <c r="M34"/>
  <c r="M263"/>
  <c r="O254"/>
  <c r="N231"/>
  <c r="N192"/>
  <c r="N177"/>
  <c r="N172"/>
  <c r="M149"/>
  <c r="N134"/>
  <c r="O132"/>
  <c r="O117"/>
  <c r="M112"/>
  <c r="N110"/>
  <c r="M102"/>
  <c r="O77"/>
  <c r="N64"/>
  <c r="M59"/>
  <c r="N57"/>
  <c r="O43"/>
  <c r="M32"/>
  <c r="O30"/>
  <c r="O235"/>
  <c r="O233"/>
  <c r="M213"/>
  <c r="O186"/>
  <c r="M163"/>
  <c r="N153"/>
  <c r="M145"/>
  <c r="M134"/>
  <c r="N130"/>
  <c r="O125"/>
  <c r="N119"/>
  <c r="O97"/>
  <c r="O93"/>
  <c r="N83"/>
  <c r="M75"/>
  <c r="O73"/>
  <c r="M64"/>
  <c r="M57"/>
  <c r="O55"/>
  <c r="O48"/>
  <c r="N39"/>
  <c r="O35"/>
  <c r="N30"/>
  <c r="O28"/>
  <c r="O255"/>
  <c r="O243"/>
  <c r="O241"/>
  <c r="N206"/>
  <c r="N197"/>
  <c r="O191"/>
  <c r="O188"/>
  <c r="N180"/>
  <c r="O178"/>
  <c r="O166"/>
  <c r="O150"/>
  <c r="O107"/>
  <c r="M105"/>
  <c r="O103"/>
  <c r="N91"/>
  <c r="M71"/>
  <c r="N67"/>
  <c r="M62"/>
  <c r="O60"/>
  <c r="N44"/>
  <c r="O40"/>
  <c r="O33"/>
  <c r="M236"/>
  <c r="O202"/>
  <c r="O199"/>
  <c r="M164"/>
  <c r="M146"/>
  <c r="O137"/>
  <c r="O120"/>
  <c r="N97"/>
  <c r="N95"/>
  <c r="O86"/>
  <c r="O82"/>
  <c r="N73"/>
  <c r="N49"/>
  <c r="N47"/>
  <c r="O45"/>
  <c r="M39"/>
  <c r="M37"/>
  <c r="N205"/>
  <c r="N199"/>
  <c r="O181"/>
  <c r="M88"/>
  <c r="N86"/>
  <c r="N62"/>
  <c r="O53"/>
  <c r="M49"/>
  <c r="M47"/>
  <c r="N45"/>
  <c r="N28"/>
  <c r="O26"/>
  <c r="M222"/>
  <c r="O168"/>
  <c r="M124"/>
  <c r="N92"/>
  <c r="O68"/>
  <c r="O224"/>
  <c r="M200"/>
  <c r="N142"/>
  <c r="O116"/>
  <c r="M111"/>
  <c r="M85"/>
  <c r="M76"/>
  <c r="O65"/>
  <c r="M63"/>
  <c r="M54"/>
  <c r="N52"/>
  <c r="M42"/>
  <c r="M29"/>
  <c r="M27"/>
  <c r="M255"/>
  <c r="M250"/>
  <c r="O180"/>
  <c r="N125"/>
  <c r="M96"/>
  <c r="O74"/>
  <c r="M67"/>
  <c r="N35"/>
  <c r="N33"/>
  <c r="O91"/>
  <c r="M81"/>
  <c r="O76"/>
  <c r="M69"/>
  <c r="M193"/>
  <c r="N135"/>
  <c r="M83"/>
  <c r="N54"/>
  <c r="M44"/>
  <c r="M214"/>
  <c r="N168"/>
  <c r="N105"/>
  <c r="O34"/>
  <c r="M129"/>
  <c r="O136"/>
  <c r="O194"/>
  <c r="O154"/>
  <c r="N235"/>
  <c r="N40"/>
  <c r="N211"/>
  <c r="O72"/>
  <c r="O218"/>
  <c r="O63"/>
  <c r="M188"/>
  <c r="O259"/>
  <c r="O206"/>
  <c r="M191"/>
  <c r="O111"/>
  <c r="M92"/>
  <c r="O38"/>
  <c r="N58"/>
  <c r="O50"/>
  <c r="F28" i="41"/>
  <c r="E28"/>
  <c r="T28" s="1"/>
  <c r="D27" i="46"/>
  <c r="O27" s="1"/>
  <c r="E27"/>
  <c r="W19"/>
  <c r="T20"/>
  <c r="W20" s="1"/>
  <c r="W18"/>
  <c r="S21"/>
  <c r="U21" s="1"/>
  <c r="S23" i="41"/>
  <c r="B16" i="51"/>
  <c r="M23" i="41" s="1"/>
  <c r="L5" i="51"/>
  <c r="O19" i="47"/>
  <c r="O17"/>
  <c r="Q18"/>
  <c r="Q17"/>
  <c r="P17"/>
  <c r="Q19"/>
  <c r="O18"/>
  <c r="P18"/>
  <c r="P19"/>
  <c r="AF49" i="46"/>
  <c r="AI49" s="1"/>
  <c r="AG49"/>
  <c r="AC23"/>
  <c r="AG24" i="41"/>
  <c r="AP26"/>
  <c r="AQ26"/>
  <c r="I26"/>
  <c r="J26" s="1"/>
  <c r="S18" i="49"/>
  <c r="N7"/>
  <c r="K12" s="1" a="1"/>
  <c r="L12" i="48"/>
  <c r="P12" s="1"/>
  <c r="L17" s="1"/>
  <c r="K14"/>
  <c r="O14" s="1"/>
  <c r="K19" s="1"/>
  <c r="L14"/>
  <c r="P14" s="1"/>
  <c r="L19" s="1"/>
  <c r="M12"/>
  <c r="Q12" s="1"/>
  <c r="M17" s="1"/>
  <c r="K13"/>
  <c r="O13" s="1"/>
  <c r="K18" s="1"/>
  <c r="K12"/>
  <c r="O12" s="1"/>
  <c r="K17" s="1"/>
  <c r="M13"/>
  <c r="Q13" s="1"/>
  <c r="M18" s="1"/>
  <c r="M14"/>
  <c r="Q14" s="1"/>
  <c r="M19" s="1"/>
  <c r="L13"/>
  <c r="P13" s="1"/>
  <c r="L18" s="1"/>
  <c r="AH50" i="41"/>
  <c r="AG50"/>
  <c r="AJ50" s="1"/>
  <c r="R6" i="50"/>
  <c r="S7" s="1"/>
  <c r="Q7"/>
  <c r="R8" s="1"/>
  <c r="S9" s="1"/>
  <c r="AB50" i="46"/>
  <c r="AD50" s="1"/>
  <c r="AC50"/>
  <c r="AE50" s="1"/>
  <c r="AH50" s="1"/>
  <c r="AD23"/>
  <c r="AI24" i="41"/>
  <c r="AJ25"/>
  <c r="K25"/>
  <c r="B7" i="53" s="1"/>
  <c r="AK25" i="41"/>
  <c r="AN25"/>
  <c r="AL25"/>
  <c r="AD25"/>
  <c r="AE25" s="1"/>
  <c r="L25" s="1"/>
  <c r="AO25"/>
  <c r="AM25"/>
  <c r="G27"/>
  <c r="M6" i="50"/>
  <c r="Q6"/>
  <c r="R7" s="1"/>
  <c r="S8" s="1"/>
  <c r="C59" i="52"/>
  <c r="B30"/>
  <c r="D40"/>
  <c r="C51"/>
  <c r="C181"/>
  <c r="B170"/>
  <c r="D160"/>
  <c r="C149"/>
  <c r="B138"/>
  <c r="D128"/>
  <c r="C117"/>
  <c r="B106"/>
  <c r="D96"/>
  <c r="C85"/>
  <c r="B74"/>
  <c r="C63"/>
  <c r="B183"/>
  <c r="D173"/>
  <c r="C162"/>
  <c r="B151"/>
  <c r="D141"/>
  <c r="C130"/>
  <c r="B119"/>
  <c r="D109"/>
  <c r="C98"/>
  <c r="B87"/>
  <c r="D77"/>
  <c r="C66"/>
  <c r="K5" s="1"/>
  <c r="D55"/>
  <c r="B184"/>
  <c r="D174"/>
  <c r="C163"/>
  <c r="B152"/>
  <c r="D142"/>
  <c r="C131"/>
  <c r="B120"/>
  <c r="D110"/>
  <c r="C99"/>
  <c r="B88"/>
  <c r="D78"/>
  <c r="C67"/>
  <c r="B185"/>
  <c r="D175"/>
  <c r="C164"/>
  <c r="B153"/>
  <c r="D143"/>
  <c r="C132"/>
  <c r="B121"/>
  <c r="D111"/>
  <c r="C100"/>
  <c r="B89"/>
  <c r="D79"/>
  <c r="C68"/>
  <c r="D57"/>
  <c r="B31"/>
  <c r="D41"/>
  <c r="D52"/>
  <c r="D26"/>
  <c r="C37"/>
  <c r="B48"/>
  <c r="D27"/>
  <c r="C38"/>
  <c r="B49"/>
  <c r="C31"/>
  <c r="B42"/>
  <c r="B58"/>
  <c r="D180"/>
  <c r="C169"/>
  <c r="B158"/>
  <c r="D148"/>
  <c r="C137"/>
  <c r="B126"/>
  <c r="D116"/>
  <c r="C105"/>
  <c r="B94"/>
  <c r="D84"/>
  <c r="C73"/>
  <c r="B62"/>
  <c r="C182"/>
  <c r="B171"/>
  <c r="D161"/>
  <c r="C150"/>
  <c r="B139"/>
  <c r="D129"/>
  <c r="C118"/>
  <c r="B107"/>
  <c r="D97"/>
  <c r="C86"/>
  <c r="B75"/>
  <c r="B65"/>
  <c r="C54"/>
  <c r="C183"/>
  <c r="B172"/>
  <c r="D162"/>
  <c r="C151"/>
  <c r="B140"/>
  <c r="D130"/>
  <c r="C119"/>
  <c r="B108"/>
  <c r="D98"/>
  <c r="C87"/>
  <c r="B76"/>
  <c r="D66"/>
  <c r="C184"/>
  <c r="B173"/>
  <c r="D163"/>
  <c r="C152"/>
  <c r="B141"/>
  <c r="D131"/>
  <c r="C120"/>
  <c r="B109"/>
  <c r="D99"/>
  <c r="C88"/>
  <c r="B77"/>
  <c r="D67"/>
  <c r="C56"/>
  <c r="C32"/>
  <c r="B43"/>
  <c r="C53"/>
  <c r="B28"/>
  <c r="D38"/>
  <c r="C49"/>
  <c r="B29"/>
  <c r="D39"/>
  <c r="C50"/>
  <c r="D32"/>
  <c r="C43"/>
  <c r="B189"/>
  <c r="B178"/>
  <c r="D168"/>
  <c r="C157"/>
  <c r="B146"/>
  <c r="D136"/>
  <c r="C125"/>
  <c r="B114"/>
  <c r="D104"/>
  <c r="C93"/>
  <c r="B82"/>
  <c r="D72"/>
  <c r="D60"/>
  <c r="D181"/>
  <c r="C170"/>
  <c r="B159"/>
  <c r="D149"/>
  <c r="C138"/>
  <c r="B127"/>
  <c r="D117"/>
  <c r="C106"/>
  <c r="B95"/>
  <c r="D85"/>
  <c r="C74"/>
  <c r="D63"/>
  <c r="B53"/>
  <c r="D182"/>
  <c r="C171"/>
  <c r="B160"/>
  <c r="D150"/>
  <c r="C139"/>
  <c r="B128"/>
  <c r="D118"/>
  <c r="C107"/>
  <c r="B96"/>
  <c r="D86"/>
  <c r="C75"/>
  <c r="C65"/>
  <c r="D183"/>
  <c r="C172"/>
  <c r="B161"/>
  <c r="D151"/>
  <c r="C140"/>
  <c r="B129"/>
  <c r="D119"/>
  <c r="C108"/>
  <c r="B97"/>
  <c r="D87"/>
  <c r="C76"/>
  <c r="D65"/>
  <c r="B55"/>
  <c r="D33"/>
  <c r="C44"/>
  <c r="D54"/>
  <c r="C29"/>
  <c r="B40"/>
  <c r="D50"/>
  <c r="C30"/>
  <c r="B41"/>
  <c r="D51"/>
  <c r="B26"/>
  <c r="D36"/>
  <c r="C47"/>
  <c r="C185"/>
  <c r="B174"/>
  <c r="D164"/>
  <c r="C153"/>
  <c r="B142"/>
  <c r="D132"/>
  <c r="C121"/>
  <c r="B110"/>
  <c r="D100"/>
  <c r="C89"/>
  <c r="B78"/>
  <c r="D68"/>
  <c r="B187"/>
  <c r="D177"/>
  <c r="C166"/>
  <c r="B155"/>
  <c r="D145"/>
  <c r="C134"/>
  <c r="B123"/>
  <c r="D113"/>
  <c r="C102"/>
  <c r="B91"/>
  <c r="D81"/>
  <c r="C70"/>
  <c r="D59"/>
  <c r="D188"/>
  <c r="D178"/>
  <c r="C167"/>
  <c r="B156"/>
  <c r="D146"/>
  <c r="C135"/>
  <c r="B124"/>
  <c r="D114"/>
  <c r="C103"/>
  <c r="B92"/>
  <c r="D82"/>
  <c r="C71"/>
  <c r="C61"/>
  <c r="D179"/>
  <c r="C168"/>
  <c r="B157"/>
  <c r="D147"/>
  <c r="C136"/>
  <c r="B125"/>
  <c r="D115"/>
  <c r="C104"/>
  <c r="B93"/>
  <c r="D83"/>
  <c r="C72"/>
  <c r="D61"/>
  <c r="B27"/>
  <c r="D37"/>
  <c r="C48"/>
  <c r="C33"/>
  <c r="B44"/>
  <c r="C55"/>
  <c r="C34"/>
  <c r="B45"/>
  <c r="D58"/>
  <c r="D44"/>
  <c r="C177"/>
  <c r="D156"/>
  <c r="B134"/>
  <c r="C113"/>
  <c r="D92"/>
  <c r="B70"/>
  <c r="B179"/>
  <c r="C158"/>
  <c r="D137"/>
  <c r="B115"/>
  <c r="C94"/>
  <c r="D73"/>
  <c r="D170"/>
  <c r="B148"/>
  <c r="C127"/>
  <c r="D106"/>
  <c r="B84"/>
  <c r="B64"/>
  <c r="D171"/>
  <c r="B149"/>
  <c r="C128"/>
  <c r="D107"/>
  <c r="B85"/>
  <c r="C64"/>
  <c r="B35"/>
  <c r="C41"/>
  <c r="D31"/>
  <c r="B56"/>
  <c r="B46"/>
  <c r="D176"/>
  <c r="B154"/>
  <c r="C133"/>
  <c r="D112"/>
  <c r="B90"/>
  <c r="C69"/>
  <c r="C178"/>
  <c r="D157"/>
  <c r="B135"/>
  <c r="C114"/>
  <c r="D93"/>
  <c r="B71"/>
  <c r="D189"/>
  <c r="B168"/>
  <c r="C147"/>
  <c r="D126"/>
  <c r="B104"/>
  <c r="C83"/>
  <c r="D62"/>
  <c r="B169"/>
  <c r="C148"/>
  <c r="D127"/>
  <c r="B105"/>
  <c r="C84"/>
  <c r="B63"/>
  <c r="C36"/>
  <c r="D42"/>
  <c r="B33"/>
  <c r="C57"/>
  <c r="C27"/>
  <c r="D48"/>
  <c r="C173"/>
  <c r="D152"/>
  <c r="B130"/>
  <c r="C109"/>
  <c r="D88"/>
  <c r="B66"/>
  <c r="B175"/>
  <c r="C154"/>
  <c r="D133"/>
  <c r="B111"/>
  <c r="C90"/>
  <c r="D69"/>
  <c r="C187"/>
  <c r="D166"/>
  <c r="B144"/>
  <c r="C123"/>
  <c r="D102"/>
  <c r="B80"/>
  <c r="B60"/>
  <c r="D167"/>
  <c r="B145"/>
  <c r="C124"/>
  <c r="D103"/>
  <c r="B81"/>
  <c r="C60"/>
  <c r="B39"/>
  <c r="C45"/>
  <c r="D35"/>
  <c r="C35"/>
  <c r="B186"/>
  <c r="C165"/>
  <c r="D144"/>
  <c r="B122"/>
  <c r="C101"/>
  <c r="D80"/>
  <c r="C188"/>
  <c r="B167"/>
  <c r="C146"/>
  <c r="D125"/>
  <c r="B103"/>
  <c r="C82"/>
  <c r="B61"/>
  <c r="C179"/>
  <c r="D158"/>
  <c r="B136"/>
  <c r="C115"/>
  <c r="D94"/>
  <c r="B72"/>
  <c r="C180"/>
  <c r="D159"/>
  <c r="B137"/>
  <c r="C116"/>
  <c r="D95"/>
  <c r="B73"/>
  <c r="C52"/>
  <c r="B47"/>
  <c r="B32"/>
  <c r="B54"/>
  <c r="D43"/>
  <c r="B38"/>
  <c r="B162"/>
  <c r="D120"/>
  <c r="C77"/>
  <c r="D165"/>
  <c r="C122"/>
  <c r="B79"/>
  <c r="B176"/>
  <c r="D134"/>
  <c r="C91"/>
  <c r="B177"/>
  <c r="D135"/>
  <c r="C92"/>
  <c r="C28"/>
  <c r="D34"/>
  <c r="C46"/>
  <c r="C97"/>
  <c r="B57"/>
  <c r="D155"/>
  <c r="C26"/>
  <c r="C39"/>
  <c r="C161"/>
  <c r="B118"/>
  <c r="D76"/>
  <c r="B163"/>
  <c r="D121"/>
  <c r="C78"/>
  <c r="C175"/>
  <c r="B132"/>
  <c r="D90"/>
  <c r="C176"/>
  <c r="B133"/>
  <c r="D91"/>
  <c r="D29"/>
  <c r="B36"/>
  <c r="D47"/>
  <c r="D185"/>
  <c r="C111"/>
  <c r="B69"/>
  <c r="B50"/>
  <c r="B150"/>
  <c r="D108"/>
  <c r="D64"/>
  <c r="D153"/>
  <c r="C110"/>
  <c r="B67"/>
  <c r="B164"/>
  <c r="D122"/>
  <c r="C79"/>
  <c r="B165"/>
  <c r="D123"/>
  <c r="C80"/>
  <c r="C40"/>
  <c r="D46"/>
  <c r="B182"/>
  <c r="C142"/>
  <c r="D154"/>
  <c r="C112"/>
  <c r="B188"/>
  <c r="C145"/>
  <c r="B102"/>
  <c r="C189"/>
  <c r="B147"/>
  <c r="D105"/>
  <c r="C62"/>
  <c r="C159"/>
  <c r="B116"/>
  <c r="D74"/>
  <c r="C160"/>
  <c r="B117"/>
  <c r="D75"/>
  <c r="D45"/>
  <c r="B52"/>
  <c r="D184"/>
  <c r="C141"/>
  <c r="B98"/>
  <c r="C186"/>
  <c r="B143"/>
  <c r="D101"/>
  <c r="C58"/>
  <c r="C155"/>
  <c r="B112"/>
  <c r="D70"/>
  <c r="C156"/>
  <c r="B113"/>
  <c r="D71"/>
  <c r="D49"/>
  <c r="D56"/>
  <c r="D140"/>
  <c r="B99"/>
  <c r="B68"/>
  <c r="B51"/>
  <c r="C129"/>
  <c r="D89"/>
  <c r="D187"/>
  <c r="B59"/>
  <c r="D53"/>
  <c r="D124"/>
  <c r="B83"/>
  <c r="B181"/>
  <c r="D30"/>
  <c r="B131"/>
  <c r="C126"/>
  <c r="B86"/>
  <c r="D186"/>
  <c r="C144"/>
  <c r="B37"/>
  <c r="D138"/>
  <c r="B100"/>
  <c r="C95"/>
  <c r="C81"/>
  <c r="B180"/>
  <c r="D139"/>
  <c r="C42"/>
  <c r="D28"/>
  <c r="C174"/>
  <c r="C143"/>
  <c r="B101"/>
  <c r="B34"/>
  <c r="D169"/>
  <c r="C96"/>
  <c r="D172"/>
  <c r="B166"/>
  <c r="B195"/>
  <c r="C195"/>
  <c r="D195"/>
  <c r="D197"/>
  <c r="C197"/>
  <c r="B197"/>
  <c r="D191"/>
  <c r="D196"/>
  <c r="B196"/>
  <c r="C196"/>
  <c r="B191"/>
  <c r="C191"/>
  <c r="B192"/>
  <c r="C193"/>
  <c r="C192"/>
  <c r="D192"/>
  <c r="B193"/>
  <c r="D193"/>
  <c r="AJ51" i="46"/>
  <c r="AK51"/>
  <c r="Z52"/>
  <c r="AA51"/>
  <c r="AM51"/>
  <c r="AL51"/>
  <c r="AB23"/>
  <c r="K23" s="1"/>
  <c r="H28" i="41"/>
  <c r="C28"/>
  <c r="D28" s="1"/>
  <c r="B29"/>
  <c r="P26" i="46"/>
  <c r="Q26" s="1"/>
  <c r="F26"/>
  <c r="Q5" i="51"/>
  <c r="M5"/>
  <c r="L6"/>
  <c r="M7" s="1"/>
  <c r="S19" s="1"/>
  <c r="N6" i="50"/>
  <c r="O7" s="1"/>
  <c r="S17"/>
  <c r="O19" i="68"/>
  <c r="P17"/>
  <c r="Q17"/>
  <c r="O17"/>
  <c r="P19"/>
  <c r="O18"/>
  <c r="Q19"/>
  <c r="Q18"/>
  <c r="P18"/>
  <c r="AE24" i="46"/>
  <c r="AF24"/>
  <c r="AH24"/>
  <c r="AG24"/>
  <c r="AJ24"/>
  <c r="AI24"/>
  <c r="Y24"/>
  <c r="Z24" s="1"/>
  <c r="J24" s="1"/>
  <c r="AH24" i="41"/>
  <c r="AK25" i="46"/>
  <c r="H25"/>
  <c r="I25" s="1"/>
  <c r="S22"/>
  <c r="T22" s="1"/>
  <c r="B27"/>
  <c r="C27" s="1"/>
  <c r="AQ27"/>
  <c r="G27"/>
  <c r="A28"/>
  <c r="AO27"/>
  <c r="AP27"/>
  <c r="AR27"/>
  <c r="T35" i="69" l="1"/>
  <c r="V35" s="1"/>
  <c r="M37"/>
  <c r="X35"/>
  <c r="S36"/>
  <c r="X36" s="1"/>
  <c r="AU65"/>
  <c r="AT65"/>
  <c r="AW65" s="1"/>
  <c r="AB38"/>
  <c r="K38" s="1"/>
  <c r="X34"/>
  <c r="AB66"/>
  <c r="AD66" s="1"/>
  <c r="AC66"/>
  <c r="AE66" s="1"/>
  <c r="AH66" s="1"/>
  <c r="AQ66"/>
  <c r="AS66" s="1"/>
  <c r="AV66" s="1"/>
  <c r="AP66"/>
  <c r="AR66" s="1"/>
  <c r="AD38"/>
  <c r="X18"/>
  <c r="X17"/>
  <c r="X19"/>
  <c r="X20"/>
  <c r="X21"/>
  <c r="X22"/>
  <c r="X23"/>
  <c r="X24"/>
  <c r="X25"/>
  <c r="X26"/>
  <c r="X27"/>
  <c r="X29"/>
  <c r="X28"/>
  <c r="X31"/>
  <c r="X30"/>
  <c r="X32"/>
  <c r="X33"/>
  <c r="L37"/>
  <c r="AA37"/>
  <c r="N37"/>
  <c r="AJ67"/>
  <c r="Z68"/>
  <c r="AL67"/>
  <c r="AA67"/>
  <c r="AM67"/>
  <c r="AK67"/>
  <c r="AF65"/>
  <c r="AI65" s="1"/>
  <c r="AG65"/>
  <c r="AC38"/>
  <c r="T34"/>
  <c r="AG52" i="41"/>
  <c r="AJ52" s="1"/>
  <c r="AH52"/>
  <c r="AC53"/>
  <c r="AE53" s="1"/>
  <c r="AD53"/>
  <c r="AF53" s="1"/>
  <c r="AI53" s="1"/>
  <c r="AB54"/>
  <c r="AK54"/>
  <c r="AL54"/>
  <c r="AN54"/>
  <c r="AA55"/>
  <c r="AM54"/>
  <c r="N264" i="53"/>
  <c r="M261"/>
  <c r="M258"/>
  <c r="O256"/>
  <c r="N253"/>
  <c r="M250"/>
  <c r="O248"/>
  <c r="N245"/>
  <c r="M242"/>
  <c r="O240"/>
  <c r="N237"/>
  <c r="N234"/>
  <c r="N231"/>
  <c r="M228"/>
  <c r="O226"/>
  <c r="N223"/>
  <c r="M220"/>
  <c r="O218"/>
  <c r="N215"/>
  <c r="M212"/>
  <c r="O210"/>
  <c r="N207"/>
  <c r="N204"/>
  <c r="M201"/>
  <c r="M198"/>
  <c r="O196"/>
  <c r="N193"/>
  <c r="M190"/>
  <c r="O188"/>
  <c r="M182"/>
  <c r="O179"/>
  <c r="N178"/>
  <c r="N173"/>
  <c r="M172"/>
  <c r="O167"/>
  <c r="M166"/>
  <c r="M161"/>
  <c r="O157"/>
  <c r="N156"/>
  <c r="O153"/>
  <c r="O152"/>
  <c r="M151"/>
  <c r="O148"/>
  <c r="M147"/>
  <c r="O143"/>
  <c r="O139"/>
  <c r="N138"/>
  <c r="M137"/>
  <c r="O133"/>
  <c r="O132"/>
  <c r="N131"/>
  <c r="N125"/>
  <c r="M120"/>
  <c r="O117"/>
  <c r="N116"/>
  <c r="N112"/>
  <c r="O107"/>
  <c r="M106"/>
  <c r="O102"/>
  <c r="N101"/>
  <c r="O97"/>
  <c r="M96"/>
  <c r="O92"/>
  <c r="M91"/>
  <c r="N87"/>
  <c r="M86"/>
  <c r="N83"/>
  <c r="N80"/>
  <c r="N77"/>
  <c r="N74"/>
  <c r="O71"/>
  <c r="O68"/>
  <c r="O65"/>
  <c r="N62"/>
  <c r="O59"/>
  <c r="M55"/>
  <c r="M52"/>
  <c r="O50"/>
  <c r="M49"/>
  <c r="O47"/>
  <c r="M43"/>
  <c r="N40"/>
  <c r="N37"/>
  <c r="M34"/>
  <c r="M31"/>
  <c r="N28"/>
  <c r="O265"/>
  <c r="M264"/>
  <c r="O262"/>
  <c r="O259"/>
  <c r="N256"/>
  <c r="M253"/>
  <c r="O251"/>
  <c r="N248"/>
  <c r="M245"/>
  <c r="O243"/>
  <c r="N240"/>
  <c r="M237"/>
  <c r="M234"/>
  <c r="M231"/>
  <c r="O229"/>
  <c r="N226"/>
  <c r="M223"/>
  <c r="O221"/>
  <c r="N218"/>
  <c r="M215"/>
  <c r="O213"/>
  <c r="N210"/>
  <c r="M207"/>
  <c r="O205"/>
  <c r="M204"/>
  <c r="O202"/>
  <c r="O199"/>
  <c r="N196"/>
  <c r="M193"/>
  <c r="O191"/>
  <c r="N188"/>
  <c r="O183"/>
  <c r="N179"/>
  <c r="M178"/>
  <c r="O174"/>
  <c r="M173"/>
  <c r="O168"/>
  <c r="N167"/>
  <c r="O162"/>
  <c r="N157"/>
  <c r="M156"/>
  <c r="N153"/>
  <c r="N152"/>
  <c r="N148"/>
  <c r="O144"/>
  <c r="N143"/>
  <c r="N139"/>
  <c r="M138"/>
  <c r="O134"/>
  <c r="N133"/>
  <c r="N132"/>
  <c r="M131"/>
  <c r="O126"/>
  <c r="M125"/>
  <c r="O122"/>
  <c r="O121"/>
  <c r="N117"/>
  <c r="M116"/>
  <c r="M112"/>
  <c r="N107"/>
  <c r="O103"/>
  <c r="N102"/>
  <c r="M101"/>
  <c r="O98"/>
  <c r="N97"/>
  <c r="N92"/>
  <c r="O88"/>
  <c r="M87"/>
  <c r="M83"/>
  <c r="M80"/>
  <c r="O78"/>
  <c r="M77"/>
  <c r="M74"/>
  <c r="N71"/>
  <c r="N68"/>
  <c r="N65"/>
  <c r="M62"/>
  <c r="N59"/>
  <c r="O56"/>
  <c r="O53"/>
  <c r="N50"/>
  <c r="N47"/>
  <c r="O44"/>
  <c r="O41"/>
  <c r="M40"/>
  <c r="O38"/>
  <c r="M37"/>
  <c r="O35"/>
  <c r="O32"/>
  <c r="O29"/>
  <c r="M28"/>
  <c r="O26"/>
  <c r="N265"/>
  <c r="N262"/>
  <c r="N259"/>
  <c r="M256"/>
  <c r="O254"/>
  <c r="N251"/>
  <c r="M248"/>
  <c r="O246"/>
  <c r="N243"/>
  <c r="M240"/>
  <c r="O238"/>
  <c r="O235"/>
  <c r="O232"/>
  <c r="N229"/>
  <c r="M226"/>
  <c r="O224"/>
  <c r="N221"/>
  <c r="M218"/>
  <c r="O216"/>
  <c r="N213"/>
  <c r="M210"/>
  <c r="O208"/>
  <c r="N205"/>
  <c r="N202"/>
  <c r="N199"/>
  <c r="M196"/>
  <c r="O194"/>
  <c r="N191"/>
  <c r="M188"/>
  <c r="O184"/>
  <c r="N183"/>
  <c r="O180"/>
  <c r="M179"/>
  <c r="N174"/>
  <c r="O169"/>
  <c r="N168"/>
  <c r="M167"/>
  <c r="O163"/>
  <c r="N162"/>
  <c r="M157"/>
  <c r="M153"/>
  <c r="M152"/>
  <c r="O149"/>
  <c r="M148"/>
  <c r="N144"/>
  <c r="M143"/>
  <c r="O140"/>
  <c r="M139"/>
  <c r="N134"/>
  <c r="M133"/>
  <c r="M132"/>
  <c r="O127"/>
  <c r="N126"/>
  <c r="N122"/>
  <c r="N121"/>
  <c r="O118"/>
  <c r="M117"/>
  <c r="O114"/>
  <c r="O113"/>
  <c r="O109"/>
  <c r="O108"/>
  <c r="M107"/>
  <c r="N103"/>
  <c r="M102"/>
  <c r="N98"/>
  <c r="M97"/>
  <c r="O93"/>
  <c r="M92"/>
  <c r="N88"/>
  <c r="O84"/>
  <c r="O81"/>
  <c r="N78"/>
  <c r="O75"/>
  <c r="M71"/>
  <c r="M68"/>
  <c r="O66"/>
  <c r="M65"/>
  <c r="O63"/>
  <c r="M59"/>
  <c r="N56"/>
  <c r="N53"/>
  <c r="M50"/>
  <c r="M47"/>
  <c r="N44"/>
  <c r="N41"/>
  <c r="N38"/>
  <c r="N35"/>
  <c r="N32"/>
  <c r="N29"/>
  <c r="N26"/>
  <c r="N266"/>
  <c r="N263"/>
  <c r="N260"/>
  <c r="M257"/>
  <c r="O255"/>
  <c r="N252"/>
  <c r="M249"/>
  <c r="O247"/>
  <c r="N244"/>
  <c r="M241"/>
  <c r="O239"/>
  <c r="O236"/>
  <c r="N233"/>
  <c r="N230"/>
  <c r="M227"/>
  <c r="O225"/>
  <c r="N222"/>
  <c r="M219"/>
  <c r="O217"/>
  <c r="N214"/>
  <c r="M211"/>
  <c r="O209"/>
  <c r="N206"/>
  <c r="N203"/>
  <c r="N200"/>
  <c r="M197"/>
  <c r="O195"/>
  <c r="N192"/>
  <c r="M189"/>
  <c r="O187"/>
  <c r="N186"/>
  <c r="M185"/>
  <c r="M181"/>
  <c r="N177"/>
  <c r="M176"/>
  <c r="M175"/>
  <c r="N171"/>
  <c r="N170"/>
  <c r="N165"/>
  <c r="N164"/>
  <c r="O160"/>
  <c r="O159"/>
  <c r="M158"/>
  <c r="N155"/>
  <c r="M154"/>
  <c r="N150"/>
  <c r="N146"/>
  <c r="M145"/>
  <c r="O142"/>
  <c r="O141"/>
  <c r="O136"/>
  <c r="M135"/>
  <c r="O130"/>
  <c r="N129"/>
  <c r="N128"/>
  <c r="O124"/>
  <c r="N123"/>
  <c r="N119"/>
  <c r="O115"/>
  <c r="O111"/>
  <c r="M110"/>
  <c r="O105"/>
  <c r="M104"/>
  <c r="O100"/>
  <c r="M99"/>
  <c r="N95"/>
  <c r="M94"/>
  <c r="N90"/>
  <c r="M89"/>
  <c r="O85"/>
  <c r="N82"/>
  <c r="N79"/>
  <c r="O76"/>
  <c r="O73"/>
  <c r="M72"/>
  <c r="O70"/>
  <c r="M69"/>
  <c r="O67"/>
  <c r="O64"/>
  <c r="O61"/>
  <c r="M60"/>
  <c r="O58"/>
  <c r="M57"/>
  <c r="M54"/>
  <c r="M51"/>
  <c r="M48"/>
  <c r="O46"/>
  <c r="M45"/>
  <c r="M42"/>
  <c r="N39"/>
  <c r="N36"/>
  <c r="N33"/>
  <c r="M30"/>
  <c r="N27"/>
  <c r="M262"/>
  <c r="O260"/>
  <c r="N258"/>
  <c r="M251"/>
  <c r="O263"/>
  <c r="N249"/>
  <c r="O244"/>
  <c r="N242"/>
  <c r="O233"/>
  <c r="O231"/>
  <c r="N224"/>
  <c r="M222"/>
  <c r="N217"/>
  <c r="O215"/>
  <c r="N208"/>
  <c r="M206"/>
  <c r="M195"/>
  <c r="O186"/>
  <c r="M183"/>
  <c r="N181"/>
  <c r="O177"/>
  <c r="M174"/>
  <c r="O172"/>
  <c r="N166"/>
  <c r="M163"/>
  <c r="O161"/>
  <c r="M149"/>
  <c r="N147"/>
  <c r="O135"/>
  <c r="M130"/>
  <c r="N127"/>
  <c r="N120"/>
  <c r="M113"/>
  <c r="M111"/>
  <c r="O104"/>
  <c r="N99"/>
  <c r="N94"/>
  <c r="O89"/>
  <c r="N84"/>
  <c r="M82"/>
  <c r="O80"/>
  <c r="M76"/>
  <c r="O72"/>
  <c r="N63"/>
  <c r="N61"/>
  <c r="O57"/>
  <c r="O55"/>
  <c r="O51"/>
  <c r="N49"/>
  <c r="O34"/>
  <c r="O30"/>
  <c r="M26"/>
  <c r="M263"/>
  <c r="O258"/>
  <c r="N246"/>
  <c r="M244"/>
  <c r="N239"/>
  <c r="O237"/>
  <c r="N235"/>
  <c r="M233"/>
  <c r="M224"/>
  <c r="M217"/>
  <c r="M208"/>
  <c r="O201"/>
  <c r="O197"/>
  <c r="O190"/>
  <c r="M186"/>
  <c r="M177"/>
  <c r="N172"/>
  <c r="N169"/>
  <c r="N161"/>
  <c r="N140"/>
  <c r="O138"/>
  <c r="N135"/>
  <c r="M127"/>
  <c r="O125"/>
  <c r="N118"/>
  <c r="N109"/>
  <c r="N104"/>
  <c r="O95"/>
  <c r="N89"/>
  <c r="O87"/>
  <c r="M84"/>
  <c r="N72"/>
  <c r="N67"/>
  <c r="M63"/>
  <c r="M61"/>
  <c r="N57"/>
  <c r="N55"/>
  <c r="M53"/>
  <c r="N51"/>
  <c r="N46"/>
  <c r="O36"/>
  <c r="N34"/>
  <c r="M32"/>
  <c r="N30"/>
  <c r="O28"/>
  <c r="M265"/>
  <c r="N255"/>
  <c r="O253"/>
  <c r="M246"/>
  <c r="M239"/>
  <c r="M235"/>
  <c r="O228"/>
  <c r="O219"/>
  <c r="O212"/>
  <c r="O203"/>
  <c r="N201"/>
  <c r="M199"/>
  <c r="N197"/>
  <c r="O192"/>
  <c r="N190"/>
  <c r="N184"/>
  <c r="M169"/>
  <c r="O158"/>
  <c r="O156"/>
  <c r="O145"/>
  <c r="M140"/>
  <c r="M118"/>
  <c r="O116"/>
  <c r="N114"/>
  <c r="M109"/>
  <c r="N100"/>
  <c r="M95"/>
  <c r="O90"/>
  <c r="M67"/>
  <c r="M46"/>
  <c r="O42"/>
  <c r="M38"/>
  <c r="M36"/>
  <c r="O257"/>
  <c r="N250"/>
  <c r="M243"/>
  <c r="N241"/>
  <c r="N232"/>
  <c r="M230"/>
  <c r="N225"/>
  <c r="O223"/>
  <c r="N216"/>
  <c r="M214"/>
  <c r="N209"/>
  <c r="O207"/>
  <c r="M194"/>
  <c r="M187"/>
  <c r="N182"/>
  <c r="N180"/>
  <c r="N175"/>
  <c r="O173"/>
  <c r="O170"/>
  <c r="O165"/>
  <c r="M164"/>
  <c r="N154"/>
  <c r="M150"/>
  <c r="O146"/>
  <c r="M136"/>
  <c r="M128"/>
  <c r="M123"/>
  <c r="M121"/>
  <c r="O119"/>
  <c r="O110"/>
  <c r="M105"/>
  <c r="M98"/>
  <c r="O96"/>
  <c r="N85"/>
  <c r="O83"/>
  <c r="N81"/>
  <c r="M79"/>
  <c r="M75"/>
  <c r="M73"/>
  <c r="N69"/>
  <c r="N64"/>
  <c r="O62"/>
  <c r="M58"/>
  <c r="O54"/>
  <c r="O52"/>
  <c r="N48"/>
  <c r="O31"/>
  <c r="O27"/>
  <c r="M259"/>
  <c r="N238"/>
  <c r="N227"/>
  <c r="N212"/>
  <c r="O206"/>
  <c r="N187"/>
  <c r="N185"/>
  <c r="O176"/>
  <c r="M170"/>
  <c r="M168"/>
  <c r="O166"/>
  <c r="N160"/>
  <c r="O150"/>
  <c r="O137"/>
  <c r="O131"/>
  <c r="O129"/>
  <c r="M114"/>
  <c r="M90"/>
  <c r="M88"/>
  <c r="O86"/>
  <c r="O69"/>
  <c r="M66"/>
  <c r="N42"/>
  <c r="O40"/>
  <c r="O261"/>
  <c r="O250"/>
  <c r="N247"/>
  <c r="O241"/>
  <c r="M238"/>
  <c r="M232"/>
  <c r="M229"/>
  <c r="M209"/>
  <c r="O198"/>
  <c r="N195"/>
  <c r="O178"/>
  <c r="N176"/>
  <c r="O171"/>
  <c r="O164"/>
  <c r="M162"/>
  <c r="M160"/>
  <c r="O154"/>
  <c r="N137"/>
  <c r="M129"/>
  <c r="O123"/>
  <c r="N86"/>
  <c r="M81"/>
  <c r="M78"/>
  <c r="N76"/>
  <c r="O60"/>
  <c r="N52"/>
  <c r="O49"/>
  <c r="M44"/>
  <c r="M29"/>
  <c r="O264"/>
  <c r="N261"/>
  <c r="M255"/>
  <c r="M247"/>
  <c r="O220"/>
  <c r="O214"/>
  <c r="M203"/>
  <c r="N198"/>
  <c r="M192"/>
  <c r="O189"/>
  <c r="M180"/>
  <c r="M171"/>
  <c r="O147"/>
  <c r="M103"/>
  <c r="N60"/>
  <c r="O37"/>
  <c r="M266"/>
  <c r="M260"/>
  <c r="N257"/>
  <c r="N254"/>
  <c r="M225"/>
  <c r="M216"/>
  <c r="M213"/>
  <c r="M202"/>
  <c r="M191"/>
  <c r="O175"/>
  <c r="M141"/>
  <c r="N136"/>
  <c r="O128"/>
  <c r="M115"/>
  <c r="O106"/>
  <c r="O82"/>
  <c r="O77"/>
  <c r="N45"/>
  <c r="N43"/>
  <c r="O33"/>
  <c r="M252"/>
  <c r="O245"/>
  <c r="N228"/>
  <c r="O211"/>
  <c r="O185"/>
  <c r="M159"/>
  <c r="N141"/>
  <c r="M126"/>
  <c r="M124"/>
  <c r="M85"/>
  <c r="N73"/>
  <c r="N70"/>
  <c r="N58"/>
  <c r="M35"/>
  <c r="O266"/>
  <c r="M221"/>
  <c r="N211"/>
  <c r="N194"/>
  <c r="N163"/>
  <c r="N149"/>
  <c r="M119"/>
  <c r="O101"/>
  <c r="O99"/>
  <c r="N93"/>
  <c r="O91"/>
  <c r="N75"/>
  <c r="M70"/>
  <c r="M64"/>
  <c r="O43"/>
  <c r="M254"/>
  <c r="O234"/>
  <c r="O204"/>
  <c r="M165"/>
  <c r="O151"/>
  <c r="M146"/>
  <c r="N142"/>
  <c r="N105"/>
  <c r="M93"/>
  <c r="N91"/>
  <c r="N236"/>
  <c r="N220"/>
  <c r="M200"/>
  <c r="O193"/>
  <c r="M184"/>
  <c r="N158"/>
  <c r="O155"/>
  <c r="M134"/>
  <c r="N113"/>
  <c r="N96"/>
  <c r="O94"/>
  <c r="O74"/>
  <c r="N54"/>
  <c r="O249"/>
  <c r="O227"/>
  <c r="N124"/>
  <c r="O39"/>
  <c r="M33"/>
  <c r="M27"/>
  <c r="O222"/>
  <c r="O242"/>
  <c r="O181"/>
  <c r="O252"/>
  <c r="O230"/>
  <c r="N189"/>
  <c r="M142"/>
  <c r="N111"/>
  <c r="M100"/>
  <c r="M39"/>
  <c r="M122"/>
  <c r="N219"/>
  <c r="O200"/>
  <c r="M144"/>
  <c r="O79"/>
  <c r="N66"/>
  <c r="M41"/>
  <c r="N106"/>
  <c r="N145"/>
  <c r="M205"/>
  <c r="O45"/>
  <c r="M236"/>
  <c r="O182"/>
  <c r="N159"/>
  <c r="N151"/>
  <c r="N108"/>
  <c r="M56"/>
  <c r="N130"/>
  <c r="O120"/>
  <c r="N115"/>
  <c r="O112"/>
  <c r="N110"/>
  <c r="M108"/>
  <c r="N31"/>
  <c r="M155"/>
  <c r="O48"/>
  <c r="F29" i="41"/>
  <c r="E29"/>
  <c r="T29" s="1"/>
  <c r="D28" i="46"/>
  <c r="O28" s="1"/>
  <c r="E28"/>
  <c r="V20"/>
  <c r="T21"/>
  <c r="W21" s="1"/>
  <c r="AD24"/>
  <c r="AA24" s="1"/>
  <c r="R24" s="1"/>
  <c r="AH25" i="41"/>
  <c r="AI25"/>
  <c r="S25" s="1"/>
  <c r="K14" i="49"/>
  <c r="O14" s="1"/>
  <c r="K19" s="1"/>
  <c r="M14"/>
  <c r="Q14" s="1"/>
  <c r="M19" s="1"/>
  <c r="L13"/>
  <c r="P13" s="1"/>
  <c r="L18" s="1"/>
  <c r="M13"/>
  <c r="Q13" s="1"/>
  <c r="M18" s="1"/>
  <c r="L14"/>
  <c r="P14" s="1"/>
  <c r="L19" s="1"/>
  <c r="M12"/>
  <c r="Q12" s="1"/>
  <c r="M17" s="1"/>
  <c r="K13"/>
  <c r="O13" s="1"/>
  <c r="K18" s="1"/>
  <c r="K12"/>
  <c r="O12" s="1"/>
  <c r="K17" s="1"/>
  <c r="L12"/>
  <c r="P12" s="1"/>
  <c r="L17" s="1"/>
  <c r="I27" i="41"/>
  <c r="J27" s="1"/>
  <c r="AQ27"/>
  <c r="AP27"/>
  <c r="G28"/>
  <c r="AP28" i="46"/>
  <c r="A29"/>
  <c r="G28"/>
  <c r="AO28"/>
  <c r="AQ28"/>
  <c r="B28"/>
  <c r="C28" s="1"/>
  <c r="AR28"/>
  <c r="H26"/>
  <c r="I26" s="1"/>
  <c r="AK26"/>
  <c r="AC51"/>
  <c r="AE51" s="1"/>
  <c r="AH51" s="1"/>
  <c r="AB51"/>
  <c r="AD51" s="1"/>
  <c r="U17" i="47" a="1"/>
  <c r="R6" i="51"/>
  <c r="S7" s="1"/>
  <c r="Q7"/>
  <c r="R8" s="1"/>
  <c r="S9" s="1"/>
  <c r="M5" i="52"/>
  <c r="Q5"/>
  <c r="L6"/>
  <c r="M7" s="1"/>
  <c r="S19" s="1"/>
  <c r="K26" i="41"/>
  <c r="B7" i="54" s="1"/>
  <c r="AN26" i="41"/>
  <c r="AL26"/>
  <c r="AO26"/>
  <c r="AK26"/>
  <c r="AM26"/>
  <c r="AJ26"/>
  <c r="AD26"/>
  <c r="AE26" s="1"/>
  <c r="L26" s="1"/>
  <c r="AG50" i="46"/>
  <c r="AF50"/>
  <c r="AI50" s="1"/>
  <c r="H29" i="41"/>
  <c r="B30"/>
  <c r="AV29"/>
  <c r="AX29"/>
  <c r="AW29"/>
  <c r="C29"/>
  <c r="D29" s="1"/>
  <c r="AU29"/>
  <c r="U22" i="46"/>
  <c r="N7" i="50"/>
  <c r="K12" s="1" a="1"/>
  <c r="S18"/>
  <c r="AG25" i="41"/>
  <c r="O17" i="48" a="1"/>
  <c r="AA23" i="46"/>
  <c r="L23"/>
  <c r="N23"/>
  <c r="AB24"/>
  <c r="K24" s="1"/>
  <c r="Z53"/>
  <c r="AJ52"/>
  <c r="AK52"/>
  <c r="AM52"/>
  <c r="AA52"/>
  <c r="AL52"/>
  <c r="Q6" i="51"/>
  <c r="R7" s="1"/>
  <c r="S8" s="1"/>
  <c r="M6"/>
  <c r="W22" i="46"/>
  <c r="V22"/>
  <c r="AC24"/>
  <c r="B16" i="52"/>
  <c r="M24" i="41" s="1"/>
  <c r="L5" i="52"/>
  <c r="D47" i="53"/>
  <c r="C46"/>
  <c r="B34"/>
  <c r="B174"/>
  <c r="D132"/>
  <c r="C89"/>
  <c r="D177"/>
  <c r="C134"/>
  <c r="B91"/>
  <c r="B180"/>
  <c r="D138"/>
  <c r="C95"/>
  <c r="B177"/>
  <c r="D135"/>
  <c r="C92"/>
  <c r="D33"/>
  <c r="B40"/>
  <c r="B49"/>
  <c r="B186"/>
  <c r="D144"/>
  <c r="C101"/>
  <c r="C188"/>
  <c r="C146"/>
  <c r="B103"/>
  <c r="B61"/>
  <c r="D150"/>
  <c r="C107"/>
  <c r="C65"/>
  <c r="D147"/>
  <c r="C104"/>
  <c r="D61"/>
  <c r="B28"/>
  <c r="C47"/>
  <c r="C161"/>
  <c r="B118"/>
  <c r="D76"/>
  <c r="B163"/>
  <c r="D121"/>
  <c r="C78"/>
  <c r="C167"/>
  <c r="B124"/>
  <c r="D82"/>
  <c r="C164"/>
  <c r="B121"/>
  <c r="D79"/>
  <c r="B47"/>
  <c r="C53"/>
  <c r="B30"/>
  <c r="B178"/>
  <c r="D136"/>
  <c r="C93"/>
  <c r="D181"/>
  <c r="C138"/>
  <c r="B95"/>
  <c r="B184"/>
  <c r="D142"/>
  <c r="C99"/>
  <c r="B181"/>
  <c r="D139"/>
  <c r="C96"/>
  <c r="D29"/>
  <c r="C41"/>
  <c r="B53"/>
  <c r="D51"/>
  <c r="C39"/>
  <c r="C169"/>
  <c r="B126"/>
  <c r="D84"/>
  <c r="B171"/>
  <c r="D129"/>
  <c r="C86"/>
  <c r="C175"/>
  <c r="B132"/>
  <c r="D90"/>
  <c r="C172"/>
  <c r="B129"/>
  <c r="D87"/>
  <c r="B39"/>
  <c r="C45"/>
  <c r="D59"/>
  <c r="C181"/>
  <c r="B138"/>
  <c r="D96"/>
  <c r="B183"/>
  <c r="D141"/>
  <c r="C98"/>
  <c r="C187"/>
  <c r="B144"/>
  <c r="D102"/>
  <c r="C184"/>
  <c r="B141"/>
  <c r="D99"/>
  <c r="B27"/>
  <c r="C33"/>
  <c r="D52"/>
  <c r="D156"/>
  <c r="C113"/>
  <c r="B70"/>
  <c r="C158"/>
  <c r="B115"/>
  <c r="D73"/>
  <c r="D162"/>
  <c r="C119"/>
  <c r="B76"/>
  <c r="D159"/>
  <c r="C116"/>
  <c r="B73"/>
  <c r="C52"/>
  <c r="D58"/>
  <c r="C35"/>
  <c r="C173"/>
  <c r="B130"/>
  <c r="D88"/>
  <c r="B175"/>
  <c r="D133"/>
  <c r="C90"/>
  <c r="C179"/>
  <c r="B136"/>
  <c r="D94"/>
  <c r="C176"/>
  <c r="B133"/>
  <c r="D91"/>
  <c r="B35"/>
  <c r="D46"/>
  <c r="C58"/>
  <c r="B57"/>
  <c r="D44"/>
  <c r="D164"/>
  <c r="C121"/>
  <c r="B78"/>
  <c r="C166"/>
  <c r="B123"/>
  <c r="D81"/>
  <c r="D170"/>
  <c r="C127"/>
  <c r="B84"/>
  <c r="D167"/>
  <c r="C124"/>
  <c r="B81"/>
  <c r="C44"/>
  <c r="D50"/>
  <c r="D32"/>
  <c r="D176"/>
  <c r="C133"/>
  <c r="B90"/>
  <c r="C178"/>
  <c r="B135"/>
  <c r="D93"/>
  <c r="D182"/>
  <c r="C139"/>
  <c r="B96"/>
  <c r="D179"/>
  <c r="C136"/>
  <c r="B93"/>
  <c r="C32"/>
  <c r="D38"/>
  <c r="C34"/>
  <c r="B58"/>
  <c r="B150"/>
  <c r="D108"/>
  <c r="D64"/>
  <c r="D153"/>
  <c r="C110"/>
  <c r="B67"/>
  <c r="B156"/>
  <c r="D114"/>
  <c r="C71"/>
  <c r="B153"/>
  <c r="D111"/>
  <c r="C68"/>
  <c r="D57"/>
  <c r="D40"/>
  <c r="D168"/>
  <c r="C125"/>
  <c r="B82"/>
  <c r="C170"/>
  <c r="B127"/>
  <c r="D85"/>
  <c r="D174"/>
  <c r="C131"/>
  <c r="B88"/>
  <c r="D171"/>
  <c r="C128"/>
  <c r="B85"/>
  <c r="C40"/>
  <c r="B52"/>
  <c r="D62"/>
  <c r="D28"/>
  <c r="C27"/>
  <c r="B50"/>
  <c r="B158"/>
  <c r="D116"/>
  <c r="C73"/>
  <c r="D161"/>
  <c r="C118"/>
  <c r="B75"/>
  <c r="B164"/>
  <c r="D122"/>
  <c r="C79"/>
  <c r="B161"/>
  <c r="D119"/>
  <c r="C76"/>
  <c r="D49"/>
  <c r="B56"/>
  <c r="B38"/>
  <c r="B170"/>
  <c r="D128"/>
  <c r="C85"/>
  <c r="D173"/>
  <c r="C130"/>
  <c r="B87"/>
  <c r="B176"/>
  <c r="D134"/>
  <c r="C91"/>
  <c r="B173"/>
  <c r="D131"/>
  <c r="C88"/>
  <c r="D37"/>
  <c r="B44"/>
  <c r="B45"/>
  <c r="B188"/>
  <c r="C145"/>
  <c r="B102"/>
  <c r="C189"/>
  <c r="B147"/>
  <c r="D105"/>
  <c r="C62"/>
  <c r="C151"/>
  <c r="B108"/>
  <c r="D66"/>
  <c r="C148"/>
  <c r="B105"/>
  <c r="B63"/>
  <c r="D26"/>
  <c r="B46"/>
  <c r="B162"/>
  <c r="D120"/>
  <c r="C77"/>
  <c r="D165"/>
  <c r="C122"/>
  <c r="B79"/>
  <c r="B168"/>
  <c r="D126"/>
  <c r="C83"/>
  <c r="B165"/>
  <c r="D123"/>
  <c r="C80"/>
  <c r="D45"/>
  <c r="C57"/>
  <c r="C55"/>
  <c r="B110"/>
  <c r="B155"/>
  <c r="C70"/>
  <c r="B116"/>
  <c r="C156"/>
  <c r="D71"/>
  <c r="C61"/>
  <c r="C165"/>
  <c r="D80"/>
  <c r="D125"/>
  <c r="C171"/>
  <c r="D86"/>
  <c r="B125"/>
  <c r="B43"/>
  <c r="D55"/>
  <c r="D140"/>
  <c r="D185"/>
  <c r="B99"/>
  <c r="D146"/>
  <c r="B185"/>
  <c r="C100"/>
  <c r="B32"/>
  <c r="C51"/>
  <c r="B114"/>
  <c r="B159"/>
  <c r="C74"/>
  <c r="B120"/>
  <c r="C160"/>
  <c r="D75"/>
  <c r="D191"/>
  <c r="C30"/>
  <c r="C105"/>
  <c r="C150"/>
  <c r="B65"/>
  <c r="C111"/>
  <c r="D151"/>
  <c r="D65"/>
  <c r="D160"/>
  <c r="B74"/>
  <c r="B119"/>
  <c r="D166"/>
  <c r="B80"/>
  <c r="C120"/>
  <c r="C48"/>
  <c r="C31"/>
  <c r="B134"/>
  <c r="B179"/>
  <c r="C94"/>
  <c r="B140"/>
  <c r="C180"/>
  <c r="D95"/>
  <c r="C37"/>
  <c r="D56"/>
  <c r="C109"/>
  <c r="C154"/>
  <c r="D69"/>
  <c r="C115"/>
  <c r="D155"/>
  <c r="B69"/>
  <c r="B191"/>
  <c r="D35"/>
  <c r="C185"/>
  <c r="D100"/>
  <c r="D145"/>
  <c r="C191"/>
  <c r="D106"/>
  <c r="B145"/>
  <c r="D27"/>
  <c r="B154"/>
  <c r="C69"/>
  <c r="C114"/>
  <c r="B160"/>
  <c r="C75"/>
  <c r="D115"/>
  <c r="D53"/>
  <c r="D36"/>
  <c r="C129"/>
  <c r="C174"/>
  <c r="D89"/>
  <c r="C135"/>
  <c r="D175"/>
  <c r="B89"/>
  <c r="D42"/>
  <c r="B189"/>
  <c r="D104"/>
  <c r="D149"/>
  <c r="D63"/>
  <c r="D110"/>
  <c r="B149"/>
  <c r="C64"/>
  <c r="B41"/>
  <c r="D180"/>
  <c r="B94"/>
  <c r="B139"/>
  <c r="D186"/>
  <c r="B100"/>
  <c r="C140"/>
  <c r="C28"/>
  <c r="C38"/>
  <c r="C149"/>
  <c r="C63"/>
  <c r="D109"/>
  <c r="C155"/>
  <c r="D70"/>
  <c r="B109"/>
  <c r="B59"/>
  <c r="B42"/>
  <c r="D124"/>
  <c r="D169"/>
  <c r="B83"/>
  <c r="D130"/>
  <c r="B169"/>
  <c r="C84"/>
  <c r="B48"/>
  <c r="D184"/>
  <c r="B98"/>
  <c r="B143"/>
  <c r="D189"/>
  <c r="B104"/>
  <c r="C144"/>
  <c r="B26"/>
  <c r="C182"/>
  <c r="C143"/>
  <c r="B97"/>
  <c r="C59"/>
  <c r="B151"/>
  <c r="B112"/>
  <c r="D67"/>
  <c r="B166"/>
  <c r="C126"/>
  <c r="C87"/>
  <c r="D41"/>
  <c r="C141"/>
  <c r="D101"/>
  <c r="D187"/>
  <c r="B36"/>
  <c r="C102"/>
  <c r="C29"/>
  <c r="B157"/>
  <c r="D178"/>
  <c r="D60"/>
  <c r="C137"/>
  <c r="D183"/>
  <c r="C66"/>
  <c r="K5" s="1"/>
  <c r="B195"/>
  <c r="D127"/>
  <c r="C147"/>
  <c r="C26"/>
  <c r="C153"/>
  <c r="D113"/>
  <c r="D74"/>
  <c r="B55"/>
  <c r="B122"/>
  <c r="C82"/>
  <c r="C168"/>
  <c r="C49"/>
  <c r="C97"/>
  <c r="D188"/>
  <c r="D143"/>
  <c r="D72"/>
  <c r="C163"/>
  <c r="B117"/>
  <c r="B142"/>
  <c r="D112"/>
  <c r="B60"/>
  <c r="C132"/>
  <c r="B152"/>
  <c r="C42"/>
  <c r="D97"/>
  <c r="B106"/>
  <c r="C152"/>
  <c r="B172"/>
  <c r="C186"/>
  <c r="D31"/>
  <c r="D148"/>
  <c r="B107"/>
  <c r="B68"/>
  <c r="C60"/>
  <c r="C117"/>
  <c r="D77"/>
  <c r="D163"/>
  <c r="D54"/>
  <c r="D92"/>
  <c r="C183"/>
  <c r="B137"/>
  <c r="B33"/>
  <c r="B66"/>
  <c r="D158"/>
  <c r="C112"/>
  <c r="B37"/>
  <c r="B64"/>
  <c r="B71"/>
  <c r="B86"/>
  <c r="D43"/>
  <c r="D107"/>
  <c r="D34"/>
  <c r="C81"/>
  <c r="C54"/>
  <c r="B101"/>
  <c r="B29"/>
  <c r="D68"/>
  <c r="C159"/>
  <c r="B113"/>
  <c r="C43"/>
  <c r="B167"/>
  <c r="B128"/>
  <c r="D83"/>
  <c r="B182"/>
  <c r="C142"/>
  <c r="C103"/>
  <c r="C157"/>
  <c r="D117"/>
  <c r="D78"/>
  <c r="B51"/>
  <c r="D39"/>
  <c r="B62"/>
  <c r="D154"/>
  <c r="C108"/>
  <c r="D48"/>
  <c r="C162"/>
  <c r="C123"/>
  <c r="B77"/>
  <c r="C177"/>
  <c r="D137"/>
  <c r="D98"/>
  <c r="B31"/>
  <c r="D152"/>
  <c r="B111"/>
  <c r="B72"/>
  <c r="C56"/>
  <c r="C50"/>
  <c r="B187"/>
  <c r="B148"/>
  <c r="D103"/>
  <c r="B54"/>
  <c r="D157"/>
  <c r="D118"/>
  <c r="C72"/>
  <c r="D172"/>
  <c r="B131"/>
  <c r="B92"/>
  <c r="C36"/>
  <c r="B146"/>
  <c r="C106"/>
  <c r="C67"/>
  <c r="D30"/>
  <c r="C195"/>
  <c r="D195"/>
  <c r="C192"/>
  <c r="C193"/>
  <c r="D192"/>
  <c r="B193"/>
  <c r="D193"/>
  <c r="C197"/>
  <c r="D196"/>
  <c r="C196"/>
  <c r="D197"/>
  <c r="B196"/>
  <c r="B197"/>
  <c r="B192"/>
  <c r="P27" i="46"/>
  <c r="Q27" s="1"/>
  <c r="F27"/>
  <c r="AI25"/>
  <c r="AG25"/>
  <c r="AE25"/>
  <c r="AF25"/>
  <c r="AH25"/>
  <c r="Y25"/>
  <c r="Z25" s="1"/>
  <c r="J25" s="1"/>
  <c r="AJ25"/>
  <c r="U17" i="68" a="1"/>
  <c r="N6" i="51"/>
  <c r="O7" s="1"/>
  <c r="S17"/>
  <c r="AF24" i="41"/>
  <c r="S24"/>
  <c r="M23" i="46"/>
  <c r="W35" i="69" l="1"/>
  <c r="T36"/>
  <c r="V36" s="1"/>
  <c r="M38"/>
  <c r="U36"/>
  <c r="R37"/>
  <c r="AU66"/>
  <c r="AT66"/>
  <c r="AW66" s="1"/>
  <c r="V34"/>
  <c r="W34"/>
  <c r="AA68"/>
  <c r="Z69"/>
  <c r="AM68"/>
  <c r="AK68"/>
  <c r="AJ68"/>
  <c r="AL68"/>
  <c r="L38"/>
  <c r="AA38"/>
  <c r="N38"/>
  <c r="AG66"/>
  <c r="AF66"/>
  <c r="AI66" s="1"/>
  <c r="AB67"/>
  <c r="AD67" s="1"/>
  <c r="AQ67"/>
  <c r="AS67" s="1"/>
  <c r="AV67" s="1"/>
  <c r="AC67"/>
  <c r="AE67" s="1"/>
  <c r="AH67" s="1"/>
  <c r="AP67"/>
  <c r="AR67" s="1"/>
  <c r="AH53" i="41"/>
  <c r="AG53"/>
  <c r="AJ53" s="1"/>
  <c r="AC54"/>
  <c r="AE54" s="1"/>
  <c r="AD54"/>
  <c r="AF54" s="1"/>
  <c r="AI54" s="1"/>
  <c r="AB55"/>
  <c r="AM55"/>
  <c r="AN55"/>
  <c r="AA56"/>
  <c r="AK55"/>
  <c r="AL55"/>
  <c r="M266" i="54"/>
  <c r="M263"/>
  <c r="O261"/>
  <c r="M260"/>
  <c r="O258"/>
  <c r="M254"/>
  <c r="O252"/>
  <c r="M251"/>
  <c r="O249"/>
  <c r="M248"/>
  <c r="O246"/>
  <c r="N243"/>
  <c r="M240"/>
  <c r="M237"/>
  <c r="O235"/>
  <c r="O232"/>
  <c r="N229"/>
  <c r="M226"/>
  <c r="O224"/>
  <c r="M223"/>
  <c r="O221"/>
  <c r="O218"/>
  <c r="O215"/>
  <c r="N212"/>
  <c r="M209"/>
  <c r="M206"/>
  <c r="O204"/>
  <c r="N201"/>
  <c r="N198"/>
  <c r="M195"/>
  <c r="O193"/>
  <c r="O190"/>
  <c r="O187"/>
  <c r="N186"/>
  <c r="O181"/>
  <c r="N180"/>
  <c r="N174"/>
  <c r="O170"/>
  <c r="O169"/>
  <c r="M168"/>
  <c r="O164"/>
  <c r="M163"/>
  <c r="N158"/>
  <c r="O154"/>
  <c r="O153"/>
  <c r="N152"/>
  <c r="O264"/>
  <c r="N261"/>
  <c r="N258"/>
  <c r="O255"/>
  <c r="N252"/>
  <c r="N249"/>
  <c r="N246"/>
  <c r="M243"/>
  <c r="O241"/>
  <c r="O238"/>
  <c r="N235"/>
  <c r="N232"/>
  <c r="M229"/>
  <c r="O227"/>
  <c r="N224"/>
  <c r="N221"/>
  <c r="N218"/>
  <c r="N215"/>
  <c r="M212"/>
  <c r="O210"/>
  <c r="O207"/>
  <c r="N204"/>
  <c r="M201"/>
  <c r="M198"/>
  <c r="O196"/>
  <c r="N193"/>
  <c r="N190"/>
  <c r="N187"/>
  <c r="M186"/>
  <c r="N181"/>
  <c r="M180"/>
  <c r="O175"/>
  <c r="M174"/>
  <c r="O171"/>
  <c r="N170"/>
  <c r="N169"/>
  <c r="N164"/>
  <c r="O159"/>
  <c r="M158"/>
  <c r="O155"/>
  <c r="N154"/>
  <c r="N153"/>
  <c r="M152"/>
  <c r="O149"/>
  <c r="M147"/>
  <c r="N142"/>
  <c r="N138"/>
  <c r="M137"/>
  <c r="O133"/>
  <c r="M132"/>
  <c r="N126"/>
  <c r="N123"/>
  <c r="M122"/>
  <c r="O117"/>
  <c r="O113"/>
  <c r="O112"/>
  <c r="N111"/>
  <c r="N107"/>
  <c r="M106"/>
  <c r="N102"/>
  <c r="O98"/>
  <c r="M97"/>
  <c r="N93"/>
  <c r="M92"/>
  <c r="O89"/>
  <c r="N88"/>
  <c r="O84"/>
  <c r="M83"/>
  <c r="N79"/>
  <c r="O75"/>
  <c r="N264"/>
  <c r="M261"/>
  <c r="M258"/>
  <c r="N255"/>
  <c r="M252"/>
  <c r="M249"/>
  <c r="M246"/>
  <c r="O244"/>
  <c r="N241"/>
  <c r="N238"/>
  <c r="M235"/>
  <c r="O233"/>
  <c r="M232"/>
  <c r="O230"/>
  <c r="N227"/>
  <c r="M224"/>
  <c r="M221"/>
  <c r="M218"/>
  <c r="M215"/>
  <c r="O213"/>
  <c r="N210"/>
  <c r="N207"/>
  <c r="M204"/>
  <c r="O202"/>
  <c r="O199"/>
  <c r="N196"/>
  <c r="M193"/>
  <c r="M190"/>
  <c r="O188"/>
  <c r="M187"/>
  <c r="O183"/>
  <c r="O182"/>
  <c r="M181"/>
  <c r="O177"/>
  <c r="O176"/>
  <c r="N175"/>
  <c r="O172"/>
  <c r="N171"/>
  <c r="M170"/>
  <c r="M169"/>
  <c r="O165"/>
  <c r="M164"/>
  <c r="N159"/>
  <c r="O156"/>
  <c r="N155"/>
  <c r="M154"/>
  <c r="M153"/>
  <c r="N149"/>
  <c r="O148"/>
  <c r="O143"/>
  <c r="M142"/>
  <c r="O139"/>
  <c r="M138"/>
  <c r="N133"/>
  <c r="O127"/>
  <c r="M126"/>
  <c r="M123"/>
  <c r="M265"/>
  <c r="M262"/>
  <c r="M259"/>
  <c r="O257"/>
  <c r="M256"/>
  <c r="M253"/>
  <c r="M250"/>
  <c r="M247"/>
  <c r="O245"/>
  <c r="N242"/>
  <c r="N239"/>
  <c r="M236"/>
  <c r="O234"/>
  <c r="O231"/>
  <c r="N228"/>
  <c r="M225"/>
  <c r="M222"/>
  <c r="O220"/>
  <c r="M219"/>
  <c r="O217"/>
  <c r="M216"/>
  <c r="O214"/>
  <c r="N211"/>
  <c r="M208"/>
  <c r="M205"/>
  <c r="O203"/>
  <c r="O200"/>
  <c r="N197"/>
  <c r="M194"/>
  <c r="O192"/>
  <c r="M191"/>
  <c r="O189"/>
  <c r="O185"/>
  <c r="M184"/>
  <c r="O179"/>
  <c r="N178"/>
  <c r="N173"/>
  <c r="O167"/>
  <c r="M166"/>
  <c r="O162"/>
  <c r="N161"/>
  <c r="M160"/>
  <c r="N157"/>
  <c r="N151"/>
  <c r="M150"/>
  <c r="O146"/>
  <c r="N145"/>
  <c r="M144"/>
  <c r="N140"/>
  <c r="O135"/>
  <c r="M134"/>
  <c r="O131"/>
  <c r="N130"/>
  <c r="M129"/>
  <c r="M128"/>
  <c r="O125"/>
  <c r="M124"/>
  <c r="O121"/>
  <c r="N120"/>
  <c r="M119"/>
  <c r="M115"/>
  <c r="M114"/>
  <c r="N109"/>
  <c r="N265"/>
  <c r="O260"/>
  <c r="N251"/>
  <c r="M244"/>
  <c r="M233"/>
  <c r="O226"/>
  <c r="O219"/>
  <c r="N214"/>
  <c r="O212"/>
  <c r="M203"/>
  <c r="M199"/>
  <c r="M192"/>
  <c r="M179"/>
  <c r="N176"/>
  <c r="M162"/>
  <c r="M155"/>
  <c r="N148"/>
  <c r="M145"/>
  <c r="O142"/>
  <c r="O137"/>
  <c r="M136"/>
  <c r="M131"/>
  <c r="O128"/>
  <c r="M120"/>
  <c r="O114"/>
  <c r="N110"/>
  <c r="O107"/>
  <c r="O103"/>
  <c r="O99"/>
  <c r="N95"/>
  <c r="M91"/>
  <c r="O88"/>
  <c r="N84"/>
  <c r="O81"/>
  <c r="M80"/>
  <c r="N77"/>
  <c r="M76"/>
  <c r="N73"/>
  <c r="M72"/>
  <c r="O69"/>
  <c r="N68"/>
  <c r="O64"/>
  <c r="M63"/>
  <c r="N59"/>
  <c r="O55"/>
  <c r="M54"/>
  <c r="N50"/>
  <c r="O46"/>
  <c r="M45"/>
  <c r="N41"/>
  <c r="N37"/>
  <c r="M36"/>
  <c r="O33"/>
  <c r="N260"/>
  <c r="O253"/>
  <c r="O248"/>
  <c r="O237"/>
  <c r="O228"/>
  <c r="N226"/>
  <c r="N219"/>
  <c r="M214"/>
  <c r="O205"/>
  <c r="O194"/>
  <c r="N189"/>
  <c r="N185"/>
  <c r="M176"/>
  <c r="O174"/>
  <c r="N172"/>
  <c r="N167"/>
  <c r="N165"/>
  <c r="O163"/>
  <c r="O151"/>
  <c r="M148"/>
  <c r="N146"/>
  <c r="O140"/>
  <c r="N137"/>
  <c r="O134"/>
  <c r="N128"/>
  <c r="N121"/>
  <c r="N117"/>
  <c r="N114"/>
  <c r="M110"/>
  <c r="M107"/>
  <c r="N103"/>
  <c r="N99"/>
  <c r="O96"/>
  <c r="M95"/>
  <c r="O92"/>
  <c r="M88"/>
  <c r="O85"/>
  <c r="M84"/>
  <c r="N81"/>
  <c r="O78"/>
  <c r="M77"/>
  <c r="O74"/>
  <c r="M73"/>
  <c r="N69"/>
  <c r="M68"/>
  <c r="O65"/>
  <c r="N64"/>
  <c r="O60"/>
  <c r="M59"/>
  <c r="N55"/>
  <c r="O51"/>
  <c r="M50"/>
  <c r="N46"/>
  <c r="O42"/>
  <c r="M41"/>
  <c r="O38"/>
  <c r="M37"/>
  <c r="N33"/>
  <c r="N29"/>
  <c r="M28"/>
  <c r="O262"/>
  <c r="N257"/>
  <c r="M255"/>
  <c r="N253"/>
  <c r="N248"/>
  <c r="M241"/>
  <c r="O239"/>
  <c r="N237"/>
  <c r="N230"/>
  <c r="M228"/>
  <c r="O223"/>
  <c r="O216"/>
  <c r="O209"/>
  <c r="M207"/>
  <c r="N205"/>
  <c r="M196"/>
  <c r="N194"/>
  <c r="M189"/>
  <c r="M185"/>
  <c r="N182"/>
  <c r="N177"/>
  <c r="M172"/>
  <c r="M167"/>
  <c r="M165"/>
  <c r="N163"/>
  <c r="M151"/>
  <c r="M149"/>
  <c r="M146"/>
  <c r="M140"/>
  <c r="N134"/>
  <c r="O132"/>
  <c r="O129"/>
  <c r="M121"/>
  <c r="O118"/>
  <c r="M117"/>
  <c r="O115"/>
  <c r="O111"/>
  <c r="N266"/>
  <c r="O259"/>
  <c r="N250"/>
  <c r="M245"/>
  <c r="M234"/>
  <c r="O225"/>
  <c r="N220"/>
  <c r="N213"/>
  <c r="M211"/>
  <c r="M202"/>
  <c r="M200"/>
  <c r="N191"/>
  <c r="N183"/>
  <c r="O173"/>
  <c r="N168"/>
  <c r="N160"/>
  <c r="M156"/>
  <c r="O147"/>
  <c r="M143"/>
  <c r="N141"/>
  <c r="O130"/>
  <c r="N124"/>
  <c r="O122"/>
  <c r="M118"/>
  <c r="N112"/>
  <c r="M108"/>
  <c r="N105"/>
  <c r="M104"/>
  <c r="N101"/>
  <c r="M100"/>
  <c r="N97"/>
  <c r="M93"/>
  <c r="O90"/>
  <c r="N86"/>
  <c r="M82"/>
  <c r="O79"/>
  <c r="N75"/>
  <c r="O71"/>
  <c r="M70"/>
  <c r="N66"/>
  <c r="O62"/>
  <c r="M61"/>
  <c r="N57"/>
  <c r="M56"/>
  <c r="O53"/>
  <c r="N52"/>
  <c r="O48"/>
  <c r="M47"/>
  <c r="N43"/>
  <c r="N39"/>
  <c r="O35"/>
  <c r="M34"/>
  <c r="O31"/>
  <c r="M30"/>
  <c r="N26"/>
  <c r="N259"/>
  <c r="O256"/>
  <c r="O247"/>
  <c r="M242"/>
  <c r="N231"/>
  <c r="N208"/>
  <c r="N202"/>
  <c r="M197"/>
  <c r="O191"/>
  <c r="M188"/>
  <c r="M178"/>
  <c r="M171"/>
  <c r="N150"/>
  <c r="O126"/>
  <c r="O124"/>
  <c r="N122"/>
  <c r="O120"/>
  <c r="O116"/>
  <c r="M111"/>
  <c r="M109"/>
  <c r="N104"/>
  <c r="O102"/>
  <c r="O97"/>
  <c r="N90"/>
  <c r="M87"/>
  <c r="N82"/>
  <c r="O80"/>
  <c r="M75"/>
  <c r="O70"/>
  <c r="M67"/>
  <c r="N62"/>
  <c r="N54"/>
  <c r="M51"/>
  <c r="O49"/>
  <c r="M48"/>
  <c r="O43"/>
  <c r="M40"/>
  <c r="N35"/>
  <c r="M32"/>
  <c r="M26"/>
  <c r="N262"/>
  <c r="N256"/>
  <c r="O250"/>
  <c r="N247"/>
  <c r="N244"/>
  <c r="M239"/>
  <c r="O236"/>
  <c r="M231"/>
  <c r="N225"/>
  <c r="O222"/>
  <c r="M213"/>
  <c r="M210"/>
  <c r="N199"/>
  <c r="M173"/>
  <c r="N162"/>
  <c r="O145"/>
  <c r="N139"/>
  <c r="N116"/>
  <c r="M102"/>
  <c r="O95"/>
  <c r="M90"/>
  <c r="N85"/>
  <c r="N80"/>
  <c r="N78"/>
  <c r="O73"/>
  <c r="N70"/>
  <c r="N65"/>
  <c r="M62"/>
  <c r="O57"/>
  <c r="N49"/>
  <c r="M46"/>
  <c r="M43"/>
  <c r="N38"/>
  <c r="M35"/>
  <c r="O30"/>
  <c r="O27"/>
  <c r="M264"/>
  <c r="N236"/>
  <c r="N233"/>
  <c r="N222"/>
  <c r="N216"/>
  <c r="M183"/>
  <c r="N179"/>
  <c r="O158"/>
  <c r="N156"/>
  <c r="O152"/>
  <c r="N147"/>
  <c r="O141"/>
  <c r="M139"/>
  <c r="N131"/>
  <c r="N118"/>
  <c r="M116"/>
  <c r="O105"/>
  <c r="O100"/>
  <c r="M85"/>
  <c r="O83"/>
  <c r="M78"/>
  <c r="O68"/>
  <c r="M65"/>
  <c r="N60"/>
  <c r="M57"/>
  <c r="O52"/>
  <c r="M49"/>
  <c r="O44"/>
  <c r="O41"/>
  <c r="M38"/>
  <c r="M33"/>
  <c r="N30"/>
  <c r="N27"/>
  <c r="O263"/>
  <c r="M257"/>
  <c r="O240"/>
  <c r="O206"/>
  <c r="N203"/>
  <c r="O195"/>
  <c r="N192"/>
  <c r="O186"/>
  <c r="N184"/>
  <c r="O168"/>
  <c r="O157"/>
  <c r="O138"/>
  <c r="M135"/>
  <c r="M127"/>
  <c r="O119"/>
  <c r="N115"/>
  <c r="N113"/>
  <c r="N108"/>
  <c r="O106"/>
  <c r="O101"/>
  <c r="M96"/>
  <c r="O94"/>
  <c r="N89"/>
  <c r="M86"/>
  <c r="M79"/>
  <c r="M74"/>
  <c r="M69"/>
  <c r="M66"/>
  <c r="O61"/>
  <c r="M58"/>
  <c r="M53"/>
  <c r="N47"/>
  <c r="O45"/>
  <c r="N42"/>
  <c r="M39"/>
  <c r="O34"/>
  <c r="M31"/>
  <c r="N28"/>
  <c r="O243"/>
  <c r="N240"/>
  <c r="N223"/>
  <c r="M175"/>
  <c r="N135"/>
  <c r="N132"/>
  <c r="O123"/>
  <c r="N119"/>
  <c r="M105"/>
  <c r="M103"/>
  <c r="N91"/>
  <c r="N76"/>
  <c r="O29"/>
  <c r="N209"/>
  <c r="N206"/>
  <c r="M177"/>
  <c r="N125"/>
  <c r="M113"/>
  <c r="O109"/>
  <c r="O67"/>
  <c r="O37"/>
  <c r="N31"/>
  <c r="M29"/>
  <c r="O229"/>
  <c r="O150"/>
  <c r="M141"/>
  <c r="O136"/>
  <c r="M125"/>
  <c r="N94"/>
  <c r="O82"/>
  <c r="N67"/>
  <c r="O63"/>
  <c r="N61"/>
  <c r="O59"/>
  <c r="N45"/>
  <c r="O39"/>
  <c r="M27"/>
  <c r="O211"/>
  <c r="O208"/>
  <c r="O201"/>
  <c r="O198"/>
  <c r="N195"/>
  <c r="O166"/>
  <c r="O160"/>
  <c r="M157"/>
  <c r="N143"/>
  <c r="N127"/>
  <c r="N106"/>
  <c r="O104"/>
  <c r="M98"/>
  <c r="M71"/>
  <c r="O32"/>
  <c r="O265"/>
  <c r="O254"/>
  <c r="O251"/>
  <c r="N200"/>
  <c r="N136"/>
  <c r="O108"/>
  <c r="M94"/>
  <c r="N92"/>
  <c r="M81"/>
  <c r="N74"/>
  <c r="N72"/>
  <c r="N63"/>
  <c r="N44"/>
  <c r="M42"/>
  <c r="N40"/>
  <c r="M89"/>
  <c r="M227"/>
  <c r="N129"/>
  <c r="M99"/>
  <c r="N36"/>
  <c r="M230"/>
  <c r="O86"/>
  <c r="N254"/>
  <c r="N166"/>
  <c r="M133"/>
  <c r="M130"/>
  <c r="N96"/>
  <c r="N83"/>
  <c r="O76"/>
  <c r="O58"/>
  <c r="O56"/>
  <c r="M44"/>
  <c r="O26"/>
  <c r="M161"/>
  <c r="N234"/>
  <c r="M182"/>
  <c r="N53"/>
  <c r="O72"/>
  <c r="N188"/>
  <c r="O161"/>
  <c r="M159"/>
  <c r="O110"/>
  <c r="N100"/>
  <c r="N98"/>
  <c r="O87"/>
  <c r="M60"/>
  <c r="N58"/>
  <c r="N56"/>
  <c r="O54"/>
  <c r="M52"/>
  <c r="O50"/>
  <c r="N48"/>
  <c r="O28"/>
  <c r="M112"/>
  <c r="N87"/>
  <c r="O144"/>
  <c r="M55"/>
  <c r="O47"/>
  <c r="O197"/>
  <c r="O242"/>
  <c r="N217"/>
  <c r="O180"/>
  <c r="O178"/>
  <c r="O93"/>
  <c r="O91"/>
  <c r="N71"/>
  <c r="O66"/>
  <c r="M64"/>
  <c r="N32"/>
  <c r="O266"/>
  <c r="N263"/>
  <c r="N245"/>
  <c r="M238"/>
  <c r="M220"/>
  <c r="M217"/>
  <c r="O184"/>
  <c r="O77"/>
  <c r="O36"/>
  <c r="N34"/>
  <c r="M101"/>
  <c r="N51"/>
  <c r="N144"/>
  <c r="O40"/>
  <c r="D29" i="46"/>
  <c r="O29" s="1"/>
  <c r="P29" s="1"/>
  <c r="Q29" s="1"/>
  <c r="E29"/>
  <c r="F30" i="41"/>
  <c r="E30"/>
  <c r="T30" s="1"/>
  <c r="V21" i="46"/>
  <c r="AF25" i="41"/>
  <c r="N24" i="46"/>
  <c r="L24"/>
  <c r="AB25"/>
  <c r="K25" s="1"/>
  <c r="AD25"/>
  <c r="L25" s="1"/>
  <c r="AI26" i="41"/>
  <c r="S26" s="1"/>
  <c r="AG26"/>
  <c r="O17" i="49" a="1"/>
  <c r="Q19" s="1"/>
  <c r="R23" i="46"/>
  <c r="S23" s="1"/>
  <c r="T23" s="1"/>
  <c r="U17" i="68"/>
  <c r="U19"/>
  <c r="U18"/>
  <c r="W18" s="1"/>
  <c r="M21" s="1"/>
  <c r="AK27" i="46"/>
  <c r="H27"/>
  <c r="I27" s="1"/>
  <c r="D62" i="54"/>
  <c r="D26"/>
  <c r="C37"/>
  <c r="B48"/>
  <c r="D58"/>
  <c r="B33"/>
  <c r="D43"/>
  <c r="C54"/>
  <c r="C35"/>
  <c r="B46"/>
  <c r="D56"/>
  <c r="C185"/>
  <c r="B174"/>
  <c r="D164"/>
  <c r="C153"/>
  <c r="B142"/>
  <c r="D132"/>
  <c r="C121"/>
  <c r="B110"/>
  <c r="D100"/>
  <c r="C89"/>
  <c r="B78"/>
  <c r="D68"/>
  <c r="B183"/>
  <c r="D173"/>
  <c r="C162"/>
  <c r="B151"/>
  <c r="D141"/>
  <c r="C130"/>
  <c r="B119"/>
  <c r="D109"/>
  <c r="C98"/>
  <c r="B87"/>
  <c r="D77"/>
  <c r="C66"/>
  <c r="K5" s="1"/>
  <c r="C187"/>
  <c r="B176"/>
  <c r="D166"/>
  <c r="C155"/>
  <c r="B144"/>
  <c r="D134"/>
  <c r="C123"/>
  <c r="B112"/>
  <c r="D102"/>
  <c r="C91"/>
  <c r="B80"/>
  <c r="D70"/>
  <c r="D183"/>
  <c r="C172"/>
  <c r="B161"/>
  <c r="D151"/>
  <c r="C140"/>
  <c r="B129"/>
  <c r="D119"/>
  <c r="C108"/>
  <c r="B97"/>
  <c r="D87"/>
  <c r="C76"/>
  <c r="D65"/>
  <c r="C32"/>
  <c r="B43"/>
  <c r="D53"/>
  <c r="B28"/>
  <c r="D38"/>
  <c r="C49"/>
  <c r="B60"/>
  <c r="C34"/>
  <c r="B45"/>
  <c r="D55"/>
  <c r="B26"/>
  <c r="D36"/>
  <c r="C47"/>
  <c r="B58"/>
  <c r="D184"/>
  <c r="C173"/>
  <c r="B162"/>
  <c r="D152"/>
  <c r="C141"/>
  <c r="B130"/>
  <c r="D120"/>
  <c r="C109"/>
  <c r="B98"/>
  <c r="D88"/>
  <c r="C77"/>
  <c r="B66"/>
  <c r="C182"/>
  <c r="B171"/>
  <c r="D161"/>
  <c r="C150"/>
  <c r="B139"/>
  <c r="D129"/>
  <c r="C118"/>
  <c r="B107"/>
  <c r="D97"/>
  <c r="C86"/>
  <c r="B75"/>
  <c r="B65"/>
  <c r="D186"/>
  <c r="C175"/>
  <c r="B164"/>
  <c r="D154"/>
  <c r="C143"/>
  <c r="B132"/>
  <c r="D122"/>
  <c r="C111"/>
  <c r="B100"/>
  <c r="D90"/>
  <c r="C79"/>
  <c r="B68"/>
  <c r="B181"/>
  <c r="D171"/>
  <c r="C160"/>
  <c r="B149"/>
  <c r="D139"/>
  <c r="C128"/>
  <c r="B117"/>
  <c r="D107"/>
  <c r="C96"/>
  <c r="B85"/>
  <c r="D75"/>
  <c r="C64"/>
  <c r="D33"/>
  <c r="C44"/>
  <c r="B55"/>
  <c r="C29"/>
  <c r="B40"/>
  <c r="D50"/>
  <c r="B64"/>
  <c r="D35"/>
  <c r="C46"/>
  <c r="B57"/>
  <c r="C27"/>
  <c r="B38"/>
  <c r="D48"/>
  <c r="C59"/>
  <c r="B182"/>
  <c r="D172"/>
  <c r="C161"/>
  <c r="B150"/>
  <c r="D140"/>
  <c r="C129"/>
  <c r="B118"/>
  <c r="D108"/>
  <c r="C97"/>
  <c r="B86"/>
  <c r="D76"/>
  <c r="D64"/>
  <c r="D181"/>
  <c r="C170"/>
  <c r="B159"/>
  <c r="D149"/>
  <c r="C138"/>
  <c r="B127"/>
  <c r="D117"/>
  <c r="C106"/>
  <c r="B95"/>
  <c r="D85"/>
  <c r="C74"/>
  <c r="D63"/>
  <c r="B184"/>
  <c r="D174"/>
  <c r="C163"/>
  <c r="B152"/>
  <c r="D142"/>
  <c r="C131"/>
  <c r="B120"/>
  <c r="D110"/>
  <c r="C99"/>
  <c r="B88"/>
  <c r="D78"/>
  <c r="C67"/>
  <c r="C180"/>
  <c r="B169"/>
  <c r="D159"/>
  <c r="C148"/>
  <c r="B137"/>
  <c r="D127"/>
  <c r="C116"/>
  <c r="B105"/>
  <c r="D95"/>
  <c r="C84"/>
  <c r="B73"/>
  <c r="B63"/>
  <c r="B35"/>
  <c r="D45"/>
  <c r="C56"/>
  <c r="C33"/>
  <c r="B44"/>
  <c r="D54"/>
  <c r="B29"/>
  <c r="D39"/>
  <c r="C50"/>
  <c r="C31"/>
  <c r="B42"/>
  <c r="D52"/>
  <c r="B189"/>
  <c r="B178"/>
  <c r="D168"/>
  <c r="C157"/>
  <c r="B146"/>
  <c r="D136"/>
  <c r="C125"/>
  <c r="B114"/>
  <c r="D104"/>
  <c r="C93"/>
  <c r="B82"/>
  <c r="D72"/>
  <c r="B187"/>
  <c r="D177"/>
  <c r="C166"/>
  <c r="B155"/>
  <c r="D145"/>
  <c r="C134"/>
  <c r="B123"/>
  <c r="D113"/>
  <c r="C102"/>
  <c r="B91"/>
  <c r="D81"/>
  <c r="C70"/>
  <c r="B180"/>
  <c r="D170"/>
  <c r="C159"/>
  <c r="B148"/>
  <c r="D138"/>
  <c r="C127"/>
  <c r="B116"/>
  <c r="D106"/>
  <c r="C95"/>
  <c r="B84"/>
  <c r="D74"/>
  <c r="D187"/>
  <c r="C176"/>
  <c r="B165"/>
  <c r="D155"/>
  <c r="C144"/>
  <c r="B133"/>
  <c r="D123"/>
  <c r="C112"/>
  <c r="B101"/>
  <c r="D91"/>
  <c r="C80"/>
  <c r="B69"/>
  <c r="C28"/>
  <c r="B39"/>
  <c r="D49"/>
  <c r="C60"/>
  <c r="D42"/>
  <c r="D27"/>
  <c r="B49"/>
  <c r="B30"/>
  <c r="C51"/>
  <c r="D180"/>
  <c r="B158"/>
  <c r="C137"/>
  <c r="D116"/>
  <c r="B94"/>
  <c r="C73"/>
  <c r="C178"/>
  <c r="D157"/>
  <c r="B135"/>
  <c r="C114"/>
  <c r="D93"/>
  <c r="B71"/>
  <c r="D182"/>
  <c r="B160"/>
  <c r="C139"/>
  <c r="D118"/>
  <c r="B96"/>
  <c r="C75"/>
  <c r="B177"/>
  <c r="C156"/>
  <c r="D135"/>
  <c r="B113"/>
  <c r="C92"/>
  <c r="D71"/>
  <c r="D37"/>
  <c r="B59"/>
  <c r="C45"/>
  <c r="C30"/>
  <c r="D51"/>
  <c r="D32"/>
  <c r="B54"/>
  <c r="C177"/>
  <c r="D156"/>
  <c r="B134"/>
  <c r="C113"/>
  <c r="D92"/>
  <c r="B70"/>
  <c r="B175"/>
  <c r="C154"/>
  <c r="D133"/>
  <c r="B111"/>
  <c r="C90"/>
  <c r="D69"/>
  <c r="C179"/>
  <c r="D158"/>
  <c r="B136"/>
  <c r="C115"/>
  <c r="D94"/>
  <c r="B72"/>
  <c r="D175"/>
  <c r="B153"/>
  <c r="C132"/>
  <c r="D111"/>
  <c r="B89"/>
  <c r="C68"/>
  <c r="C40"/>
  <c r="B62"/>
  <c r="D46"/>
  <c r="D31"/>
  <c r="B53"/>
  <c r="B34"/>
  <c r="C55"/>
  <c r="D176"/>
  <c r="B154"/>
  <c r="C133"/>
  <c r="D112"/>
  <c r="B90"/>
  <c r="C69"/>
  <c r="C174"/>
  <c r="D153"/>
  <c r="B131"/>
  <c r="C110"/>
  <c r="D89"/>
  <c r="B67"/>
  <c r="D178"/>
  <c r="B156"/>
  <c r="C135"/>
  <c r="D114"/>
  <c r="B92"/>
  <c r="C71"/>
  <c r="B173"/>
  <c r="C152"/>
  <c r="D131"/>
  <c r="B109"/>
  <c r="C88"/>
  <c r="D67"/>
  <c r="D41"/>
  <c r="C63"/>
  <c r="D34"/>
  <c r="B56"/>
  <c r="B41"/>
  <c r="C43"/>
  <c r="B188"/>
  <c r="B166"/>
  <c r="C145"/>
  <c r="D124"/>
  <c r="B102"/>
  <c r="C81"/>
  <c r="C186"/>
  <c r="D165"/>
  <c r="B143"/>
  <c r="C122"/>
  <c r="D101"/>
  <c r="B79"/>
  <c r="D189"/>
  <c r="B168"/>
  <c r="C147"/>
  <c r="D126"/>
  <c r="B104"/>
  <c r="C83"/>
  <c r="B185"/>
  <c r="C164"/>
  <c r="D143"/>
  <c r="B121"/>
  <c r="C100"/>
  <c r="D79"/>
  <c r="D29"/>
  <c r="B51"/>
  <c r="B36"/>
  <c r="C42"/>
  <c r="D44"/>
  <c r="C165"/>
  <c r="B122"/>
  <c r="D80"/>
  <c r="B163"/>
  <c r="D121"/>
  <c r="C78"/>
  <c r="C167"/>
  <c r="B124"/>
  <c r="D82"/>
  <c r="D163"/>
  <c r="C120"/>
  <c r="B77"/>
  <c r="C52"/>
  <c r="C26"/>
  <c r="D96"/>
  <c r="C183"/>
  <c r="B93"/>
  <c r="C41"/>
  <c r="D47"/>
  <c r="B50"/>
  <c r="D160"/>
  <c r="C117"/>
  <c r="B74"/>
  <c r="C158"/>
  <c r="B115"/>
  <c r="D73"/>
  <c r="D162"/>
  <c r="C119"/>
  <c r="B76"/>
  <c r="B157"/>
  <c r="D115"/>
  <c r="C72"/>
  <c r="D57"/>
  <c r="D28"/>
  <c r="B179"/>
  <c r="D98"/>
  <c r="C36"/>
  <c r="B52"/>
  <c r="C58"/>
  <c r="D60"/>
  <c r="C149"/>
  <c r="B106"/>
  <c r="C189"/>
  <c r="B147"/>
  <c r="D105"/>
  <c r="C62"/>
  <c r="C151"/>
  <c r="B108"/>
  <c r="D66"/>
  <c r="D147"/>
  <c r="C104"/>
  <c r="D61"/>
  <c r="C181"/>
  <c r="D137"/>
  <c r="D179"/>
  <c r="C53"/>
  <c r="D59"/>
  <c r="C61"/>
  <c r="D148"/>
  <c r="C105"/>
  <c r="C188"/>
  <c r="C146"/>
  <c r="B103"/>
  <c r="B61"/>
  <c r="D150"/>
  <c r="C107"/>
  <c r="C65"/>
  <c r="B145"/>
  <c r="D103"/>
  <c r="B27"/>
  <c r="C57"/>
  <c r="B186"/>
  <c r="D144"/>
  <c r="C101"/>
  <c r="D185"/>
  <c r="C142"/>
  <c r="B99"/>
  <c r="D188"/>
  <c r="D146"/>
  <c r="C103"/>
  <c r="C184"/>
  <c r="B141"/>
  <c r="D99"/>
  <c r="B31"/>
  <c r="B138"/>
  <c r="C94"/>
  <c r="B140"/>
  <c r="C136"/>
  <c r="D40"/>
  <c r="B167"/>
  <c r="B128"/>
  <c r="B81"/>
  <c r="C38"/>
  <c r="C124"/>
  <c r="D83"/>
  <c r="B170"/>
  <c r="C126"/>
  <c r="C87"/>
  <c r="B47"/>
  <c r="D169"/>
  <c r="C169"/>
  <c r="D125"/>
  <c r="D86"/>
  <c r="C48"/>
  <c r="C171"/>
  <c r="D130"/>
  <c r="D30"/>
  <c r="D128"/>
  <c r="B83"/>
  <c r="C168"/>
  <c r="B32"/>
  <c r="B126"/>
  <c r="C82"/>
  <c r="D167"/>
  <c r="B37"/>
  <c r="C85"/>
  <c r="B172"/>
  <c r="B125"/>
  <c r="D84"/>
  <c r="C39"/>
  <c r="D195"/>
  <c r="D191"/>
  <c r="B195"/>
  <c r="C191"/>
  <c r="C195"/>
  <c r="B191"/>
  <c r="D192"/>
  <c r="B193"/>
  <c r="D196"/>
  <c r="C192"/>
  <c r="C193"/>
  <c r="C197"/>
  <c r="B196"/>
  <c r="D197"/>
  <c r="D193"/>
  <c r="B197"/>
  <c r="B192"/>
  <c r="C196"/>
  <c r="AG51" i="46"/>
  <c r="AF51"/>
  <c r="AI51" s="1"/>
  <c r="I28" i="41"/>
  <c r="AQ28"/>
  <c r="AP28"/>
  <c r="M14" i="50"/>
  <c r="Q14" s="1"/>
  <c r="M19" s="1"/>
  <c r="K13"/>
  <c r="O13" s="1"/>
  <c r="K18" s="1"/>
  <c r="L12"/>
  <c r="P12" s="1"/>
  <c r="L17" s="1"/>
  <c r="L13"/>
  <c r="P13" s="1"/>
  <c r="L18" s="1"/>
  <c r="K12"/>
  <c r="O12" s="1"/>
  <c r="K17" s="1"/>
  <c r="M13"/>
  <c r="Q13" s="1"/>
  <c r="M18" s="1"/>
  <c r="L14"/>
  <c r="P14" s="1"/>
  <c r="L19" s="1"/>
  <c r="K14"/>
  <c r="O14" s="1"/>
  <c r="K19" s="1"/>
  <c r="M12"/>
  <c r="Q12" s="1"/>
  <c r="M17" s="1"/>
  <c r="B31" i="41"/>
  <c r="AU30"/>
  <c r="C30"/>
  <c r="D30" s="1"/>
  <c r="AX30"/>
  <c r="AV30"/>
  <c r="H30"/>
  <c r="AW30"/>
  <c r="Q5" i="53"/>
  <c r="M5"/>
  <c r="L6"/>
  <c r="M7" s="1"/>
  <c r="S19" s="1"/>
  <c r="AB52" i="46"/>
  <c r="AD52" s="1"/>
  <c r="AC52"/>
  <c r="AE52" s="1"/>
  <c r="AH52" s="1"/>
  <c r="U19" i="47"/>
  <c r="U18"/>
  <c r="W18" s="1"/>
  <c r="M21" s="1"/>
  <c r="U17"/>
  <c r="G29" i="41"/>
  <c r="K27"/>
  <c r="B7" i="55" s="1"/>
  <c r="AO27" i="41"/>
  <c r="AJ27"/>
  <c r="AD27"/>
  <c r="AE27" s="1"/>
  <c r="L27" s="1"/>
  <c r="AN27"/>
  <c r="AM27"/>
  <c r="AL27"/>
  <c r="AK27"/>
  <c r="S18" i="51"/>
  <c r="N7"/>
  <c r="K12" s="1" a="1"/>
  <c r="M24" i="46"/>
  <c r="N6" i="52"/>
  <c r="O7" s="1"/>
  <c r="S17"/>
  <c r="P28" i="46"/>
  <c r="Q28" s="1"/>
  <c r="F28"/>
  <c r="L5" i="53"/>
  <c r="B16"/>
  <c r="M25" i="41" s="1"/>
  <c r="Q7" i="52"/>
  <c r="R8" s="1"/>
  <c r="S9" s="1"/>
  <c r="R6"/>
  <c r="S7" s="1"/>
  <c r="AE26" i="46"/>
  <c r="Y26"/>
  <c r="Z26" s="1"/>
  <c r="J26" s="1"/>
  <c r="AG26"/>
  <c r="AI26"/>
  <c r="AJ26"/>
  <c r="AF26"/>
  <c r="AH26"/>
  <c r="B29"/>
  <c r="C29" s="1"/>
  <c r="AO29"/>
  <c r="AQ29"/>
  <c r="A30"/>
  <c r="AR29"/>
  <c r="AP29"/>
  <c r="G29"/>
  <c r="Q6" i="52"/>
  <c r="R7" s="1"/>
  <c r="S8" s="1"/>
  <c r="M6"/>
  <c r="Z54" i="46"/>
  <c r="AK53"/>
  <c r="AJ53"/>
  <c r="AA53"/>
  <c r="AM53"/>
  <c r="AL53"/>
  <c r="AC25"/>
  <c r="O18" i="48"/>
  <c r="Q19"/>
  <c r="Q17"/>
  <c r="P18"/>
  <c r="P17"/>
  <c r="O17"/>
  <c r="Q18"/>
  <c r="O19"/>
  <c r="P19"/>
  <c r="AH26" i="41"/>
  <c r="W36" i="69" l="1"/>
  <c r="AU67"/>
  <c r="AT67"/>
  <c r="AW67" s="1"/>
  <c r="AG67"/>
  <c r="AF67"/>
  <c r="AI67" s="1"/>
  <c r="AK69"/>
  <c r="AJ69"/>
  <c r="Z70"/>
  <c r="AA69"/>
  <c r="AL69"/>
  <c r="AM69"/>
  <c r="S37"/>
  <c r="X37" s="1"/>
  <c r="AC68"/>
  <c r="AE68" s="1"/>
  <c r="AH68" s="1"/>
  <c r="AP68"/>
  <c r="AR68" s="1"/>
  <c r="AQ68"/>
  <c r="AS68" s="1"/>
  <c r="AV68" s="1"/>
  <c r="AB68"/>
  <c r="AD68" s="1"/>
  <c r="R38"/>
  <c r="S38" s="1"/>
  <c r="U38" s="1"/>
  <c r="AB56" i="41"/>
  <c r="AL56"/>
  <c r="AM56"/>
  <c r="AN56"/>
  <c r="AA57"/>
  <c r="AK56"/>
  <c r="AG54"/>
  <c r="AJ54" s="1"/>
  <c r="AH54"/>
  <c r="AD55"/>
  <c r="AF55" s="1"/>
  <c r="AI55" s="1"/>
  <c r="AC55"/>
  <c r="AE55" s="1"/>
  <c r="N266" i="55"/>
  <c r="N263"/>
  <c r="N260"/>
  <c r="M257"/>
  <c r="N254"/>
  <c r="N264"/>
  <c r="N265"/>
  <c r="O260"/>
  <c r="O252"/>
  <c r="N249"/>
  <c r="M246"/>
  <c r="O244"/>
  <c r="N241"/>
  <c r="N238"/>
  <c r="M235"/>
  <c r="O233"/>
  <c r="N230"/>
  <c r="M227"/>
  <c r="O225"/>
  <c r="O222"/>
  <c r="N219"/>
  <c r="M216"/>
  <c r="O214"/>
  <c r="N211"/>
  <c r="M208"/>
  <c r="M205"/>
  <c r="O203"/>
  <c r="N200"/>
  <c r="M197"/>
  <c r="O195"/>
  <c r="N192"/>
  <c r="N189"/>
  <c r="N185"/>
  <c r="O178"/>
  <c r="M177"/>
  <c r="M176"/>
  <c r="M173"/>
  <c r="O167"/>
  <c r="N166"/>
  <c r="N160"/>
  <c r="N155"/>
  <c r="N154"/>
  <c r="O148"/>
  <c r="M147"/>
  <c r="O140"/>
  <c r="M139"/>
  <c r="N134"/>
  <c r="N126"/>
  <c r="M125"/>
  <c r="O120"/>
  <c r="O118"/>
  <c r="M116"/>
  <c r="M115"/>
  <c r="M114"/>
  <c r="O110"/>
  <c r="M108"/>
  <c r="M106"/>
  <c r="O100"/>
  <c r="N99"/>
  <c r="M98"/>
  <c r="O92"/>
  <c r="N91"/>
  <c r="M90"/>
  <c r="O84"/>
  <c r="N83"/>
  <c r="M82"/>
  <c r="O76"/>
  <c r="N75"/>
  <c r="M74"/>
  <c r="O68"/>
  <c r="N67"/>
  <c r="M66"/>
  <c r="O60"/>
  <c r="N59"/>
  <c r="M58"/>
  <c r="O52"/>
  <c r="N51"/>
  <c r="M50"/>
  <c r="O44"/>
  <c r="N43"/>
  <c r="M42"/>
  <c r="O36"/>
  <c r="N35"/>
  <c r="M34"/>
  <c r="O28"/>
  <c r="N27"/>
  <c r="M26"/>
  <c r="M265"/>
  <c r="O263"/>
  <c r="M260"/>
  <c r="O258"/>
  <c r="O255"/>
  <c r="N252"/>
  <c r="M249"/>
  <c r="O247"/>
  <c r="N244"/>
  <c r="M241"/>
  <c r="M238"/>
  <c r="O236"/>
  <c r="N233"/>
  <c r="M230"/>
  <c r="O228"/>
  <c r="N225"/>
  <c r="N222"/>
  <c r="M219"/>
  <c r="O217"/>
  <c r="N214"/>
  <c r="M211"/>
  <c r="O209"/>
  <c r="O206"/>
  <c r="N203"/>
  <c r="M200"/>
  <c r="O198"/>
  <c r="N195"/>
  <c r="M192"/>
  <c r="M189"/>
  <c r="O186"/>
  <c r="M185"/>
  <c r="O180"/>
  <c r="O179"/>
  <c r="N178"/>
  <c r="O174"/>
  <c r="O168"/>
  <c r="N167"/>
  <c r="M166"/>
  <c r="O161"/>
  <c r="M160"/>
  <c r="O156"/>
  <c r="M155"/>
  <c r="M154"/>
  <c r="O149"/>
  <c r="N148"/>
  <c r="O141"/>
  <c r="N140"/>
  <c r="O135"/>
  <c r="M134"/>
  <c r="O130"/>
  <c r="O128"/>
  <c r="O127"/>
  <c r="M126"/>
  <c r="N120"/>
  <c r="O119"/>
  <c r="N118"/>
  <c r="O117"/>
  <c r="N110"/>
  <c r="O109"/>
  <c r="O101"/>
  <c r="N100"/>
  <c r="M99"/>
  <c r="O93"/>
  <c r="N92"/>
  <c r="M91"/>
  <c r="O85"/>
  <c r="N84"/>
  <c r="M83"/>
  <c r="O77"/>
  <c r="N76"/>
  <c r="M75"/>
  <c r="O69"/>
  <c r="N68"/>
  <c r="M67"/>
  <c r="O61"/>
  <c r="N60"/>
  <c r="M59"/>
  <c r="O53"/>
  <c r="N52"/>
  <c r="M51"/>
  <c r="O45"/>
  <c r="N44"/>
  <c r="M43"/>
  <c r="O37"/>
  <c r="N36"/>
  <c r="M35"/>
  <c r="O29"/>
  <c r="N28"/>
  <c r="M27"/>
  <c r="M263"/>
  <c r="O261"/>
  <c r="N258"/>
  <c r="N255"/>
  <c r="O253"/>
  <c r="M252"/>
  <c r="O250"/>
  <c r="N247"/>
  <c r="M244"/>
  <c r="O242"/>
  <c r="O239"/>
  <c r="N236"/>
  <c r="M233"/>
  <c r="O231"/>
  <c r="N228"/>
  <c r="M225"/>
  <c r="M222"/>
  <c r="O220"/>
  <c r="N217"/>
  <c r="M214"/>
  <c r="O212"/>
  <c r="N209"/>
  <c r="N206"/>
  <c r="M203"/>
  <c r="O201"/>
  <c r="N198"/>
  <c r="M195"/>
  <c r="O193"/>
  <c r="O190"/>
  <c r="O187"/>
  <c r="N186"/>
  <c r="O181"/>
  <c r="N180"/>
  <c r="N179"/>
  <c r="M178"/>
  <c r="N174"/>
  <c r="O171"/>
  <c r="O169"/>
  <c r="N168"/>
  <c r="M167"/>
  <c r="N161"/>
  <c r="O157"/>
  <c r="N156"/>
  <c r="N149"/>
  <c r="M148"/>
  <c r="O142"/>
  <c r="N141"/>
  <c r="M140"/>
  <c r="O136"/>
  <c r="N135"/>
  <c r="N130"/>
  <c r="N128"/>
  <c r="N127"/>
  <c r="O122"/>
  <c r="O121"/>
  <c r="M120"/>
  <c r="N119"/>
  <c r="M118"/>
  <c r="N117"/>
  <c r="M110"/>
  <c r="N109"/>
  <c r="O102"/>
  <c r="N101"/>
  <c r="M100"/>
  <c r="O94"/>
  <c r="N93"/>
  <c r="M92"/>
  <c r="O86"/>
  <c r="N85"/>
  <c r="M84"/>
  <c r="O78"/>
  <c r="N77"/>
  <c r="M76"/>
  <c r="O70"/>
  <c r="N69"/>
  <c r="M68"/>
  <c r="O62"/>
  <c r="N61"/>
  <c r="M60"/>
  <c r="O54"/>
  <c r="N53"/>
  <c r="M52"/>
  <c r="O46"/>
  <c r="N45"/>
  <c r="M44"/>
  <c r="O38"/>
  <c r="N37"/>
  <c r="M36"/>
  <c r="O30"/>
  <c r="N29"/>
  <c r="M28"/>
  <c r="O264"/>
  <c r="O262"/>
  <c r="N259"/>
  <c r="M256"/>
  <c r="O251"/>
  <c r="N248"/>
  <c r="M245"/>
  <c r="O243"/>
  <c r="N240"/>
  <c r="N237"/>
  <c r="M234"/>
  <c r="O232"/>
  <c r="N229"/>
  <c r="M226"/>
  <c r="O224"/>
  <c r="M223"/>
  <c r="O221"/>
  <c r="N218"/>
  <c r="M215"/>
  <c r="O213"/>
  <c r="N210"/>
  <c r="N207"/>
  <c r="M204"/>
  <c r="O202"/>
  <c r="N199"/>
  <c r="M196"/>
  <c r="O194"/>
  <c r="O191"/>
  <c r="O188"/>
  <c r="O184"/>
  <c r="N183"/>
  <c r="M182"/>
  <c r="N175"/>
  <c r="N172"/>
  <c r="N170"/>
  <c r="O165"/>
  <c r="O164"/>
  <c r="M163"/>
  <c r="M162"/>
  <c r="O159"/>
  <c r="M158"/>
  <c r="O153"/>
  <c r="N152"/>
  <c r="M151"/>
  <c r="M150"/>
  <c r="O146"/>
  <c r="O145"/>
  <c r="M144"/>
  <c r="M143"/>
  <c r="O138"/>
  <c r="O137"/>
  <c r="O133"/>
  <c r="N132"/>
  <c r="M131"/>
  <c r="M129"/>
  <c r="M124"/>
  <c r="M123"/>
  <c r="O113"/>
  <c r="M112"/>
  <c r="M111"/>
  <c r="O107"/>
  <c r="O105"/>
  <c r="N104"/>
  <c r="M103"/>
  <c r="O97"/>
  <c r="N96"/>
  <c r="M95"/>
  <c r="O89"/>
  <c r="N88"/>
  <c r="M87"/>
  <c r="O81"/>
  <c r="N80"/>
  <c r="M79"/>
  <c r="O73"/>
  <c r="N72"/>
  <c r="M71"/>
  <c r="O65"/>
  <c r="N64"/>
  <c r="M63"/>
  <c r="O57"/>
  <c r="N56"/>
  <c r="M55"/>
  <c r="O49"/>
  <c r="N48"/>
  <c r="M47"/>
  <c r="O41"/>
  <c r="N40"/>
  <c r="M39"/>
  <c r="O33"/>
  <c r="N32"/>
  <c r="M31"/>
  <c r="O257"/>
  <c r="M255"/>
  <c r="M253"/>
  <c r="O246"/>
  <c r="O237"/>
  <c r="N235"/>
  <c r="M228"/>
  <c r="N226"/>
  <c r="M221"/>
  <c r="M212"/>
  <c r="M201"/>
  <c r="M194"/>
  <c r="M190"/>
  <c r="M188"/>
  <c r="M186"/>
  <c r="N184"/>
  <c r="M181"/>
  <c r="N176"/>
  <c r="M174"/>
  <c r="O172"/>
  <c r="N163"/>
  <c r="O151"/>
  <c r="N146"/>
  <c r="M145"/>
  <c r="N137"/>
  <c r="M132"/>
  <c r="M127"/>
  <c r="M122"/>
  <c r="O114"/>
  <c r="O111"/>
  <c r="O106"/>
  <c r="O98"/>
  <c r="O90"/>
  <c r="O82"/>
  <c r="O74"/>
  <c r="O66"/>
  <c r="O58"/>
  <c r="O50"/>
  <c r="O42"/>
  <c r="O34"/>
  <c r="O26"/>
  <c r="O266"/>
  <c r="M264"/>
  <c r="O259"/>
  <c r="N257"/>
  <c r="O248"/>
  <c r="N246"/>
  <c r="N239"/>
  <c r="M237"/>
  <c r="N232"/>
  <c r="O230"/>
  <c r="O223"/>
  <c r="O216"/>
  <c r="O205"/>
  <c r="O196"/>
  <c r="M184"/>
  <c r="M179"/>
  <c r="O177"/>
  <c r="M172"/>
  <c r="N169"/>
  <c r="O154"/>
  <c r="N151"/>
  <c r="M146"/>
  <c r="O143"/>
  <c r="N138"/>
  <c r="M137"/>
  <c r="M130"/>
  <c r="O125"/>
  <c r="M117"/>
  <c r="N114"/>
  <c r="N111"/>
  <c r="M109"/>
  <c r="N106"/>
  <c r="O103"/>
  <c r="N98"/>
  <c r="O95"/>
  <c r="N90"/>
  <c r="O87"/>
  <c r="N82"/>
  <c r="O79"/>
  <c r="N74"/>
  <c r="O71"/>
  <c r="N66"/>
  <c r="O63"/>
  <c r="N58"/>
  <c r="O55"/>
  <c r="N50"/>
  <c r="O47"/>
  <c r="N42"/>
  <c r="O39"/>
  <c r="N34"/>
  <c r="O31"/>
  <c r="N26"/>
  <c r="M266"/>
  <c r="N261"/>
  <c r="M259"/>
  <c r="N250"/>
  <c r="M248"/>
  <c r="N243"/>
  <c r="O241"/>
  <c r="M239"/>
  <c r="M232"/>
  <c r="N223"/>
  <c r="O218"/>
  <c r="N216"/>
  <c r="M209"/>
  <c r="O207"/>
  <c r="N205"/>
  <c r="M198"/>
  <c r="N196"/>
  <c r="N177"/>
  <c r="M169"/>
  <c r="N164"/>
  <c r="M161"/>
  <c r="N159"/>
  <c r="N157"/>
  <c r="M149"/>
  <c r="O147"/>
  <c r="N143"/>
  <c r="M138"/>
  <c r="M135"/>
  <c r="N133"/>
  <c r="N125"/>
  <c r="O115"/>
  <c r="O112"/>
  <c r="N107"/>
  <c r="N103"/>
  <c r="N95"/>
  <c r="N87"/>
  <c r="N79"/>
  <c r="N71"/>
  <c r="N63"/>
  <c r="N55"/>
  <c r="N47"/>
  <c r="N39"/>
  <c r="N31"/>
  <c r="O256"/>
  <c r="M254"/>
  <c r="O245"/>
  <c r="M236"/>
  <c r="N234"/>
  <c r="O229"/>
  <c r="N227"/>
  <c r="M220"/>
  <c r="M213"/>
  <c r="M202"/>
  <c r="M193"/>
  <c r="M191"/>
  <c r="M187"/>
  <c r="O185"/>
  <c r="N182"/>
  <c r="M180"/>
  <c r="O175"/>
  <c r="N173"/>
  <c r="O170"/>
  <c r="M165"/>
  <c r="M152"/>
  <c r="N144"/>
  <c r="N139"/>
  <c r="N136"/>
  <c r="O131"/>
  <c r="O126"/>
  <c r="N123"/>
  <c r="O116"/>
  <c r="O108"/>
  <c r="O104"/>
  <c r="O99"/>
  <c r="O96"/>
  <c r="O91"/>
  <c r="O88"/>
  <c r="O83"/>
  <c r="O80"/>
  <c r="O75"/>
  <c r="O72"/>
  <c r="O67"/>
  <c r="O64"/>
  <c r="O59"/>
  <c r="O56"/>
  <c r="O51"/>
  <c r="O48"/>
  <c r="O43"/>
  <c r="O40"/>
  <c r="O35"/>
  <c r="O32"/>
  <c r="O27"/>
  <c r="M250"/>
  <c r="M247"/>
  <c r="O235"/>
  <c r="M229"/>
  <c r="O226"/>
  <c r="N220"/>
  <c r="N204"/>
  <c r="N201"/>
  <c r="N190"/>
  <c r="O183"/>
  <c r="N181"/>
  <c r="M164"/>
  <c r="O158"/>
  <c r="M156"/>
  <c r="M121"/>
  <c r="M119"/>
  <c r="N113"/>
  <c r="M105"/>
  <c r="N86"/>
  <c r="M73"/>
  <c r="N54"/>
  <c r="M41"/>
  <c r="O249"/>
  <c r="M231"/>
  <c r="O219"/>
  <c r="O189"/>
  <c r="M93"/>
  <c r="M80"/>
  <c r="M48"/>
  <c r="M262"/>
  <c r="M218"/>
  <c r="M210"/>
  <c r="O129"/>
  <c r="M81"/>
  <c r="O204"/>
  <c r="N188"/>
  <c r="O139"/>
  <c r="M94"/>
  <c r="M64"/>
  <c r="M30"/>
  <c r="M261"/>
  <c r="M258"/>
  <c r="O238"/>
  <c r="M217"/>
  <c r="M183"/>
  <c r="M170"/>
  <c r="M168"/>
  <c r="O166"/>
  <c r="O162"/>
  <c r="O160"/>
  <c r="N158"/>
  <c r="N142"/>
  <c r="O124"/>
  <c r="M113"/>
  <c r="N108"/>
  <c r="M101"/>
  <c r="N97"/>
  <c r="M88"/>
  <c r="M86"/>
  <c r="M69"/>
  <c r="N65"/>
  <c r="M56"/>
  <c r="M54"/>
  <c r="M37"/>
  <c r="N33"/>
  <c r="O254"/>
  <c r="O240"/>
  <c r="O200"/>
  <c r="M171"/>
  <c r="N150"/>
  <c r="M78"/>
  <c r="N57"/>
  <c r="N253"/>
  <c r="O215"/>
  <c r="M133"/>
  <c r="N62"/>
  <c r="M207"/>
  <c r="N145"/>
  <c r="O123"/>
  <c r="N105"/>
  <c r="N73"/>
  <c r="M45"/>
  <c r="M243"/>
  <c r="N231"/>
  <c r="O211"/>
  <c r="M206"/>
  <c r="O192"/>
  <c r="N187"/>
  <c r="O176"/>
  <c r="N171"/>
  <c r="N162"/>
  <c r="O152"/>
  <c r="O150"/>
  <c r="O144"/>
  <c r="M142"/>
  <c r="M136"/>
  <c r="O134"/>
  <c r="O132"/>
  <c r="N124"/>
  <c r="N122"/>
  <c r="N116"/>
  <c r="M97"/>
  <c r="N78"/>
  <c r="M65"/>
  <c r="N46"/>
  <c r="M33"/>
  <c r="O234"/>
  <c r="O208"/>
  <c r="O173"/>
  <c r="M128"/>
  <c r="N89"/>
  <c r="M61"/>
  <c r="M46"/>
  <c r="M29"/>
  <c r="N256"/>
  <c r="M224"/>
  <c r="M175"/>
  <c r="N94"/>
  <c r="M49"/>
  <c r="N30"/>
  <c r="N215"/>
  <c r="M199"/>
  <c r="M141"/>
  <c r="N121"/>
  <c r="M96"/>
  <c r="M62"/>
  <c r="N41"/>
  <c r="N251"/>
  <c r="M240"/>
  <c r="N213"/>
  <c r="N208"/>
  <c r="O197"/>
  <c r="N194"/>
  <c r="N165"/>
  <c r="O163"/>
  <c r="M157"/>
  <c r="O155"/>
  <c r="N153"/>
  <c r="N112"/>
  <c r="N102"/>
  <c r="M89"/>
  <c r="N70"/>
  <c r="M57"/>
  <c r="N38"/>
  <c r="N262"/>
  <c r="M251"/>
  <c r="N245"/>
  <c r="N242"/>
  <c r="O227"/>
  <c r="N224"/>
  <c r="N221"/>
  <c r="O210"/>
  <c r="N202"/>
  <c r="N197"/>
  <c r="N191"/>
  <c r="O182"/>
  <c r="M159"/>
  <c r="M153"/>
  <c r="N147"/>
  <c r="M104"/>
  <c r="M102"/>
  <c r="M85"/>
  <c r="N81"/>
  <c r="M72"/>
  <c r="M70"/>
  <c r="M53"/>
  <c r="N49"/>
  <c r="M40"/>
  <c r="M38"/>
  <c r="O265"/>
  <c r="M242"/>
  <c r="O199"/>
  <c r="N131"/>
  <c r="M107"/>
  <c r="N212"/>
  <c r="N193"/>
  <c r="N129"/>
  <c r="N115"/>
  <c r="M77"/>
  <c r="M32"/>
  <c r="D30" i="46"/>
  <c r="O30" s="1"/>
  <c r="E30"/>
  <c r="F31" i="41"/>
  <c r="E31"/>
  <c r="T31" s="1"/>
  <c r="S24" i="46"/>
  <c r="U24" s="1"/>
  <c r="J28" i="41"/>
  <c r="AV28" s="1"/>
  <c r="AX28"/>
  <c r="AW28"/>
  <c r="AA25" i="46"/>
  <c r="R25" s="1"/>
  <c r="AG27" i="41"/>
  <c r="N25" i="46"/>
  <c r="AF26" i="41"/>
  <c r="O17" i="49"/>
  <c r="P19"/>
  <c r="P17"/>
  <c r="Q18"/>
  <c r="O19"/>
  <c r="Q17"/>
  <c r="P18"/>
  <c r="O18"/>
  <c r="AD26" i="46"/>
  <c r="L26" s="1"/>
  <c r="AI27" i="41"/>
  <c r="AF27" s="1"/>
  <c r="L13" i="51"/>
  <c r="P13" s="1"/>
  <c r="L18" s="1"/>
  <c r="L12"/>
  <c r="P12" s="1"/>
  <c r="L17" s="1"/>
  <c r="K13"/>
  <c r="O13" s="1"/>
  <c r="K18" s="1"/>
  <c r="K12"/>
  <c r="O12" s="1"/>
  <c r="K17" s="1"/>
  <c r="M13"/>
  <c r="Q13" s="1"/>
  <c r="M18" s="1"/>
  <c r="L14"/>
  <c r="P14" s="1"/>
  <c r="L19" s="1"/>
  <c r="K14"/>
  <c r="O14" s="1"/>
  <c r="K19" s="1"/>
  <c r="M12"/>
  <c r="Q12" s="1"/>
  <c r="M17" s="1"/>
  <c r="M14"/>
  <c r="Q14" s="1"/>
  <c r="M19" s="1"/>
  <c r="M25" i="46"/>
  <c r="AK54"/>
  <c r="AJ54"/>
  <c r="Z55"/>
  <c r="AL54"/>
  <c r="AA54"/>
  <c r="AM54"/>
  <c r="A31"/>
  <c r="AQ30"/>
  <c r="AP30"/>
  <c r="AR30"/>
  <c r="B30"/>
  <c r="C30" s="1"/>
  <c r="G30"/>
  <c r="AO30"/>
  <c r="W17" i="47"/>
  <c r="N6" i="53"/>
  <c r="O7" s="1"/>
  <c r="S17"/>
  <c r="R6"/>
  <c r="S7" s="1"/>
  <c r="Q7"/>
  <c r="R8" s="1"/>
  <c r="S9" s="1"/>
  <c r="AJ27" i="46"/>
  <c r="Y27"/>
  <c r="Z27" s="1"/>
  <c r="J27" s="1"/>
  <c r="AI27"/>
  <c r="AE27"/>
  <c r="AG27"/>
  <c r="AH27"/>
  <c r="AF27"/>
  <c r="M6" i="53"/>
  <c r="Q6"/>
  <c r="R7" s="1"/>
  <c r="S8" s="1"/>
  <c r="B188" i="55"/>
  <c r="C177"/>
  <c r="B166"/>
  <c r="D156"/>
  <c r="C145"/>
  <c r="B134"/>
  <c r="D124"/>
  <c r="C113"/>
  <c r="B102"/>
  <c r="D92"/>
  <c r="C81"/>
  <c r="B70"/>
  <c r="D185"/>
  <c r="C174"/>
  <c r="B163"/>
  <c r="D153"/>
  <c r="C142"/>
  <c r="B131"/>
  <c r="D121"/>
  <c r="C110"/>
  <c r="B99"/>
  <c r="D89"/>
  <c r="C78"/>
  <c r="B67"/>
  <c r="D188"/>
  <c r="B189"/>
  <c r="D176"/>
  <c r="D164"/>
  <c r="D152"/>
  <c r="D140"/>
  <c r="D128"/>
  <c r="D116"/>
  <c r="D104"/>
  <c r="B90"/>
  <c r="B78"/>
  <c r="B66"/>
  <c r="B179"/>
  <c r="B167"/>
  <c r="B155"/>
  <c r="B143"/>
  <c r="C130"/>
  <c r="C118"/>
  <c r="C106"/>
  <c r="C94"/>
  <c r="C82"/>
  <c r="C70"/>
  <c r="D189"/>
  <c r="D178"/>
  <c r="C167"/>
  <c r="B156"/>
  <c r="D146"/>
  <c r="C135"/>
  <c r="B124"/>
  <c r="D114"/>
  <c r="C103"/>
  <c r="B92"/>
  <c r="D82"/>
  <c r="C71"/>
  <c r="D183"/>
  <c r="C172"/>
  <c r="B161"/>
  <c r="D151"/>
  <c r="C140"/>
  <c r="B129"/>
  <c r="D119"/>
  <c r="C108"/>
  <c r="B97"/>
  <c r="D87"/>
  <c r="C76"/>
  <c r="D65"/>
  <c r="C28"/>
  <c r="B39"/>
  <c r="D49"/>
  <c r="C60"/>
  <c r="D30"/>
  <c r="C41"/>
  <c r="B52"/>
  <c r="C65"/>
  <c r="C30"/>
  <c r="B41"/>
  <c r="D51"/>
  <c r="C27"/>
  <c r="B38"/>
  <c r="D48"/>
  <c r="C59"/>
  <c r="B186"/>
  <c r="B174"/>
  <c r="B162"/>
  <c r="B150"/>
  <c r="B138"/>
  <c r="B126"/>
  <c r="B114"/>
  <c r="C101"/>
  <c r="C89"/>
  <c r="C77"/>
  <c r="C189"/>
  <c r="C178"/>
  <c r="C166"/>
  <c r="C154"/>
  <c r="D141"/>
  <c r="D129"/>
  <c r="D117"/>
  <c r="D105"/>
  <c r="D93"/>
  <c r="D81"/>
  <c r="D69"/>
  <c r="C187"/>
  <c r="B176"/>
  <c r="D166"/>
  <c r="C155"/>
  <c r="B144"/>
  <c r="D134"/>
  <c r="C123"/>
  <c r="B112"/>
  <c r="D102"/>
  <c r="C91"/>
  <c r="B80"/>
  <c r="D70"/>
  <c r="B181"/>
  <c r="D171"/>
  <c r="C160"/>
  <c r="B149"/>
  <c r="D139"/>
  <c r="C128"/>
  <c r="B117"/>
  <c r="D107"/>
  <c r="C96"/>
  <c r="B85"/>
  <c r="D75"/>
  <c r="C64"/>
  <c r="D29"/>
  <c r="C40"/>
  <c r="B51"/>
  <c r="B62"/>
  <c r="B32"/>
  <c r="D42"/>
  <c r="C53"/>
  <c r="D31"/>
  <c r="C42"/>
  <c r="B53"/>
  <c r="D28"/>
  <c r="C39"/>
  <c r="B50"/>
  <c r="D60"/>
  <c r="C185"/>
  <c r="C173"/>
  <c r="C161"/>
  <c r="C149"/>
  <c r="C137"/>
  <c r="C125"/>
  <c r="D112"/>
  <c r="D100"/>
  <c r="D88"/>
  <c r="D76"/>
  <c r="C188"/>
  <c r="D177"/>
  <c r="D165"/>
  <c r="B151"/>
  <c r="B139"/>
  <c r="B127"/>
  <c r="B115"/>
  <c r="B103"/>
  <c r="B91"/>
  <c r="B79"/>
  <c r="C66"/>
  <c r="D186"/>
  <c r="C175"/>
  <c r="B164"/>
  <c r="D154"/>
  <c r="C143"/>
  <c r="B132"/>
  <c r="D122"/>
  <c r="C111"/>
  <c r="B100"/>
  <c r="D90"/>
  <c r="C79"/>
  <c r="B68"/>
  <c r="C180"/>
  <c r="B169"/>
  <c r="D159"/>
  <c r="C148"/>
  <c r="B137"/>
  <c r="D127"/>
  <c r="C116"/>
  <c r="B105"/>
  <c r="D95"/>
  <c r="C84"/>
  <c r="B73"/>
  <c r="B63"/>
  <c r="B31"/>
  <c r="D41"/>
  <c r="C52"/>
  <c r="C63"/>
  <c r="C33"/>
  <c r="B44"/>
  <c r="D54"/>
  <c r="B33"/>
  <c r="D43"/>
  <c r="C54"/>
  <c r="B30"/>
  <c r="D40"/>
  <c r="C51"/>
  <c r="C61"/>
  <c r="D195"/>
  <c r="C181"/>
  <c r="C169"/>
  <c r="C157"/>
  <c r="D144"/>
  <c r="D132"/>
  <c r="D120"/>
  <c r="D108"/>
  <c r="D96"/>
  <c r="D84"/>
  <c r="D72"/>
  <c r="B183"/>
  <c r="B171"/>
  <c r="B159"/>
  <c r="B147"/>
  <c r="B135"/>
  <c r="B123"/>
  <c r="B111"/>
  <c r="C98"/>
  <c r="C86"/>
  <c r="C74"/>
  <c r="C62"/>
  <c r="D182"/>
  <c r="C171"/>
  <c r="B160"/>
  <c r="D150"/>
  <c r="C139"/>
  <c r="B128"/>
  <c r="D118"/>
  <c r="C107"/>
  <c r="B96"/>
  <c r="D86"/>
  <c r="C75"/>
  <c r="D187"/>
  <c r="C176"/>
  <c r="B165"/>
  <c r="D155"/>
  <c r="C144"/>
  <c r="B133"/>
  <c r="D123"/>
  <c r="C112"/>
  <c r="B101"/>
  <c r="D91"/>
  <c r="C80"/>
  <c r="B69"/>
  <c r="C196"/>
  <c r="B35"/>
  <c r="D45"/>
  <c r="C56"/>
  <c r="D26"/>
  <c r="C37"/>
  <c r="B48"/>
  <c r="D58"/>
  <c r="C26"/>
  <c r="B37"/>
  <c r="D47"/>
  <c r="C58"/>
  <c r="B34"/>
  <c r="D44"/>
  <c r="C55"/>
  <c r="B182"/>
  <c r="B158"/>
  <c r="C133"/>
  <c r="C109"/>
  <c r="C85"/>
  <c r="C186"/>
  <c r="D161"/>
  <c r="D137"/>
  <c r="D113"/>
  <c r="B87"/>
  <c r="D63"/>
  <c r="B172"/>
  <c r="C151"/>
  <c r="D130"/>
  <c r="B108"/>
  <c r="C87"/>
  <c r="D66"/>
  <c r="D167"/>
  <c r="B145"/>
  <c r="C124"/>
  <c r="D103"/>
  <c r="B81"/>
  <c r="B196"/>
  <c r="C44"/>
  <c r="D46"/>
  <c r="C46"/>
  <c r="D32"/>
  <c r="B54"/>
  <c r="D180"/>
  <c r="B154"/>
  <c r="B130"/>
  <c r="B106"/>
  <c r="B82"/>
  <c r="C182"/>
  <c r="C158"/>
  <c r="C134"/>
  <c r="D109"/>
  <c r="D85"/>
  <c r="B61"/>
  <c r="D170"/>
  <c r="B148"/>
  <c r="C127"/>
  <c r="D106"/>
  <c r="B84"/>
  <c r="B185"/>
  <c r="C164"/>
  <c r="D143"/>
  <c r="B121"/>
  <c r="C100"/>
  <c r="D79"/>
  <c r="D196"/>
  <c r="B47"/>
  <c r="B28"/>
  <c r="C49"/>
  <c r="D27"/>
  <c r="B49"/>
  <c r="C35"/>
  <c r="D56"/>
  <c r="B178"/>
  <c r="C153"/>
  <c r="C129"/>
  <c r="C105"/>
  <c r="D80"/>
  <c r="D181"/>
  <c r="D157"/>
  <c r="D133"/>
  <c r="B107"/>
  <c r="B83"/>
  <c r="B168"/>
  <c r="C147"/>
  <c r="D126"/>
  <c r="B104"/>
  <c r="C83"/>
  <c r="C184"/>
  <c r="D163"/>
  <c r="B141"/>
  <c r="C120"/>
  <c r="D99"/>
  <c r="B77"/>
  <c r="B27"/>
  <c r="C48"/>
  <c r="C29"/>
  <c r="D50"/>
  <c r="B29"/>
  <c r="C50"/>
  <c r="D36"/>
  <c r="B58"/>
  <c r="D168"/>
  <c r="B142"/>
  <c r="B118"/>
  <c r="B94"/>
  <c r="C69"/>
  <c r="C170"/>
  <c r="C146"/>
  <c r="C122"/>
  <c r="D97"/>
  <c r="D73"/>
  <c r="B180"/>
  <c r="C159"/>
  <c r="D138"/>
  <c r="B116"/>
  <c r="C95"/>
  <c r="D74"/>
  <c r="D175"/>
  <c r="B153"/>
  <c r="C132"/>
  <c r="D111"/>
  <c r="B89"/>
  <c r="C68"/>
  <c r="C36"/>
  <c r="D57"/>
  <c r="D38"/>
  <c r="B60"/>
  <c r="C38"/>
  <c r="D59"/>
  <c r="B46"/>
  <c r="B195"/>
  <c r="D148"/>
  <c r="B98"/>
  <c r="B175"/>
  <c r="C126"/>
  <c r="D77"/>
  <c r="C163"/>
  <c r="B120"/>
  <c r="D78"/>
  <c r="B157"/>
  <c r="D115"/>
  <c r="C72"/>
  <c r="D53"/>
  <c r="C45"/>
  <c r="B45"/>
  <c r="D52"/>
  <c r="C73"/>
  <c r="B140"/>
  <c r="D135"/>
  <c r="D34"/>
  <c r="B146"/>
  <c r="C97"/>
  <c r="D173"/>
  <c r="D125"/>
  <c r="B75"/>
  <c r="D162"/>
  <c r="C119"/>
  <c r="B76"/>
  <c r="C156"/>
  <c r="B113"/>
  <c r="D71"/>
  <c r="B55"/>
  <c r="B56"/>
  <c r="D55"/>
  <c r="D62"/>
  <c r="B170"/>
  <c r="D149"/>
  <c r="D98"/>
  <c r="C92"/>
  <c r="B42"/>
  <c r="C141"/>
  <c r="C93"/>
  <c r="D169"/>
  <c r="B119"/>
  <c r="B71"/>
  <c r="D158"/>
  <c r="C115"/>
  <c r="B72"/>
  <c r="C152"/>
  <c r="B109"/>
  <c r="D67"/>
  <c r="B59"/>
  <c r="C57"/>
  <c r="B57"/>
  <c r="D101"/>
  <c r="C34"/>
  <c r="D184"/>
  <c r="D136"/>
  <c r="B86"/>
  <c r="C162"/>
  <c r="C114"/>
  <c r="B65"/>
  <c r="B152"/>
  <c r="D110"/>
  <c r="C67"/>
  <c r="D147"/>
  <c r="C104"/>
  <c r="D61"/>
  <c r="D64"/>
  <c r="B64"/>
  <c r="B26"/>
  <c r="D172"/>
  <c r="B122"/>
  <c r="B74"/>
  <c r="C150"/>
  <c r="C102"/>
  <c r="B184"/>
  <c r="D142"/>
  <c r="C99"/>
  <c r="D179"/>
  <c r="C136"/>
  <c r="B93"/>
  <c r="C32"/>
  <c r="C31"/>
  <c r="C195"/>
  <c r="C121"/>
  <c r="C183"/>
  <c r="B177"/>
  <c r="D33"/>
  <c r="D145"/>
  <c r="D94"/>
  <c r="D37"/>
  <c r="C47"/>
  <c r="D68"/>
  <c r="C43"/>
  <c r="C138"/>
  <c r="B88"/>
  <c r="B43"/>
  <c r="D39"/>
  <c r="C131"/>
  <c r="C165"/>
  <c r="B95"/>
  <c r="B173"/>
  <c r="B136"/>
  <c r="D83"/>
  <c r="D160"/>
  <c r="C90"/>
  <c r="C168"/>
  <c r="B36"/>
  <c r="C117"/>
  <c r="C179"/>
  <c r="D131"/>
  <c r="B40"/>
  <c r="B110"/>
  <c r="D174"/>
  <c r="B125"/>
  <c r="D35"/>
  <c r="C88"/>
  <c r="B187"/>
  <c r="B197"/>
  <c r="D197"/>
  <c r="C197"/>
  <c r="B191"/>
  <c r="C191"/>
  <c r="D191"/>
  <c r="B192"/>
  <c r="C193"/>
  <c r="B193"/>
  <c r="C192"/>
  <c r="D193"/>
  <c r="D192"/>
  <c r="AF52" i="46"/>
  <c r="AI52" s="1"/>
  <c r="AG52"/>
  <c r="B16" i="54"/>
  <c r="M26" i="41" s="1"/>
  <c r="L5" i="54"/>
  <c r="V23" i="46"/>
  <c r="W23"/>
  <c r="AC26"/>
  <c r="U23"/>
  <c r="F29"/>
  <c r="AB26"/>
  <c r="K26" s="1"/>
  <c r="W19" i="68"/>
  <c r="N21" s="1"/>
  <c r="Q5" i="54"/>
  <c r="L6"/>
  <c r="M7" s="1"/>
  <c r="S19" s="1"/>
  <c r="M5"/>
  <c r="N7" i="52"/>
  <c r="K12" s="1" a="1"/>
  <c r="S18"/>
  <c r="U17" i="48" a="1"/>
  <c r="W19" i="47"/>
  <c r="N21" s="1"/>
  <c r="O17" i="50" a="1"/>
  <c r="AC53" i="46"/>
  <c r="AE53" s="1"/>
  <c r="AH53" s="1"/>
  <c r="AB53"/>
  <c r="AD53" s="1"/>
  <c r="AK28"/>
  <c r="H28"/>
  <c r="I28" s="1"/>
  <c r="AH27" i="41"/>
  <c r="I29"/>
  <c r="J29" s="1"/>
  <c r="AP29"/>
  <c r="AQ29"/>
  <c r="G30"/>
  <c r="H31"/>
  <c r="AW31"/>
  <c r="AV31"/>
  <c r="AU31"/>
  <c r="AX31"/>
  <c r="B32"/>
  <c r="C31"/>
  <c r="D31" s="1"/>
  <c r="W17" i="68"/>
  <c r="X38" i="69" l="1"/>
  <c r="U37"/>
  <c r="T37"/>
  <c r="AU68"/>
  <c r="AT68"/>
  <c r="AW68" s="1"/>
  <c r="AQ69"/>
  <c r="AS69" s="1"/>
  <c r="AV69" s="1"/>
  <c r="AB69"/>
  <c r="AD69" s="1"/>
  <c r="AP69"/>
  <c r="AR69" s="1"/>
  <c r="AC69"/>
  <c r="AE69" s="1"/>
  <c r="AH69" s="1"/>
  <c r="AG68"/>
  <c r="AF68"/>
  <c r="AI68" s="1"/>
  <c r="T38"/>
  <c r="AM70"/>
  <c r="Z71"/>
  <c r="AA70"/>
  <c r="AL70"/>
  <c r="AK70"/>
  <c r="AJ70"/>
  <c r="AK57" i="41"/>
  <c r="AL57"/>
  <c r="AM57"/>
  <c r="AB57"/>
  <c r="AN57"/>
  <c r="AA58"/>
  <c r="AH55"/>
  <c r="AG55"/>
  <c r="AJ55" s="1"/>
  <c r="AC56"/>
  <c r="AE56" s="1"/>
  <c r="AD56"/>
  <c r="AF56" s="1"/>
  <c r="AI56" s="1"/>
  <c r="T24" i="46"/>
  <c r="W24" s="1"/>
  <c r="F32" i="41"/>
  <c r="E32"/>
  <c r="T32" s="1"/>
  <c r="D31" i="46"/>
  <c r="O31" s="1"/>
  <c r="E31"/>
  <c r="K28" i="41"/>
  <c r="B7" i="56" s="1"/>
  <c r="AO28" i="41"/>
  <c r="AJ28"/>
  <c r="AD28"/>
  <c r="AE28" s="1"/>
  <c r="L28" s="1"/>
  <c r="AM28"/>
  <c r="AN28"/>
  <c r="AL28"/>
  <c r="AK28"/>
  <c r="S25" i="46"/>
  <c r="U25" s="1"/>
  <c r="AA26"/>
  <c r="R26" s="1"/>
  <c r="N26"/>
  <c r="M26"/>
  <c r="U17" i="49" a="1"/>
  <c r="U19" s="1"/>
  <c r="S27" i="41"/>
  <c r="AB27" i="46"/>
  <c r="K27" s="1"/>
  <c r="M14" i="52"/>
  <c r="Q14" s="1"/>
  <c r="M19" s="1"/>
  <c r="L12"/>
  <c r="P12" s="1"/>
  <c r="L17" s="1"/>
  <c r="L13"/>
  <c r="P13" s="1"/>
  <c r="L18" s="1"/>
  <c r="M13"/>
  <c r="Q13" s="1"/>
  <c r="M18" s="1"/>
  <c r="M12"/>
  <c r="Q12" s="1"/>
  <c r="M17" s="1"/>
  <c r="K13"/>
  <c r="O13" s="1"/>
  <c r="K18" s="1"/>
  <c r="K12"/>
  <c r="O12" s="1"/>
  <c r="K17" s="1"/>
  <c r="K14"/>
  <c r="O14" s="1"/>
  <c r="K19" s="1"/>
  <c r="L14"/>
  <c r="P14" s="1"/>
  <c r="L19" s="1"/>
  <c r="L21" i="68"/>
  <c r="Q6" i="54"/>
  <c r="R7" s="1"/>
  <c r="S8" s="1"/>
  <c r="M6"/>
  <c r="AB54" i="46"/>
  <c r="AD54" s="1"/>
  <c r="AC54"/>
  <c r="AE54" s="1"/>
  <c r="AH54" s="1"/>
  <c r="O17" i="51" a="1"/>
  <c r="C32" i="41"/>
  <c r="D32" s="1"/>
  <c r="AU32"/>
  <c r="AW32"/>
  <c r="B33"/>
  <c r="H32"/>
  <c r="AX32"/>
  <c r="AV32"/>
  <c r="I30"/>
  <c r="J30" s="1"/>
  <c r="AP30"/>
  <c r="AQ30"/>
  <c r="H29" i="46"/>
  <c r="I29" s="1"/>
  <c r="AK29"/>
  <c r="L5" i="55"/>
  <c r="B16"/>
  <c r="M27" i="41" s="1"/>
  <c r="AK55" i="46"/>
  <c r="Z56"/>
  <c r="AJ55"/>
  <c r="AA55"/>
  <c r="AM55"/>
  <c r="AL55"/>
  <c r="K29" i="41"/>
  <c r="B7" i="57" s="1"/>
  <c r="AD29" i="41"/>
  <c r="AE29" s="1"/>
  <c r="L29" s="1"/>
  <c r="AO29"/>
  <c r="AN29"/>
  <c r="AM29"/>
  <c r="AK29"/>
  <c r="AJ29"/>
  <c r="AL29"/>
  <c r="N6" i="54"/>
  <c r="O7" s="1"/>
  <c r="S17"/>
  <c r="L21" i="47"/>
  <c r="AG53" i="46"/>
  <c r="AF53"/>
  <c r="AI53" s="1"/>
  <c r="AE28"/>
  <c r="AJ28"/>
  <c r="AG28"/>
  <c r="AH28"/>
  <c r="AF28"/>
  <c r="Y28"/>
  <c r="Z28" s="1"/>
  <c r="J28" s="1"/>
  <c r="AI28"/>
  <c r="F30"/>
  <c r="P30"/>
  <c r="Q30" s="1"/>
  <c r="AC27"/>
  <c r="N7" i="53"/>
  <c r="K12" s="1" a="1"/>
  <c r="S18"/>
  <c r="AD27" i="46"/>
  <c r="K5" i="55"/>
  <c r="G31" i="41"/>
  <c r="Q18" i="50"/>
  <c r="P17"/>
  <c r="Q19"/>
  <c r="O19"/>
  <c r="Q17"/>
  <c r="P19"/>
  <c r="O18"/>
  <c r="P18"/>
  <c r="O17"/>
  <c r="U18" i="48"/>
  <c r="W18" s="1"/>
  <c r="M21" s="1"/>
  <c r="U19"/>
  <c r="U17"/>
  <c r="Q7" i="54"/>
  <c r="R8" s="1"/>
  <c r="S9" s="1"/>
  <c r="R6"/>
  <c r="S7" s="1"/>
  <c r="B31" i="46"/>
  <c r="C31" s="1"/>
  <c r="G31"/>
  <c r="AO31"/>
  <c r="AQ31"/>
  <c r="AP31"/>
  <c r="A32"/>
  <c r="AR31"/>
  <c r="AJ71" i="69" l="1"/>
  <c r="AA71"/>
  <c r="AM71"/>
  <c r="AL71"/>
  <c r="AK71"/>
  <c r="V38"/>
  <c r="W38"/>
  <c r="AG69"/>
  <c r="AF69"/>
  <c r="AI69" s="1"/>
  <c r="V37"/>
  <c r="W37"/>
  <c r="AU69"/>
  <c r="AT69"/>
  <c r="AW69" s="1"/>
  <c r="AB70"/>
  <c r="AD70" s="1"/>
  <c r="AC70"/>
  <c r="AE70" s="1"/>
  <c r="AH70" s="1"/>
  <c r="AD57" i="41"/>
  <c r="AF57" s="1"/>
  <c r="AI57" s="1"/>
  <c r="AC57"/>
  <c r="AE57" s="1"/>
  <c r="AG56"/>
  <c r="AJ56" s="1"/>
  <c r="AH56"/>
  <c r="AK58"/>
  <c r="AM58"/>
  <c r="AN58"/>
  <c r="AL58"/>
  <c r="AB58"/>
  <c r="O265" i="56"/>
  <c r="M264"/>
  <c r="O262"/>
  <c r="O259"/>
  <c r="N256"/>
  <c r="M253"/>
  <c r="O251"/>
  <c r="N248"/>
  <c r="M245"/>
  <c r="O243"/>
  <c r="N240"/>
  <c r="M237"/>
  <c r="M234"/>
  <c r="M231"/>
  <c r="O229"/>
  <c r="N226"/>
  <c r="M223"/>
  <c r="O221"/>
  <c r="M220"/>
  <c r="O218"/>
  <c r="N215"/>
  <c r="M212"/>
  <c r="O210"/>
  <c r="N207"/>
  <c r="N204"/>
  <c r="M201"/>
  <c r="M198"/>
  <c r="O196"/>
  <c r="N193"/>
  <c r="M190"/>
  <c r="O188"/>
  <c r="O184"/>
  <c r="N183"/>
  <c r="M179"/>
  <c r="O175"/>
  <c r="N174"/>
  <c r="M173"/>
  <c r="O169"/>
  <c r="O168"/>
  <c r="M167"/>
  <c r="O161"/>
  <c r="M160"/>
  <c r="N157"/>
  <c r="M156"/>
  <c r="N152"/>
  <c r="M149"/>
  <c r="O144"/>
  <c r="M143"/>
  <c r="O139"/>
  <c r="M138"/>
  <c r="M137"/>
  <c r="N134"/>
  <c r="N133"/>
  <c r="N126"/>
  <c r="O123"/>
  <c r="M122"/>
  <c r="M121"/>
  <c r="O118"/>
  <c r="O117"/>
  <c r="N116"/>
  <c r="O111"/>
  <c r="N104"/>
  <c r="O101"/>
  <c r="M100"/>
  <c r="O96"/>
  <c r="M95"/>
  <c r="N92"/>
  <c r="M91"/>
  <c r="N87"/>
  <c r="O84"/>
  <c r="N83"/>
  <c r="O79"/>
  <c r="N78"/>
  <c r="O74"/>
  <c r="M73"/>
  <c r="O69"/>
  <c r="M68"/>
  <c r="N64"/>
  <c r="M63"/>
  <c r="O59"/>
  <c r="M58"/>
  <c r="M54"/>
  <c r="N51"/>
  <c r="N48"/>
  <c r="O45"/>
  <c r="O42"/>
  <c r="M41"/>
  <c r="M38"/>
  <c r="N35"/>
  <c r="N32"/>
  <c r="O29"/>
  <c r="O26"/>
  <c r="N265"/>
  <c r="N262"/>
  <c r="N259"/>
  <c r="M256"/>
  <c r="O254"/>
  <c r="N251"/>
  <c r="M248"/>
  <c r="O246"/>
  <c r="N243"/>
  <c r="M240"/>
  <c r="O238"/>
  <c r="O235"/>
  <c r="O232"/>
  <c r="N229"/>
  <c r="M226"/>
  <c r="O224"/>
  <c r="N221"/>
  <c r="N218"/>
  <c r="M215"/>
  <c r="O213"/>
  <c r="N210"/>
  <c r="M207"/>
  <c r="O205"/>
  <c r="M204"/>
  <c r="O202"/>
  <c r="O199"/>
  <c r="N196"/>
  <c r="M193"/>
  <c r="O191"/>
  <c r="N188"/>
  <c r="N184"/>
  <c r="M183"/>
  <c r="O181"/>
  <c r="O180"/>
  <c r="O176"/>
  <c r="N175"/>
  <c r="M174"/>
  <c r="O170"/>
  <c r="N169"/>
  <c r="N168"/>
  <c r="O163"/>
  <c r="O162"/>
  <c r="N161"/>
  <c r="M157"/>
  <c r="O153"/>
  <c r="M152"/>
  <c r="O150"/>
  <c r="N144"/>
  <c r="O140"/>
  <c r="N139"/>
  <c r="M134"/>
  <c r="M133"/>
  <c r="O127"/>
  <c r="M126"/>
  <c r="N123"/>
  <c r="N118"/>
  <c r="N117"/>
  <c r="M116"/>
  <c r="O112"/>
  <c r="N111"/>
  <c r="O105"/>
  <c r="M104"/>
  <c r="N101"/>
  <c r="N96"/>
  <c r="O93"/>
  <c r="M92"/>
  <c r="O88"/>
  <c r="M87"/>
  <c r="N84"/>
  <c r="M83"/>
  <c r="O80"/>
  <c r="N79"/>
  <c r="M78"/>
  <c r="N74"/>
  <c r="N69"/>
  <c r="O65"/>
  <c r="M64"/>
  <c r="O60"/>
  <c r="N59"/>
  <c r="O55"/>
  <c r="O52"/>
  <c r="M51"/>
  <c r="M48"/>
  <c r="N45"/>
  <c r="N42"/>
  <c r="O39"/>
  <c r="O36"/>
  <c r="M35"/>
  <c r="M32"/>
  <c r="N29"/>
  <c r="N26"/>
  <c r="M265"/>
  <c r="M262"/>
  <c r="M259"/>
  <c r="O257"/>
  <c r="N254"/>
  <c r="M251"/>
  <c r="O249"/>
  <c r="N246"/>
  <c r="M243"/>
  <c r="O241"/>
  <c r="N238"/>
  <c r="N235"/>
  <c r="N232"/>
  <c r="M229"/>
  <c r="O227"/>
  <c r="N224"/>
  <c r="M221"/>
  <c r="M218"/>
  <c r="O216"/>
  <c r="N213"/>
  <c r="M210"/>
  <c r="O208"/>
  <c r="N205"/>
  <c r="N202"/>
  <c r="N199"/>
  <c r="M196"/>
  <c r="O194"/>
  <c r="N191"/>
  <c r="M188"/>
  <c r="O185"/>
  <c r="M184"/>
  <c r="N181"/>
  <c r="N180"/>
  <c r="O177"/>
  <c r="N176"/>
  <c r="M175"/>
  <c r="O171"/>
  <c r="N170"/>
  <c r="M169"/>
  <c r="M168"/>
  <c r="N163"/>
  <c r="N162"/>
  <c r="M161"/>
  <c r="O158"/>
  <c r="N153"/>
  <c r="N150"/>
  <c r="O146"/>
  <c r="O145"/>
  <c r="M144"/>
  <c r="N140"/>
  <c r="M139"/>
  <c r="O135"/>
  <c r="N127"/>
  <c r="O124"/>
  <c r="M123"/>
  <c r="M118"/>
  <c r="M117"/>
  <c r="N112"/>
  <c r="M111"/>
  <c r="O106"/>
  <c r="N105"/>
  <c r="M101"/>
  <c r="O97"/>
  <c r="M96"/>
  <c r="N93"/>
  <c r="N88"/>
  <c r="O85"/>
  <c r="M84"/>
  <c r="N80"/>
  <c r="M79"/>
  <c r="O75"/>
  <c r="M74"/>
  <c r="O70"/>
  <c r="M69"/>
  <c r="N65"/>
  <c r="N60"/>
  <c r="M59"/>
  <c r="O56"/>
  <c r="N55"/>
  <c r="N52"/>
  <c r="O49"/>
  <c r="O46"/>
  <c r="M45"/>
  <c r="M42"/>
  <c r="N39"/>
  <c r="N36"/>
  <c r="O33"/>
  <c r="O30"/>
  <c r="M29"/>
  <c r="M26"/>
  <c r="M266"/>
  <c r="M263"/>
  <c r="O261"/>
  <c r="M260"/>
  <c r="O258"/>
  <c r="N255"/>
  <c r="M252"/>
  <c r="O250"/>
  <c r="N247"/>
  <c r="M244"/>
  <c r="O242"/>
  <c r="N239"/>
  <c r="N236"/>
  <c r="M233"/>
  <c r="M230"/>
  <c r="O228"/>
  <c r="N225"/>
  <c r="M222"/>
  <c r="M219"/>
  <c r="O217"/>
  <c r="N214"/>
  <c r="M211"/>
  <c r="O209"/>
  <c r="N206"/>
  <c r="N203"/>
  <c r="N200"/>
  <c r="M197"/>
  <c r="O195"/>
  <c r="N192"/>
  <c r="M189"/>
  <c r="O187"/>
  <c r="M186"/>
  <c r="N182"/>
  <c r="O178"/>
  <c r="O172"/>
  <c r="O166"/>
  <c r="N165"/>
  <c r="N164"/>
  <c r="O159"/>
  <c r="M155"/>
  <c r="M154"/>
  <c r="N151"/>
  <c r="O148"/>
  <c r="M147"/>
  <c r="N142"/>
  <c r="N141"/>
  <c r="N136"/>
  <c r="O132"/>
  <c r="O131"/>
  <c r="M130"/>
  <c r="N129"/>
  <c r="M128"/>
  <c r="O125"/>
  <c r="O120"/>
  <c r="M119"/>
  <c r="O115"/>
  <c r="M114"/>
  <c r="N113"/>
  <c r="O110"/>
  <c r="O109"/>
  <c r="M108"/>
  <c r="M107"/>
  <c r="O103"/>
  <c r="M102"/>
  <c r="O99"/>
  <c r="M98"/>
  <c r="N94"/>
  <c r="N90"/>
  <c r="M89"/>
  <c r="O86"/>
  <c r="O82"/>
  <c r="M81"/>
  <c r="O77"/>
  <c r="M76"/>
  <c r="N72"/>
  <c r="M71"/>
  <c r="O67"/>
  <c r="M66"/>
  <c r="O62"/>
  <c r="M61"/>
  <c r="N57"/>
  <c r="N53"/>
  <c r="N50"/>
  <c r="O47"/>
  <c r="O44"/>
  <c r="M43"/>
  <c r="M40"/>
  <c r="N37"/>
  <c r="N34"/>
  <c r="O31"/>
  <c r="O28"/>
  <c r="M27"/>
  <c r="O260"/>
  <c r="O253"/>
  <c r="O244"/>
  <c r="O237"/>
  <c r="O233"/>
  <c r="N231"/>
  <c r="M224"/>
  <c r="N222"/>
  <c r="M217"/>
  <c r="M208"/>
  <c r="O201"/>
  <c r="O197"/>
  <c r="O190"/>
  <c r="M182"/>
  <c r="M180"/>
  <c r="O173"/>
  <c r="M170"/>
  <c r="M165"/>
  <c r="N160"/>
  <c r="O147"/>
  <c r="M141"/>
  <c r="N132"/>
  <c r="M131"/>
  <c r="O128"/>
  <c r="N121"/>
  <c r="O114"/>
  <c r="M113"/>
  <c r="M103"/>
  <c r="M82"/>
  <c r="N67"/>
  <c r="O57"/>
  <c r="M46"/>
  <c r="M30"/>
  <c r="N260"/>
  <c r="O255"/>
  <c r="N253"/>
  <c r="M246"/>
  <c r="N244"/>
  <c r="O239"/>
  <c r="N237"/>
  <c r="M235"/>
  <c r="N233"/>
  <c r="N228"/>
  <c r="O226"/>
  <c r="O219"/>
  <c r="O212"/>
  <c r="O203"/>
  <c r="N201"/>
  <c r="M199"/>
  <c r="N197"/>
  <c r="O192"/>
  <c r="N190"/>
  <c r="N178"/>
  <c r="N173"/>
  <c r="N158"/>
  <c r="O156"/>
  <c r="N147"/>
  <c r="O142"/>
  <c r="O137"/>
  <c r="M132"/>
  <c r="N128"/>
  <c r="O126"/>
  <c r="N124"/>
  <c r="O122"/>
  <c r="N114"/>
  <c r="N109"/>
  <c r="N106"/>
  <c r="N99"/>
  <c r="O94"/>
  <c r="O92"/>
  <c r="O89"/>
  <c r="M80"/>
  <c r="N75"/>
  <c r="O73"/>
  <c r="M67"/>
  <c r="N62"/>
  <c r="M57"/>
  <c r="O264"/>
  <c r="N257"/>
  <c r="M255"/>
  <c r="N250"/>
  <c r="O248"/>
  <c r="N241"/>
  <c r="M239"/>
  <c r="M228"/>
  <c r="N219"/>
  <c r="O214"/>
  <c r="N212"/>
  <c r="M205"/>
  <c r="M203"/>
  <c r="N194"/>
  <c r="M192"/>
  <c r="N187"/>
  <c r="M178"/>
  <c r="N171"/>
  <c r="N166"/>
  <c r="M163"/>
  <c r="M158"/>
  <c r="N156"/>
  <c r="M150"/>
  <c r="M142"/>
  <c r="N137"/>
  <c r="M124"/>
  <c r="N122"/>
  <c r="O119"/>
  <c r="N110"/>
  <c r="M109"/>
  <c r="M106"/>
  <c r="M99"/>
  <c r="M94"/>
  <c r="N89"/>
  <c r="O87"/>
  <c r="N85"/>
  <c r="O78"/>
  <c r="M75"/>
  <c r="N73"/>
  <c r="N70"/>
  <c r="O68"/>
  <c r="M65"/>
  <c r="M62"/>
  <c r="O41"/>
  <c r="O266"/>
  <c r="N261"/>
  <c r="O252"/>
  <c r="O245"/>
  <c r="O234"/>
  <c r="M232"/>
  <c r="N230"/>
  <c r="O225"/>
  <c r="N223"/>
  <c r="M216"/>
  <c r="M209"/>
  <c r="O198"/>
  <c r="O189"/>
  <c r="M185"/>
  <c r="O183"/>
  <c r="N179"/>
  <c r="O174"/>
  <c r="O167"/>
  <c r="N154"/>
  <c r="M148"/>
  <c r="N145"/>
  <c r="O143"/>
  <c r="N138"/>
  <c r="M135"/>
  <c r="O133"/>
  <c r="O130"/>
  <c r="M129"/>
  <c r="M115"/>
  <c r="O107"/>
  <c r="O102"/>
  <c r="N100"/>
  <c r="N97"/>
  <c r="O95"/>
  <c r="M90"/>
  <c r="O81"/>
  <c r="N76"/>
  <c r="O71"/>
  <c r="N63"/>
  <c r="N58"/>
  <c r="M53"/>
  <c r="M49"/>
  <c r="M47"/>
  <c r="N43"/>
  <c r="M37"/>
  <c r="M33"/>
  <c r="M31"/>
  <c r="N27"/>
  <c r="M249"/>
  <c r="O231"/>
  <c r="M225"/>
  <c r="O222"/>
  <c r="N216"/>
  <c r="M159"/>
  <c r="O152"/>
  <c r="M125"/>
  <c r="O116"/>
  <c r="M112"/>
  <c r="N108"/>
  <c r="N98"/>
  <c r="M60"/>
  <c r="O58"/>
  <c r="M56"/>
  <c r="O54"/>
  <c r="M52"/>
  <c r="M50"/>
  <c r="N30"/>
  <c r="N245"/>
  <c r="O236"/>
  <c r="O182"/>
  <c r="O164"/>
  <c r="O151"/>
  <c r="N91"/>
  <c r="N40"/>
  <c r="O27"/>
  <c r="N264"/>
  <c r="M214"/>
  <c r="O200"/>
  <c r="N146"/>
  <c r="N68"/>
  <c r="N33"/>
  <c r="N252"/>
  <c r="M194"/>
  <c r="M146"/>
  <c r="O100"/>
  <c r="M88"/>
  <c r="M70"/>
  <c r="O37"/>
  <c r="N266"/>
  <c r="O263"/>
  <c r="O240"/>
  <c r="N234"/>
  <c r="M213"/>
  <c r="M202"/>
  <c r="M187"/>
  <c r="N185"/>
  <c r="M166"/>
  <c r="O154"/>
  <c r="O149"/>
  <c r="N135"/>
  <c r="N131"/>
  <c r="M127"/>
  <c r="N120"/>
  <c r="O104"/>
  <c r="N102"/>
  <c r="N77"/>
  <c r="N54"/>
  <c r="O43"/>
  <c r="O34"/>
  <c r="O32"/>
  <c r="M242"/>
  <c r="M227"/>
  <c r="O215"/>
  <c r="M172"/>
  <c r="O160"/>
  <c r="N143"/>
  <c r="O61"/>
  <c r="N38"/>
  <c r="N258"/>
  <c r="M238"/>
  <c r="O211"/>
  <c r="N86"/>
  <c r="O66"/>
  <c r="N28"/>
  <c r="M261"/>
  <c r="N208"/>
  <c r="M191"/>
  <c r="M110"/>
  <c r="M86"/>
  <c r="O50"/>
  <c r="M39"/>
  <c r="N263"/>
  <c r="M257"/>
  <c r="M254"/>
  <c r="N242"/>
  <c r="N227"/>
  <c r="O207"/>
  <c r="O193"/>
  <c r="M176"/>
  <c r="N172"/>
  <c r="N149"/>
  <c r="O141"/>
  <c r="O129"/>
  <c r="M120"/>
  <c r="M93"/>
  <c r="O91"/>
  <c r="M85"/>
  <c r="O83"/>
  <c r="N81"/>
  <c r="M77"/>
  <c r="N71"/>
  <c r="O40"/>
  <c r="O38"/>
  <c r="M36"/>
  <c r="M34"/>
  <c r="O230"/>
  <c r="N195"/>
  <c r="M162"/>
  <c r="O155"/>
  <c r="O63"/>
  <c r="N47"/>
  <c r="M241"/>
  <c r="M171"/>
  <c r="N119"/>
  <c r="O76"/>
  <c r="N46"/>
  <c r="M258"/>
  <c r="M200"/>
  <c r="N148"/>
  <c r="N125"/>
  <c r="O98"/>
  <c r="N56"/>
  <c r="N41"/>
  <c r="M28"/>
  <c r="M250"/>
  <c r="M236"/>
  <c r="N209"/>
  <c r="O204"/>
  <c r="N198"/>
  <c r="M195"/>
  <c r="N189"/>
  <c r="O186"/>
  <c r="N177"/>
  <c r="N167"/>
  <c r="M164"/>
  <c r="N155"/>
  <c r="M153"/>
  <c r="M151"/>
  <c r="M145"/>
  <c r="O136"/>
  <c r="O134"/>
  <c r="N115"/>
  <c r="N95"/>
  <c r="O72"/>
  <c r="N61"/>
  <c r="O51"/>
  <c r="N49"/>
  <c r="N44"/>
  <c r="O256"/>
  <c r="O247"/>
  <c r="O223"/>
  <c r="O220"/>
  <c r="N217"/>
  <c r="O206"/>
  <c r="N186"/>
  <c r="O179"/>
  <c r="M177"/>
  <c r="O165"/>
  <c r="O157"/>
  <c r="M140"/>
  <c r="O138"/>
  <c r="M136"/>
  <c r="N130"/>
  <c r="O121"/>
  <c r="O113"/>
  <c r="N107"/>
  <c r="M105"/>
  <c r="N103"/>
  <c r="M97"/>
  <c r="M72"/>
  <c r="M55"/>
  <c r="O53"/>
  <c r="M44"/>
  <c r="N31"/>
  <c r="M247"/>
  <c r="N220"/>
  <c r="M206"/>
  <c r="M181"/>
  <c r="N82"/>
  <c r="O64"/>
  <c r="O35"/>
  <c r="N249"/>
  <c r="N211"/>
  <c r="N159"/>
  <c r="O108"/>
  <c r="O90"/>
  <c r="N66"/>
  <c r="O48"/>
  <c r="O264" i="57"/>
  <c r="N261"/>
  <c r="N258"/>
  <c r="N255"/>
  <c r="N252"/>
  <c r="M249"/>
  <c r="O247"/>
  <c r="N244"/>
  <c r="M241"/>
  <c r="O239"/>
  <c r="O236"/>
  <c r="N233"/>
  <c r="M230"/>
  <c r="M227"/>
  <c r="O225"/>
  <c r="M224"/>
  <c r="O222"/>
  <c r="O219"/>
  <c r="N216"/>
  <c r="M213"/>
  <c r="O211"/>
  <c r="N208"/>
  <c r="M205"/>
  <c r="M202"/>
  <c r="O200"/>
  <c r="N197"/>
  <c r="N194"/>
  <c r="N191"/>
  <c r="N188"/>
  <c r="O184"/>
  <c r="N183"/>
  <c r="M179"/>
  <c r="N174"/>
  <c r="O170"/>
  <c r="N169"/>
  <c r="M168"/>
  <c r="O165"/>
  <c r="N164"/>
  <c r="M159"/>
  <c r="N155"/>
  <c r="M154"/>
  <c r="N150"/>
  <c r="M144"/>
  <c r="O140"/>
  <c r="O137"/>
  <c r="M132"/>
  <c r="M129"/>
  <c r="N125"/>
  <c r="M124"/>
  <c r="O122"/>
  <c r="N117"/>
  <c r="N116"/>
  <c r="N111"/>
  <c r="M110"/>
  <c r="O105"/>
  <c r="M104"/>
  <c r="N101"/>
  <c r="O98"/>
  <c r="M97"/>
  <c r="N94"/>
  <c r="O91"/>
  <c r="M90"/>
  <c r="N87"/>
  <c r="M86"/>
  <c r="M83"/>
  <c r="O80"/>
  <c r="N76"/>
  <c r="N73"/>
  <c r="M72"/>
  <c r="N69"/>
  <c r="O66"/>
  <c r="O62"/>
  <c r="O59"/>
  <c r="M58"/>
  <c r="N55"/>
  <c r="M54"/>
  <c r="M51"/>
  <c r="O48"/>
  <c r="N44"/>
  <c r="N41"/>
  <c r="M40"/>
  <c r="N37"/>
  <c r="O34"/>
  <c r="O30"/>
  <c r="O27"/>
  <c r="M26"/>
  <c r="N264"/>
  <c r="M261"/>
  <c r="M258"/>
  <c r="M255"/>
  <c r="O253"/>
  <c r="M252"/>
  <c r="O250"/>
  <c r="N247"/>
  <c r="M244"/>
  <c r="O242"/>
  <c r="N239"/>
  <c r="N236"/>
  <c r="M233"/>
  <c r="O231"/>
  <c r="O228"/>
  <c r="N225"/>
  <c r="N222"/>
  <c r="N219"/>
  <c r="M216"/>
  <c r="O214"/>
  <c r="N211"/>
  <c r="M208"/>
  <c r="O206"/>
  <c r="O203"/>
  <c r="N200"/>
  <c r="M197"/>
  <c r="M194"/>
  <c r="M191"/>
  <c r="O189"/>
  <c r="M188"/>
  <c r="O185"/>
  <c r="N184"/>
  <c r="M183"/>
  <c r="O180"/>
  <c r="O175"/>
  <c r="M174"/>
  <c r="O171"/>
  <c r="N170"/>
  <c r="M169"/>
  <c r="O166"/>
  <c r="N165"/>
  <c r="M164"/>
  <c r="O160"/>
  <c r="M155"/>
  <c r="O151"/>
  <c r="M150"/>
  <c r="O145"/>
  <c r="N140"/>
  <c r="N137"/>
  <c r="O133"/>
  <c r="O130"/>
  <c r="O126"/>
  <c r="M125"/>
  <c r="N122"/>
  <c r="O118"/>
  <c r="M117"/>
  <c r="M116"/>
  <c r="O113"/>
  <c r="O112"/>
  <c r="M111"/>
  <c r="N105"/>
  <c r="O102"/>
  <c r="M101"/>
  <c r="N98"/>
  <c r="O95"/>
  <c r="M94"/>
  <c r="N91"/>
  <c r="M87"/>
  <c r="O84"/>
  <c r="O81"/>
  <c r="N80"/>
  <c r="O77"/>
  <c r="M76"/>
  <c r="M73"/>
  <c r="M69"/>
  <c r="N66"/>
  <c r="O63"/>
  <c r="N62"/>
  <c r="N59"/>
  <c r="M55"/>
  <c r="O52"/>
  <c r="O49"/>
  <c r="N48"/>
  <c r="O45"/>
  <c r="M44"/>
  <c r="M41"/>
  <c r="M37"/>
  <c r="N34"/>
  <c r="O31"/>
  <c r="N30"/>
  <c r="N27"/>
  <c r="O265"/>
  <c r="M264"/>
  <c r="O262"/>
  <c r="O259"/>
  <c r="O256"/>
  <c r="N253"/>
  <c r="N250"/>
  <c r="M247"/>
  <c r="O245"/>
  <c r="N242"/>
  <c r="M239"/>
  <c r="O237"/>
  <c r="M236"/>
  <c r="O234"/>
  <c r="N231"/>
  <c r="N228"/>
  <c r="M225"/>
  <c r="M222"/>
  <c r="M219"/>
  <c r="O217"/>
  <c r="N214"/>
  <c r="M211"/>
  <c r="O209"/>
  <c r="N206"/>
  <c r="N203"/>
  <c r="M200"/>
  <c r="O198"/>
  <c r="O195"/>
  <c r="O192"/>
  <c r="N189"/>
  <c r="N185"/>
  <c r="M184"/>
  <c r="O181"/>
  <c r="N180"/>
  <c r="N175"/>
  <c r="N171"/>
  <c r="M170"/>
  <c r="N166"/>
  <c r="M165"/>
  <c r="O161"/>
  <c r="N160"/>
  <c r="O156"/>
  <c r="N151"/>
  <c r="O147"/>
  <c r="O146"/>
  <c r="N145"/>
  <c r="O141"/>
  <c r="M140"/>
  <c r="O138"/>
  <c r="M137"/>
  <c r="O134"/>
  <c r="N133"/>
  <c r="N130"/>
  <c r="N126"/>
  <c r="M122"/>
  <c r="O119"/>
  <c r="N118"/>
  <c r="N113"/>
  <c r="N112"/>
  <c r="O106"/>
  <c r="M105"/>
  <c r="N102"/>
  <c r="O99"/>
  <c r="M98"/>
  <c r="N95"/>
  <c r="M91"/>
  <c r="O88"/>
  <c r="N84"/>
  <c r="N81"/>
  <c r="M80"/>
  <c r="N77"/>
  <c r="O74"/>
  <c r="O70"/>
  <c r="O67"/>
  <c r="M66"/>
  <c r="N63"/>
  <c r="M62"/>
  <c r="M59"/>
  <c r="O56"/>
  <c r="N52"/>
  <c r="N49"/>
  <c r="M48"/>
  <c r="N45"/>
  <c r="O42"/>
  <c r="O38"/>
  <c r="O35"/>
  <c r="M34"/>
  <c r="N31"/>
  <c r="M30"/>
  <c r="M27"/>
  <c r="O266"/>
  <c r="O263"/>
  <c r="O260"/>
  <c r="N257"/>
  <c r="N254"/>
  <c r="N251"/>
  <c r="M248"/>
  <c r="O246"/>
  <c r="N243"/>
  <c r="M240"/>
  <c r="O238"/>
  <c r="O235"/>
  <c r="N232"/>
  <c r="M229"/>
  <c r="M226"/>
  <c r="M223"/>
  <c r="O221"/>
  <c r="M220"/>
  <c r="O218"/>
  <c r="N215"/>
  <c r="M212"/>
  <c r="O210"/>
  <c r="N207"/>
  <c r="N204"/>
  <c r="M201"/>
  <c r="O199"/>
  <c r="O196"/>
  <c r="N193"/>
  <c r="N190"/>
  <c r="N187"/>
  <c r="M186"/>
  <c r="N182"/>
  <c r="O178"/>
  <c r="N177"/>
  <c r="M176"/>
  <c r="O173"/>
  <c r="N172"/>
  <c r="M167"/>
  <c r="N163"/>
  <c r="M162"/>
  <c r="N158"/>
  <c r="M157"/>
  <c r="O153"/>
  <c r="N152"/>
  <c r="O149"/>
  <c r="O148"/>
  <c r="O143"/>
  <c r="N142"/>
  <c r="O139"/>
  <c r="O136"/>
  <c r="N135"/>
  <c r="N131"/>
  <c r="N128"/>
  <c r="N127"/>
  <c r="M123"/>
  <c r="O121"/>
  <c r="N120"/>
  <c r="O115"/>
  <c r="N114"/>
  <c r="N109"/>
  <c r="O108"/>
  <c r="M107"/>
  <c r="M103"/>
  <c r="O100"/>
  <c r="N96"/>
  <c r="O93"/>
  <c r="M92"/>
  <c r="M89"/>
  <c r="M85"/>
  <c r="N82"/>
  <c r="O79"/>
  <c r="N78"/>
  <c r="N75"/>
  <c r="M71"/>
  <c r="O68"/>
  <c r="O65"/>
  <c r="N64"/>
  <c r="O61"/>
  <c r="M60"/>
  <c r="M57"/>
  <c r="M53"/>
  <c r="N50"/>
  <c r="O47"/>
  <c r="N46"/>
  <c r="N43"/>
  <c r="M39"/>
  <c r="O36"/>
  <c r="O33"/>
  <c r="N32"/>
  <c r="O29"/>
  <c r="M28"/>
  <c r="N262"/>
  <c r="N260"/>
  <c r="O258"/>
  <c r="M256"/>
  <c r="O249"/>
  <c r="O240"/>
  <c r="M231"/>
  <c r="N229"/>
  <c r="O224"/>
  <c r="N217"/>
  <c r="M215"/>
  <c r="N210"/>
  <c r="O208"/>
  <c r="M204"/>
  <c r="N199"/>
  <c r="O197"/>
  <c r="N195"/>
  <c r="M193"/>
  <c r="O176"/>
  <c r="O174"/>
  <c r="O167"/>
  <c r="N162"/>
  <c r="O155"/>
  <c r="N147"/>
  <c r="M141"/>
  <c r="M135"/>
  <c r="O129"/>
  <c r="M126"/>
  <c r="O124"/>
  <c r="O120"/>
  <c r="N115"/>
  <c r="O110"/>
  <c r="M106"/>
  <c r="N104"/>
  <c r="M102"/>
  <c r="N100"/>
  <c r="O85"/>
  <c r="O83"/>
  <c r="N79"/>
  <c r="N72"/>
  <c r="O53"/>
  <c r="O51"/>
  <c r="N47"/>
  <c r="N40"/>
  <c r="N266"/>
  <c r="M262"/>
  <c r="M260"/>
  <c r="O251"/>
  <c r="N249"/>
  <c r="M242"/>
  <c r="N240"/>
  <c r="N235"/>
  <c r="O233"/>
  <c r="N224"/>
  <c r="M217"/>
  <c r="M210"/>
  <c r="M199"/>
  <c r="M195"/>
  <c r="O186"/>
  <c r="N176"/>
  <c r="N167"/>
  <c r="O163"/>
  <c r="O152"/>
  <c r="O150"/>
  <c r="M147"/>
  <c r="N136"/>
  <c r="M133"/>
  <c r="O131"/>
  <c r="N129"/>
  <c r="N124"/>
  <c r="M120"/>
  <c r="M115"/>
  <c r="N110"/>
  <c r="M100"/>
  <c r="O96"/>
  <c r="O94"/>
  <c r="O90"/>
  <c r="N85"/>
  <c r="N83"/>
  <c r="M81"/>
  <c r="M79"/>
  <c r="O75"/>
  <c r="N70"/>
  <c r="N68"/>
  <c r="O58"/>
  <c r="N53"/>
  <c r="N51"/>
  <c r="M49"/>
  <c r="M47"/>
  <c r="O43"/>
  <c r="N38"/>
  <c r="N36"/>
  <c r="O26"/>
  <c r="M266"/>
  <c r="M253"/>
  <c r="M251"/>
  <c r="N246"/>
  <c r="O244"/>
  <c r="N237"/>
  <c r="M235"/>
  <c r="O226"/>
  <c r="N221"/>
  <c r="O212"/>
  <c r="O205"/>
  <c r="O201"/>
  <c r="O190"/>
  <c r="O188"/>
  <c r="N186"/>
  <c r="O182"/>
  <c r="O177"/>
  <c r="O172"/>
  <c r="M163"/>
  <c r="M160"/>
  <c r="O158"/>
  <c r="M152"/>
  <c r="O142"/>
  <c r="N138"/>
  <c r="M136"/>
  <c r="M131"/>
  <c r="N121"/>
  <c r="M118"/>
  <c r="M113"/>
  <c r="O107"/>
  <c r="M96"/>
  <c r="O92"/>
  <c r="N90"/>
  <c r="M77"/>
  <c r="M75"/>
  <c r="O73"/>
  <c r="M70"/>
  <c r="M68"/>
  <c r="O64"/>
  <c r="O60"/>
  <c r="N58"/>
  <c r="M45"/>
  <c r="M43"/>
  <c r="O41"/>
  <c r="M38"/>
  <c r="M36"/>
  <c r="O32"/>
  <c r="O28"/>
  <c r="N26"/>
  <c r="N263"/>
  <c r="O261"/>
  <c r="N259"/>
  <c r="M257"/>
  <c r="O248"/>
  <c r="O241"/>
  <c r="O232"/>
  <c r="N230"/>
  <c r="O223"/>
  <c r="N218"/>
  <c r="O216"/>
  <c r="N209"/>
  <c r="M207"/>
  <c r="N198"/>
  <c r="N196"/>
  <c r="O194"/>
  <c r="M192"/>
  <c r="N178"/>
  <c r="M175"/>
  <c r="N173"/>
  <c r="O168"/>
  <c r="N161"/>
  <c r="N156"/>
  <c r="M153"/>
  <c r="N148"/>
  <c r="N143"/>
  <c r="N134"/>
  <c r="O132"/>
  <c r="O127"/>
  <c r="O125"/>
  <c r="O123"/>
  <c r="N119"/>
  <c r="O116"/>
  <c r="N103"/>
  <c r="O101"/>
  <c r="N99"/>
  <c r="O97"/>
  <c r="M88"/>
  <c r="O86"/>
  <c r="N71"/>
  <c r="N65"/>
  <c r="M56"/>
  <c r="O54"/>
  <c r="N39"/>
  <c r="N33"/>
  <c r="M263"/>
  <c r="O254"/>
  <c r="M243"/>
  <c r="M237"/>
  <c r="N234"/>
  <c r="N226"/>
  <c r="N220"/>
  <c r="N205"/>
  <c r="O191"/>
  <c r="N181"/>
  <c r="O179"/>
  <c r="O169"/>
  <c r="N146"/>
  <c r="M128"/>
  <c r="M95"/>
  <c r="M93"/>
  <c r="M84"/>
  <c r="M65"/>
  <c r="M63"/>
  <c r="M61"/>
  <c r="M52"/>
  <c r="M33"/>
  <c r="M31"/>
  <c r="M29"/>
  <c r="O230"/>
  <c r="M190"/>
  <c r="N149"/>
  <c r="M99"/>
  <c r="O69"/>
  <c r="M232"/>
  <c r="N201"/>
  <c r="M145"/>
  <c r="M127"/>
  <c r="O243"/>
  <c r="M203"/>
  <c r="M171"/>
  <c r="N93"/>
  <c r="N29"/>
  <c r="M254"/>
  <c r="N248"/>
  <c r="N245"/>
  <c r="M234"/>
  <c r="M228"/>
  <c r="M181"/>
  <c r="N179"/>
  <c r="O162"/>
  <c r="M158"/>
  <c r="O154"/>
  <c r="M146"/>
  <c r="O144"/>
  <c r="M138"/>
  <c r="N123"/>
  <c r="N107"/>
  <c r="N74"/>
  <c r="O72"/>
  <c r="N67"/>
  <c r="N42"/>
  <c r="O40"/>
  <c r="N35"/>
  <c r="N213"/>
  <c r="N202"/>
  <c r="O187"/>
  <c r="O135"/>
  <c r="M114"/>
  <c r="O44"/>
  <c r="O229"/>
  <c r="N153"/>
  <c r="M121"/>
  <c r="O257"/>
  <c r="O220"/>
  <c r="M143"/>
  <c r="O128"/>
  <c r="M50"/>
  <c r="N265"/>
  <c r="M259"/>
  <c r="N256"/>
  <c r="M245"/>
  <c r="O213"/>
  <c r="O207"/>
  <c r="O202"/>
  <c r="O193"/>
  <c r="M185"/>
  <c r="O183"/>
  <c r="M177"/>
  <c r="O164"/>
  <c r="M156"/>
  <c r="N154"/>
  <c r="M148"/>
  <c r="N144"/>
  <c r="M130"/>
  <c r="O114"/>
  <c r="M112"/>
  <c r="N97"/>
  <c r="N88"/>
  <c r="N86"/>
  <c r="M74"/>
  <c r="M67"/>
  <c r="N56"/>
  <c r="N54"/>
  <c r="M42"/>
  <c r="M35"/>
  <c r="M265"/>
  <c r="M196"/>
  <c r="M166"/>
  <c r="M142"/>
  <c r="O76"/>
  <c r="O37"/>
  <c r="M246"/>
  <c r="M178"/>
  <c r="M139"/>
  <c r="O82"/>
  <c r="N223"/>
  <c r="M173"/>
  <c r="M134"/>
  <c r="N61"/>
  <c r="M250"/>
  <c r="N238"/>
  <c r="O227"/>
  <c r="M221"/>
  <c r="O215"/>
  <c r="O204"/>
  <c r="M187"/>
  <c r="M172"/>
  <c r="O159"/>
  <c r="O157"/>
  <c r="M149"/>
  <c r="N108"/>
  <c r="O104"/>
  <c r="N92"/>
  <c r="O89"/>
  <c r="O78"/>
  <c r="O71"/>
  <c r="N60"/>
  <c r="O57"/>
  <c r="O46"/>
  <c r="O39"/>
  <c r="N28"/>
  <c r="O255"/>
  <c r="N241"/>
  <c r="M238"/>
  <c r="N227"/>
  <c r="M218"/>
  <c r="M209"/>
  <c r="M206"/>
  <c r="M198"/>
  <c r="N192"/>
  <c r="M182"/>
  <c r="M180"/>
  <c r="N168"/>
  <c r="M161"/>
  <c r="N159"/>
  <c r="N157"/>
  <c r="M151"/>
  <c r="N139"/>
  <c r="N132"/>
  <c r="M119"/>
  <c r="O117"/>
  <c r="O111"/>
  <c r="O109"/>
  <c r="M108"/>
  <c r="N106"/>
  <c r="N89"/>
  <c r="O87"/>
  <c r="M78"/>
  <c r="M64"/>
  <c r="N57"/>
  <c r="O55"/>
  <c r="M46"/>
  <c r="M32"/>
  <c r="N212"/>
  <c r="M189"/>
  <c r="M109"/>
  <c r="O50"/>
  <c r="O252"/>
  <c r="M214"/>
  <c r="N141"/>
  <c r="O103"/>
  <c r="M82"/>
  <c r="V24" i="46"/>
  <c r="F33" i="41"/>
  <c r="E33"/>
  <c r="T33" s="1"/>
  <c r="D32" i="46"/>
  <c r="O32" s="1"/>
  <c r="E32"/>
  <c r="C169" i="56"/>
  <c r="D187"/>
  <c r="C56"/>
  <c r="D182"/>
  <c r="D166"/>
  <c r="B60"/>
  <c r="C38"/>
  <c r="B27"/>
  <c r="D52"/>
  <c r="C43"/>
  <c r="C79"/>
  <c r="C111"/>
  <c r="B36"/>
  <c r="B197"/>
  <c r="B134"/>
  <c r="B193"/>
  <c r="B121"/>
  <c r="D93"/>
  <c r="B57"/>
  <c r="C126"/>
  <c r="C92"/>
  <c r="D193"/>
  <c r="D177"/>
  <c r="D55"/>
  <c r="B87"/>
  <c r="D161"/>
  <c r="C172"/>
  <c r="D197"/>
  <c r="D104"/>
  <c r="D30"/>
  <c r="B138"/>
  <c r="D73"/>
  <c r="B129"/>
  <c r="D62"/>
  <c r="C102"/>
  <c r="C197"/>
  <c r="B34"/>
  <c r="C116"/>
  <c r="D113"/>
  <c r="B168"/>
  <c r="C39"/>
  <c r="C72"/>
  <c r="D42"/>
  <c r="D49"/>
  <c r="D37"/>
  <c r="D154"/>
  <c r="C91"/>
  <c r="C141"/>
  <c r="B40"/>
  <c r="D162"/>
  <c r="B135"/>
  <c r="D192"/>
  <c r="C112"/>
  <c r="C98"/>
  <c r="B70"/>
  <c r="B105"/>
  <c r="D145"/>
  <c r="B93"/>
  <c r="C191"/>
  <c r="B109"/>
  <c r="D107"/>
  <c r="C67"/>
  <c r="D87"/>
  <c r="D126"/>
  <c r="C165"/>
  <c r="B139"/>
  <c r="D138"/>
  <c r="B48"/>
  <c r="B68"/>
  <c r="C40"/>
  <c r="D32"/>
  <c r="D155"/>
  <c r="D111"/>
  <c r="C122"/>
  <c r="D89"/>
  <c r="C187"/>
  <c r="B147"/>
  <c r="C192"/>
  <c r="D80"/>
  <c r="D76"/>
  <c r="C74"/>
  <c r="D148"/>
  <c r="D160"/>
  <c r="D122"/>
  <c r="D54"/>
  <c r="C157"/>
  <c r="B159"/>
  <c r="B155"/>
  <c r="D181"/>
  <c r="C196"/>
  <c r="C118"/>
  <c r="C159"/>
  <c r="B117"/>
  <c r="B49"/>
  <c r="C49"/>
  <c r="B171"/>
  <c r="B145"/>
  <c r="C32"/>
  <c r="C44"/>
  <c r="B172"/>
  <c r="B179"/>
  <c r="B126"/>
  <c r="D196"/>
  <c r="D41"/>
  <c r="D129"/>
  <c r="B55"/>
  <c r="B96"/>
  <c r="B69"/>
  <c r="C140"/>
  <c r="D152"/>
  <c r="C70"/>
  <c r="C127"/>
  <c r="D97"/>
  <c r="C106"/>
  <c r="B16" s="1"/>
  <c r="M28" i="41" s="1"/>
  <c r="D174" i="56"/>
  <c r="C37"/>
  <c r="D188"/>
  <c r="D34"/>
  <c r="B66"/>
  <c r="B153"/>
  <c r="D178"/>
  <c r="B151"/>
  <c r="D101"/>
  <c r="D123"/>
  <c r="B170"/>
  <c r="D176"/>
  <c r="B37"/>
  <c r="D45"/>
  <c r="C151"/>
  <c r="D40"/>
  <c r="B196"/>
  <c r="C93"/>
  <c r="C60"/>
  <c r="B31"/>
  <c r="B72"/>
  <c r="C115"/>
  <c r="B116"/>
  <c r="B174"/>
  <c r="C86"/>
  <c r="C28"/>
  <c r="C164"/>
  <c r="C68"/>
  <c r="D171"/>
  <c r="C107"/>
  <c r="B177"/>
  <c r="D39"/>
  <c r="B137"/>
  <c r="C145"/>
  <c r="D195"/>
  <c r="C184"/>
  <c r="D74"/>
  <c r="C78"/>
  <c r="D36"/>
  <c r="C105"/>
  <c r="B131"/>
  <c r="B125"/>
  <c r="B149"/>
  <c r="D156"/>
  <c r="C57"/>
  <c r="B54"/>
  <c r="D38"/>
  <c r="D102"/>
  <c r="D169"/>
  <c r="C163"/>
  <c r="B62"/>
  <c r="C29"/>
  <c r="C27"/>
  <c r="C63"/>
  <c r="B192"/>
  <c r="B195"/>
  <c r="D175"/>
  <c r="B94"/>
  <c r="D69"/>
  <c r="D100"/>
  <c r="C81"/>
  <c r="D63"/>
  <c r="D135"/>
  <c r="B150"/>
  <c r="D115"/>
  <c r="C182"/>
  <c r="D180"/>
  <c r="C120"/>
  <c r="C65"/>
  <c r="C132"/>
  <c r="B103"/>
  <c r="D83"/>
  <c r="D120"/>
  <c r="C188"/>
  <c r="B142"/>
  <c r="C108"/>
  <c r="D53"/>
  <c r="B128"/>
  <c r="C193"/>
  <c r="C195"/>
  <c r="B51"/>
  <c r="C75"/>
  <c r="C47"/>
  <c r="C85"/>
  <c r="B164"/>
  <c r="B83"/>
  <c r="C30"/>
  <c r="B158"/>
  <c r="D133"/>
  <c r="C144"/>
  <c r="C146"/>
  <c r="D146"/>
  <c r="D124"/>
  <c r="B58"/>
  <c r="C80"/>
  <c r="C161"/>
  <c r="B176"/>
  <c r="D158"/>
  <c r="C95"/>
  <c r="B122"/>
  <c r="D159"/>
  <c r="C84"/>
  <c r="C153"/>
  <c r="C76"/>
  <c r="D153"/>
  <c r="C135"/>
  <c r="D117"/>
  <c r="C160"/>
  <c r="D131"/>
  <c r="B65"/>
  <c r="D26"/>
  <c r="D44"/>
  <c r="C109"/>
  <c r="B141"/>
  <c r="C178"/>
  <c r="C90"/>
  <c r="B183"/>
  <c r="C88"/>
  <c r="B107"/>
  <c r="C73"/>
  <c r="D179"/>
  <c r="B184"/>
  <c r="C121"/>
  <c r="C69"/>
  <c r="D144"/>
  <c r="B47"/>
  <c r="B165"/>
  <c r="C154"/>
  <c r="B191"/>
  <c r="D90"/>
  <c r="D108"/>
  <c r="B133"/>
  <c r="C177"/>
  <c r="D139"/>
  <c r="D128"/>
  <c r="B88"/>
  <c r="B112"/>
  <c r="D66"/>
  <c r="D184"/>
  <c r="D112"/>
  <c r="C51"/>
  <c r="C168"/>
  <c r="C33"/>
  <c r="C94"/>
  <c r="B35"/>
  <c r="C58"/>
  <c r="C100"/>
  <c r="B53"/>
  <c r="D71"/>
  <c r="C134"/>
  <c r="D82"/>
  <c r="D106"/>
  <c r="D50"/>
  <c r="B146"/>
  <c r="C142"/>
  <c r="C34"/>
  <c r="D130"/>
  <c r="B136"/>
  <c r="D173"/>
  <c r="D141"/>
  <c r="B148"/>
  <c r="B74"/>
  <c r="B84"/>
  <c r="B79"/>
  <c r="B163"/>
  <c r="B33"/>
  <c r="C83"/>
  <c r="C42"/>
  <c r="D186"/>
  <c r="D163"/>
  <c r="D58"/>
  <c r="C59"/>
  <c r="D170"/>
  <c r="C36"/>
  <c r="C66"/>
  <c r="K5" s="1"/>
  <c r="C97"/>
  <c r="B161"/>
  <c r="C186"/>
  <c r="C48"/>
  <c r="D150"/>
  <c r="C139"/>
  <c r="D75"/>
  <c r="D149"/>
  <c r="B160"/>
  <c r="B124"/>
  <c r="B144"/>
  <c r="C179"/>
  <c r="C89"/>
  <c r="B187"/>
  <c r="D92"/>
  <c r="C101"/>
  <c r="C185"/>
  <c r="B114"/>
  <c r="B92"/>
  <c r="D27"/>
  <c r="D94"/>
  <c r="B186"/>
  <c r="C143"/>
  <c r="B41"/>
  <c r="C35"/>
  <c r="C170"/>
  <c r="D65"/>
  <c r="D95"/>
  <c r="C62"/>
  <c r="D164"/>
  <c r="B188"/>
  <c r="D167"/>
  <c r="B98"/>
  <c r="B76"/>
  <c r="D59"/>
  <c r="B63"/>
  <c r="B90"/>
  <c r="D136"/>
  <c r="B120"/>
  <c r="B75"/>
  <c r="C45"/>
  <c r="D157"/>
  <c r="C133"/>
  <c r="C41"/>
  <c r="B44"/>
  <c r="C158"/>
  <c r="D48"/>
  <c r="C64"/>
  <c r="B101"/>
  <c r="D64"/>
  <c r="B71"/>
  <c r="C175"/>
  <c r="B152"/>
  <c r="C87"/>
  <c r="C156"/>
  <c r="C128"/>
  <c r="B73"/>
  <c r="C167"/>
  <c r="C61"/>
  <c r="D79"/>
  <c r="C103"/>
  <c r="C137"/>
  <c r="B189"/>
  <c r="D185"/>
  <c r="D81"/>
  <c r="D172"/>
  <c r="C181"/>
  <c r="B178"/>
  <c r="B64"/>
  <c r="D119"/>
  <c r="D29"/>
  <c r="B156"/>
  <c r="C82"/>
  <c r="B99"/>
  <c r="D132"/>
  <c r="C150"/>
  <c r="C46"/>
  <c r="D103"/>
  <c r="B181"/>
  <c r="D110"/>
  <c r="B50"/>
  <c r="D168"/>
  <c r="B86"/>
  <c r="D96"/>
  <c r="D68"/>
  <c r="C138"/>
  <c r="D105"/>
  <c r="B119"/>
  <c r="D189"/>
  <c r="B67"/>
  <c r="C171"/>
  <c r="B118"/>
  <c r="D31"/>
  <c r="B82"/>
  <c r="B127"/>
  <c r="C183"/>
  <c r="D70"/>
  <c r="B29"/>
  <c r="B182"/>
  <c r="C189"/>
  <c r="C162"/>
  <c r="C147"/>
  <c r="C152"/>
  <c r="C124"/>
  <c r="B32"/>
  <c r="B85"/>
  <c r="B162"/>
  <c r="D51"/>
  <c r="B59"/>
  <c r="D91"/>
  <c r="C50"/>
  <c r="D57"/>
  <c r="B43"/>
  <c r="D33"/>
  <c r="B45"/>
  <c r="C52"/>
  <c r="D134"/>
  <c r="C125"/>
  <c r="D85"/>
  <c r="C136"/>
  <c r="D191"/>
  <c r="B110"/>
  <c r="C99"/>
  <c r="D147"/>
  <c r="B52"/>
  <c r="B78"/>
  <c r="B185"/>
  <c r="D67"/>
  <c r="C55"/>
  <c r="D125"/>
  <c r="B180"/>
  <c r="C148"/>
  <c r="B157"/>
  <c r="B97"/>
  <c r="B39"/>
  <c r="D72"/>
  <c r="D165"/>
  <c r="C174"/>
  <c r="C130"/>
  <c r="B100"/>
  <c r="B89"/>
  <c r="D99"/>
  <c r="D183"/>
  <c r="B123"/>
  <c r="B169"/>
  <c r="D35"/>
  <c r="D137"/>
  <c r="D151"/>
  <c r="D56"/>
  <c r="D142"/>
  <c r="D61"/>
  <c r="C149"/>
  <c r="D77"/>
  <c r="B26"/>
  <c r="B143"/>
  <c r="D114"/>
  <c r="D46"/>
  <c r="B167"/>
  <c r="AH28" i="41"/>
  <c r="D88" i="56"/>
  <c r="B173"/>
  <c r="B30"/>
  <c r="B91"/>
  <c r="D78"/>
  <c r="B77"/>
  <c r="D47"/>
  <c r="D116"/>
  <c r="B132"/>
  <c r="B28"/>
  <c r="B166"/>
  <c r="C117"/>
  <c r="C114"/>
  <c r="C176"/>
  <c r="C173"/>
  <c r="C113"/>
  <c r="B115"/>
  <c r="D118"/>
  <c r="C96"/>
  <c r="C77"/>
  <c r="B175"/>
  <c r="D121"/>
  <c r="B61"/>
  <c r="C166"/>
  <c r="D127"/>
  <c r="C129"/>
  <c r="D98"/>
  <c r="C26"/>
  <c r="D109"/>
  <c r="C31"/>
  <c r="B95"/>
  <c r="C104"/>
  <c r="B106"/>
  <c r="B80"/>
  <c r="D43"/>
  <c r="B104"/>
  <c r="B56"/>
  <c r="C110"/>
  <c r="B81"/>
  <c r="D84"/>
  <c r="AI28" i="41"/>
  <c r="AF28" s="1"/>
  <c r="B130" i="56"/>
  <c r="B111"/>
  <c r="C119"/>
  <c r="B113"/>
  <c r="C53"/>
  <c r="B42"/>
  <c r="C131"/>
  <c r="B38"/>
  <c r="B140"/>
  <c r="D28"/>
  <c r="C155"/>
  <c r="C54"/>
  <c r="C180"/>
  <c r="D140"/>
  <c r="B108"/>
  <c r="D60"/>
  <c r="C123"/>
  <c r="B46"/>
  <c r="D143"/>
  <c r="B102"/>
  <c r="C71"/>
  <c r="B154"/>
  <c r="D86"/>
  <c r="AG28" i="41"/>
  <c r="T25" i="46"/>
  <c r="W25" s="1"/>
  <c r="U17" i="49"/>
  <c r="U18"/>
  <c r="W18" s="1"/>
  <c r="M21" s="1"/>
  <c r="S26" i="46"/>
  <c r="T26" s="1"/>
  <c r="V26" s="1"/>
  <c r="M27"/>
  <c r="W19" i="48"/>
  <c r="N21" s="1"/>
  <c r="AI29" i="41"/>
  <c r="AF29" s="1"/>
  <c r="AC28" i="46"/>
  <c r="AH29" i="41"/>
  <c r="AG29"/>
  <c r="M13" i="53"/>
  <c r="Q13" s="1"/>
  <c r="M18" s="1"/>
  <c r="L14"/>
  <c r="P14" s="1"/>
  <c r="L19" s="1"/>
  <c r="L12"/>
  <c r="P12" s="1"/>
  <c r="L17" s="1"/>
  <c r="K14"/>
  <c r="O14" s="1"/>
  <c r="K19" s="1"/>
  <c r="L13"/>
  <c r="P13" s="1"/>
  <c r="L18" s="1"/>
  <c r="M12"/>
  <c r="Q12" s="1"/>
  <c r="M17" s="1"/>
  <c r="K12"/>
  <c r="O12" s="1"/>
  <c r="K17" s="1"/>
  <c r="M14"/>
  <c r="Q14" s="1"/>
  <c r="M19" s="1"/>
  <c r="K13"/>
  <c r="O13" s="1"/>
  <c r="K18" s="1"/>
  <c r="K30" i="41"/>
  <c r="B7" i="58" s="1"/>
  <c r="AO30" i="41"/>
  <c r="AK30"/>
  <c r="AJ30"/>
  <c r="AD30"/>
  <c r="AE30" s="1"/>
  <c r="L30" s="1"/>
  <c r="AN30"/>
  <c r="AL30"/>
  <c r="AM30"/>
  <c r="AC55" i="46"/>
  <c r="AE55" s="1"/>
  <c r="AH55" s="1"/>
  <c r="AB55"/>
  <c r="AD55" s="1"/>
  <c r="N7" i="54"/>
  <c r="K12" s="1" a="1"/>
  <c r="S18"/>
  <c r="W17" i="48"/>
  <c r="P17" i="51"/>
  <c r="O19"/>
  <c r="O17"/>
  <c r="Q17"/>
  <c r="O18"/>
  <c r="Q18"/>
  <c r="P19"/>
  <c r="Q19"/>
  <c r="P18"/>
  <c r="N27" i="46"/>
  <c r="L27"/>
  <c r="AA27"/>
  <c r="R27" s="1"/>
  <c r="D62" i="57"/>
  <c r="B36"/>
  <c r="D46"/>
  <c r="C57"/>
  <c r="B33"/>
  <c r="D43"/>
  <c r="C54"/>
  <c r="C35"/>
  <c r="B46"/>
  <c r="D56"/>
  <c r="C185"/>
  <c r="B174"/>
  <c r="D164"/>
  <c r="C153"/>
  <c r="B142"/>
  <c r="D132"/>
  <c r="C121"/>
  <c r="B110"/>
  <c r="D100"/>
  <c r="D30"/>
  <c r="D42"/>
  <c r="B32"/>
  <c r="D26"/>
  <c r="D38"/>
  <c r="D50"/>
  <c r="D27"/>
  <c r="D39"/>
  <c r="D51"/>
  <c r="D36"/>
  <c r="D48"/>
  <c r="D60"/>
  <c r="D180"/>
  <c r="D168"/>
  <c r="D156"/>
  <c r="D144"/>
  <c r="B130"/>
  <c r="B118"/>
  <c r="B106"/>
  <c r="B94"/>
  <c r="D84"/>
  <c r="C73"/>
  <c r="C189"/>
  <c r="B179"/>
  <c r="D169"/>
  <c r="C158"/>
  <c r="B147"/>
  <c r="D137"/>
  <c r="C126"/>
  <c r="B115"/>
  <c r="D105"/>
  <c r="C94"/>
  <c r="B83"/>
  <c r="D73"/>
  <c r="C62"/>
  <c r="C183"/>
  <c r="B172"/>
  <c r="D162"/>
  <c r="C151"/>
  <c r="B140"/>
  <c r="D130"/>
  <c r="C119"/>
  <c r="B108"/>
  <c r="D98"/>
  <c r="C87"/>
  <c r="B76"/>
  <c r="D66"/>
  <c r="C180"/>
  <c r="B169"/>
  <c r="D159"/>
  <c r="C148"/>
  <c r="B137"/>
  <c r="D127"/>
  <c r="C116"/>
  <c r="B105"/>
  <c r="D95"/>
  <c r="C84"/>
  <c r="B73"/>
  <c r="B63"/>
  <c r="B35"/>
  <c r="D45"/>
  <c r="C56"/>
  <c r="B44"/>
  <c r="D58"/>
  <c r="B37"/>
  <c r="C50"/>
  <c r="B26"/>
  <c r="C39"/>
  <c r="D52"/>
  <c r="B186"/>
  <c r="D172"/>
  <c r="B158"/>
  <c r="C145"/>
  <c r="C129"/>
  <c r="D116"/>
  <c r="B102"/>
  <c r="C89"/>
  <c r="C77"/>
  <c r="D64"/>
  <c r="D181"/>
  <c r="B167"/>
  <c r="B155"/>
  <c r="B143"/>
  <c r="B131"/>
  <c r="B119"/>
  <c r="B107"/>
  <c r="B95"/>
  <c r="C82"/>
  <c r="C70"/>
  <c r="D189"/>
  <c r="D178"/>
  <c r="D166"/>
  <c r="D154"/>
  <c r="D142"/>
  <c r="B128"/>
  <c r="B116"/>
  <c r="B104"/>
  <c r="B92"/>
  <c r="B80"/>
  <c r="B68"/>
  <c r="B181"/>
  <c r="C168"/>
  <c r="C156"/>
  <c r="C144"/>
  <c r="C132"/>
  <c r="C120"/>
  <c r="C108"/>
  <c r="C96"/>
  <c r="D83"/>
  <c r="D71"/>
  <c r="C28"/>
  <c r="C40"/>
  <c r="C52"/>
  <c r="B28"/>
  <c r="C45"/>
  <c r="B60"/>
  <c r="C38"/>
  <c r="B53"/>
  <c r="C27"/>
  <c r="D40"/>
  <c r="B54"/>
  <c r="D184"/>
  <c r="B170"/>
  <c r="C157"/>
  <c r="C141"/>
  <c r="D128"/>
  <c r="B114"/>
  <c r="C101"/>
  <c r="D88"/>
  <c r="D76"/>
  <c r="C63"/>
  <c r="C178"/>
  <c r="C166"/>
  <c r="C154"/>
  <c r="C142"/>
  <c r="C130"/>
  <c r="C118"/>
  <c r="C106"/>
  <c r="D93"/>
  <c r="D81"/>
  <c r="D69"/>
  <c r="D188"/>
  <c r="B176"/>
  <c r="B164"/>
  <c r="B152"/>
  <c r="C139"/>
  <c r="C127"/>
  <c r="C115"/>
  <c r="C103"/>
  <c r="C91"/>
  <c r="C79"/>
  <c r="C67"/>
  <c r="D179"/>
  <c r="D167"/>
  <c r="D155"/>
  <c r="D143"/>
  <c r="D131"/>
  <c r="D119"/>
  <c r="D107"/>
  <c r="B93"/>
  <c r="B81"/>
  <c r="B69"/>
  <c r="D29"/>
  <c r="D41"/>
  <c r="D53"/>
  <c r="C29"/>
  <c r="B48"/>
  <c r="C26"/>
  <c r="B41"/>
  <c r="D55"/>
  <c r="D28"/>
  <c r="B42"/>
  <c r="C55"/>
  <c r="B182"/>
  <c r="C169"/>
  <c r="B154"/>
  <c r="D140"/>
  <c r="B126"/>
  <c r="C113"/>
  <c r="B98"/>
  <c r="B86"/>
  <c r="B74"/>
  <c r="C188"/>
  <c r="D177"/>
  <c r="D165"/>
  <c r="D153"/>
  <c r="D141"/>
  <c r="D129"/>
  <c r="D117"/>
  <c r="B103"/>
  <c r="B91"/>
  <c r="B79"/>
  <c r="B67"/>
  <c r="C187"/>
  <c r="C175"/>
  <c r="C163"/>
  <c r="D150"/>
  <c r="D138"/>
  <c r="D126"/>
  <c r="D114"/>
  <c r="D102"/>
  <c r="D90"/>
  <c r="D78"/>
  <c r="C65"/>
  <c r="B177"/>
  <c r="B165"/>
  <c r="B153"/>
  <c r="B141"/>
  <c r="B129"/>
  <c r="B117"/>
  <c r="C104"/>
  <c r="C92"/>
  <c r="C80"/>
  <c r="C68"/>
  <c r="B31"/>
  <c r="B43"/>
  <c r="B55"/>
  <c r="C37"/>
  <c r="C53"/>
  <c r="D31"/>
  <c r="C46"/>
  <c r="D59"/>
  <c r="D32"/>
  <c r="C47"/>
  <c r="C61"/>
  <c r="C177"/>
  <c r="B162"/>
  <c r="C149"/>
  <c r="D136"/>
  <c r="B122"/>
  <c r="D108"/>
  <c r="C93"/>
  <c r="C81"/>
  <c r="C69"/>
  <c r="D185"/>
  <c r="D173"/>
  <c r="D161"/>
  <c r="D149"/>
  <c r="B135"/>
  <c r="B123"/>
  <c r="B111"/>
  <c r="B99"/>
  <c r="B87"/>
  <c r="B75"/>
  <c r="D63"/>
  <c r="D182"/>
  <c r="D170"/>
  <c r="D158"/>
  <c r="D146"/>
  <c r="D134"/>
  <c r="D122"/>
  <c r="D110"/>
  <c r="B96"/>
  <c r="B84"/>
  <c r="B72"/>
  <c r="B185"/>
  <c r="B173"/>
  <c r="B161"/>
  <c r="B149"/>
  <c r="C136"/>
  <c r="C124"/>
  <c r="C112"/>
  <c r="C100"/>
  <c r="C88"/>
  <c r="C76"/>
  <c r="C64"/>
  <c r="C36"/>
  <c r="C48"/>
  <c r="C60"/>
  <c r="B52"/>
  <c r="B45"/>
  <c r="C31"/>
  <c r="C59"/>
  <c r="C165"/>
  <c r="C137"/>
  <c r="C109"/>
  <c r="B82"/>
  <c r="C186"/>
  <c r="C162"/>
  <c r="C138"/>
  <c r="D113"/>
  <c r="D89"/>
  <c r="B65"/>
  <c r="C171"/>
  <c r="C147"/>
  <c r="C123"/>
  <c r="C99"/>
  <c r="D74"/>
  <c r="D175"/>
  <c r="D151"/>
  <c r="B125"/>
  <c r="B101"/>
  <c r="B77"/>
  <c r="D33"/>
  <c r="B59"/>
  <c r="D54"/>
  <c r="D47"/>
  <c r="B34"/>
  <c r="B189"/>
  <c r="C161"/>
  <c r="B134"/>
  <c r="C105"/>
  <c r="D80"/>
  <c r="B183"/>
  <c r="B159"/>
  <c r="C134"/>
  <c r="C110"/>
  <c r="C86"/>
  <c r="B61"/>
  <c r="B168"/>
  <c r="B144"/>
  <c r="B120"/>
  <c r="C95"/>
  <c r="C71"/>
  <c r="C172"/>
  <c r="D147"/>
  <c r="D123"/>
  <c r="D99"/>
  <c r="D75"/>
  <c r="D37"/>
  <c r="B62"/>
  <c r="B56"/>
  <c r="B49"/>
  <c r="B38"/>
  <c r="B188"/>
  <c r="D160"/>
  <c r="C133"/>
  <c r="D104"/>
  <c r="B78"/>
  <c r="C182"/>
  <c r="D157"/>
  <c r="D133"/>
  <c r="D109"/>
  <c r="D85"/>
  <c r="C167"/>
  <c r="C143"/>
  <c r="D118"/>
  <c r="D94"/>
  <c r="D70"/>
  <c r="D171"/>
  <c r="B145"/>
  <c r="B121"/>
  <c r="B97"/>
  <c r="C72"/>
  <c r="B39"/>
  <c r="B40"/>
  <c r="C34"/>
  <c r="B50"/>
  <c r="D176"/>
  <c r="D148"/>
  <c r="D120"/>
  <c r="D92"/>
  <c r="D68"/>
  <c r="B171"/>
  <c r="C146"/>
  <c r="C122"/>
  <c r="C98"/>
  <c r="C74"/>
  <c r="B180"/>
  <c r="B156"/>
  <c r="B132"/>
  <c r="C107"/>
  <c r="C83"/>
  <c r="C184"/>
  <c r="C160"/>
  <c r="D135"/>
  <c r="D111"/>
  <c r="D87"/>
  <c r="D61"/>
  <c r="D49"/>
  <c r="C41"/>
  <c r="D35"/>
  <c r="C51"/>
  <c r="C42"/>
  <c r="B178"/>
  <c r="D124"/>
  <c r="B70"/>
  <c r="C150"/>
  <c r="D101"/>
  <c r="B184"/>
  <c r="C135"/>
  <c r="D86"/>
  <c r="D163"/>
  <c r="B113"/>
  <c r="D65"/>
  <c r="B146"/>
  <c r="D121"/>
  <c r="D106"/>
  <c r="B51"/>
  <c r="B57"/>
  <c r="C173"/>
  <c r="C117"/>
  <c r="B66"/>
  <c r="D145"/>
  <c r="D97"/>
  <c r="C179"/>
  <c r="C131"/>
  <c r="D82"/>
  <c r="B157"/>
  <c r="B109"/>
  <c r="B27"/>
  <c r="D44"/>
  <c r="B71"/>
  <c r="B133"/>
  <c r="C58"/>
  <c r="B166"/>
  <c r="D112"/>
  <c r="B187"/>
  <c r="B139"/>
  <c r="C90"/>
  <c r="D174"/>
  <c r="B124"/>
  <c r="C75"/>
  <c r="C152"/>
  <c r="D103"/>
  <c r="C32"/>
  <c r="C33"/>
  <c r="B30"/>
  <c r="D152"/>
  <c r="C97"/>
  <c r="B175"/>
  <c r="B127"/>
  <c r="C78"/>
  <c r="B160"/>
  <c r="B112"/>
  <c r="B64"/>
  <c r="C140"/>
  <c r="D91"/>
  <c r="C44"/>
  <c r="D34"/>
  <c r="C43"/>
  <c r="B150"/>
  <c r="D96"/>
  <c r="C174"/>
  <c r="D125"/>
  <c r="D77"/>
  <c r="C159"/>
  <c r="C111"/>
  <c r="D187"/>
  <c r="D139"/>
  <c r="B89"/>
  <c r="B47"/>
  <c r="C49"/>
  <c r="B90"/>
  <c r="C170"/>
  <c r="C155"/>
  <c r="D183"/>
  <c r="B85"/>
  <c r="C30"/>
  <c r="B151"/>
  <c r="B88"/>
  <c r="D57"/>
  <c r="B58"/>
  <c r="C114"/>
  <c r="C176"/>
  <c r="D67"/>
  <c r="B163"/>
  <c r="C181"/>
  <c r="C102"/>
  <c r="C164"/>
  <c r="B100"/>
  <c r="B138"/>
  <c r="C66"/>
  <c r="C128"/>
  <c r="C125"/>
  <c r="D186"/>
  <c r="D115"/>
  <c r="C85"/>
  <c r="B148"/>
  <c r="D79"/>
  <c r="D72"/>
  <c r="B136"/>
  <c r="B29"/>
  <c r="D195"/>
  <c r="B191"/>
  <c r="C195"/>
  <c r="C191"/>
  <c r="D191"/>
  <c r="B195"/>
  <c r="B196"/>
  <c r="D192"/>
  <c r="D197"/>
  <c r="B193"/>
  <c r="C192"/>
  <c r="C196"/>
  <c r="C197"/>
  <c r="D196"/>
  <c r="B197"/>
  <c r="D193"/>
  <c r="C193"/>
  <c r="B192"/>
  <c r="AE29" i="46"/>
  <c r="AJ29"/>
  <c r="AH29"/>
  <c r="AG29"/>
  <c r="Y29"/>
  <c r="Z29" s="1"/>
  <c r="J29" s="1"/>
  <c r="AI29"/>
  <c r="AF29"/>
  <c r="AO32"/>
  <c r="AP32"/>
  <c r="AQ32"/>
  <c r="G32"/>
  <c r="AR32"/>
  <c r="B32"/>
  <c r="C32" s="1"/>
  <c r="A33"/>
  <c r="C33" i="41"/>
  <c r="D33" s="1"/>
  <c r="H33"/>
  <c r="B34"/>
  <c r="U17" i="50" a="1"/>
  <c r="AB28" i="46"/>
  <c r="K28" s="1"/>
  <c r="AF54"/>
  <c r="AI54" s="1"/>
  <c r="AG54"/>
  <c r="G32" i="41"/>
  <c r="F31" i="46"/>
  <c r="P31"/>
  <c r="Q31" s="1"/>
  <c r="M6" i="55"/>
  <c r="Q6"/>
  <c r="R7" s="1"/>
  <c r="S8" s="1"/>
  <c r="I31" i="41"/>
  <c r="J31" s="1"/>
  <c r="AP31"/>
  <c r="AQ31"/>
  <c r="O17" i="52" a="1"/>
  <c r="AK30" i="46"/>
  <c r="H30"/>
  <c r="I30" s="1"/>
  <c r="Z57"/>
  <c r="AK56"/>
  <c r="AJ56"/>
  <c r="AA56"/>
  <c r="AM56"/>
  <c r="AL56"/>
  <c r="L6" i="55"/>
  <c r="M7" s="1"/>
  <c r="S19" s="1"/>
  <c r="Q5"/>
  <c r="M5"/>
  <c r="AD28" i="46"/>
  <c r="AF70" i="69" l="1"/>
  <c r="AI70" s="1"/>
  <c r="AG70"/>
  <c r="AB71"/>
  <c r="AD71" s="1"/>
  <c r="AC71"/>
  <c r="AE71" s="1"/>
  <c r="AH71" s="1"/>
  <c r="AH57" i="41"/>
  <c r="AG57"/>
  <c r="AJ57" s="1"/>
  <c r="AC58"/>
  <c r="AE58" s="1"/>
  <c r="AD58"/>
  <c r="AF58" s="1"/>
  <c r="AI58" s="1"/>
  <c r="O264" i="58"/>
  <c r="M263"/>
  <c r="N259"/>
  <c r="M258"/>
  <c r="O255"/>
  <c r="N254"/>
  <c r="M253"/>
  <c r="N249"/>
  <c r="O245"/>
  <c r="M244"/>
  <c r="N240"/>
  <c r="O235"/>
  <c r="M234"/>
  <c r="O231"/>
  <c r="N230"/>
  <c r="O226"/>
  <c r="N222"/>
  <c r="N219"/>
  <c r="O216"/>
  <c r="M215"/>
  <c r="N212"/>
  <c r="N209"/>
  <c r="O206"/>
  <c r="N205"/>
  <c r="M201"/>
  <c r="N198"/>
  <c r="M197"/>
  <c r="N194"/>
  <c r="N191"/>
  <c r="O188"/>
  <c r="N184"/>
  <c r="N178"/>
  <c r="O173"/>
  <c r="M172"/>
  <c r="N169"/>
  <c r="O165"/>
  <c r="O164"/>
  <c r="M163"/>
  <c r="O161"/>
  <c r="M160"/>
  <c r="N155"/>
  <c r="M154"/>
  <c r="O151"/>
  <c r="M150"/>
  <c r="N147"/>
  <c r="O144"/>
  <c r="M143"/>
  <c r="O138"/>
  <c r="M137"/>
  <c r="O133"/>
  <c r="O132"/>
  <c r="N131"/>
  <c r="M130"/>
  <c r="N127"/>
  <c r="M126"/>
  <c r="M121"/>
  <c r="O117"/>
  <c r="N116"/>
  <c r="M115"/>
  <c r="N110"/>
  <c r="N106"/>
  <c r="N102"/>
  <c r="N98"/>
  <c r="N94"/>
  <c r="N90"/>
  <c r="N86"/>
  <c r="N82"/>
  <c r="N78"/>
  <c r="N74"/>
  <c r="N70"/>
  <c r="N66"/>
  <c r="N62"/>
  <c r="N58"/>
  <c r="M57"/>
  <c r="N53"/>
  <c r="N48"/>
  <c r="O44"/>
  <c r="M43"/>
  <c r="O39"/>
  <c r="N38"/>
  <c r="O34"/>
  <c r="N33"/>
  <c r="O29"/>
  <c r="M28"/>
  <c r="N264"/>
  <c r="O260"/>
  <c r="M259"/>
  <c r="N255"/>
  <c r="M254"/>
  <c r="O250"/>
  <c r="M249"/>
  <c r="N245"/>
  <c r="O241"/>
  <c r="M240"/>
  <c r="O236"/>
  <c r="N235"/>
  <c r="N231"/>
  <c r="M230"/>
  <c r="O227"/>
  <c r="N226"/>
  <c r="O223"/>
  <c r="M222"/>
  <c r="M219"/>
  <c r="N216"/>
  <c r="M212"/>
  <c r="M209"/>
  <c r="N206"/>
  <c r="M205"/>
  <c r="O202"/>
  <c r="O199"/>
  <c r="M198"/>
  <c r="O195"/>
  <c r="M194"/>
  <c r="M191"/>
  <c r="N188"/>
  <c r="M184"/>
  <c r="O181"/>
  <c r="O180"/>
  <c r="O179"/>
  <c r="M178"/>
  <c r="O174"/>
  <c r="N173"/>
  <c r="O170"/>
  <c r="M169"/>
  <c r="N165"/>
  <c r="N164"/>
  <c r="N161"/>
  <c r="O156"/>
  <c r="M155"/>
  <c r="N151"/>
  <c r="O148"/>
  <c r="M147"/>
  <c r="N144"/>
  <c r="O139"/>
  <c r="N138"/>
  <c r="N133"/>
  <c r="N132"/>
  <c r="M131"/>
  <c r="O128"/>
  <c r="M127"/>
  <c r="O122"/>
  <c r="N117"/>
  <c r="M116"/>
  <c r="O111"/>
  <c r="M110"/>
  <c r="O107"/>
  <c r="M106"/>
  <c r="O103"/>
  <c r="M102"/>
  <c r="O99"/>
  <c r="M98"/>
  <c r="O95"/>
  <c r="M94"/>
  <c r="O91"/>
  <c r="M90"/>
  <c r="O87"/>
  <c r="M86"/>
  <c r="O83"/>
  <c r="M82"/>
  <c r="O79"/>
  <c r="M78"/>
  <c r="O75"/>
  <c r="M74"/>
  <c r="O71"/>
  <c r="M70"/>
  <c r="O67"/>
  <c r="M66"/>
  <c r="O63"/>
  <c r="M62"/>
  <c r="O59"/>
  <c r="M58"/>
  <c r="O54"/>
  <c r="M53"/>
  <c r="O49"/>
  <c r="M48"/>
  <c r="N44"/>
  <c r="N39"/>
  <c r="M38"/>
  <c r="O35"/>
  <c r="N34"/>
  <c r="M33"/>
  <c r="N29"/>
  <c r="O265"/>
  <c r="M264"/>
  <c r="N260"/>
  <c r="O256"/>
  <c r="M255"/>
  <c r="N250"/>
  <c r="O246"/>
  <c r="M245"/>
  <c r="N241"/>
  <c r="N236"/>
  <c r="M235"/>
  <c r="O232"/>
  <c r="M231"/>
  <c r="N227"/>
  <c r="M226"/>
  <c r="N223"/>
  <c r="O220"/>
  <c r="O217"/>
  <c r="M216"/>
  <c r="O213"/>
  <c r="O210"/>
  <c r="O207"/>
  <c r="M206"/>
  <c r="N202"/>
  <c r="N199"/>
  <c r="N195"/>
  <c r="O192"/>
  <c r="M188"/>
  <c r="O185"/>
  <c r="O182"/>
  <c r="N181"/>
  <c r="N180"/>
  <c r="N179"/>
  <c r="O175"/>
  <c r="N174"/>
  <c r="M173"/>
  <c r="N170"/>
  <c r="O166"/>
  <c r="M165"/>
  <c r="M164"/>
  <c r="M161"/>
  <c r="N156"/>
  <c r="O152"/>
  <c r="M151"/>
  <c r="N148"/>
  <c r="O145"/>
  <c r="M144"/>
  <c r="N139"/>
  <c r="M138"/>
  <c r="O135"/>
  <c r="O134"/>
  <c r="M133"/>
  <c r="M132"/>
  <c r="N128"/>
  <c r="O123"/>
  <c r="N122"/>
  <c r="O119"/>
  <c r="O118"/>
  <c r="M117"/>
  <c r="O112"/>
  <c r="N111"/>
  <c r="N107"/>
  <c r="N103"/>
  <c r="N99"/>
  <c r="N95"/>
  <c r="N91"/>
  <c r="N87"/>
  <c r="N83"/>
  <c r="N79"/>
  <c r="N75"/>
  <c r="N71"/>
  <c r="N67"/>
  <c r="N63"/>
  <c r="N59"/>
  <c r="O55"/>
  <c r="N54"/>
  <c r="O50"/>
  <c r="N49"/>
  <c r="O45"/>
  <c r="M44"/>
  <c r="O40"/>
  <c r="M39"/>
  <c r="N35"/>
  <c r="M34"/>
  <c r="O30"/>
  <c r="M29"/>
  <c r="N266"/>
  <c r="O262"/>
  <c r="M261"/>
  <c r="N257"/>
  <c r="N252"/>
  <c r="M251"/>
  <c r="O248"/>
  <c r="M247"/>
  <c r="N243"/>
  <c r="M242"/>
  <c r="O239"/>
  <c r="N238"/>
  <c r="M237"/>
  <c r="N233"/>
  <c r="O229"/>
  <c r="M228"/>
  <c r="O225"/>
  <c r="M224"/>
  <c r="O221"/>
  <c r="O218"/>
  <c r="N214"/>
  <c r="N211"/>
  <c r="O208"/>
  <c r="O204"/>
  <c r="M203"/>
  <c r="N200"/>
  <c r="M196"/>
  <c r="N193"/>
  <c r="O190"/>
  <c r="M189"/>
  <c r="O187"/>
  <c r="M186"/>
  <c r="O183"/>
  <c r="O177"/>
  <c r="N176"/>
  <c r="N171"/>
  <c r="O168"/>
  <c r="M167"/>
  <c r="M162"/>
  <c r="O159"/>
  <c r="N158"/>
  <c r="M157"/>
  <c r="N153"/>
  <c r="N149"/>
  <c r="O146"/>
  <c r="N142"/>
  <c r="N141"/>
  <c r="M140"/>
  <c r="N136"/>
  <c r="M129"/>
  <c r="N125"/>
  <c r="M124"/>
  <c r="O120"/>
  <c r="N114"/>
  <c r="N113"/>
  <c r="O109"/>
  <c r="M108"/>
  <c r="O105"/>
  <c r="M104"/>
  <c r="O101"/>
  <c r="M100"/>
  <c r="O97"/>
  <c r="M96"/>
  <c r="O93"/>
  <c r="M92"/>
  <c r="O89"/>
  <c r="M88"/>
  <c r="O85"/>
  <c r="M84"/>
  <c r="O81"/>
  <c r="M80"/>
  <c r="O77"/>
  <c r="M76"/>
  <c r="O73"/>
  <c r="M72"/>
  <c r="O69"/>
  <c r="M68"/>
  <c r="O65"/>
  <c r="M64"/>
  <c r="O61"/>
  <c r="M60"/>
  <c r="N56"/>
  <c r="O52"/>
  <c r="M51"/>
  <c r="O47"/>
  <c r="N46"/>
  <c r="O42"/>
  <c r="N41"/>
  <c r="O37"/>
  <c r="M36"/>
  <c r="O32"/>
  <c r="M31"/>
  <c r="N27"/>
  <c r="M26"/>
  <c r="O257"/>
  <c r="M252"/>
  <c r="O243"/>
  <c r="O238"/>
  <c r="M233"/>
  <c r="N224"/>
  <c r="O222"/>
  <c r="N220"/>
  <c r="N218"/>
  <c r="N203"/>
  <c r="N201"/>
  <c r="M199"/>
  <c r="O197"/>
  <c r="M195"/>
  <c r="M193"/>
  <c r="O191"/>
  <c r="M187"/>
  <c r="N185"/>
  <c r="N183"/>
  <c r="O178"/>
  <c r="M175"/>
  <c r="O160"/>
  <c r="N152"/>
  <c r="O150"/>
  <c r="M136"/>
  <c r="N134"/>
  <c r="O125"/>
  <c r="M122"/>
  <c r="N115"/>
  <c r="O108"/>
  <c r="M101"/>
  <c r="O92"/>
  <c r="M85"/>
  <c r="O76"/>
  <c r="M69"/>
  <c r="O60"/>
  <c r="N55"/>
  <c r="M47"/>
  <c r="N42"/>
  <c r="N37"/>
  <c r="M32"/>
  <c r="M27"/>
  <c r="N262"/>
  <c r="M257"/>
  <c r="M250"/>
  <c r="N248"/>
  <c r="M243"/>
  <c r="M238"/>
  <c r="N229"/>
  <c r="M220"/>
  <c r="M218"/>
  <c r="O214"/>
  <c r="N197"/>
  <c r="O189"/>
  <c r="M185"/>
  <c r="M183"/>
  <c r="N166"/>
  <c r="O162"/>
  <c r="N160"/>
  <c r="O157"/>
  <c r="M152"/>
  <c r="N150"/>
  <c r="M148"/>
  <c r="N146"/>
  <c r="O141"/>
  <c r="M134"/>
  <c r="M125"/>
  <c r="N120"/>
  <c r="N108"/>
  <c r="O106"/>
  <c r="M99"/>
  <c r="N97"/>
  <c r="N92"/>
  <c r="O90"/>
  <c r="M83"/>
  <c r="N81"/>
  <c r="N76"/>
  <c r="O74"/>
  <c r="M67"/>
  <c r="N65"/>
  <c r="N60"/>
  <c r="O58"/>
  <c r="M55"/>
  <c r="N50"/>
  <c r="M42"/>
  <c r="M37"/>
  <c r="M262"/>
  <c r="O253"/>
  <c r="M248"/>
  <c r="M241"/>
  <c r="N239"/>
  <c r="M236"/>
  <c r="O234"/>
  <c r="M229"/>
  <c r="N225"/>
  <c r="M214"/>
  <c r="O212"/>
  <c r="N210"/>
  <c r="N208"/>
  <c r="N189"/>
  <c r="M181"/>
  <c r="O176"/>
  <c r="O171"/>
  <c r="O169"/>
  <c r="M166"/>
  <c r="N162"/>
  <c r="N157"/>
  <c r="O155"/>
  <c r="M146"/>
  <c r="O142"/>
  <c r="M141"/>
  <c r="O137"/>
  <c r="O130"/>
  <c r="M120"/>
  <c r="N118"/>
  <c r="O113"/>
  <c r="O104"/>
  <c r="M97"/>
  <c r="O88"/>
  <c r="M81"/>
  <c r="O72"/>
  <c r="M65"/>
  <c r="O53"/>
  <c r="M50"/>
  <c r="N45"/>
  <c r="O43"/>
  <c r="M35"/>
  <c r="N30"/>
  <c r="O28"/>
  <c r="M265"/>
  <c r="N263"/>
  <c r="N258"/>
  <c r="O251"/>
  <c r="M246"/>
  <c r="N244"/>
  <c r="N232"/>
  <c r="M223"/>
  <c r="N221"/>
  <c r="O219"/>
  <c r="N217"/>
  <c r="O215"/>
  <c r="M204"/>
  <c r="M202"/>
  <c r="O200"/>
  <c r="O198"/>
  <c r="O196"/>
  <c r="O194"/>
  <c r="N192"/>
  <c r="N190"/>
  <c r="N186"/>
  <c r="O184"/>
  <c r="N182"/>
  <c r="M179"/>
  <c r="N177"/>
  <c r="N167"/>
  <c r="O158"/>
  <c r="M153"/>
  <c r="M135"/>
  <c r="N126"/>
  <c r="M123"/>
  <c r="N121"/>
  <c r="O114"/>
  <c r="M109"/>
  <c r="O100"/>
  <c r="M93"/>
  <c r="O84"/>
  <c r="M77"/>
  <c r="O68"/>
  <c r="M61"/>
  <c r="M56"/>
  <c r="N51"/>
  <c r="M40"/>
  <c r="O38"/>
  <c r="O31"/>
  <c r="O261"/>
  <c r="O249"/>
  <c r="N247"/>
  <c r="O228"/>
  <c r="O224"/>
  <c r="M211"/>
  <c r="M168"/>
  <c r="M159"/>
  <c r="N130"/>
  <c r="M128"/>
  <c r="O126"/>
  <c r="O124"/>
  <c r="N105"/>
  <c r="M95"/>
  <c r="N93"/>
  <c r="O66"/>
  <c r="N64"/>
  <c r="O62"/>
  <c r="O56"/>
  <c r="M54"/>
  <c r="M52"/>
  <c r="M41"/>
  <c r="O244"/>
  <c r="M208"/>
  <c r="M174"/>
  <c r="N154"/>
  <c r="O121"/>
  <c r="O96"/>
  <c r="M46"/>
  <c r="N32"/>
  <c r="M239"/>
  <c r="O205"/>
  <c r="N145"/>
  <c r="N137"/>
  <c r="M112"/>
  <c r="N77"/>
  <c r="O211"/>
  <c r="N168"/>
  <c r="M139"/>
  <c r="N85"/>
  <c r="M45"/>
  <c r="N31"/>
  <c r="O263"/>
  <c r="N261"/>
  <c r="O259"/>
  <c r="N253"/>
  <c r="N251"/>
  <c r="O230"/>
  <c r="N228"/>
  <c r="N213"/>
  <c r="M170"/>
  <c r="O147"/>
  <c r="N124"/>
  <c r="N119"/>
  <c r="M107"/>
  <c r="M105"/>
  <c r="M103"/>
  <c r="N101"/>
  <c r="O80"/>
  <c r="N72"/>
  <c r="O70"/>
  <c r="N68"/>
  <c r="O48"/>
  <c r="N215"/>
  <c r="M180"/>
  <c r="N163"/>
  <c r="O149"/>
  <c r="O129"/>
  <c r="O86"/>
  <c r="O57"/>
  <c r="N28"/>
  <c r="M266"/>
  <c r="N207"/>
  <c r="N175"/>
  <c r="N143"/>
  <c r="M114"/>
  <c r="N89"/>
  <c r="O209"/>
  <c r="O186"/>
  <c r="M91"/>
  <c r="O64"/>
  <c r="O33"/>
  <c r="N265"/>
  <c r="O242"/>
  <c r="O240"/>
  <c r="N234"/>
  <c r="M232"/>
  <c r="M221"/>
  <c r="M213"/>
  <c r="N204"/>
  <c r="N196"/>
  <c r="O193"/>
  <c r="M182"/>
  <c r="M176"/>
  <c r="O172"/>
  <c r="O163"/>
  <c r="O154"/>
  <c r="M142"/>
  <c r="O140"/>
  <c r="O136"/>
  <c r="M119"/>
  <c r="O115"/>
  <c r="M113"/>
  <c r="M111"/>
  <c r="N109"/>
  <c r="O82"/>
  <c r="N80"/>
  <c r="O78"/>
  <c r="O46"/>
  <c r="O36"/>
  <c r="N242"/>
  <c r="O201"/>
  <c r="N172"/>
  <c r="N140"/>
  <c r="N88"/>
  <c r="N84"/>
  <c r="M59"/>
  <c r="N36"/>
  <c r="O237"/>
  <c r="M192"/>
  <c r="M171"/>
  <c r="M118"/>
  <c r="O110"/>
  <c r="N43"/>
  <c r="O247"/>
  <c r="M200"/>
  <c r="N159"/>
  <c r="M89"/>
  <c r="N52"/>
  <c r="N256"/>
  <c r="N246"/>
  <c r="M225"/>
  <c r="M217"/>
  <c r="M210"/>
  <c r="M190"/>
  <c r="N187"/>
  <c r="O167"/>
  <c r="M156"/>
  <c r="M149"/>
  <c r="O131"/>
  <c r="N129"/>
  <c r="O127"/>
  <c r="O98"/>
  <c r="N96"/>
  <c r="O94"/>
  <c r="N73"/>
  <c r="M63"/>
  <c r="N61"/>
  <c r="N57"/>
  <c r="O51"/>
  <c r="N40"/>
  <c r="M30"/>
  <c r="O26"/>
  <c r="O266"/>
  <c r="M260"/>
  <c r="O258"/>
  <c r="M256"/>
  <c r="O254"/>
  <c r="O252"/>
  <c r="M227"/>
  <c r="O203"/>
  <c r="M158"/>
  <c r="O143"/>
  <c r="N135"/>
  <c r="N123"/>
  <c r="N112"/>
  <c r="N104"/>
  <c r="O102"/>
  <c r="N100"/>
  <c r="M75"/>
  <c r="M73"/>
  <c r="M71"/>
  <c r="N69"/>
  <c r="M49"/>
  <c r="N47"/>
  <c r="N26"/>
  <c r="O233"/>
  <c r="M177"/>
  <c r="O153"/>
  <c r="O116"/>
  <c r="M79"/>
  <c r="N237"/>
  <c r="M207"/>
  <c r="M145"/>
  <c r="M87"/>
  <c r="O41"/>
  <c r="O27"/>
  <c r="E34" i="41"/>
  <c r="T34" s="1"/>
  <c r="F34"/>
  <c r="D33" i="46"/>
  <c r="O33" s="1"/>
  <c r="E33"/>
  <c r="L5" i="56"/>
  <c r="Q6" s="1"/>
  <c r="R7" s="1"/>
  <c r="S8" s="1"/>
  <c r="S28" i="41"/>
  <c r="V25" i="46"/>
  <c r="G33" i="41"/>
  <c r="I33" s="1"/>
  <c r="W17" i="49"/>
  <c r="W19"/>
  <c r="N21" s="1"/>
  <c r="U26" i="46"/>
  <c r="W26"/>
  <c r="S29" i="41"/>
  <c r="S27" i="46"/>
  <c r="U27" s="1"/>
  <c r="M28"/>
  <c r="AC29"/>
  <c r="AI30" i="41"/>
  <c r="S30" s="1"/>
  <c r="AD29" i="46"/>
  <c r="L29" s="1"/>
  <c r="AG30" i="41"/>
  <c r="AA28" i="46"/>
  <c r="R28" s="1"/>
  <c r="L28"/>
  <c r="N28"/>
  <c r="L14" i="54"/>
  <c r="P14" s="1"/>
  <c r="L19" s="1"/>
  <c r="L13"/>
  <c r="P13" s="1"/>
  <c r="L18" s="1"/>
  <c r="M13"/>
  <c r="Q13" s="1"/>
  <c r="M18" s="1"/>
  <c r="K13"/>
  <c r="O13" s="1"/>
  <c r="K18" s="1"/>
  <c r="M14"/>
  <c r="Q14" s="1"/>
  <c r="M19" s="1"/>
  <c r="K12"/>
  <c r="O12" s="1"/>
  <c r="K17" s="1"/>
  <c r="L12"/>
  <c r="P12" s="1"/>
  <c r="L17" s="1"/>
  <c r="K14"/>
  <c r="O14" s="1"/>
  <c r="K19" s="1"/>
  <c r="M12"/>
  <c r="Q12" s="1"/>
  <c r="M17" s="1"/>
  <c r="B33" i="46"/>
  <c r="C33" s="1"/>
  <c r="A34"/>
  <c r="G33"/>
  <c r="AH30" i="41"/>
  <c r="N6" i="55"/>
  <c r="S17"/>
  <c r="AA59" i="41"/>
  <c r="U18" i="50"/>
  <c r="W18" s="1"/>
  <c r="M21" s="1"/>
  <c r="U17"/>
  <c r="U19"/>
  <c r="L21" i="48"/>
  <c r="P32" i="46"/>
  <c r="Q32" s="1"/>
  <c r="F32"/>
  <c r="R6" i="55"/>
  <c r="S7" s="1"/>
  <c r="Q7"/>
  <c r="R8" s="1"/>
  <c r="S9" s="1"/>
  <c r="AC56" i="46"/>
  <c r="AE56" s="1"/>
  <c r="AH56" s="1"/>
  <c r="AB56"/>
  <c r="AD56" s="1"/>
  <c r="AK31"/>
  <c r="H31"/>
  <c r="I31" s="1"/>
  <c r="L6" i="56"/>
  <c r="M7" s="1"/>
  <c r="S19" s="1"/>
  <c r="Q5"/>
  <c r="M5"/>
  <c r="AQ32" i="41"/>
  <c r="I32"/>
  <c r="J32" s="1"/>
  <c r="AP32"/>
  <c r="Z58" i="46"/>
  <c r="AK57"/>
  <c r="AJ57"/>
  <c r="AA57"/>
  <c r="AL57"/>
  <c r="AM57"/>
  <c r="AD31" i="41"/>
  <c r="AE31" s="1"/>
  <c r="L31" s="1"/>
  <c r="K31"/>
  <c r="B7" i="59" s="1"/>
  <c r="AM31" i="41"/>
  <c r="AK31"/>
  <c r="AN31"/>
  <c r="AO31"/>
  <c r="AJ31"/>
  <c r="AL31"/>
  <c r="S18" i="55"/>
  <c r="N7"/>
  <c r="B16" i="57"/>
  <c r="M29" i="41" s="1"/>
  <c r="L5" i="57"/>
  <c r="U17" i="51" a="1"/>
  <c r="K5" i="57"/>
  <c r="O17" i="53" a="1"/>
  <c r="B35" i="41"/>
  <c r="H34"/>
  <c r="C34"/>
  <c r="D34" s="1"/>
  <c r="Y30" i="46"/>
  <c r="Z30" s="1"/>
  <c r="J30" s="1"/>
  <c r="AI30"/>
  <c r="AJ30"/>
  <c r="AG30"/>
  <c r="AF30"/>
  <c r="AE30"/>
  <c r="AH30"/>
  <c r="Q18" i="52"/>
  <c r="P17"/>
  <c r="Q19"/>
  <c r="P18"/>
  <c r="O19"/>
  <c r="Q17"/>
  <c r="O18"/>
  <c r="P19"/>
  <c r="O17"/>
  <c r="AB29" i="46"/>
  <c r="K29" s="1"/>
  <c r="AF55"/>
  <c r="AI55" s="1"/>
  <c r="AG55"/>
  <c r="C46" i="58"/>
  <c r="D48"/>
  <c r="C157"/>
  <c r="B114"/>
  <c r="D72"/>
  <c r="B159"/>
  <c r="D117"/>
  <c r="C74"/>
  <c r="C163"/>
  <c r="B120"/>
  <c r="D78"/>
  <c r="C164"/>
  <c r="B121"/>
  <c r="D79"/>
  <c r="D49"/>
  <c r="B45"/>
  <c r="C47"/>
  <c r="B158"/>
  <c r="D116"/>
  <c r="C73"/>
  <c r="D161"/>
  <c r="C118"/>
  <c r="B75"/>
  <c r="B164"/>
  <c r="D122"/>
  <c r="C79"/>
  <c r="B165"/>
  <c r="D123"/>
  <c r="C80"/>
  <c r="C48"/>
  <c r="D43"/>
  <c r="B46"/>
  <c r="D160"/>
  <c r="C117"/>
  <c r="B74"/>
  <c r="C162"/>
  <c r="B119"/>
  <c r="D77"/>
  <c r="D166"/>
  <c r="C123"/>
  <c r="B80"/>
  <c r="D167"/>
  <c r="C124"/>
  <c r="B81"/>
  <c r="C52"/>
  <c r="C42"/>
  <c r="D44"/>
  <c r="C161"/>
  <c r="B118"/>
  <c r="D76"/>
  <c r="B163"/>
  <c r="D121"/>
  <c r="C78"/>
  <c r="C167"/>
  <c r="B124"/>
  <c r="D82"/>
  <c r="C168"/>
  <c r="B125"/>
  <c r="D83"/>
  <c r="D45"/>
  <c r="D51"/>
  <c r="B54"/>
  <c r="D152"/>
  <c r="C109"/>
  <c r="B66"/>
  <c r="C154"/>
  <c r="B111"/>
  <c r="D69"/>
  <c r="D158"/>
  <c r="C115"/>
  <c r="B72"/>
  <c r="D159"/>
  <c r="C116"/>
  <c r="B73"/>
  <c r="B55"/>
  <c r="C50"/>
  <c r="D52"/>
  <c r="C153"/>
  <c r="B110"/>
  <c r="D68"/>
  <c r="B155"/>
  <c r="D113"/>
  <c r="C70"/>
  <c r="C159"/>
  <c r="B116"/>
  <c r="D74"/>
  <c r="C160"/>
  <c r="B117"/>
  <c r="D75"/>
  <c r="D53"/>
  <c r="B49"/>
  <c r="C51"/>
  <c r="B154"/>
  <c r="D112"/>
  <c r="C69"/>
  <c r="D157"/>
  <c r="C114"/>
  <c r="B71"/>
  <c r="B160"/>
  <c r="D118"/>
  <c r="C75"/>
  <c r="B161"/>
  <c r="D119"/>
  <c r="C76"/>
  <c r="D57"/>
  <c r="D47"/>
  <c r="B50"/>
  <c r="D156"/>
  <c r="C113"/>
  <c r="B70"/>
  <c r="C158"/>
  <c r="B115"/>
  <c r="D73"/>
  <c r="D162"/>
  <c r="C119"/>
  <c r="B76"/>
  <c r="D163"/>
  <c r="C120"/>
  <c r="B77"/>
  <c r="B51"/>
  <c r="B57"/>
  <c r="B189"/>
  <c r="B146"/>
  <c r="D104"/>
  <c r="D60"/>
  <c r="D149"/>
  <c r="C106"/>
  <c r="D63"/>
  <c r="B152"/>
  <c r="D110"/>
  <c r="C67"/>
  <c r="B153"/>
  <c r="D111"/>
  <c r="C68"/>
  <c r="D55"/>
  <c r="B58"/>
  <c r="D148"/>
  <c r="C105"/>
  <c r="B62"/>
  <c r="C150"/>
  <c r="B107"/>
  <c r="B65"/>
  <c r="D154"/>
  <c r="C111"/>
  <c r="B68"/>
  <c r="D155"/>
  <c r="C112"/>
  <c r="B69"/>
  <c r="B59"/>
  <c r="C54"/>
  <c r="D56"/>
  <c r="C149"/>
  <c r="B106"/>
  <c r="C63"/>
  <c r="B151"/>
  <c r="D109"/>
  <c r="C66"/>
  <c r="C155"/>
  <c r="B112"/>
  <c r="D70"/>
  <c r="C156"/>
  <c r="B113"/>
  <c r="D71"/>
  <c r="B53"/>
  <c r="C55"/>
  <c r="B150"/>
  <c r="D108"/>
  <c r="D184"/>
  <c r="C141"/>
  <c r="B98"/>
  <c r="C186"/>
  <c r="B143"/>
  <c r="D101"/>
  <c r="D189"/>
  <c r="C147"/>
  <c r="B104"/>
  <c r="D62"/>
  <c r="C148"/>
  <c r="B105"/>
  <c r="B63"/>
  <c r="C185"/>
  <c r="B142"/>
  <c r="D100"/>
  <c r="B187"/>
  <c r="D145"/>
  <c r="C102"/>
  <c r="B148"/>
  <c r="D106"/>
  <c r="B64"/>
  <c r="B149"/>
  <c r="D107"/>
  <c r="C64"/>
  <c r="D59"/>
  <c r="B186"/>
  <c r="D144"/>
  <c r="C101"/>
  <c r="C188"/>
  <c r="C146"/>
  <c r="B103"/>
  <c r="B61"/>
  <c r="D150"/>
  <c r="C107"/>
  <c r="C65"/>
  <c r="D151"/>
  <c r="C108"/>
  <c r="D65"/>
  <c r="C58"/>
  <c r="B188"/>
  <c r="C145"/>
  <c r="B102"/>
  <c r="C189"/>
  <c r="B147"/>
  <c r="D105"/>
  <c r="C62"/>
  <c r="C151"/>
  <c r="B108"/>
  <c r="D66"/>
  <c r="C152"/>
  <c r="B109"/>
  <c r="D67"/>
  <c r="B178"/>
  <c r="C93"/>
  <c r="C138"/>
  <c r="B184"/>
  <c r="C99"/>
  <c r="D143"/>
  <c r="C28"/>
  <c r="B26"/>
  <c r="C137"/>
  <c r="C182"/>
  <c r="D97"/>
  <c r="C143"/>
  <c r="D187"/>
  <c r="B101"/>
  <c r="C181"/>
  <c r="D96"/>
  <c r="D141"/>
  <c r="C187"/>
  <c r="D102"/>
  <c r="B145"/>
  <c r="B31"/>
  <c r="D140"/>
  <c r="D64"/>
  <c r="B131"/>
  <c r="D188"/>
  <c r="D130"/>
  <c r="C184"/>
  <c r="D115"/>
  <c r="B35"/>
  <c r="C30"/>
  <c r="C173"/>
  <c r="D88"/>
  <c r="D133"/>
  <c r="C179"/>
  <c r="D94"/>
  <c r="B137"/>
  <c r="D33"/>
  <c r="C31"/>
  <c r="D132"/>
  <c r="D177"/>
  <c r="B91"/>
  <c r="D138"/>
  <c r="B181"/>
  <c r="C96"/>
  <c r="D27"/>
  <c r="D176"/>
  <c r="B90"/>
  <c r="B135"/>
  <c r="D182"/>
  <c r="B96"/>
  <c r="C140"/>
  <c r="C36"/>
  <c r="D28"/>
  <c r="B134"/>
  <c r="D185"/>
  <c r="C126"/>
  <c r="C183"/>
  <c r="D114"/>
  <c r="D179"/>
  <c r="C104"/>
  <c r="C40"/>
  <c r="D35"/>
  <c r="D168"/>
  <c r="B82"/>
  <c r="B127"/>
  <c r="D174"/>
  <c r="B88"/>
  <c r="C132"/>
  <c r="B39"/>
  <c r="D36"/>
  <c r="B126"/>
  <c r="B171"/>
  <c r="C86"/>
  <c r="B132"/>
  <c r="C176"/>
  <c r="D91"/>
  <c r="B33"/>
  <c r="B170"/>
  <c r="C85"/>
  <c r="C130"/>
  <c r="B176"/>
  <c r="C91"/>
  <c r="D135"/>
  <c r="D41"/>
  <c r="B34"/>
  <c r="C129"/>
  <c r="B179"/>
  <c r="C110"/>
  <c r="D178"/>
  <c r="C103"/>
  <c r="B173"/>
  <c r="D99"/>
  <c r="C56"/>
  <c r="B41"/>
  <c r="B162"/>
  <c r="C77"/>
  <c r="C122"/>
  <c r="B168"/>
  <c r="C83"/>
  <c r="D127"/>
  <c r="C44"/>
  <c r="B42"/>
  <c r="C121"/>
  <c r="C166"/>
  <c r="D81"/>
  <c r="C127"/>
  <c r="D171"/>
  <c r="B85"/>
  <c r="C38"/>
  <c r="C165"/>
  <c r="D80"/>
  <c r="D125"/>
  <c r="C171"/>
  <c r="D86"/>
  <c r="B129"/>
  <c r="B47"/>
  <c r="C39"/>
  <c r="D124"/>
  <c r="C174"/>
  <c r="B99"/>
  <c r="B172"/>
  <c r="D98"/>
  <c r="B157"/>
  <c r="B93"/>
  <c r="C41"/>
  <c r="B32"/>
  <c r="B28"/>
  <c r="C43"/>
  <c r="D165"/>
  <c r="D126"/>
  <c r="C84"/>
  <c r="D164"/>
  <c r="B123"/>
  <c r="B84"/>
  <c r="B43"/>
  <c r="B122"/>
  <c r="C82"/>
  <c r="C172"/>
  <c r="B37"/>
  <c r="C81"/>
  <c r="B67"/>
  <c r="C61"/>
  <c r="D29"/>
  <c r="B52"/>
  <c r="C37"/>
  <c r="B56"/>
  <c r="D85"/>
  <c r="D84"/>
  <c r="C35"/>
  <c r="C92"/>
  <c r="C142"/>
  <c r="D54"/>
  <c r="B169"/>
  <c r="D170"/>
  <c r="B167"/>
  <c r="B166"/>
  <c r="D131"/>
  <c r="D34"/>
  <c r="C33"/>
  <c r="D136"/>
  <c r="B95"/>
  <c r="B185"/>
  <c r="B94"/>
  <c r="D186"/>
  <c r="C144"/>
  <c r="B183"/>
  <c r="B144"/>
  <c r="D103"/>
  <c r="B182"/>
  <c r="D169"/>
  <c r="B156"/>
  <c r="D147"/>
  <c r="D46"/>
  <c r="D26"/>
  <c r="D50"/>
  <c r="D175"/>
  <c r="C175"/>
  <c r="D173"/>
  <c r="D172"/>
  <c r="C136"/>
  <c r="B40"/>
  <c r="D120"/>
  <c r="D39"/>
  <c r="C128"/>
  <c r="B128"/>
  <c r="D137"/>
  <c r="D58"/>
  <c r="D42"/>
  <c r="B130"/>
  <c r="C90"/>
  <c r="C180"/>
  <c r="B29"/>
  <c r="C89"/>
  <c r="B180"/>
  <c r="D139"/>
  <c r="B30"/>
  <c r="C178"/>
  <c r="C139"/>
  <c r="B97"/>
  <c r="C177"/>
  <c r="D153"/>
  <c r="D146"/>
  <c r="B141"/>
  <c r="B36"/>
  <c r="C60"/>
  <c r="C45"/>
  <c r="C125"/>
  <c r="C34"/>
  <c r="B133"/>
  <c r="D134"/>
  <c r="B140"/>
  <c r="D30"/>
  <c r="B79"/>
  <c r="B78"/>
  <c r="D40"/>
  <c r="D87"/>
  <c r="C135"/>
  <c r="C49"/>
  <c r="C27"/>
  <c r="D181"/>
  <c r="D142"/>
  <c r="C100"/>
  <c r="D180"/>
  <c r="B139"/>
  <c r="B100"/>
  <c r="B27"/>
  <c r="B138"/>
  <c r="C98"/>
  <c r="B60"/>
  <c r="C97"/>
  <c r="C94"/>
  <c r="B92"/>
  <c r="C88"/>
  <c r="C53"/>
  <c r="B44"/>
  <c r="C29"/>
  <c r="D32"/>
  <c r="B175"/>
  <c r="B136"/>
  <c r="D95"/>
  <c r="B174"/>
  <c r="C134"/>
  <c r="C95"/>
  <c r="C32"/>
  <c r="C133"/>
  <c r="D93"/>
  <c r="D183"/>
  <c r="C26"/>
  <c r="D92"/>
  <c r="D89"/>
  <c r="C87"/>
  <c r="C72"/>
  <c r="C59"/>
  <c r="B48"/>
  <c r="D38"/>
  <c r="B38"/>
  <c r="C170"/>
  <c r="C131"/>
  <c r="B89"/>
  <c r="C169"/>
  <c r="D129"/>
  <c r="D90"/>
  <c r="D37"/>
  <c r="D128"/>
  <c r="B87"/>
  <c r="B177"/>
  <c r="D31"/>
  <c r="B86"/>
  <c r="B83"/>
  <c r="C71"/>
  <c r="D61"/>
  <c r="C57"/>
  <c r="D191"/>
  <c r="B195"/>
  <c r="B191"/>
  <c r="C195"/>
  <c r="C191"/>
  <c r="D195"/>
  <c r="C196"/>
  <c r="D196"/>
  <c r="B193"/>
  <c r="C192"/>
  <c r="B196"/>
  <c r="C193"/>
  <c r="D193"/>
  <c r="D197"/>
  <c r="B192"/>
  <c r="C197"/>
  <c r="D192"/>
  <c r="B197"/>
  <c r="AG71" i="69" l="1"/>
  <c r="AF71"/>
  <c r="AI71" s="1"/>
  <c r="AH58" i="41"/>
  <c r="AG58"/>
  <c r="AJ58" s="1"/>
  <c r="O264" i="59"/>
  <c r="N263"/>
  <c r="M262"/>
  <c r="O256"/>
  <c r="N255"/>
  <c r="M254"/>
  <c r="O248"/>
  <c r="N247"/>
  <c r="M246"/>
  <c r="O240"/>
  <c r="N239"/>
  <c r="M238"/>
  <c r="O232"/>
  <c r="N231"/>
  <c r="M230"/>
  <c r="O224"/>
  <c r="N223"/>
  <c r="M222"/>
  <c r="O216"/>
  <c r="N215"/>
  <c r="M214"/>
  <c r="O208"/>
  <c r="N207"/>
  <c r="M206"/>
  <c r="O200"/>
  <c r="N199"/>
  <c r="M198"/>
  <c r="O192"/>
  <c r="N191"/>
  <c r="M190"/>
  <c r="O184"/>
  <c r="M183"/>
  <c r="N180"/>
  <c r="N175"/>
  <c r="N172"/>
  <c r="M166"/>
  <c r="N161"/>
  <c r="N160"/>
  <c r="M159"/>
  <c r="O157"/>
  <c r="M156"/>
  <c r="O150"/>
  <c r="M149"/>
  <c r="O145"/>
  <c r="O140"/>
  <c r="M139"/>
  <c r="N133"/>
  <c r="M128"/>
  <c r="M127"/>
  <c r="N126"/>
  <c r="M122"/>
  <c r="M121"/>
  <c r="M116"/>
  <c r="N112"/>
  <c r="N111"/>
  <c r="N110"/>
  <c r="O107"/>
  <c r="O101"/>
  <c r="N100"/>
  <c r="M99"/>
  <c r="O93"/>
  <c r="N92"/>
  <c r="M91"/>
  <c r="O85"/>
  <c r="N84"/>
  <c r="M83"/>
  <c r="O77"/>
  <c r="N76"/>
  <c r="M75"/>
  <c r="O69"/>
  <c r="N68"/>
  <c r="M67"/>
  <c r="O61"/>
  <c r="N60"/>
  <c r="M59"/>
  <c r="O53"/>
  <c r="N52"/>
  <c r="M51"/>
  <c r="O45"/>
  <c r="N44"/>
  <c r="M43"/>
  <c r="O37"/>
  <c r="N36"/>
  <c r="M35"/>
  <c r="O29"/>
  <c r="N28"/>
  <c r="M27"/>
  <c r="O265"/>
  <c r="N264"/>
  <c r="M263"/>
  <c r="O257"/>
  <c r="N256"/>
  <c r="M255"/>
  <c r="O249"/>
  <c r="N248"/>
  <c r="M247"/>
  <c r="O241"/>
  <c r="N240"/>
  <c r="M239"/>
  <c r="O233"/>
  <c r="N232"/>
  <c r="M231"/>
  <c r="O225"/>
  <c r="N224"/>
  <c r="M223"/>
  <c r="O217"/>
  <c r="N216"/>
  <c r="M215"/>
  <c r="O209"/>
  <c r="N208"/>
  <c r="M207"/>
  <c r="O201"/>
  <c r="N200"/>
  <c r="M199"/>
  <c r="O193"/>
  <c r="N192"/>
  <c r="M191"/>
  <c r="O185"/>
  <c r="N184"/>
  <c r="O181"/>
  <c r="M180"/>
  <c r="O176"/>
  <c r="M175"/>
  <c r="O173"/>
  <c r="M172"/>
  <c r="O167"/>
  <c r="O163"/>
  <c r="O162"/>
  <c r="M161"/>
  <c r="M160"/>
  <c r="N157"/>
  <c r="O151"/>
  <c r="N150"/>
  <c r="O146"/>
  <c r="N145"/>
  <c r="N140"/>
  <c r="O136"/>
  <c r="O135"/>
  <c r="O134"/>
  <c r="M133"/>
  <c r="O130"/>
  <c r="O129"/>
  <c r="M126"/>
  <c r="O124"/>
  <c r="O123"/>
  <c r="O117"/>
  <c r="M112"/>
  <c r="M111"/>
  <c r="M110"/>
  <c r="O108"/>
  <c r="N107"/>
  <c r="O102"/>
  <c r="N101"/>
  <c r="M100"/>
  <c r="O94"/>
  <c r="N93"/>
  <c r="M92"/>
  <c r="O86"/>
  <c r="N85"/>
  <c r="M84"/>
  <c r="O78"/>
  <c r="N77"/>
  <c r="M76"/>
  <c r="O70"/>
  <c r="N69"/>
  <c r="M68"/>
  <c r="O62"/>
  <c r="N61"/>
  <c r="M60"/>
  <c r="O54"/>
  <c r="N53"/>
  <c r="M52"/>
  <c r="O46"/>
  <c r="N45"/>
  <c r="M44"/>
  <c r="O38"/>
  <c r="N37"/>
  <c r="M36"/>
  <c r="O30"/>
  <c r="N29"/>
  <c r="M28"/>
  <c r="O266"/>
  <c r="N265"/>
  <c r="M264"/>
  <c r="O258"/>
  <c r="N257"/>
  <c r="M256"/>
  <c r="O250"/>
  <c r="N249"/>
  <c r="M248"/>
  <c r="O242"/>
  <c r="N241"/>
  <c r="M240"/>
  <c r="O234"/>
  <c r="N233"/>
  <c r="M232"/>
  <c r="O226"/>
  <c r="N225"/>
  <c r="M224"/>
  <c r="O218"/>
  <c r="N217"/>
  <c r="M216"/>
  <c r="O210"/>
  <c r="N209"/>
  <c r="M208"/>
  <c r="O202"/>
  <c r="N201"/>
  <c r="M200"/>
  <c r="O194"/>
  <c r="N193"/>
  <c r="M192"/>
  <c r="O186"/>
  <c r="N185"/>
  <c r="M184"/>
  <c r="N181"/>
  <c r="O177"/>
  <c r="N176"/>
  <c r="N173"/>
  <c r="O169"/>
  <c r="O168"/>
  <c r="N167"/>
  <c r="N163"/>
  <c r="N162"/>
  <c r="M157"/>
  <c r="N151"/>
  <c r="M150"/>
  <c r="O147"/>
  <c r="N146"/>
  <c r="M145"/>
  <c r="M140"/>
  <c r="N136"/>
  <c r="N135"/>
  <c r="N134"/>
  <c r="N130"/>
  <c r="N129"/>
  <c r="N124"/>
  <c r="N123"/>
  <c r="N117"/>
  <c r="O114"/>
  <c r="O113"/>
  <c r="N108"/>
  <c r="M107"/>
  <c r="O103"/>
  <c r="N102"/>
  <c r="M101"/>
  <c r="O95"/>
  <c r="N94"/>
  <c r="M93"/>
  <c r="O87"/>
  <c r="N86"/>
  <c r="M85"/>
  <c r="O79"/>
  <c r="N78"/>
  <c r="M77"/>
  <c r="O71"/>
  <c r="N70"/>
  <c r="M69"/>
  <c r="O63"/>
  <c r="N62"/>
  <c r="M61"/>
  <c r="O55"/>
  <c r="N54"/>
  <c r="M53"/>
  <c r="O47"/>
  <c r="N46"/>
  <c r="M45"/>
  <c r="O39"/>
  <c r="N38"/>
  <c r="M37"/>
  <c r="O31"/>
  <c r="N30"/>
  <c r="M29"/>
  <c r="O261"/>
  <c r="N260"/>
  <c r="M259"/>
  <c r="O253"/>
  <c r="N252"/>
  <c r="M251"/>
  <c r="O245"/>
  <c r="N244"/>
  <c r="M243"/>
  <c r="O237"/>
  <c r="N236"/>
  <c r="M235"/>
  <c r="O229"/>
  <c r="N228"/>
  <c r="M227"/>
  <c r="O221"/>
  <c r="N220"/>
  <c r="M219"/>
  <c r="O213"/>
  <c r="N212"/>
  <c r="M211"/>
  <c r="O205"/>
  <c r="N204"/>
  <c r="M203"/>
  <c r="O197"/>
  <c r="N196"/>
  <c r="M195"/>
  <c r="O189"/>
  <c r="N188"/>
  <c r="M187"/>
  <c r="N182"/>
  <c r="O179"/>
  <c r="N178"/>
  <c r="N174"/>
  <c r="O171"/>
  <c r="N170"/>
  <c r="M165"/>
  <c r="M164"/>
  <c r="M158"/>
  <c r="N155"/>
  <c r="N154"/>
  <c r="N153"/>
  <c r="M152"/>
  <c r="O148"/>
  <c r="O144"/>
  <c r="O143"/>
  <c r="N142"/>
  <c r="M141"/>
  <c r="O138"/>
  <c r="N137"/>
  <c r="N132"/>
  <c r="N131"/>
  <c r="N125"/>
  <c r="M120"/>
  <c r="M119"/>
  <c r="N118"/>
  <c r="O115"/>
  <c r="N109"/>
  <c r="O106"/>
  <c r="N105"/>
  <c r="M104"/>
  <c r="O98"/>
  <c r="N97"/>
  <c r="M96"/>
  <c r="O90"/>
  <c r="N89"/>
  <c r="M88"/>
  <c r="O82"/>
  <c r="N81"/>
  <c r="M80"/>
  <c r="O74"/>
  <c r="N73"/>
  <c r="M72"/>
  <c r="O66"/>
  <c r="N65"/>
  <c r="M64"/>
  <c r="O58"/>
  <c r="N57"/>
  <c r="M56"/>
  <c r="O50"/>
  <c r="N49"/>
  <c r="M48"/>
  <c r="O42"/>
  <c r="N41"/>
  <c r="M40"/>
  <c r="O34"/>
  <c r="N33"/>
  <c r="M32"/>
  <c r="O26"/>
  <c r="N262"/>
  <c r="M258"/>
  <c r="M252"/>
  <c r="N246"/>
  <c r="M242"/>
  <c r="M236"/>
  <c r="N230"/>
  <c r="M226"/>
  <c r="M220"/>
  <c r="N214"/>
  <c r="M210"/>
  <c r="M204"/>
  <c r="N198"/>
  <c r="M194"/>
  <c r="M188"/>
  <c r="M185"/>
  <c r="N183"/>
  <c r="M181"/>
  <c r="N179"/>
  <c r="M176"/>
  <c r="M174"/>
  <c r="O165"/>
  <c r="O156"/>
  <c r="O152"/>
  <c r="M142"/>
  <c r="M137"/>
  <c r="M135"/>
  <c r="N128"/>
  <c r="M125"/>
  <c r="M123"/>
  <c r="O116"/>
  <c r="N113"/>
  <c r="M103"/>
  <c r="M97"/>
  <c r="N91"/>
  <c r="M87"/>
  <c r="M81"/>
  <c r="N75"/>
  <c r="M71"/>
  <c r="M65"/>
  <c r="N59"/>
  <c r="M55"/>
  <c r="M49"/>
  <c r="N43"/>
  <c r="M39"/>
  <c r="M33"/>
  <c r="N27"/>
  <c r="M265"/>
  <c r="O259"/>
  <c r="N253"/>
  <c r="M249"/>
  <c r="O243"/>
  <c r="N237"/>
  <c r="M233"/>
  <c r="O227"/>
  <c r="N221"/>
  <c r="M217"/>
  <c r="O211"/>
  <c r="N205"/>
  <c r="M201"/>
  <c r="O195"/>
  <c r="N189"/>
  <c r="M179"/>
  <c r="O170"/>
  <c r="M167"/>
  <c r="N165"/>
  <c r="O160"/>
  <c r="O158"/>
  <c r="N156"/>
  <c r="N152"/>
  <c r="N148"/>
  <c r="N143"/>
  <c r="N138"/>
  <c r="O133"/>
  <c r="O121"/>
  <c r="O118"/>
  <c r="N116"/>
  <c r="M113"/>
  <c r="O104"/>
  <c r="N98"/>
  <c r="M94"/>
  <c r="O88"/>
  <c r="N82"/>
  <c r="M78"/>
  <c r="O72"/>
  <c r="N66"/>
  <c r="M62"/>
  <c r="O56"/>
  <c r="N50"/>
  <c r="M46"/>
  <c r="O40"/>
  <c r="N34"/>
  <c r="M30"/>
  <c r="O263"/>
  <c r="N259"/>
  <c r="M253"/>
  <c r="O247"/>
  <c r="N243"/>
  <c r="M237"/>
  <c r="O231"/>
  <c r="N227"/>
  <c r="M221"/>
  <c r="O215"/>
  <c r="N211"/>
  <c r="M205"/>
  <c r="O199"/>
  <c r="N195"/>
  <c r="M189"/>
  <c r="M170"/>
  <c r="M163"/>
  <c r="N158"/>
  <c r="O153"/>
  <c r="M148"/>
  <c r="N144"/>
  <c r="M143"/>
  <c r="M138"/>
  <c r="N121"/>
  <c r="M118"/>
  <c r="N114"/>
  <c r="O111"/>
  <c r="O109"/>
  <c r="N104"/>
  <c r="M98"/>
  <c r="O92"/>
  <c r="N88"/>
  <c r="M82"/>
  <c r="O76"/>
  <c r="N72"/>
  <c r="M66"/>
  <c r="O60"/>
  <c r="N56"/>
  <c r="M50"/>
  <c r="O44"/>
  <c r="N40"/>
  <c r="M34"/>
  <c r="O28"/>
  <c r="M266"/>
  <c r="M260"/>
  <c r="N254"/>
  <c r="M250"/>
  <c r="M244"/>
  <c r="N238"/>
  <c r="M234"/>
  <c r="M228"/>
  <c r="N222"/>
  <c r="M218"/>
  <c r="M212"/>
  <c r="N206"/>
  <c r="M202"/>
  <c r="M196"/>
  <c r="N190"/>
  <c r="M186"/>
  <c r="O182"/>
  <c r="O180"/>
  <c r="M177"/>
  <c r="O175"/>
  <c r="M171"/>
  <c r="N168"/>
  <c r="O166"/>
  <c r="O154"/>
  <c r="M151"/>
  <c r="N149"/>
  <c r="O141"/>
  <c r="N139"/>
  <c r="O132"/>
  <c r="M131"/>
  <c r="M129"/>
  <c r="O126"/>
  <c r="N122"/>
  <c r="N119"/>
  <c r="O112"/>
  <c r="M105"/>
  <c r="N99"/>
  <c r="M95"/>
  <c r="M89"/>
  <c r="N83"/>
  <c r="M79"/>
  <c r="M73"/>
  <c r="N67"/>
  <c r="M63"/>
  <c r="M57"/>
  <c r="N51"/>
  <c r="M47"/>
  <c r="M41"/>
  <c r="N35"/>
  <c r="M31"/>
  <c r="N261"/>
  <c r="O251"/>
  <c r="M241"/>
  <c r="N229"/>
  <c r="O219"/>
  <c r="M209"/>
  <c r="N197"/>
  <c r="O187"/>
  <c r="O178"/>
  <c r="O161"/>
  <c r="O159"/>
  <c r="O122"/>
  <c r="N120"/>
  <c r="M109"/>
  <c r="N103"/>
  <c r="O91"/>
  <c r="O81"/>
  <c r="N71"/>
  <c r="O59"/>
  <c r="O49"/>
  <c r="N39"/>
  <c r="O27"/>
  <c r="O252"/>
  <c r="O230"/>
  <c r="M182"/>
  <c r="O149"/>
  <c r="M117"/>
  <c r="O89"/>
  <c r="O57"/>
  <c r="O238"/>
  <c r="O196"/>
  <c r="O125"/>
  <c r="O100"/>
  <c r="O68"/>
  <c r="N226"/>
  <c r="M153"/>
  <c r="O131"/>
  <c r="N95"/>
  <c r="O51"/>
  <c r="M261"/>
  <c r="N251"/>
  <c r="O239"/>
  <c r="M229"/>
  <c r="N219"/>
  <c r="O207"/>
  <c r="M197"/>
  <c r="N187"/>
  <c r="M178"/>
  <c r="M173"/>
  <c r="N171"/>
  <c r="N169"/>
  <c r="N159"/>
  <c r="N147"/>
  <c r="O139"/>
  <c r="O137"/>
  <c r="O128"/>
  <c r="M124"/>
  <c r="N106"/>
  <c r="O96"/>
  <c r="M86"/>
  <c r="N74"/>
  <c r="O64"/>
  <c r="M54"/>
  <c r="N42"/>
  <c r="O32"/>
  <c r="N242"/>
  <c r="N210"/>
  <c r="O198"/>
  <c r="M154"/>
  <c r="M115"/>
  <c r="M108"/>
  <c r="N79"/>
  <c r="N47"/>
  <c r="O260"/>
  <c r="O228"/>
  <c r="N186"/>
  <c r="M144"/>
  <c r="M58"/>
  <c r="M26"/>
  <c r="O246"/>
  <c r="O204"/>
  <c r="O183"/>
  <c r="M146"/>
  <c r="N63"/>
  <c r="O41"/>
  <c r="N266"/>
  <c r="O254"/>
  <c r="O244"/>
  <c r="N234"/>
  <c r="O222"/>
  <c r="O212"/>
  <c r="N202"/>
  <c r="O190"/>
  <c r="M169"/>
  <c r="M147"/>
  <c r="M132"/>
  <c r="M130"/>
  <c r="N115"/>
  <c r="M106"/>
  <c r="N96"/>
  <c r="O84"/>
  <c r="M74"/>
  <c r="N64"/>
  <c r="O52"/>
  <c r="M42"/>
  <c r="N32"/>
  <c r="O262"/>
  <c r="O220"/>
  <c r="O188"/>
  <c r="O164"/>
  <c r="N141"/>
  <c r="O99"/>
  <c r="O67"/>
  <c r="O35"/>
  <c r="N218"/>
  <c r="O127"/>
  <c r="M114"/>
  <c r="N80"/>
  <c r="O36"/>
  <c r="N258"/>
  <c r="O236"/>
  <c r="N194"/>
  <c r="M168"/>
  <c r="O120"/>
  <c r="O73"/>
  <c r="M257"/>
  <c r="N245"/>
  <c r="O235"/>
  <c r="M225"/>
  <c r="N213"/>
  <c r="O203"/>
  <c r="M193"/>
  <c r="N164"/>
  <c r="M162"/>
  <c r="O155"/>
  <c r="M136"/>
  <c r="M134"/>
  <c r="O97"/>
  <c r="N87"/>
  <c r="O75"/>
  <c r="O65"/>
  <c r="N55"/>
  <c r="O43"/>
  <c r="O33"/>
  <c r="O255"/>
  <c r="M245"/>
  <c r="N235"/>
  <c r="O223"/>
  <c r="M213"/>
  <c r="N203"/>
  <c r="O191"/>
  <c r="N177"/>
  <c r="O172"/>
  <c r="N166"/>
  <c r="M155"/>
  <c r="O119"/>
  <c r="O110"/>
  <c r="M102"/>
  <c r="N90"/>
  <c r="O80"/>
  <c r="M70"/>
  <c r="N58"/>
  <c r="O48"/>
  <c r="M38"/>
  <c r="N26"/>
  <c r="N250"/>
  <c r="O206"/>
  <c r="O174"/>
  <c r="M90"/>
  <c r="N48"/>
  <c r="O214"/>
  <c r="O142"/>
  <c r="N127"/>
  <c r="O105"/>
  <c r="O83"/>
  <c r="N31"/>
  <c r="F35" i="41"/>
  <c r="E35"/>
  <c r="T35" s="1"/>
  <c r="D34" i="46"/>
  <c r="O34" s="1"/>
  <c r="E34"/>
  <c r="M6" i="56"/>
  <c r="S18" s="1"/>
  <c r="AQ33" i="41"/>
  <c r="L21" i="49"/>
  <c r="AP33" i="41"/>
  <c r="J33"/>
  <c r="AV33" s="1"/>
  <c r="AX33"/>
  <c r="AW33"/>
  <c r="N29" i="46"/>
  <c r="T27"/>
  <c r="V27" s="1"/>
  <c r="AF30" i="41"/>
  <c r="AA29" i="46"/>
  <c r="R29" s="1"/>
  <c r="M29"/>
  <c r="AI31" i="41"/>
  <c r="S31" s="1"/>
  <c r="AB30" i="46"/>
  <c r="K30" s="1"/>
  <c r="O17" i="54" a="1"/>
  <c r="O18" s="1"/>
  <c r="AK32" i="46"/>
  <c r="H32"/>
  <c r="I32" s="1"/>
  <c r="S28"/>
  <c r="B16" i="58"/>
  <c r="M30" i="41" s="1"/>
  <c r="L5" i="58"/>
  <c r="G34" i="41"/>
  <c r="AH31"/>
  <c r="G34" i="46"/>
  <c r="AR34"/>
  <c r="AP34"/>
  <c r="A35"/>
  <c r="B34"/>
  <c r="C34" s="1"/>
  <c r="AQ34"/>
  <c r="AO34"/>
  <c r="D62" i="59"/>
  <c r="D34"/>
  <c r="C45"/>
  <c r="B56"/>
  <c r="D31"/>
  <c r="C42"/>
  <c r="B53"/>
  <c r="B34"/>
  <c r="D44"/>
  <c r="C55"/>
  <c r="B186"/>
  <c r="D176"/>
  <c r="C165"/>
  <c r="B154"/>
  <c r="D144"/>
  <c r="C133"/>
  <c r="B122"/>
  <c r="D112"/>
  <c r="C101"/>
  <c r="B90"/>
  <c r="D80"/>
  <c r="C69"/>
  <c r="C186"/>
  <c r="B175"/>
  <c r="D165"/>
  <c r="C154"/>
  <c r="B143"/>
  <c r="D133"/>
  <c r="C122"/>
  <c r="B111"/>
  <c r="D101"/>
  <c r="C90"/>
  <c r="B79"/>
  <c r="B36"/>
  <c r="B48"/>
  <c r="B60"/>
  <c r="B37"/>
  <c r="B49"/>
  <c r="C37"/>
  <c r="C49"/>
  <c r="C26"/>
  <c r="C38"/>
  <c r="C50"/>
  <c r="C35"/>
  <c r="C47"/>
  <c r="C59"/>
  <c r="C181"/>
  <c r="C169"/>
  <c r="C157"/>
  <c r="C145"/>
  <c r="D26"/>
  <c r="D38"/>
  <c r="D50"/>
  <c r="D27"/>
  <c r="D39"/>
  <c r="D51"/>
  <c r="D36"/>
  <c r="D48"/>
  <c r="D60"/>
  <c r="D180"/>
  <c r="D168"/>
  <c r="D156"/>
  <c r="B142"/>
  <c r="B130"/>
  <c r="C33"/>
  <c r="D46"/>
  <c r="D58"/>
  <c r="D35"/>
  <c r="D47"/>
  <c r="D59"/>
  <c r="C31"/>
  <c r="C43"/>
  <c r="D56"/>
  <c r="D184"/>
  <c r="D172"/>
  <c r="D160"/>
  <c r="D148"/>
  <c r="D136"/>
  <c r="D124"/>
  <c r="B110"/>
  <c r="B98"/>
  <c r="B86"/>
  <c r="B74"/>
  <c r="C189"/>
  <c r="C178"/>
  <c r="C166"/>
  <c r="D153"/>
  <c r="D141"/>
  <c r="D129"/>
  <c r="D117"/>
  <c r="D105"/>
  <c r="D93"/>
  <c r="D81"/>
  <c r="D69"/>
  <c r="D189"/>
  <c r="C179"/>
  <c r="B168"/>
  <c r="D158"/>
  <c r="C147"/>
  <c r="B136"/>
  <c r="D126"/>
  <c r="C115"/>
  <c r="B104"/>
  <c r="D94"/>
  <c r="C83"/>
  <c r="B72"/>
  <c r="D187"/>
  <c r="C176"/>
  <c r="B165"/>
  <c r="D155"/>
  <c r="C144"/>
  <c r="B133"/>
  <c r="D123"/>
  <c r="C112"/>
  <c r="B101"/>
  <c r="D91"/>
  <c r="C80"/>
  <c r="B69"/>
  <c r="C28"/>
  <c r="B39"/>
  <c r="D49"/>
  <c r="C60"/>
  <c r="D30"/>
  <c r="D54"/>
  <c r="B45"/>
  <c r="C27"/>
  <c r="B46"/>
  <c r="B188"/>
  <c r="B166"/>
  <c r="C149"/>
  <c r="C129"/>
  <c r="D116"/>
  <c r="B102"/>
  <c r="D88"/>
  <c r="C73"/>
  <c r="B187"/>
  <c r="D173"/>
  <c r="B159"/>
  <c r="C146"/>
  <c r="B131"/>
  <c r="C118"/>
  <c r="B103"/>
  <c r="D89"/>
  <c r="B75"/>
  <c r="D63"/>
  <c r="C183"/>
  <c r="C171"/>
  <c r="C159"/>
  <c r="D146"/>
  <c r="D134"/>
  <c r="D122"/>
  <c r="D110"/>
  <c r="D98"/>
  <c r="D86"/>
  <c r="D74"/>
  <c r="B185"/>
  <c r="B173"/>
  <c r="B161"/>
  <c r="C29"/>
  <c r="C57"/>
  <c r="C54"/>
  <c r="D32"/>
  <c r="B54"/>
  <c r="B174"/>
  <c r="D152"/>
  <c r="D132"/>
  <c r="B114"/>
  <c r="C97"/>
  <c r="B82"/>
  <c r="B66"/>
  <c r="B179"/>
  <c r="C162"/>
  <c r="B147"/>
  <c r="C130"/>
  <c r="C114"/>
  <c r="C98"/>
  <c r="B83"/>
  <c r="B67"/>
  <c r="D186"/>
  <c r="B172"/>
  <c r="B156"/>
  <c r="C143"/>
  <c r="D130"/>
  <c r="B116"/>
  <c r="D102"/>
  <c r="B88"/>
  <c r="C75"/>
  <c r="C184"/>
  <c r="D171"/>
  <c r="B157"/>
  <c r="B145"/>
  <c r="C132"/>
  <c r="C120"/>
  <c r="C108"/>
  <c r="C96"/>
  <c r="C84"/>
  <c r="C72"/>
  <c r="B27"/>
  <c r="C40"/>
  <c r="C52"/>
  <c r="B32"/>
  <c r="B29"/>
  <c r="D55"/>
  <c r="B38"/>
  <c r="B58"/>
  <c r="C173"/>
  <c r="B150"/>
  <c r="D128"/>
  <c r="C113"/>
  <c r="D96"/>
  <c r="C81"/>
  <c r="D64"/>
  <c r="D177"/>
  <c r="D161"/>
  <c r="D145"/>
  <c r="B127"/>
  <c r="D113"/>
  <c r="D97"/>
  <c r="C82"/>
  <c r="C66"/>
  <c r="B184"/>
  <c r="D170"/>
  <c r="C155"/>
  <c r="D142"/>
  <c r="B128"/>
  <c r="D114"/>
  <c r="B100"/>
  <c r="C87"/>
  <c r="C71"/>
  <c r="D183"/>
  <c r="B169"/>
  <c r="C156"/>
  <c r="D143"/>
  <c r="D131"/>
  <c r="D119"/>
  <c r="D107"/>
  <c r="D95"/>
  <c r="D83"/>
  <c r="D71"/>
  <c r="D29"/>
  <c r="D41"/>
  <c r="D53"/>
  <c r="B40"/>
  <c r="C30"/>
  <c r="B57"/>
  <c r="C39"/>
  <c r="C61"/>
  <c r="B170"/>
  <c r="B146"/>
  <c r="B126"/>
  <c r="C109"/>
  <c r="B94"/>
  <c r="B78"/>
  <c r="C63"/>
  <c r="C174"/>
  <c r="C158"/>
  <c r="C142"/>
  <c r="C126"/>
  <c r="C110"/>
  <c r="B95"/>
  <c r="C78"/>
  <c r="B65"/>
  <c r="D182"/>
  <c r="C167"/>
  <c r="D154"/>
  <c r="B140"/>
  <c r="C127"/>
  <c r="B112"/>
  <c r="C99"/>
  <c r="B84"/>
  <c r="D70"/>
  <c r="B181"/>
  <c r="C168"/>
  <c r="B153"/>
  <c r="B141"/>
  <c r="B129"/>
  <c r="B117"/>
  <c r="B105"/>
  <c r="B93"/>
  <c r="B81"/>
  <c r="C68"/>
  <c r="B31"/>
  <c r="B43"/>
  <c r="B55"/>
  <c r="B44"/>
  <c r="B41"/>
  <c r="B26"/>
  <c r="B50"/>
  <c r="B182"/>
  <c r="C161"/>
  <c r="B138"/>
  <c r="D120"/>
  <c r="C105"/>
  <c r="C89"/>
  <c r="D72"/>
  <c r="B183"/>
  <c r="D169"/>
  <c r="B151"/>
  <c r="D137"/>
  <c r="D121"/>
  <c r="C106"/>
  <c r="B87"/>
  <c r="D73"/>
  <c r="B176"/>
  <c r="C163"/>
  <c r="D150"/>
  <c r="C135"/>
  <c r="B120"/>
  <c r="C107"/>
  <c r="B92"/>
  <c r="C79"/>
  <c r="D66"/>
  <c r="B177"/>
  <c r="D163"/>
  <c r="B149"/>
  <c r="B137"/>
  <c r="B125"/>
  <c r="B113"/>
  <c r="C100"/>
  <c r="C88"/>
  <c r="C76"/>
  <c r="C64"/>
  <c r="B35"/>
  <c r="B47"/>
  <c r="B59"/>
  <c r="D43"/>
  <c r="C51"/>
  <c r="B158"/>
  <c r="B118"/>
  <c r="C85"/>
  <c r="C182"/>
  <c r="C150"/>
  <c r="B119"/>
  <c r="C86"/>
  <c r="D188"/>
  <c r="D162"/>
  <c r="B132"/>
  <c r="D106"/>
  <c r="D78"/>
  <c r="D175"/>
  <c r="C148"/>
  <c r="C124"/>
  <c r="D99"/>
  <c r="D75"/>
  <c r="C36"/>
  <c r="B62"/>
  <c r="B28"/>
  <c r="C46"/>
  <c r="D52"/>
  <c r="C153"/>
  <c r="C117"/>
  <c r="D84"/>
  <c r="D181"/>
  <c r="D149"/>
  <c r="B115"/>
  <c r="D85"/>
  <c r="C187"/>
  <c r="B160"/>
  <c r="C131"/>
  <c r="C103"/>
  <c r="B76"/>
  <c r="C172"/>
  <c r="D147"/>
  <c r="B121"/>
  <c r="B97"/>
  <c r="B73"/>
  <c r="D37"/>
  <c r="C41"/>
  <c r="C58"/>
  <c r="B189"/>
  <c r="C141"/>
  <c r="D108"/>
  <c r="C77"/>
  <c r="B171"/>
  <c r="B139"/>
  <c r="D109"/>
  <c r="D77"/>
  <c r="B180"/>
  <c r="B152"/>
  <c r="B124"/>
  <c r="B96"/>
  <c r="B68"/>
  <c r="D167"/>
  <c r="C140"/>
  <c r="C116"/>
  <c r="C92"/>
  <c r="D67"/>
  <c r="C44"/>
  <c r="C53"/>
  <c r="B30"/>
  <c r="C177"/>
  <c r="B134"/>
  <c r="D100"/>
  <c r="D68"/>
  <c r="B163"/>
  <c r="C134"/>
  <c r="B99"/>
  <c r="C70"/>
  <c r="D174"/>
  <c r="B144"/>
  <c r="D118"/>
  <c r="D90"/>
  <c r="B64"/>
  <c r="D159"/>
  <c r="D135"/>
  <c r="B109"/>
  <c r="B85"/>
  <c r="D61"/>
  <c r="B51"/>
  <c r="D40"/>
  <c r="C125"/>
  <c r="C188"/>
  <c r="D125"/>
  <c r="C62"/>
  <c r="C139"/>
  <c r="D82"/>
  <c r="C152"/>
  <c r="C104"/>
  <c r="C32"/>
  <c r="B42"/>
  <c r="C121"/>
  <c r="D185"/>
  <c r="B123"/>
  <c r="B61"/>
  <c r="D138"/>
  <c r="B80"/>
  <c r="D151"/>
  <c r="D103"/>
  <c r="D33"/>
  <c r="D42"/>
  <c r="C185"/>
  <c r="B106"/>
  <c r="C170"/>
  <c r="B107"/>
  <c r="D178"/>
  <c r="C123"/>
  <c r="C67"/>
  <c r="D139"/>
  <c r="B89"/>
  <c r="D45"/>
  <c r="C34"/>
  <c r="B162"/>
  <c r="D92"/>
  <c r="B155"/>
  <c r="B91"/>
  <c r="B164"/>
  <c r="B108"/>
  <c r="D179"/>
  <c r="D127"/>
  <c r="B77"/>
  <c r="D57"/>
  <c r="D140"/>
  <c r="D76"/>
  <c r="C138"/>
  <c r="C74"/>
  <c r="C151"/>
  <c r="C95"/>
  <c r="C164"/>
  <c r="D115"/>
  <c r="D65"/>
  <c r="C93"/>
  <c r="C175"/>
  <c r="C160"/>
  <c r="C56"/>
  <c r="B52"/>
  <c r="B70"/>
  <c r="D166"/>
  <c r="C136"/>
  <c r="B33"/>
  <c r="B167"/>
  <c r="B148"/>
  <c r="C128"/>
  <c r="D28"/>
  <c r="D157"/>
  <c r="C119"/>
  <c r="D111"/>
  <c r="B178"/>
  <c r="B135"/>
  <c r="C111"/>
  <c r="D87"/>
  <c r="D164"/>
  <c r="C102"/>
  <c r="C91"/>
  <c r="D79"/>
  <c r="B71"/>
  <c r="C65"/>
  <c r="C180"/>
  <c r="B63"/>
  <c r="C48"/>
  <c r="C137"/>
  <c r="D104"/>
  <c r="C94"/>
  <c r="C191"/>
  <c r="C195"/>
  <c r="B195"/>
  <c r="D191"/>
  <c r="B191"/>
  <c r="D195"/>
  <c r="B192"/>
  <c r="C192"/>
  <c r="C197"/>
  <c r="B196"/>
  <c r="D193"/>
  <c r="D196"/>
  <c r="D192"/>
  <c r="C193"/>
  <c r="B197"/>
  <c r="C196"/>
  <c r="B193"/>
  <c r="D197"/>
  <c r="AE31" i="46"/>
  <c r="AI31"/>
  <c r="Y31"/>
  <c r="Z31" s="1"/>
  <c r="J31" s="1"/>
  <c r="AG31"/>
  <c r="AH31"/>
  <c r="AJ31"/>
  <c r="AF31"/>
  <c r="O7" i="55"/>
  <c r="K12" s="1" a="1"/>
  <c r="AD30" i="46"/>
  <c r="C35" i="41"/>
  <c r="D35" s="1"/>
  <c r="H35"/>
  <c r="B36"/>
  <c r="AN59"/>
  <c r="AB59"/>
  <c r="AL59"/>
  <c r="AK59"/>
  <c r="AA60"/>
  <c r="AM59"/>
  <c r="Q7" i="56"/>
  <c r="R8" s="1"/>
  <c r="S9" s="1"/>
  <c r="R6"/>
  <c r="S7" s="1"/>
  <c r="AC30" i="46"/>
  <c r="K32" i="41"/>
  <c r="B7" i="60" s="1"/>
  <c r="AK32" i="41"/>
  <c r="AL32"/>
  <c r="AJ32"/>
  <c r="AD32"/>
  <c r="AE32" s="1"/>
  <c r="L32" s="1"/>
  <c r="AM32"/>
  <c r="AO32"/>
  <c r="AN32"/>
  <c r="U17" i="52" a="1"/>
  <c r="Q17" i="53"/>
  <c r="P19"/>
  <c r="O19"/>
  <c r="Q19"/>
  <c r="O18"/>
  <c r="P18"/>
  <c r="O17"/>
  <c r="Q18"/>
  <c r="P17"/>
  <c r="Q5" i="57"/>
  <c r="M5"/>
  <c r="L6"/>
  <c r="M7" s="1"/>
  <c r="S19" s="1"/>
  <c r="Q6"/>
  <c r="R7" s="1"/>
  <c r="S8" s="1"/>
  <c r="M6"/>
  <c r="AG31" i="41"/>
  <c r="AF56" i="46"/>
  <c r="AI56" s="1"/>
  <c r="AG56"/>
  <c r="W19" i="50"/>
  <c r="N21" s="1"/>
  <c r="AC57" i="46"/>
  <c r="AE57" s="1"/>
  <c r="AH57" s="1"/>
  <c r="AB57"/>
  <c r="AD57" s="1"/>
  <c r="Z59"/>
  <c r="AK58"/>
  <c r="AJ58"/>
  <c r="AA58"/>
  <c r="AL58"/>
  <c r="AM58"/>
  <c r="P33"/>
  <c r="Q33" s="1"/>
  <c r="F33"/>
  <c r="K5" i="58"/>
  <c r="U17" i="51"/>
  <c r="U19"/>
  <c r="U18"/>
  <c r="W18" s="1"/>
  <c r="M21" s="1"/>
  <c r="S17" i="56"/>
  <c r="N6"/>
  <c r="O7" s="1"/>
  <c r="W17" i="50"/>
  <c r="O264" i="60" l="1"/>
  <c r="N261"/>
  <c r="N258"/>
  <c r="N255"/>
  <c r="N252"/>
  <c r="M249"/>
  <c r="M246"/>
  <c r="O244"/>
  <c r="N241"/>
  <c r="M238"/>
  <c r="M235"/>
  <c r="O233"/>
  <c r="N230"/>
  <c r="N227"/>
  <c r="M224"/>
  <c r="O222"/>
  <c r="O219"/>
  <c r="O216"/>
  <c r="N213"/>
  <c r="N210"/>
  <c r="M207"/>
  <c r="O205"/>
  <c r="M204"/>
  <c r="O202"/>
  <c r="N199"/>
  <c r="N196"/>
  <c r="M193"/>
  <c r="O191"/>
  <c r="O188"/>
  <c r="N184"/>
  <c r="M183"/>
  <c r="O181"/>
  <c r="O180"/>
  <c r="M179"/>
  <c r="M178"/>
  <c r="N171"/>
  <c r="M170"/>
  <c r="M163"/>
  <c r="O159"/>
  <c r="N158"/>
  <c r="N153"/>
  <c r="M152"/>
  <c r="O148"/>
  <c r="M147"/>
  <c r="N139"/>
  <c r="O131"/>
  <c r="M130"/>
  <c r="M129"/>
  <c r="O126"/>
  <c r="M125"/>
  <c r="N118"/>
  <c r="N117"/>
  <c r="O113"/>
  <c r="N112"/>
  <c r="M111"/>
  <c r="O108"/>
  <c r="N106"/>
  <c r="N103"/>
  <c r="O100"/>
  <c r="N96"/>
  <c r="N93"/>
  <c r="O90"/>
  <c r="O87"/>
  <c r="M86"/>
  <c r="N264"/>
  <c r="M261"/>
  <c r="M258"/>
  <c r="M255"/>
  <c r="O253"/>
  <c r="M252"/>
  <c r="O250"/>
  <c r="O247"/>
  <c r="N244"/>
  <c r="M241"/>
  <c r="O239"/>
  <c r="O236"/>
  <c r="N233"/>
  <c r="M230"/>
  <c r="M227"/>
  <c r="O225"/>
  <c r="N222"/>
  <c r="N219"/>
  <c r="N216"/>
  <c r="M213"/>
  <c r="M210"/>
  <c r="O208"/>
  <c r="N205"/>
  <c r="N202"/>
  <c r="M199"/>
  <c r="O197"/>
  <c r="M196"/>
  <c r="O194"/>
  <c r="N191"/>
  <c r="N188"/>
  <c r="O185"/>
  <c r="M184"/>
  <c r="N181"/>
  <c r="N180"/>
  <c r="O173"/>
  <c r="M171"/>
  <c r="O165"/>
  <c r="O164"/>
  <c r="N159"/>
  <c r="M158"/>
  <c r="O154"/>
  <c r="M153"/>
  <c r="O149"/>
  <c r="N148"/>
  <c r="O143"/>
  <c r="M139"/>
  <c r="N131"/>
  <c r="N126"/>
  <c r="O119"/>
  <c r="M118"/>
  <c r="M117"/>
  <c r="N113"/>
  <c r="M112"/>
  <c r="N108"/>
  <c r="M106"/>
  <c r="M103"/>
  <c r="N100"/>
  <c r="O97"/>
  <c r="O265"/>
  <c r="M264"/>
  <c r="O262"/>
  <c r="O259"/>
  <c r="O256"/>
  <c r="N253"/>
  <c r="N250"/>
  <c r="N247"/>
  <c r="M244"/>
  <c r="O242"/>
  <c r="N239"/>
  <c r="N236"/>
  <c r="M233"/>
  <c r="O231"/>
  <c r="O228"/>
  <c r="N225"/>
  <c r="M222"/>
  <c r="M219"/>
  <c r="O217"/>
  <c r="M216"/>
  <c r="O214"/>
  <c r="O211"/>
  <c r="N208"/>
  <c r="M205"/>
  <c r="M202"/>
  <c r="O200"/>
  <c r="N197"/>
  <c r="N194"/>
  <c r="M191"/>
  <c r="O189"/>
  <c r="M188"/>
  <c r="O186"/>
  <c r="N185"/>
  <c r="M181"/>
  <c r="M180"/>
  <c r="O174"/>
  <c r="N173"/>
  <c r="O172"/>
  <c r="O166"/>
  <c r="N165"/>
  <c r="N164"/>
  <c r="M159"/>
  <c r="O155"/>
  <c r="N154"/>
  <c r="O150"/>
  <c r="N149"/>
  <c r="M148"/>
  <c r="O144"/>
  <c r="N143"/>
  <c r="O142"/>
  <c r="O141"/>
  <c r="O140"/>
  <c r="O136"/>
  <c r="O135"/>
  <c r="M131"/>
  <c r="O127"/>
  <c r="M126"/>
  <c r="O123"/>
  <c r="O120"/>
  <c r="N119"/>
  <c r="O115"/>
  <c r="M113"/>
  <c r="M108"/>
  <c r="O104"/>
  <c r="O101"/>
  <c r="M100"/>
  <c r="N97"/>
  <c r="O94"/>
  <c r="O266"/>
  <c r="O263"/>
  <c r="O260"/>
  <c r="N257"/>
  <c r="N254"/>
  <c r="N251"/>
  <c r="N248"/>
  <c r="M245"/>
  <c r="O243"/>
  <c r="N240"/>
  <c r="M237"/>
  <c r="M234"/>
  <c r="O232"/>
  <c r="N229"/>
  <c r="N226"/>
  <c r="M223"/>
  <c r="O221"/>
  <c r="M220"/>
  <c r="O218"/>
  <c r="O215"/>
  <c r="O212"/>
  <c r="N209"/>
  <c r="M206"/>
  <c r="M203"/>
  <c r="O201"/>
  <c r="N198"/>
  <c r="N195"/>
  <c r="M192"/>
  <c r="O190"/>
  <c r="O187"/>
  <c r="M182"/>
  <c r="N177"/>
  <c r="N176"/>
  <c r="M175"/>
  <c r="O169"/>
  <c r="O168"/>
  <c r="M167"/>
  <c r="O162"/>
  <c r="M161"/>
  <c r="M160"/>
  <c r="O157"/>
  <c r="M156"/>
  <c r="M151"/>
  <c r="N146"/>
  <c r="O145"/>
  <c r="N138"/>
  <c r="O137"/>
  <c r="M134"/>
  <c r="M133"/>
  <c r="M132"/>
  <c r="N128"/>
  <c r="O124"/>
  <c r="M122"/>
  <c r="M121"/>
  <c r="O116"/>
  <c r="M114"/>
  <c r="N110"/>
  <c r="M109"/>
  <c r="O107"/>
  <c r="N105"/>
  <c r="O102"/>
  <c r="O99"/>
  <c r="N98"/>
  <c r="N95"/>
  <c r="O92"/>
  <c r="O89"/>
  <c r="N262"/>
  <c r="N260"/>
  <c r="O258"/>
  <c r="M256"/>
  <c r="O249"/>
  <c r="O245"/>
  <c r="O238"/>
  <c r="M236"/>
  <c r="N234"/>
  <c r="O229"/>
  <c r="O227"/>
  <c r="O220"/>
  <c r="O209"/>
  <c r="N207"/>
  <c r="M200"/>
  <c r="O193"/>
  <c r="N183"/>
  <c r="O176"/>
  <c r="M173"/>
  <c r="O167"/>
  <c r="M164"/>
  <c r="N157"/>
  <c r="N152"/>
  <c r="M141"/>
  <c r="O139"/>
  <c r="M136"/>
  <c r="O128"/>
  <c r="M120"/>
  <c r="O118"/>
  <c r="O111"/>
  <c r="N107"/>
  <c r="O106"/>
  <c r="M104"/>
  <c r="M102"/>
  <c r="O98"/>
  <c r="O96"/>
  <c r="M91"/>
  <c r="N89"/>
  <c r="N86"/>
  <c r="O84"/>
  <c r="N81"/>
  <c r="M78"/>
  <c r="O76"/>
  <c r="N73"/>
  <c r="M70"/>
  <c r="O68"/>
  <c r="N65"/>
  <c r="N266"/>
  <c r="M262"/>
  <c r="M260"/>
  <c r="O251"/>
  <c r="N249"/>
  <c r="M247"/>
  <c r="N245"/>
  <c r="O240"/>
  <c r="N238"/>
  <c r="N231"/>
  <c r="M229"/>
  <c r="N220"/>
  <c r="N215"/>
  <c r="O213"/>
  <c r="N211"/>
  <c r="M209"/>
  <c r="O204"/>
  <c r="O195"/>
  <c r="N193"/>
  <c r="N186"/>
  <c r="O177"/>
  <c r="M176"/>
  <c r="O171"/>
  <c r="N167"/>
  <c r="N162"/>
  <c r="M157"/>
  <c r="N155"/>
  <c r="N150"/>
  <c r="N142"/>
  <c r="O133"/>
  <c r="M128"/>
  <c r="O121"/>
  <c r="N116"/>
  <c r="N111"/>
  <c r="M107"/>
  <c r="M98"/>
  <c r="M96"/>
  <c r="N94"/>
  <c r="M89"/>
  <c r="N84"/>
  <c r="M81"/>
  <c r="O79"/>
  <c r="N76"/>
  <c r="M266"/>
  <c r="M253"/>
  <c r="M251"/>
  <c r="N242"/>
  <c r="M240"/>
  <c r="M231"/>
  <c r="O224"/>
  <c r="N217"/>
  <c r="M215"/>
  <c r="M211"/>
  <c r="N204"/>
  <c r="M197"/>
  <c r="M195"/>
  <c r="N190"/>
  <c r="M186"/>
  <c r="O184"/>
  <c r="M177"/>
  <c r="M162"/>
  <c r="M155"/>
  <c r="O153"/>
  <c r="M150"/>
  <c r="O146"/>
  <c r="N145"/>
  <c r="M142"/>
  <c r="N133"/>
  <c r="N124"/>
  <c r="N121"/>
  <c r="M116"/>
  <c r="O109"/>
  <c r="N99"/>
  <c r="M94"/>
  <c r="N92"/>
  <c r="N87"/>
  <c r="M84"/>
  <c r="O82"/>
  <c r="N263"/>
  <c r="O261"/>
  <c r="N259"/>
  <c r="M257"/>
  <c r="O246"/>
  <c r="O237"/>
  <c r="N235"/>
  <c r="N228"/>
  <c r="M226"/>
  <c r="N221"/>
  <c r="M208"/>
  <c r="N206"/>
  <c r="M201"/>
  <c r="O192"/>
  <c r="N182"/>
  <c r="O178"/>
  <c r="M174"/>
  <c r="N169"/>
  <c r="M168"/>
  <c r="N163"/>
  <c r="O160"/>
  <c r="O158"/>
  <c r="N151"/>
  <c r="M143"/>
  <c r="N140"/>
  <c r="M138"/>
  <c r="M137"/>
  <c r="N134"/>
  <c r="N129"/>
  <c r="O125"/>
  <c r="O122"/>
  <c r="M119"/>
  <c r="N114"/>
  <c r="M105"/>
  <c r="M101"/>
  <c r="M97"/>
  <c r="O95"/>
  <c r="N90"/>
  <c r="N85"/>
  <c r="M82"/>
  <c r="O80"/>
  <c r="O257"/>
  <c r="O252"/>
  <c r="N246"/>
  <c r="M243"/>
  <c r="N237"/>
  <c r="O234"/>
  <c r="M228"/>
  <c r="M225"/>
  <c r="M214"/>
  <c r="O199"/>
  <c r="N175"/>
  <c r="N168"/>
  <c r="N166"/>
  <c r="O151"/>
  <c r="M149"/>
  <c r="N141"/>
  <c r="N127"/>
  <c r="O114"/>
  <c r="M110"/>
  <c r="M95"/>
  <c r="O88"/>
  <c r="M74"/>
  <c r="N72"/>
  <c r="M67"/>
  <c r="O65"/>
  <c r="M62"/>
  <c r="O60"/>
  <c r="N57"/>
  <c r="M54"/>
  <c r="O52"/>
  <c r="N49"/>
  <c r="M46"/>
  <c r="O44"/>
  <c r="N41"/>
  <c r="M38"/>
  <c r="O36"/>
  <c r="N33"/>
  <c r="M30"/>
  <c r="O28"/>
  <c r="M259"/>
  <c r="M248"/>
  <c r="O230"/>
  <c r="O198"/>
  <c r="O163"/>
  <c r="O130"/>
  <c r="M115"/>
  <c r="M92"/>
  <c r="N83"/>
  <c r="O73"/>
  <c r="M63"/>
  <c r="O53"/>
  <c r="O45"/>
  <c r="O37"/>
  <c r="N26"/>
  <c r="O235"/>
  <c r="O206"/>
  <c r="M189"/>
  <c r="O170"/>
  <c r="N80"/>
  <c r="N71"/>
  <c r="M61"/>
  <c r="M53"/>
  <c r="O43"/>
  <c r="N32"/>
  <c r="O255"/>
  <c r="N170"/>
  <c r="N137"/>
  <c r="M80"/>
  <c r="M71"/>
  <c r="O67"/>
  <c r="N59"/>
  <c r="M48"/>
  <c r="O38"/>
  <c r="N27"/>
  <c r="N243"/>
  <c r="M217"/>
  <c r="N147"/>
  <c r="M135"/>
  <c r="N82"/>
  <c r="O72"/>
  <c r="M59"/>
  <c r="O49"/>
  <c r="N38"/>
  <c r="N30"/>
  <c r="M263"/>
  <c r="O254"/>
  <c r="M190"/>
  <c r="M185"/>
  <c r="O183"/>
  <c r="M166"/>
  <c r="N160"/>
  <c r="O138"/>
  <c r="N136"/>
  <c r="O129"/>
  <c r="M127"/>
  <c r="O105"/>
  <c r="N88"/>
  <c r="O86"/>
  <c r="N79"/>
  <c r="O77"/>
  <c r="O75"/>
  <c r="M72"/>
  <c r="O70"/>
  <c r="M65"/>
  <c r="O63"/>
  <c r="N60"/>
  <c r="M57"/>
  <c r="O55"/>
  <c r="N52"/>
  <c r="M49"/>
  <c r="O47"/>
  <c r="N44"/>
  <c r="M41"/>
  <c r="O39"/>
  <c r="N36"/>
  <c r="M33"/>
  <c r="O31"/>
  <c r="N28"/>
  <c r="N265"/>
  <c r="M239"/>
  <c r="N218"/>
  <c r="M187"/>
  <c r="N178"/>
  <c r="O161"/>
  <c r="N122"/>
  <c r="M90"/>
  <c r="M75"/>
  <c r="M68"/>
  <c r="N58"/>
  <c r="N50"/>
  <c r="N42"/>
  <c r="N34"/>
  <c r="O29"/>
  <c r="O226"/>
  <c r="N200"/>
  <c r="N172"/>
  <c r="O152"/>
  <c r="M85"/>
  <c r="O69"/>
  <c r="O59"/>
  <c r="N48"/>
  <c r="N40"/>
  <c r="M232"/>
  <c r="M172"/>
  <c r="O156"/>
  <c r="O91"/>
  <c r="O74"/>
  <c r="O62"/>
  <c r="O54"/>
  <c r="M40"/>
  <c r="M32"/>
  <c r="N214"/>
  <c r="N156"/>
  <c r="O110"/>
  <c r="M93"/>
  <c r="M69"/>
  <c r="O57"/>
  <c r="N46"/>
  <c r="M35"/>
  <c r="M254"/>
  <c r="O248"/>
  <c r="O207"/>
  <c r="N201"/>
  <c r="O196"/>
  <c r="N187"/>
  <c r="M146"/>
  <c r="N144"/>
  <c r="M124"/>
  <c r="N115"/>
  <c r="M88"/>
  <c r="O83"/>
  <c r="O81"/>
  <c r="M79"/>
  <c r="N77"/>
  <c r="N75"/>
  <c r="N70"/>
  <c r="N68"/>
  <c r="N63"/>
  <c r="M60"/>
  <c r="O58"/>
  <c r="N55"/>
  <c r="M52"/>
  <c r="O50"/>
  <c r="N47"/>
  <c r="M44"/>
  <c r="O42"/>
  <c r="N39"/>
  <c r="M36"/>
  <c r="O34"/>
  <c r="N31"/>
  <c r="M28"/>
  <c r="O26"/>
  <c r="N256"/>
  <c r="M242"/>
  <c r="N224"/>
  <c r="O210"/>
  <c r="M169"/>
  <c r="M144"/>
  <c r="N120"/>
  <c r="N102"/>
  <c r="M77"/>
  <c r="O66"/>
  <c r="O61"/>
  <c r="M55"/>
  <c r="M47"/>
  <c r="M39"/>
  <c r="M31"/>
  <c r="N232"/>
  <c r="N212"/>
  <c r="O179"/>
  <c r="M154"/>
  <c r="N132"/>
  <c r="O78"/>
  <c r="N64"/>
  <c r="N56"/>
  <c r="M45"/>
  <c r="O35"/>
  <c r="O27"/>
  <c r="M212"/>
  <c r="N179"/>
  <c r="N135"/>
  <c r="O93"/>
  <c r="M76"/>
  <c r="N69"/>
  <c r="M56"/>
  <c r="O46"/>
  <c r="O30"/>
  <c r="N223"/>
  <c r="O175"/>
  <c r="M145"/>
  <c r="N125"/>
  <c r="O103"/>
  <c r="N67"/>
  <c r="M51"/>
  <c r="M43"/>
  <c r="M27"/>
  <c r="M265"/>
  <c r="M221"/>
  <c r="M218"/>
  <c r="O203"/>
  <c r="M198"/>
  <c r="N192"/>
  <c r="N189"/>
  <c r="O182"/>
  <c r="M165"/>
  <c r="N161"/>
  <c r="M140"/>
  <c r="O134"/>
  <c r="O132"/>
  <c r="N130"/>
  <c r="N109"/>
  <c r="N104"/>
  <c r="M99"/>
  <c r="O85"/>
  <c r="M83"/>
  <c r="M73"/>
  <c r="O71"/>
  <c r="N66"/>
  <c r="O64"/>
  <c r="N61"/>
  <c r="M58"/>
  <c r="O56"/>
  <c r="N53"/>
  <c r="M50"/>
  <c r="O48"/>
  <c r="N45"/>
  <c r="M42"/>
  <c r="O40"/>
  <c r="N37"/>
  <c r="M34"/>
  <c r="O32"/>
  <c r="N29"/>
  <c r="M26"/>
  <c r="M250"/>
  <c r="N203"/>
  <c r="N174"/>
  <c r="N123"/>
  <c r="O117"/>
  <c r="M87"/>
  <c r="M66"/>
  <c r="O51"/>
  <c r="M37"/>
  <c r="M29"/>
  <c r="O241"/>
  <c r="O223"/>
  <c r="O147"/>
  <c r="M123"/>
  <c r="N101"/>
  <c r="N78"/>
  <c r="M64"/>
  <c r="N51"/>
  <c r="N43"/>
  <c r="N35"/>
  <c r="M194"/>
  <c r="O112"/>
  <c r="N91"/>
  <c r="N74"/>
  <c r="N62"/>
  <c r="N54"/>
  <c r="O41"/>
  <c r="O33"/>
  <c r="N7" i="56"/>
  <c r="K12" s="1" a="1"/>
  <c r="E36" i="41"/>
  <c r="T36" s="1"/>
  <c r="F36"/>
  <c r="D35" i="46"/>
  <c r="O35" s="1"/>
  <c r="P35" s="1"/>
  <c r="Q35" s="1"/>
  <c r="E35"/>
  <c r="F35" s="1"/>
  <c r="K33" i="41"/>
  <c r="B7" i="61" s="1"/>
  <c r="AK33" i="41"/>
  <c r="AO33"/>
  <c r="AD33"/>
  <c r="AE33" s="1"/>
  <c r="L33" s="1"/>
  <c r="AN33"/>
  <c r="AM33"/>
  <c r="AL33"/>
  <c r="AJ33"/>
  <c r="W27" i="46"/>
  <c r="S29"/>
  <c r="T29" s="1"/>
  <c r="Q18" i="54"/>
  <c r="AF31" i="41"/>
  <c r="M30" i="46"/>
  <c r="O17" i="54"/>
  <c r="P17"/>
  <c r="AG32" i="41"/>
  <c r="O19" i="54"/>
  <c r="P19"/>
  <c r="Q17"/>
  <c r="P18"/>
  <c r="U17" i="53" a="1"/>
  <c r="U18" s="1"/>
  <c r="W18" s="1"/>
  <c r="M21" s="1"/>
  <c r="Q19" i="54"/>
  <c r="L13" i="55"/>
  <c r="P13" s="1"/>
  <c r="L18" s="1"/>
  <c r="K14"/>
  <c r="O14" s="1"/>
  <c r="K19" s="1"/>
  <c r="K12"/>
  <c r="O12" s="1"/>
  <c r="K17" s="1"/>
  <c r="L12"/>
  <c r="P12" s="1"/>
  <c r="L17" s="1"/>
  <c r="M12"/>
  <c r="Q12" s="1"/>
  <c r="M17" s="1"/>
  <c r="M14"/>
  <c r="Q14" s="1"/>
  <c r="M19" s="1"/>
  <c r="M13"/>
  <c r="Q13" s="1"/>
  <c r="M18" s="1"/>
  <c r="L14"/>
  <c r="P14" s="1"/>
  <c r="L19" s="1"/>
  <c r="K13"/>
  <c r="O13" s="1"/>
  <c r="K18" s="1"/>
  <c r="P34" i="46"/>
  <c r="Q34" s="1"/>
  <c r="F34"/>
  <c r="AR35"/>
  <c r="G35"/>
  <c r="A36"/>
  <c r="AO35"/>
  <c r="AQ35"/>
  <c r="AP35"/>
  <c r="B35"/>
  <c r="C35" s="1"/>
  <c r="Q6" i="58"/>
  <c r="R7" s="1"/>
  <c r="S8" s="1"/>
  <c r="M6"/>
  <c r="W19" i="51"/>
  <c r="N21" s="1"/>
  <c r="AK59" i="46"/>
  <c r="Z60"/>
  <c r="AJ59"/>
  <c r="AL59"/>
  <c r="AA59"/>
  <c r="AM59"/>
  <c r="AG57"/>
  <c r="AF57"/>
  <c r="AI57" s="1"/>
  <c r="S17" i="57"/>
  <c r="N6"/>
  <c r="O7" s="1"/>
  <c r="AC31" i="46"/>
  <c r="K5" i="59"/>
  <c r="AD59" i="41"/>
  <c r="AF59" s="1"/>
  <c r="AI59" s="1"/>
  <c r="AC59"/>
  <c r="AE59" s="1"/>
  <c r="S18" i="57"/>
  <c r="N7"/>
  <c r="Y32" i="46"/>
  <c r="Z32" s="1"/>
  <c r="J32" s="1"/>
  <c r="AH32"/>
  <c r="AG32"/>
  <c r="AF32"/>
  <c r="AE32"/>
  <c r="AJ32"/>
  <c r="AI32"/>
  <c r="AH32" i="41"/>
  <c r="U28" i="46"/>
  <c r="W17" i="51"/>
  <c r="AK33" i="46"/>
  <c r="H33"/>
  <c r="R6" i="57"/>
  <c r="S7" s="1"/>
  <c r="Q7"/>
  <c r="R8" s="1"/>
  <c r="S9" s="1"/>
  <c r="D67" i="60"/>
  <c r="B186"/>
  <c r="D144"/>
  <c r="C101"/>
  <c r="C188"/>
  <c r="C146"/>
  <c r="B103"/>
  <c r="B61"/>
  <c r="D150"/>
  <c r="C107"/>
  <c r="C65"/>
  <c r="B153"/>
  <c r="D111"/>
  <c r="B31"/>
  <c r="C33"/>
  <c r="B41"/>
  <c r="B42"/>
  <c r="B166"/>
  <c r="D124"/>
  <c r="C81"/>
  <c r="D169"/>
  <c r="C126"/>
  <c r="B83"/>
  <c r="B172"/>
  <c r="D130"/>
  <c r="C87"/>
  <c r="C176"/>
  <c r="B133"/>
  <c r="D91"/>
  <c r="B51"/>
  <c r="C53"/>
  <c r="B63"/>
  <c r="B189"/>
  <c r="B146"/>
  <c r="D104"/>
  <c r="D60"/>
  <c r="D149"/>
  <c r="C106"/>
  <c r="B16" s="1"/>
  <c r="D63"/>
  <c r="B152"/>
  <c r="D110"/>
  <c r="C67"/>
  <c r="C156"/>
  <c r="B113"/>
  <c r="C28"/>
  <c r="B36"/>
  <c r="B33"/>
  <c r="B34"/>
  <c r="B174"/>
  <c r="D132"/>
  <c r="C89"/>
  <c r="D177"/>
  <c r="C134"/>
  <c r="B91"/>
  <c r="B180"/>
  <c r="D138"/>
  <c r="C95"/>
  <c r="C184"/>
  <c r="B141"/>
  <c r="D99"/>
  <c r="B43"/>
  <c r="C45"/>
  <c r="D71"/>
  <c r="C26"/>
  <c r="C27"/>
  <c r="C181"/>
  <c r="B138"/>
  <c r="D96"/>
  <c r="B183"/>
  <c r="D141"/>
  <c r="C98"/>
  <c r="C187"/>
  <c r="B144"/>
  <c r="D102"/>
  <c r="C148"/>
  <c r="B105"/>
  <c r="C36"/>
  <c r="D38"/>
  <c r="C46"/>
  <c r="C47"/>
  <c r="C161"/>
  <c r="B118"/>
  <c r="D76"/>
  <c r="B163"/>
  <c r="D121"/>
  <c r="C78"/>
  <c r="C167"/>
  <c r="B124"/>
  <c r="D82"/>
  <c r="D171"/>
  <c r="C128"/>
  <c r="B85"/>
  <c r="C56"/>
  <c r="C76"/>
  <c r="D184"/>
  <c r="C141"/>
  <c r="B98"/>
  <c r="C186"/>
  <c r="B143"/>
  <c r="D101"/>
  <c r="D189"/>
  <c r="C147"/>
  <c r="B104"/>
  <c r="D62"/>
  <c r="D151"/>
  <c r="C108"/>
  <c r="D33"/>
  <c r="C41"/>
  <c r="C38"/>
  <c r="C39"/>
  <c r="C169"/>
  <c r="B126"/>
  <c r="D84"/>
  <c r="B171"/>
  <c r="D129"/>
  <c r="C86"/>
  <c r="C175"/>
  <c r="B132"/>
  <c r="D90"/>
  <c r="D179"/>
  <c r="C136"/>
  <c r="B93"/>
  <c r="C48"/>
  <c r="D50"/>
  <c r="D31"/>
  <c r="D32"/>
  <c r="D176"/>
  <c r="C133"/>
  <c r="B90"/>
  <c r="C178"/>
  <c r="B135"/>
  <c r="D93"/>
  <c r="D182"/>
  <c r="C139"/>
  <c r="B96"/>
  <c r="B185"/>
  <c r="D143"/>
  <c r="C100"/>
  <c r="D41"/>
  <c r="B44"/>
  <c r="D51"/>
  <c r="D52"/>
  <c r="D156"/>
  <c r="C113"/>
  <c r="B70"/>
  <c r="C158"/>
  <c r="B115"/>
  <c r="D73"/>
  <c r="D162"/>
  <c r="C119"/>
  <c r="B76"/>
  <c r="B165"/>
  <c r="D123"/>
  <c r="C80"/>
  <c r="C64"/>
  <c r="B29"/>
  <c r="B30"/>
  <c r="B178"/>
  <c r="D136"/>
  <c r="C93"/>
  <c r="D181"/>
  <c r="C138"/>
  <c r="B95"/>
  <c r="B184"/>
  <c r="D142"/>
  <c r="C99"/>
  <c r="D191"/>
  <c r="B145"/>
  <c r="D103"/>
  <c r="B39"/>
  <c r="D46"/>
  <c r="D43"/>
  <c r="D44"/>
  <c r="D164"/>
  <c r="C121"/>
  <c r="B78"/>
  <c r="C166"/>
  <c r="B123"/>
  <c r="D81"/>
  <c r="D170"/>
  <c r="C127"/>
  <c r="B84"/>
  <c r="B173"/>
  <c r="D131"/>
  <c r="C88"/>
  <c r="D53"/>
  <c r="B60"/>
  <c r="D61"/>
  <c r="B37"/>
  <c r="B38"/>
  <c r="B170"/>
  <c r="D128"/>
  <c r="C85"/>
  <c r="D173"/>
  <c r="C130"/>
  <c r="B87"/>
  <c r="B176"/>
  <c r="D134"/>
  <c r="C91"/>
  <c r="C180"/>
  <c r="B137"/>
  <c r="D95"/>
  <c r="B47"/>
  <c r="C49"/>
  <c r="B57"/>
  <c r="B58"/>
  <c r="B150"/>
  <c r="D108"/>
  <c r="D64"/>
  <c r="D153"/>
  <c r="C110"/>
  <c r="B67"/>
  <c r="B156"/>
  <c r="D114"/>
  <c r="C71"/>
  <c r="C160"/>
  <c r="B117"/>
  <c r="D26"/>
  <c r="C34"/>
  <c r="C35"/>
  <c r="C173"/>
  <c r="B130"/>
  <c r="D88"/>
  <c r="B175"/>
  <c r="D133"/>
  <c r="C90"/>
  <c r="C179"/>
  <c r="B136"/>
  <c r="D94"/>
  <c r="D183"/>
  <c r="C140"/>
  <c r="B97"/>
  <c r="C44"/>
  <c r="B52"/>
  <c r="B49"/>
  <c r="B50"/>
  <c r="B158"/>
  <c r="D116"/>
  <c r="C73"/>
  <c r="D161"/>
  <c r="C118"/>
  <c r="B75"/>
  <c r="B164"/>
  <c r="D122"/>
  <c r="C79"/>
  <c r="C168"/>
  <c r="B125"/>
  <c r="D83"/>
  <c r="B59"/>
  <c r="B191"/>
  <c r="C42"/>
  <c r="C165"/>
  <c r="D80"/>
  <c r="D125"/>
  <c r="C171"/>
  <c r="D86"/>
  <c r="C132"/>
  <c r="C52"/>
  <c r="D65"/>
  <c r="C145"/>
  <c r="C189"/>
  <c r="D105"/>
  <c r="C151"/>
  <c r="D66"/>
  <c r="C112"/>
  <c r="B32"/>
  <c r="D40"/>
  <c r="C125"/>
  <c r="C170"/>
  <c r="D85"/>
  <c r="C131"/>
  <c r="B177"/>
  <c r="C92"/>
  <c r="C57"/>
  <c r="C55"/>
  <c r="B110"/>
  <c r="B155"/>
  <c r="C70"/>
  <c r="B116"/>
  <c r="D163"/>
  <c r="B77"/>
  <c r="D58"/>
  <c r="D47"/>
  <c r="D160"/>
  <c r="B74"/>
  <c r="B119"/>
  <c r="D166"/>
  <c r="B80"/>
  <c r="D127"/>
  <c r="D57"/>
  <c r="B26"/>
  <c r="D140"/>
  <c r="D185"/>
  <c r="B99"/>
  <c r="D146"/>
  <c r="C61"/>
  <c r="D107"/>
  <c r="C37"/>
  <c r="B46"/>
  <c r="D120"/>
  <c r="D165"/>
  <c r="B79"/>
  <c r="D126"/>
  <c r="C172"/>
  <c r="D87"/>
  <c r="C72"/>
  <c r="C105"/>
  <c r="C150"/>
  <c r="B65"/>
  <c r="C111"/>
  <c r="B157"/>
  <c r="B27"/>
  <c r="B73"/>
  <c r="B53"/>
  <c r="B154"/>
  <c r="C69"/>
  <c r="C114"/>
  <c r="B160"/>
  <c r="C75"/>
  <c r="B121"/>
  <c r="C68"/>
  <c r="C31"/>
  <c r="B134"/>
  <c r="B179"/>
  <c r="C94"/>
  <c r="B140"/>
  <c r="D187"/>
  <c r="B101"/>
  <c r="D42"/>
  <c r="C51"/>
  <c r="B114"/>
  <c r="B159"/>
  <c r="C74"/>
  <c r="B120"/>
  <c r="D167"/>
  <c r="B81"/>
  <c r="C185"/>
  <c r="D100"/>
  <c r="D145"/>
  <c r="C191"/>
  <c r="D106"/>
  <c r="C152"/>
  <c r="C32"/>
  <c r="C58"/>
  <c r="C149"/>
  <c r="C63"/>
  <c r="D109"/>
  <c r="C155"/>
  <c r="D70"/>
  <c r="C116"/>
  <c r="B28"/>
  <c r="D36"/>
  <c r="C129"/>
  <c r="C174"/>
  <c r="D89"/>
  <c r="C135"/>
  <c r="B181"/>
  <c r="C96"/>
  <c r="B48"/>
  <c r="D56"/>
  <c r="C109"/>
  <c r="C154"/>
  <c r="D69"/>
  <c r="C115"/>
  <c r="B161"/>
  <c r="D27"/>
  <c r="D180"/>
  <c r="B94"/>
  <c r="B139"/>
  <c r="D186"/>
  <c r="B100"/>
  <c r="D147"/>
  <c r="D37"/>
  <c r="B56"/>
  <c r="B106"/>
  <c r="C66"/>
  <c r="D159"/>
  <c r="D35"/>
  <c r="B86"/>
  <c r="D178"/>
  <c r="D139"/>
  <c r="D55"/>
  <c r="B66"/>
  <c r="D158"/>
  <c r="D119"/>
  <c r="D28"/>
  <c r="C182"/>
  <c r="C143"/>
  <c r="C104"/>
  <c r="B54"/>
  <c r="D79"/>
  <c r="D98"/>
  <c r="D78"/>
  <c r="C102"/>
  <c r="C59"/>
  <c r="B131"/>
  <c r="D45"/>
  <c r="B72"/>
  <c r="D97"/>
  <c r="C43"/>
  <c r="B167"/>
  <c r="B128"/>
  <c r="B89"/>
  <c r="B188"/>
  <c r="B147"/>
  <c r="B108"/>
  <c r="D29"/>
  <c r="D168"/>
  <c r="B127"/>
  <c r="B88"/>
  <c r="D49"/>
  <c r="C153"/>
  <c r="D113"/>
  <c r="D74"/>
  <c r="D75"/>
  <c r="D118"/>
  <c r="D137"/>
  <c r="C157"/>
  <c r="C60"/>
  <c r="B64"/>
  <c r="B112"/>
  <c r="B92"/>
  <c r="B111"/>
  <c r="C137"/>
  <c r="B40"/>
  <c r="D48"/>
  <c r="C162"/>
  <c r="C123"/>
  <c r="C84"/>
  <c r="B182"/>
  <c r="C142"/>
  <c r="C103"/>
  <c r="B35"/>
  <c r="B162"/>
  <c r="C122"/>
  <c r="C83"/>
  <c r="B55"/>
  <c r="D148"/>
  <c r="B107"/>
  <c r="B68"/>
  <c r="C29"/>
  <c r="D157"/>
  <c r="C177"/>
  <c r="C40"/>
  <c r="D117"/>
  <c r="B142"/>
  <c r="D34"/>
  <c r="B151"/>
  <c r="D172"/>
  <c r="D152"/>
  <c r="D30"/>
  <c r="B122"/>
  <c r="C82"/>
  <c r="D175"/>
  <c r="D54"/>
  <c r="B102"/>
  <c r="C62"/>
  <c r="D155"/>
  <c r="D39"/>
  <c r="B82"/>
  <c r="D174"/>
  <c r="D135"/>
  <c r="C54"/>
  <c r="D68"/>
  <c r="C159"/>
  <c r="C120"/>
  <c r="C117"/>
  <c r="D77"/>
  <c r="B169"/>
  <c r="C97"/>
  <c r="D188"/>
  <c r="B149"/>
  <c r="B45"/>
  <c r="C77"/>
  <c r="B168"/>
  <c r="B129"/>
  <c r="D59"/>
  <c r="B62"/>
  <c r="D154"/>
  <c r="D115"/>
  <c r="D112"/>
  <c r="B71"/>
  <c r="C164"/>
  <c r="C30"/>
  <c r="D92"/>
  <c r="C183"/>
  <c r="C144"/>
  <c r="C50"/>
  <c r="D72"/>
  <c r="C163"/>
  <c r="C124"/>
  <c r="B69"/>
  <c r="B187"/>
  <c r="B148"/>
  <c r="B109"/>
  <c r="D195"/>
  <c r="B195"/>
  <c r="C195"/>
  <c r="D196"/>
  <c r="B192"/>
  <c r="C197"/>
  <c r="B196"/>
  <c r="C193"/>
  <c r="D192"/>
  <c r="D193"/>
  <c r="B193"/>
  <c r="C192"/>
  <c r="D197"/>
  <c r="B197"/>
  <c r="C196"/>
  <c r="T28" i="46"/>
  <c r="AK60" i="41"/>
  <c r="AL60"/>
  <c r="AA61"/>
  <c r="AN60"/>
  <c r="AB60"/>
  <c r="AM60"/>
  <c r="AQ34"/>
  <c r="AP34"/>
  <c r="I34"/>
  <c r="L21" i="50"/>
  <c r="M5" i="58"/>
  <c r="L6"/>
  <c r="M7" s="1"/>
  <c r="S19" s="1"/>
  <c r="Q5"/>
  <c r="U17" i="52"/>
  <c r="U18"/>
  <c r="W18" s="1"/>
  <c r="M21" s="1"/>
  <c r="U19"/>
  <c r="AX36" i="41"/>
  <c r="AU36"/>
  <c r="H36"/>
  <c r="B37"/>
  <c r="AV36"/>
  <c r="C36"/>
  <c r="D36" s="1"/>
  <c r="AW36"/>
  <c r="AI32"/>
  <c r="AA30" i="46"/>
  <c r="L30"/>
  <c r="N30"/>
  <c r="AD31"/>
  <c r="AB58"/>
  <c r="AD58" s="1"/>
  <c r="AC58"/>
  <c r="AE58" s="1"/>
  <c r="AH58" s="1"/>
  <c r="L5" i="59"/>
  <c r="B16"/>
  <c r="M31" i="41" s="1"/>
  <c r="AB31" i="46"/>
  <c r="K31" s="1"/>
  <c r="C43" i="61" l="1"/>
  <c r="O263"/>
  <c r="N262"/>
  <c r="M261"/>
  <c r="O255"/>
  <c r="N254"/>
  <c r="M253"/>
  <c r="O247"/>
  <c r="N246"/>
  <c r="M245"/>
  <c r="O239"/>
  <c r="N238"/>
  <c r="M237"/>
  <c r="O231"/>
  <c r="N230"/>
  <c r="M229"/>
  <c r="O223"/>
  <c r="N222"/>
  <c r="M221"/>
  <c r="O215"/>
  <c r="N214"/>
  <c r="M213"/>
  <c r="O207"/>
  <c r="N206"/>
  <c r="M205"/>
  <c r="O199"/>
  <c r="M198"/>
  <c r="O193"/>
  <c r="N192"/>
  <c r="M191"/>
  <c r="O185"/>
  <c r="N184"/>
  <c r="M183"/>
  <c r="O171"/>
  <c r="O170"/>
  <c r="N159"/>
  <c r="M158"/>
  <c r="O154"/>
  <c r="M153"/>
  <c r="M152"/>
  <c r="M150"/>
  <c r="M148"/>
  <c r="O139"/>
  <c r="M138"/>
  <c r="M137"/>
  <c r="N130"/>
  <c r="N129"/>
  <c r="M126"/>
  <c r="O118"/>
  <c r="N117"/>
  <c r="O111"/>
  <c r="N110"/>
  <c r="M106"/>
  <c r="O100"/>
  <c r="N99"/>
  <c r="M98"/>
  <c r="O92"/>
  <c r="N91"/>
  <c r="M90"/>
  <c r="N71"/>
  <c r="O67"/>
  <c r="M66"/>
  <c r="O62"/>
  <c r="M61"/>
  <c r="O58"/>
  <c r="N57"/>
  <c r="M56"/>
  <c r="O53"/>
  <c r="M52"/>
  <c r="N48"/>
  <c r="N44"/>
  <c r="O40"/>
  <c r="M39"/>
  <c r="O36"/>
  <c r="M35"/>
  <c r="N31"/>
  <c r="N27"/>
  <c r="N93"/>
  <c r="O85"/>
  <c r="O83"/>
  <c r="O79"/>
  <c r="O76"/>
  <c r="O73"/>
  <c r="M67"/>
  <c r="O59"/>
  <c r="M53"/>
  <c r="N45"/>
  <c r="O37"/>
  <c r="N32"/>
  <c r="M264"/>
  <c r="O258"/>
  <c r="O250"/>
  <c r="O242"/>
  <c r="O234"/>
  <c r="O226"/>
  <c r="O218"/>
  <c r="N209"/>
  <c r="O202"/>
  <c r="O196"/>
  <c r="O188"/>
  <c r="N177"/>
  <c r="O175"/>
  <c r="M172"/>
  <c r="O164"/>
  <c r="M160"/>
  <c r="N143"/>
  <c r="O142"/>
  <c r="O135"/>
  <c r="M132"/>
  <c r="M121"/>
  <c r="M119"/>
  <c r="M112"/>
  <c r="O103"/>
  <c r="O95"/>
  <c r="O87"/>
  <c r="N84"/>
  <c r="N81"/>
  <c r="N78"/>
  <c r="N75"/>
  <c r="M72"/>
  <c r="N59"/>
  <c r="M49"/>
  <c r="O42"/>
  <c r="O33"/>
  <c r="M28"/>
  <c r="M266"/>
  <c r="N251"/>
  <c r="O244"/>
  <c r="N235"/>
  <c r="M226"/>
  <c r="N211"/>
  <c r="O204"/>
  <c r="O190"/>
  <c r="O182"/>
  <c r="O168"/>
  <c r="N165"/>
  <c r="N157"/>
  <c r="M145"/>
  <c r="M135"/>
  <c r="O125"/>
  <c r="O116"/>
  <c r="M108"/>
  <c r="N96"/>
  <c r="O89"/>
  <c r="N64"/>
  <c r="N51"/>
  <c r="O43"/>
  <c r="O30"/>
  <c r="N260"/>
  <c r="O245"/>
  <c r="N236"/>
  <c r="M227"/>
  <c r="O213"/>
  <c r="O205"/>
  <c r="O191"/>
  <c r="N181"/>
  <c r="N168"/>
  <c r="O153"/>
  <c r="N149"/>
  <c r="O138"/>
  <c r="N128"/>
  <c r="N116"/>
  <c r="N105"/>
  <c r="N97"/>
  <c r="N89"/>
  <c r="N65"/>
  <c r="O61"/>
  <c r="M51"/>
  <c r="M38"/>
  <c r="N30"/>
  <c r="N261"/>
  <c r="N245"/>
  <c r="N237"/>
  <c r="M228"/>
  <c r="N213"/>
  <c r="O206"/>
  <c r="N191"/>
  <c r="N183"/>
  <c r="M169"/>
  <c r="M151"/>
  <c r="M147"/>
  <c r="N137"/>
  <c r="M127"/>
  <c r="M115"/>
  <c r="O110"/>
  <c r="M97"/>
  <c r="M70"/>
  <c r="N61"/>
  <c r="O48"/>
  <c r="N39"/>
  <c r="O27"/>
  <c r="O264"/>
  <c r="N263"/>
  <c r="M262"/>
  <c r="O256"/>
  <c r="N255"/>
  <c r="M254"/>
  <c r="O248"/>
  <c r="N247"/>
  <c r="M246"/>
  <c r="O240"/>
  <c r="N239"/>
  <c r="M238"/>
  <c r="O232"/>
  <c r="N231"/>
  <c r="M230"/>
  <c r="O224"/>
  <c r="N223"/>
  <c r="M222"/>
  <c r="O216"/>
  <c r="N215"/>
  <c r="M214"/>
  <c r="O208"/>
  <c r="N207"/>
  <c r="M206"/>
  <c r="O200"/>
  <c r="N199"/>
  <c r="O194"/>
  <c r="N193"/>
  <c r="M192"/>
  <c r="O186"/>
  <c r="N185"/>
  <c r="M184"/>
  <c r="O172"/>
  <c r="N171"/>
  <c r="N170"/>
  <c r="O161"/>
  <c r="O160"/>
  <c r="M159"/>
  <c r="O155"/>
  <c r="N154"/>
  <c r="O140"/>
  <c r="N139"/>
  <c r="O132"/>
  <c r="O131"/>
  <c r="M130"/>
  <c r="M129"/>
  <c r="O122"/>
  <c r="O121"/>
  <c r="O120"/>
  <c r="O119"/>
  <c r="N118"/>
  <c r="M117"/>
  <c r="O112"/>
  <c r="N111"/>
  <c r="M110"/>
  <c r="O107"/>
  <c r="O101"/>
  <c r="N100"/>
  <c r="M99"/>
  <c r="O93"/>
  <c r="N92"/>
  <c r="M91"/>
  <c r="O72"/>
  <c r="M71"/>
  <c r="N67"/>
  <c r="N62"/>
  <c r="N58"/>
  <c r="M57"/>
  <c r="N53"/>
  <c r="O49"/>
  <c r="M48"/>
  <c r="O45"/>
  <c r="M44"/>
  <c r="N40"/>
  <c r="N36"/>
  <c r="O32"/>
  <c r="M31"/>
  <c r="O28"/>
  <c r="M27"/>
  <c r="N120"/>
  <c r="M111"/>
  <c r="O102"/>
  <c r="M100"/>
  <c r="M92"/>
  <c r="O84"/>
  <c r="O82"/>
  <c r="O80"/>
  <c r="O77"/>
  <c r="O74"/>
  <c r="O68"/>
  <c r="M62"/>
  <c r="O54"/>
  <c r="N49"/>
  <c r="M40"/>
  <c r="M36"/>
  <c r="N265"/>
  <c r="N257"/>
  <c r="M248"/>
  <c r="M240"/>
  <c r="N233"/>
  <c r="M224"/>
  <c r="N217"/>
  <c r="O210"/>
  <c r="M200"/>
  <c r="M194"/>
  <c r="M186"/>
  <c r="O179"/>
  <c r="N174"/>
  <c r="N163"/>
  <c r="N162"/>
  <c r="M155"/>
  <c r="O145"/>
  <c r="N141"/>
  <c r="O134"/>
  <c r="M131"/>
  <c r="M122"/>
  <c r="O114"/>
  <c r="O108"/>
  <c r="N102"/>
  <c r="N94"/>
  <c r="N86"/>
  <c r="N83"/>
  <c r="N80"/>
  <c r="N77"/>
  <c r="N74"/>
  <c r="N63"/>
  <c r="N50"/>
  <c r="O46"/>
  <c r="N41"/>
  <c r="M32"/>
  <c r="O260"/>
  <c r="O252"/>
  <c r="M242"/>
  <c r="M234"/>
  <c r="N219"/>
  <c r="O212"/>
  <c r="N203"/>
  <c r="M188"/>
  <c r="O181"/>
  <c r="O169"/>
  <c r="M164"/>
  <c r="O149"/>
  <c r="M144"/>
  <c r="M134"/>
  <c r="O127"/>
  <c r="O115"/>
  <c r="O109"/>
  <c r="M103"/>
  <c r="N88"/>
  <c r="O65"/>
  <c r="N55"/>
  <c r="M42"/>
  <c r="M33"/>
  <c r="O261"/>
  <c r="O253"/>
  <c r="N244"/>
  <c r="M235"/>
  <c r="M219"/>
  <c r="N204"/>
  <c r="N197"/>
  <c r="O183"/>
  <c r="M178"/>
  <c r="O158"/>
  <c r="N151"/>
  <c r="N147"/>
  <c r="O137"/>
  <c r="O126"/>
  <c r="N109"/>
  <c r="O98"/>
  <c r="M88"/>
  <c r="O66"/>
  <c r="M55"/>
  <c r="N47"/>
  <c r="O35"/>
  <c r="O254"/>
  <c r="O246"/>
  <c r="M236"/>
  <c r="O222"/>
  <c r="O214"/>
  <c r="M204"/>
  <c r="O192"/>
  <c r="M182"/>
  <c r="O159"/>
  <c r="N152"/>
  <c r="N148"/>
  <c r="N138"/>
  <c r="M128"/>
  <c r="M124"/>
  <c r="N106"/>
  <c r="N98"/>
  <c r="M89"/>
  <c r="M65"/>
  <c r="N56"/>
  <c r="M43"/>
  <c r="N35"/>
  <c r="M26"/>
  <c r="O265"/>
  <c r="N264"/>
  <c r="M263"/>
  <c r="O257"/>
  <c r="N256"/>
  <c r="M255"/>
  <c r="O249"/>
  <c r="N248"/>
  <c r="M247"/>
  <c r="O241"/>
  <c r="N240"/>
  <c r="M239"/>
  <c r="O233"/>
  <c r="N232"/>
  <c r="M231"/>
  <c r="O225"/>
  <c r="N224"/>
  <c r="M223"/>
  <c r="O217"/>
  <c r="N216"/>
  <c r="M215"/>
  <c r="O209"/>
  <c r="N208"/>
  <c r="M207"/>
  <c r="O201"/>
  <c r="N200"/>
  <c r="M199"/>
  <c r="O195"/>
  <c r="N194"/>
  <c r="M193"/>
  <c r="O187"/>
  <c r="N186"/>
  <c r="M185"/>
  <c r="O177"/>
  <c r="O176"/>
  <c r="O174"/>
  <c r="O173"/>
  <c r="N172"/>
  <c r="M171"/>
  <c r="M170"/>
  <c r="O163"/>
  <c r="O162"/>
  <c r="N161"/>
  <c r="N160"/>
  <c r="N155"/>
  <c r="M154"/>
  <c r="O143"/>
  <c r="O141"/>
  <c r="N140"/>
  <c r="M139"/>
  <c r="O133"/>
  <c r="N132"/>
  <c r="N131"/>
  <c r="N122"/>
  <c r="N121"/>
  <c r="N119"/>
  <c r="M118"/>
  <c r="N112"/>
  <c r="N107"/>
  <c r="N101"/>
  <c r="O94"/>
  <c r="O86"/>
  <c r="O81"/>
  <c r="O78"/>
  <c r="O75"/>
  <c r="N72"/>
  <c r="O63"/>
  <c r="M58"/>
  <c r="O50"/>
  <c r="O41"/>
  <c r="N28"/>
  <c r="O266"/>
  <c r="M256"/>
  <c r="N249"/>
  <c r="N241"/>
  <c r="M232"/>
  <c r="N225"/>
  <c r="M216"/>
  <c r="M208"/>
  <c r="N201"/>
  <c r="N195"/>
  <c r="N187"/>
  <c r="O180"/>
  <c r="N176"/>
  <c r="N173"/>
  <c r="O166"/>
  <c r="M161"/>
  <c r="O156"/>
  <c r="O144"/>
  <c r="M140"/>
  <c r="N133"/>
  <c r="O123"/>
  <c r="M120"/>
  <c r="O113"/>
  <c r="M107"/>
  <c r="M101"/>
  <c r="M93"/>
  <c r="N85"/>
  <c r="N82"/>
  <c r="N79"/>
  <c r="N76"/>
  <c r="N73"/>
  <c r="N68"/>
  <c r="N54"/>
  <c r="M45"/>
  <c r="N37"/>
  <c r="O29"/>
  <c r="M258"/>
  <c r="N243"/>
  <c r="O236"/>
  <c r="N227"/>
  <c r="M218"/>
  <c r="M202"/>
  <c r="M196"/>
  <c r="M180"/>
  <c r="N178"/>
  <c r="N167"/>
  <c r="O151"/>
  <c r="N146"/>
  <c r="M142"/>
  <c r="O128"/>
  <c r="M123"/>
  <c r="M113"/>
  <c r="O105"/>
  <c r="M95"/>
  <c r="O70"/>
  <c r="N60"/>
  <c r="M46"/>
  <c r="N34"/>
  <c r="O26"/>
  <c r="M259"/>
  <c r="M251"/>
  <c r="O237"/>
  <c r="O229"/>
  <c r="O221"/>
  <c r="M211"/>
  <c r="O198"/>
  <c r="M189"/>
  <c r="N169"/>
  <c r="M165"/>
  <c r="O152"/>
  <c r="O148"/>
  <c r="N127"/>
  <c r="N124"/>
  <c r="O106"/>
  <c r="M96"/>
  <c r="N70"/>
  <c r="M64"/>
  <c r="O56"/>
  <c r="O39"/>
  <c r="N26"/>
  <c r="M260"/>
  <c r="M252"/>
  <c r="O238"/>
  <c r="O230"/>
  <c r="M220"/>
  <c r="N205"/>
  <c r="N198"/>
  <c r="M190"/>
  <c r="M181"/>
  <c r="M168"/>
  <c r="N150"/>
  <c r="O130"/>
  <c r="N126"/>
  <c r="O117"/>
  <c r="M105"/>
  <c r="O91"/>
  <c r="N66"/>
  <c r="O57"/>
  <c r="M47"/>
  <c r="O31"/>
  <c r="N266"/>
  <c r="M265"/>
  <c r="O259"/>
  <c r="N258"/>
  <c r="M257"/>
  <c r="O251"/>
  <c r="N250"/>
  <c r="M249"/>
  <c r="O243"/>
  <c r="N242"/>
  <c r="M241"/>
  <c r="O235"/>
  <c r="N234"/>
  <c r="M233"/>
  <c r="O227"/>
  <c r="N226"/>
  <c r="M225"/>
  <c r="O219"/>
  <c r="N218"/>
  <c r="M217"/>
  <c r="O211"/>
  <c r="N210"/>
  <c r="M209"/>
  <c r="O203"/>
  <c r="N202"/>
  <c r="M201"/>
  <c r="N196"/>
  <c r="M195"/>
  <c r="O189"/>
  <c r="N188"/>
  <c r="M187"/>
  <c r="N180"/>
  <c r="N179"/>
  <c r="O178"/>
  <c r="M177"/>
  <c r="M176"/>
  <c r="N175"/>
  <c r="M174"/>
  <c r="M173"/>
  <c r="O167"/>
  <c r="N166"/>
  <c r="O165"/>
  <c r="N164"/>
  <c r="M163"/>
  <c r="M162"/>
  <c r="O157"/>
  <c r="N156"/>
  <c r="O146"/>
  <c r="N145"/>
  <c r="N144"/>
  <c r="M143"/>
  <c r="N142"/>
  <c r="M141"/>
  <c r="O136"/>
  <c r="N135"/>
  <c r="N134"/>
  <c r="M133"/>
  <c r="N123"/>
  <c r="N114"/>
  <c r="N113"/>
  <c r="N108"/>
  <c r="O104"/>
  <c r="N103"/>
  <c r="M102"/>
  <c r="O96"/>
  <c r="N95"/>
  <c r="M94"/>
  <c r="O88"/>
  <c r="N87"/>
  <c r="M86"/>
  <c r="M85"/>
  <c r="M84"/>
  <c r="M83"/>
  <c r="M82"/>
  <c r="M81"/>
  <c r="M80"/>
  <c r="M79"/>
  <c r="M78"/>
  <c r="M77"/>
  <c r="M76"/>
  <c r="M75"/>
  <c r="M74"/>
  <c r="M73"/>
  <c r="O69"/>
  <c r="M68"/>
  <c r="O64"/>
  <c r="M63"/>
  <c r="O60"/>
  <c r="M59"/>
  <c r="O55"/>
  <c r="M54"/>
  <c r="O51"/>
  <c r="M50"/>
  <c r="N46"/>
  <c r="N42"/>
  <c r="M41"/>
  <c r="O38"/>
  <c r="M37"/>
  <c r="O34"/>
  <c r="N33"/>
  <c r="N29"/>
  <c r="N259"/>
  <c r="M250"/>
  <c r="O228"/>
  <c r="O220"/>
  <c r="M210"/>
  <c r="O197"/>
  <c r="N189"/>
  <c r="M179"/>
  <c r="M175"/>
  <c r="M166"/>
  <c r="M156"/>
  <c r="O147"/>
  <c r="N136"/>
  <c r="O124"/>
  <c r="M114"/>
  <c r="N104"/>
  <c r="O97"/>
  <c r="M87"/>
  <c r="N69"/>
  <c r="O47"/>
  <c r="N38"/>
  <c r="M29"/>
  <c r="N252"/>
  <c r="M243"/>
  <c r="N228"/>
  <c r="N220"/>
  <c r="N212"/>
  <c r="M203"/>
  <c r="N190"/>
  <c r="N182"/>
  <c r="M167"/>
  <c r="M157"/>
  <c r="O150"/>
  <c r="M146"/>
  <c r="M136"/>
  <c r="N125"/>
  <c r="N115"/>
  <c r="M104"/>
  <c r="O90"/>
  <c r="M69"/>
  <c r="M60"/>
  <c r="O52"/>
  <c r="N43"/>
  <c r="M34"/>
  <c r="O262"/>
  <c r="N253"/>
  <c r="M244"/>
  <c r="N229"/>
  <c r="N221"/>
  <c r="M212"/>
  <c r="M197"/>
  <c r="O184"/>
  <c r="N158"/>
  <c r="N153"/>
  <c r="M149"/>
  <c r="O129"/>
  <c r="M125"/>
  <c r="M116"/>
  <c r="M109"/>
  <c r="O99"/>
  <c r="N90"/>
  <c r="O71"/>
  <c r="N52"/>
  <c r="O44"/>
  <c r="M30"/>
  <c r="C53"/>
  <c r="D91"/>
  <c r="D57"/>
  <c r="B187"/>
  <c r="B112"/>
  <c r="C117"/>
  <c r="D71"/>
  <c r="B47"/>
  <c r="C143"/>
  <c r="B195"/>
  <c r="D66"/>
  <c r="C116"/>
  <c r="B50"/>
  <c r="B121"/>
  <c r="D186"/>
  <c r="D62"/>
  <c r="B161"/>
  <c r="B133"/>
  <c r="C52"/>
  <c r="B69"/>
  <c r="D191"/>
  <c r="D127"/>
  <c r="B156"/>
  <c r="D111"/>
  <c r="D104"/>
  <c r="B108"/>
  <c r="D160"/>
  <c r="D151"/>
  <c r="B88"/>
  <c r="B67"/>
  <c r="F37" i="41"/>
  <c r="E37"/>
  <c r="T37" s="1"/>
  <c r="D36" i="46"/>
  <c r="O36" s="1"/>
  <c r="P36" s="1"/>
  <c r="Q36" s="1"/>
  <c r="E36"/>
  <c r="D197" i="61"/>
  <c r="B62"/>
  <c r="B141"/>
  <c r="D47"/>
  <c r="D193"/>
  <c r="C39"/>
  <c r="C136"/>
  <c r="D60"/>
  <c r="D150"/>
  <c r="D58"/>
  <c r="B48"/>
  <c r="C166"/>
  <c r="C170"/>
  <c r="C60"/>
  <c r="B55"/>
  <c r="D49"/>
  <c r="C124"/>
  <c r="D87"/>
  <c r="C132"/>
  <c r="B96"/>
  <c r="D142"/>
  <c r="C187"/>
  <c r="B102"/>
  <c r="C54"/>
  <c r="C57"/>
  <c r="B159"/>
  <c r="D37"/>
  <c r="C149"/>
  <c r="D63"/>
  <c r="C135"/>
  <c r="B125"/>
  <c r="C103"/>
  <c r="B32"/>
  <c r="C106"/>
  <c r="B16" s="1"/>
  <c r="M33" i="41" s="1"/>
  <c r="C156" i="61"/>
  <c r="D167"/>
  <c r="D40"/>
  <c r="D36"/>
  <c r="C108"/>
  <c r="B113"/>
  <c r="D119"/>
  <c r="D86"/>
  <c r="B129"/>
  <c r="D175"/>
  <c r="C139"/>
  <c r="B184"/>
  <c r="C98"/>
  <c r="C145"/>
  <c r="C61"/>
  <c r="C48"/>
  <c r="D50"/>
  <c r="B43"/>
  <c r="D177"/>
  <c r="C107"/>
  <c r="B153"/>
  <c r="C59"/>
  <c r="B56"/>
  <c r="B179"/>
  <c r="B51"/>
  <c r="C128"/>
  <c r="D92"/>
  <c r="B26"/>
  <c r="B157"/>
  <c r="B65"/>
  <c r="C78"/>
  <c r="B167"/>
  <c r="C32"/>
  <c r="B64"/>
  <c r="D143"/>
  <c r="C164"/>
  <c r="D131"/>
  <c r="C93"/>
  <c r="B185"/>
  <c r="C45"/>
  <c r="C68"/>
  <c r="C56"/>
  <c r="D45"/>
  <c r="D173"/>
  <c r="D180"/>
  <c r="B28"/>
  <c r="D159"/>
  <c r="B169"/>
  <c r="C27"/>
  <c r="D52"/>
  <c r="C112"/>
  <c r="B117"/>
  <c r="D123"/>
  <c r="D90"/>
  <c r="C89"/>
  <c r="B134"/>
  <c r="D28"/>
  <c r="C195"/>
  <c r="B101"/>
  <c r="B76"/>
  <c r="B107"/>
  <c r="D121"/>
  <c r="B71"/>
  <c r="B79"/>
  <c r="C51"/>
  <c r="D65"/>
  <c r="B85"/>
  <c r="C66"/>
  <c r="K5" s="1"/>
  <c r="D74"/>
  <c r="C75"/>
  <c r="B80"/>
  <c r="D98"/>
  <c r="C175"/>
  <c r="C172"/>
  <c r="D94"/>
  <c r="B53"/>
  <c r="C33"/>
  <c r="B95"/>
  <c r="C28"/>
  <c r="B146"/>
  <c r="C119"/>
  <c r="C64"/>
  <c r="D149"/>
  <c r="D116"/>
  <c r="D124"/>
  <c r="C154"/>
  <c r="C55"/>
  <c r="D146"/>
  <c r="C113"/>
  <c r="D158"/>
  <c r="B164"/>
  <c r="D166"/>
  <c r="C183"/>
  <c r="B127"/>
  <c r="B174"/>
  <c r="B136"/>
  <c r="D93"/>
  <c r="B31"/>
  <c r="D153"/>
  <c r="D187"/>
  <c r="B57"/>
  <c r="B103"/>
  <c r="B66"/>
  <c r="C120"/>
  <c r="D54"/>
  <c r="C41"/>
  <c r="D130"/>
  <c r="B155"/>
  <c r="D185"/>
  <c r="B52"/>
  <c r="B111"/>
  <c r="C118"/>
  <c r="B119"/>
  <c r="D137"/>
  <c r="B86"/>
  <c r="B34"/>
  <c r="C179"/>
  <c r="D33"/>
  <c r="C182"/>
  <c r="B109"/>
  <c r="D100"/>
  <c r="D189"/>
  <c r="D26"/>
  <c r="C109"/>
  <c r="C148"/>
  <c r="B122"/>
  <c r="D196"/>
  <c r="D192"/>
  <c r="C160"/>
  <c r="B173"/>
  <c r="B165"/>
  <c r="D179"/>
  <c r="D171"/>
  <c r="C184"/>
  <c r="D118"/>
  <c r="D44"/>
  <c r="B42"/>
  <c r="C115"/>
  <c r="C174"/>
  <c r="C35"/>
  <c r="C58"/>
  <c r="B73"/>
  <c r="D155"/>
  <c r="C168"/>
  <c r="D68"/>
  <c r="D72"/>
  <c r="B70"/>
  <c r="C85"/>
  <c r="C73"/>
  <c r="C77"/>
  <c r="D76"/>
  <c r="B90"/>
  <c r="B78"/>
  <c r="B82"/>
  <c r="C81"/>
  <c r="D96"/>
  <c r="C169"/>
  <c r="C173"/>
  <c r="D172"/>
  <c r="B186"/>
  <c r="B176"/>
  <c r="D27"/>
  <c r="B180"/>
  <c r="B40"/>
  <c r="C90"/>
  <c r="D61"/>
  <c r="B147"/>
  <c r="C92"/>
  <c r="C178"/>
  <c r="D139"/>
  <c r="B98"/>
  <c r="B137"/>
  <c r="C97"/>
  <c r="C152"/>
  <c r="D112"/>
  <c r="D183"/>
  <c r="B142"/>
  <c r="B148"/>
  <c r="D195"/>
  <c r="D101"/>
  <c r="D53"/>
  <c r="B115"/>
  <c r="D103"/>
  <c r="C188"/>
  <c r="B68"/>
  <c r="D152"/>
  <c r="C67"/>
  <c r="B150"/>
  <c r="D82"/>
  <c r="C165"/>
  <c r="C192"/>
  <c r="D77"/>
  <c r="D85"/>
  <c r="D79"/>
  <c r="D99"/>
  <c r="D69"/>
  <c r="B72"/>
  <c r="C79"/>
  <c r="B92"/>
  <c r="C83"/>
  <c r="C171"/>
  <c r="D188"/>
  <c r="C176"/>
  <c r="C177"/>
  <c r="D182"/>
  <c r="D34"/>
  <c r="C110"/>
  <c r="C144"/>
  <c r="B188"/>
  <c r="B61"/>
  <c r="B63"/>
  <c r="B163"/>
  <c r="C193"/>
  <c r="C121"/>
  <c r="C129"/>
  <c r="C123"/>
  <c r="B120"/>
  <c r="B110"/>
  <c r="C159"/>
  <c r="B160"/>
  <c r="D178"/>
  <c r="B168"/>
  <c r="D129"/>
  <c r="C91"/>
  <c r="B178"/>
  <c r="C62"/>
  <c r="D29"/>
  <c r="C138"/>
  <c r="B97"/>
  <c r="B189"/>
  <c r="D162"/>
  <c r="D107"/>
  <c r="D64"/>
  <c r="D80"/>
  <c r="B193"/>
  <c r="C49"/>
  <c r="B36"/>
  <c r="D165"/>
  <c r="B171"/>
  <c r="B60"/>
  <c r="D113"/>
  <c r="C114"/>
  <c r="B131"/>
  <c r="C122"/>
  <c r="D88"/>
  <c r="D134"/>
  <c r="B30"/>
  <c r="D105"/>
  <c r="C96"/>
  <c r="D181"/>
  <c r="C140"/>
  <c r="D55"/>
  <c r="C63"/>
  <c r="C146"/>
  <c r="D108"/>
  <c r="B197"/>
  <c r="C191"/>
  <c r="B75"/>
  <c r="D89"/>
  <c r="D81"/>
  <c r="C94"/>
  <c r="C86"/>
  <c r="B99"/>
  <c r="D75"/>
  <c r="C80"/>
  <c r="B93"/>
  <c r="D83"/>
  <c r="B81"/>
  <c r="C84"/>
  <c r="B151"/>
  <c r="C47"/>
  <c r="C70"/>
  <c r="B83"/>
  <c r="C153"/>
  <c r="C157"/>
  <c r="D156"/>
  <c r="B170"/>
  <c r="B158"/>
  <c r="B162"/>
  <c r="C161"/>
  <c r="D176"/>
  <c r="D164"/>
  <c r="D168"/>
  <c r="B166"/>
  <c r="C181"/>
  <c r="B33"/>
  <c r="B29"/>
  <c r="C30"/>
  <c r="D42"/>
  <c r="B87"/>
  <c r="D38"/>
  <c r="B91"/>
  <c r="C36"/>
  <c r="D133"/>
  <c r="C104"/>
  <c r="C189"/>
  <c r="D135"/>
  <c r="B94"/>
  <c r="B181"/>
  <c r="C141"/>
  <c r="C180"/>
  <c r="D140"/>
  <c r="C71"/>
  <c r="B154"/>
  <c r="D102"/>
  <c r="C185"/>
  <c r="C102"/>
  <c r="C29"/>
  <c r="B143"/>
  <c r="C72"/>
  <c r="C158"/>
  <c r="B145"/>
  <c r="C105"/>
  <c r="C111"/>
  <c r="D56"/>
  <c r="D110"/>
  <c r="B58"/>
  <c r="B124"/>
  <c r="B196"/>
  <c r="C74"/>
  <c r="C82"/>
  <c r="C76"/>
  <c r="D161"/>
  <c r="D169"/>
  <c r="D70"/>
  <c r="C87"/>
  <c r="D78"/>
  <c r="B84"/>
  <c r="D174"/>
  <c r="D132"/>
  <c r="D136"/>
  <c r="C151"/>
  <c r="D97"/>
  <c r="B59"/>
  <c r="D141"/>
  <c r="B104"/>
  <c r="D48"/>
  <c r="C150"/>
  <c r="B77"/>
  <c r="B192"/>
  <c r="B118"/>
  <c r="B126"/>
  <c r="D126"/>
  <c r="B132"/>
  <c r="D157"/>
  <c r="C155"/>
  <c r="B172"/>
  <c r="C163"/>
  <c r="D170"/>
  <c r="D125"/>
  <c r="C142"/>
  <c r="C95"/>
  <c r="C31"/>
  <c r="C37"/>
  <c r="B139"/>
  <c r="D67"/>
  <c r="B183"/>
  <c r="C147"/>
  <c r="C42"/>
  <c r="B105"/>
  <c r="C196"/>
  <c r="D46"/>
  <c r="B44"/>
  <c r="C162"/>
  <c r="C88"/>
  <c r="D122"/>
  <c r="D109"/>
  <c r="C126"/>
  <c r="D117"/>
  <c r="B123"/>
  <c r="D84"/>
  <c r="C101"/>
  <c r="D138"/>
  <c r="D30"/>
  <c r="B135"/>
  <c r="D95"/>
  <c r="C69"/>
  <c r="D106"/>
  <c r="D73"/>
  <c r="B149"/>
  <c r="D163"/>
  <c r="C197"/>
  <c r="B191"/>
  <c r="D120"/>
  <c r="C133"/>
  <c r="C125"/>
  <c r="B138"/>
  <c r="B130"/>
  <c r="D144"/>
  <c r="B46"/>
  <c r="C127"/>
  <c r="B140"/>
  <c r="B38"/>
  <c r="B128"/>
  <c r="C131"/>
  <c r="B116"/>
  <c r="D32"/>
  <c r="B114"/>
  <c r="D128"/>
  <c r="B49"/>
  <c r="B45"/>
  <c r="C46"/>
  <c r="D31"/>
  <c r="D43"/>
  <c r="D39"/>
  <c r="B41"/>
  <c r="C26"/>
  <c r="C38"/>
  <c r="C34"/>
  <c r="D35"/>
  <c r="C44"/>
  <c r="C40"/>
  <c r="D41"/>
  <c r="B27"/>
  <c r="B39"/>
  <c r="C130"/>
  <c r="B35"/>
  <c r="C134"/>
  <c r="B89"/>
  <c r="B175"/>
  <c r="D147"/>
  <c r="B106"/>
  <c r="B177"/>
  <c r="C137"/>
  <c r="B100"/>
  <c r="D184"/>
  <c r="C99"/>
  <c r="B182"/>
  <c r="D114"/>
  <c r="B54"/>
  <c r="B144"/>
  <c r="D59"/>
  <c r="D145"/>
  <c r="C100"/>
  <c r="C186"/>
  <c r="D115"/>
  <c r="B74"/>
  <c r="C65"/>
  <c r="D148"/>
  <c r="D154"/>
  <c r="C50"/>
  <c r="B152"/>
  <c r="D51"/>
  <c r="C167"/>
  <c r="B37"/>
  <c r="AG33" i="41"/>
  <c r="AI33"/>
  <c r="AF33" s="1"/>
  <c r="AH33"/>
  <c r="U29" i="46"/>
  <c r="U17" i="53"/>
  <c r="W17" s="1"/>
  <c r="U19"/>
  <c r="W19" s="1"/>
  <c r="N21" s="1"/>
  <c r="U17" i="54" a="1"/>
  <c r="U19" s="1"/>
  <c r="AB32" i="46"/>
  <c r="K32" s="1"/>
  <c r="AC32"/>
  <c r="AD32"/>
  <c r="L32" s="1"/>
  <c r="W17" i="52"/>
  <c r="AK35" i="46"/>
  <c r="H35"/>
  <c r="I35" s="1"/>
  <c r="AA31"/>
  <c r="R31" s="1"/>
  <c r="L31"/>
  <c r="N31"/>
  <c r="AL61" i="41"/>
  <c r="AM61"/>
  <c r="AB61"/>
  <c r="AN61"/>
  <c r="AK61"/>
  <c r="AA62"/>
  <c r="AG59"/>
  <c r="AJ59" s="1"/>
  <c r="AH59"/>
  <c r="V29" i="46"/>
  <c r="W29"/>
  <c r="W19" i="52"/>
  <c r="N21" s="1"/>
  <c r="AW34" i="41"/>
  <c r="J34"/>
  <c r="AX34"/>
  <c r="K12" i="57" a="1"/>
  <c r="Z61" i="46"/>
  <c r="AK60"/>
  <c r="AJ60"/>
  <c r="AA60"/>
  <c r="AL60"/>
  <c r="AM60"/>
  <c r="O17" i="55" a="1"/>
  <c r="Q7" i="58"/>
  <c r="R8" s="1"/>
  <c r="S9" s="1"/>
  <c r="R6"/>
  <c r="S7" s="1"/>
  <c r="N6"/>
  <c r="O7" s="1"/>
  <c r="S17"/>
  <c r="AF58" i="46"/>
  <c r="AI58" s="1"/>
  <c r="AG58"/>
  <c r="H37" i="41"/>
  <c r="C37"/>
  <c r="D37" s="1"/>
  <c r="B38"/>
  <c r="K5" i="60"/>
  <c r="M31" i="46"/>
  <c r="AB59"/>
  <c r="AD59" s="1"/>
  <c r="AC59"/>
  <c r="AE59" s="1"/>
  <c r="AH59" s="1"/>
  <c r="M6" i="59"/>
  <c r="Q6"/>
  <c r="R7" s="1"/>
  <c r="S8" s="1"/>
  <c r="W28" i="46"/>
  <c r="V28"/>
  <c r="R30"/>
  <c r="S30" s="1"/>
  <c r="T30" s="1"/>
  <c r="AK34"/>
  <c r="H34"/>
  <c r="I34" s="1"/>
  <c r="AF32" i="41"/>
  <c r="S32"/>
  <c r="AD60"/>
  <c r="AF60" s="1"/>
  <c r="AI60" s="1"/>
  <c r="AC60"/>
  <c r="AE60" s="1"/>
  <c r="M5" i="59"/>
  <c r="L6"/>
  <c r="M7" s="1"/>
  <c r="S19" s="1"/>
  <c r="Q5"/>
  <c r="AO36" i="46"/>
  <c r="AP36"/>
  <c r="B36"/>
  <c r="C36" s="1"/>
  <c r="AR36"/>
  <c r="A37"/>
  <c r="AQ36"/>
  <c r="G36"/>
  <c r="S18" i="58"/>
  <c r="N7"/>
  <c r="L12" i="56"/>
  <c r="P12" s="1"/>
  <c r="L17" s="1"/>
  <c r="M13"/>
  <c r="Q13" s="1"/>
  <c r="M18" s="1"/>
  <c r="M14"/>
  <c r="Q14" s="1"/>
  <c r="M19" s="1"/>
  <c r="K14"/>
  <c r="O14" s="1"/>
  <c r="K19" s="1"/>
  <c r="K13"/>
  <c r="O13" s="1"/>
  <c r="K18" s="1"/>
  <c r="L13"/>
  <c r="P13" s="1"/>
  <c r="L18" s="1"/>
  <c r="M12"/>
  <c r="Q12" s="1"/>
  <c r="M17" s="1"/>
  <c r="K12"/>
  <c r="O12" s="1"/>
  <c r="K17" s="1"/>
  <c r="L14"/>
  <c r="P14" s="1"/>
  <c r="L19" s="1"/>
  <c r="L5" i="60"/>
  <c r="M32" i="41"/>
  <c r="I33" i="46"/>
  <c r="AR33"/>
  <c r="AQ33"/>
  <c r="L21" i="51"/>
  <c r="F36" i="46" l="1"/>
  <c r="AK36" s="1"/>
  <c r="L5" i="61"/>
  <c r="Q6" s="1"/>
  <c r="R7" s="1"/>
  <c r="S8" s="1"/>
  <c r="D37" i="46"/>
  <c r="O37" s="1"/>
  <c r="E37"/>
  <c r="F38" i="41"/>
  <c r="E38"/>
  <c r="T38" s="1"/>
  <c r="S33"/>
  <c r="AX35"/>
  <c r="AW35"/>
  <c r="N32" i="46"/>
  <c r="M32"/>
  <c r="L21" i="52"/>
  <c r="AA32" i="46"/>
  <c r="R32" s="1"/>
  <c r="U18" i="54"/>
  <c r="W18" s="1"/>
  <c r="M21" s="1"/>
  <c r="U17"/>
  <c r="K12" i="58" a="1"/>
  <c r="M14" s="1"/>
  <c r="Q14" s="1"/>
  <c r="M19" s="1"/>
  <c r="Q7" i="59"/>
  <c r="R8" s="1"/>
  <c r="S9" s="1"/>
  <c r="R6"/>
  <c r="S7" s="1"/>
  <c r="N7"/>
  <c r="S18"/>
  <c r="AQ37" i="46"/>
  <c r="A38"/>
  <c r="AP37"/>
  <c r="AR37"/>
  <c r="G37"/>
  <c r="B37"/>
  <c r="C37" s="1"/>
  <c r="AO37"/>
  <c r="AH60" i="41"/>
  <c r="AG60"/>
  <c r="AJ60" s="1"/>
  <c r="L21" i="53"/>
  <c r="AB60" i="46"/>
  <c r="AD60" s="1"/>
  <c r="AC60"/>
  <c r="AE60" s="1"/>
  <c r="AH60" s="1"/>
  <c r="M5" i="61"/>
  <c r="Q5"/>
  <c r="L6"/>
  <c r="M7" s="1"/>
  <c r="S19" s="1"/>
  <c r="AB62" i="41"/>
  <c r="AK62"/>
  <c r="AA63"/>
  <c r="AL62"/>
  <c r="AN62"/>
  <c r="AM62"/>
  <c r="S31" i="46"/>
  <c r="T31" s="1"/>
  <c r="W30"/>
  <c r="V30"/>
  <c r="S17" i="59"/>
  <c r="N6"/>
  <c r="O7" s="1"/>
  <c r="M6" i="60"/>
  <c r="Q6"/>
  <c r="R7" s="1"/>
  <c r="S8" s="1"/>
  <c r="AV34" i="41"/>
  <c r="K34"/>
  <c r="B7" i="62" s="1"/>
  <c r="AD34" i="41"/>
  <c r="AE34" s="1"/>
  <c r="L34" s="1"/>
  <c r="AM34"/>
  <c r="AL34"/>
  <c r="AJ34"/>
  <c r="AK34"/>
  <c r="AO34"/>
  <c r="AN34"/>
  <c r="U30" i="46"/>
  <c r="O17" i="56" a="1"/>
  <c r="AG59" i="46"/>
  <c r="AF59"/>
  <c r="AI59" s="1"/>
  <c r="AW38" i="41"/>
  <c r="AV38"/>
  <c r="H38"/>
  <c r="AU38"/>
  <c r="AX38"/>
  <c r="B39"/>
  <c r="C38"/>
  <c r="D38" s="1"/>
  <c r="Q17" i="55"/>
  <c r="O18"/>
  <c r="Q18"/>
  <c r="O19"/>
  <c r="P17"/>
  <c r="P18"/>
  <c r="O17"/>
  <c r="Q19"/>
  <c r="P19"/>
  <c r="Z62" i="46"/>
  <c r="AK61"/>
  <c r="AJ61"/>
  <c r="AA61"/>
  <c r="AL61"/>
  <c r="AM61"/>
  <c r="AF33"/>
  <c r="AG33"/>
  <c r="AI33"/>
  <c r="Y33"/>
  <c r="Z33" s="1"/>
  <c r="J33" s="1"/>
  <c r="AE33"/>
  <c r="AH33"/>
  <c r="AJ33"/>
  <c r="AP33"/>
  <c r="L6" i="60"/>
  <c r="M7" s="1"/>
  <c r="S19" s="1"/>
  <c r="M5"/>
  <c r="Q5"/>
  <c r="AJ34" i="46"/>
  <c r="Y34"/>
  <c r="Z34" s="1"/>
  <c r="J34" s="1"/>
  <c r="AG34"/>
  <c r="AE34"/>
  <c r="AH34"/>
  <c r="AI34"/>
  <c r="AF34"/>
  <c r="L13" i="57"/>
  <c r="P13" s="1"/>
  <c r="L18" s="1"/>
  <c r="M12"/>
  <c r="Q12" s="1"/>
  <c r="M17" s="1"/>
  <c r="M14"/>
  <c r="Q14" s="1"/>
  <c r="M19" s="1"/>
  <c r="M13"/>
  <c r="Q13" s="1"/>
  <c r="M18" s="1"/>
  <c r="K12"/>
  <c r="O12" s="1"/>
  <c r="K17" s="1"/>
  <c r="K14"/>
  <c r="O14" s="1"/>
  <c r="K19" s="1"/>
  <c r="K13"/>
  <c r="O13" s="1"/>
  <c r="K18" s="1"/>
  <c r="L12"/>
  <c r="P12" s="1"/>
  <c r="L17" s="1"/>
  <c r="L14"/>
  <c r="P14" s="1"/>
  <c r="L19" s="1"/>
  <c r="AC61" i="41"/>
  <c r="AE61" s="1"/>
  <c r="AD61"/>
  <c r="AF61" s="1"/>
  <c r="AI61" s="1"/>
  <c r="Y35" i="46"/>
  <c r="Z35" s="1"/>
  <c r="J35" s="1"/>
  <c r="AF35"/>
  <c r="AE35"/>
  <c r="AI35"/>
  <c r="AG35"/>
  <c r="AJ35"/>
  <c r="AH35"/>
  <c r="H36" l="1"/>
  <c r="I36" s="1"/>
  <c r="AJ36" s="1"/>
  <c r="M6" i="61"/>
  <c r="S18" s="1"/>
  <c r="F39" i="41"/>
  <c r="E39"/>
  <c r="T39" s="1"/>
  <c r="D38" i="46"/>
  <c r="O38" s="1"/>
  <c r="P38" s="1"/>
  <c r="Q38" s="1"/>
  <c r="E38"/>
  <c r="M266" i="62"/>
  <c r="N263"/>
  <c r="O260"/>
  <c r="M258"/>
  <c r="N255"/>
  <c r="O252"/>
  <c r="M250"/>
  <c r="N247"/>
  <c r="O244"/>
  <c r="M242"/>
  <c r="N239"/>
  <c r="O236"/>
  <c r="M234"/>
  <c r="N231"/>
  <c r="O228"/>
  <c r="M226"/>
  <c r="N223"/>
  <c r="O220"/>
  <c r="M218"/>
  <c r="N215"/>
  <c r="O212"/>
  <c r="M210"/>
  <c r="N207"/>
  <c r="O204"/>
  <c r="M202"/>
  <c r="N199"/>
  <c r="O196"/>
  <c r="M194"/>
  <c r="N191"/>
  <c r="O188"/>
  <c r="M186"/>
  <c r="N183"/>
  <c r="O180"/>
  <c r="M178"/>
  <c r="N175"/>
  <c r="O172"/>
  <c r="M170"/>
  <c r="N167"/>
  <c r="O164"/>
  <c r="M162"/>
  <c r="N159"/>
  <c r="O265"/>
  <c r="M263"/>
  <c r="N260"/>
  <c r="O257"/>
  <c r="M255"/>
  <c r="N252"/>
  <c r="O249"/>
  <c r="M247"/>
  <c r="N244"/>
  <c r="O241"/>
  <c r="M239"/>
  <c r="N236"/>
  <c r="O233"/>
  <c r="M231"/>
  <c r="N228"/>
  <c r="O225"/>
  <c r="M223"/>
  <c r="N220"/>
  <c r="O217"/>
  <c r="M215"/>
  <c r="N212"/>
  <c r="O209"/>
  <c r="M207"/>
  <c r="N204"/>
  <c r="O201"/>
  <c r="M199"/>
  <c r="N196"/>
  <c r="O193"/>
  <c r="M191"/>
  <c r="N188"/>
  <c r="O185"/>
  <c r="M183"/>
  <c r="N180"/>
  <c r="O177"/>
  <c r="M175"/>
  <c r="N172"/>
  <c r="O169"/>
  <c r="M167"/>
  <c r="N164"/>
  <c r="O161"/>
  <c r="M159"/>
  <c r="N265"/>
  <c r="O262"/>
  <c r="M260"/>
  <c r="N257"/>
  <c r="O254"/>
  <c r="M252"/>
  <c r="N249"/>
  <c r="O246"/>
  <c r="M244"/>
  <c r="N241"/>
  <c r="O238"/>
  <c r="M236"/>
  <c r="N264"/>
  <c r="O261"/>
  <c r="M259"/>
  <c r="N256"/>
  <c r="O253"/>
  <c r="M251"/>
  <c r="N248"/>
  <c r="O245"/>
  <c r="M243"/>
  <c r="N240"/>
  <c r="O237"/>
  <c r="M235"/>
  <c r="N232"/>
  <c r="O229"/>
  <c r="M227"/>
  <c r="N224"/>
  <c r="O221"/>
  <c r="M219"/>
  <c r="N216"/>
  <c r="O213"/>
  <c r="M211"/>
  <c r="N208"/>
  <c r="O205"/>
  <c r="M203"/>
  <c r="N200"/>
  <c r="O197"/>
  <c r="M195"/>
  <c r="N192"/>
  <c r="O189"/>
  <c r="M187"/>
  <c r="N184"/>
  <c r="O181"/>
  <c r="M179"/>
  <c r="N176"/>
  <c r="O173"/>
  <c r="M171"/>
  <c r="N168"/>
  <c r="O165"/>
  <c r="M163"/>
  <c r="N160"/>
  <c r="O157"/>
  <c r="N266"/>
  <c r="M261"/>
  <c r="O255"/>
  <c r="N250"/>
  <c r="M245"/>
  <c r="O239"/>
  <c r="N234"/>
  <c r="M230"/>
  <c r="N225"/>
  <c r="N221"/>
  <c r="M217"/>
  <c r="M213"/>
  <c r="O208"/>
  <c r="M204"/>
  <c r="M200"/>
  <c r="O195"/>
  <c r="O191"/>
  <c r="N187"/>
  <c r="O182"/>
  <c r="O178"/>
  <c r="N174"/>
  <c r="M265"/>
  <c r="O259"/>
  <c r="N254"/>
  <c r="M249"/>
  <c r="O243"/>
  <c r="N238"/>
  <c r="N233"/>
  <c r="N229"/>
  <c r="M225"/>
  <c r="M221"/>
  <c r="O216"/>
  <c r="M212"/>
  <c r="M208"/>
  <c r="O203"/>
  <c r="O199"/>
  <c r="N195"/>
  <c r="O190"/>
  <c r="O186"/>
  <c r="N182"/>
  <c r="N178"/>
  <c r="M174"/>
  <c r="O264"/>
  <c r="N259"/>
  <c r="M254"/>
  <c r="O248"/>
  <c r="N243"/>
  <c r="M238"/>
  <c r="M233"/>
  <c r="M229"/>
  <c r="O224"/>
  <c r="M220"/>
  <c r="M216"/>
  <c r="O211"/>
  <c r="O207"/>
  <c r="N203"/>
  <c r="O198"/>
  <c r="O194"/>
  <c r="N190"/>
  <c r="N186"/>
  <c r="M182"/>
  <c r="N177"/>
  <c r="N173"/>
  <c r="M264"/>
  <c r="O258"/>
  <c r="N253"/>
  <c r="M248"/>
  <c r="O242"/>
  <c r="N237"/>
  <c r="O232"/>
  <c r="M228"/>
  <c r="M224"/>
  <c r="O219"/>
  <c r="O215"/>
  <c r="N211"/>
  <c r="O206"/>
  <c r="O202"/>
  <c r="N198"/>
  <c r="N194"/>
  <c r="M190"/>
  <c r="N185"/>
  <c r="N181"/>
  <c r="M177"/>
  <c r="N261"/>
  <c r="O250"/>
  <c r="M240"/>
  <c r="N230"/>
  <c r="M222"/>
  <c r="N213"/>
  <c r="M205"/>
  <c r="M196"/>
  <c r="O187"/>
  <c r="N179"/>
  <c r="N171"/>
  <c r="O166"/>
  <c r="O162"/>
  <c r="N158"/>
  <c r="N155"/>
  <c r="O152"/>
  <c r="M150"/>
  <c r="N147"/>
  <c r="O144"/>
  <c r="M142"/>
  <c r="N139"/>
  <c r="O136"/>
  <c r="M134"/>
  <c r="N131"/>
  <c r="O128"/>
  <c r="M126"/>
  <c r="N123"/>
  <c r="O120"/>
  <c r="M118"/>
  <c r="N115"/>
  <c r="O112"/>
  <c r="M110"/>
  <c r="N107"/>
  <c r="O104"/>
  <c r="M102"/>
  <c r="N99"/>
  <c r="O96"/>
  <c r="M94"/>
  <c r="N91"/>
  <c r="O88"/>
  <c r="M86"/>
  <c r="N83"/>
  <c r="O80"/>
  <c r="M78"/>
  <c r="N75"/>
  <c r="O72"/>
  <c r="M70"/>
  <c r="N67"/>
  <c r="O64"/>
  <c r="M62"/>
  <c r="N59"/>
  <c r="O56"/>
  <c r="M54"/>
  <c r="N51"/>
  <c r="O48"/>
  <c r="M46"/>
  <c r="N43"/>
  <c r="O40"/>
  <c r="M38"/>
  <c r="N35"/>
  <c r="O32"/>
  <c r="M30"/>
  <c r="N27"/>
  <c r="N258"/>
  <c r="O247"/>
  <c r="M237"/>
  <c r="O227"/>
  <c r="N219"/>
  <c r="O210"/>
  <c r="N202"/>
  <c r="N193"/>
  <c r="M185"/>
  <c r="O176"/>
  <c r="O170"/>
  <c r="N166"/>
  <c r="N162"/>
  <c r="M158"/>
  <c r="M155"/>
  <c r="N152"/>
  <c r="O149"/>
  <c r="M147"/>
  <c r="N144"/>
  <c r="O141"/>
  <c r="M139"/>
  <c r="N136"/>
  <c r="O133"/>
  <c r="M131"/>
  <c r="N128"/>
  <c r="O125"/>
  <c r="M123"/>
  <c r="N120"/>
  <c r="O117"/>
  <c r="M115"/>
  <c r="N112"/>
  <c r="O109"/>
  <c r="M107"/>
  <c r="N104"/>
  <c r="O101"/>
  <c r="M99"/>
  <c r="N96"/>
  <c r="O93"/>
  <c r="M91"/>
  <c r="N88"/>
  <c r="O85"/>
  <c r="M83"/>
  <c r="N80"/>
  <c r="O77"/>
  <c r="M75"/>
  <c r="N72"/>
  <c r="O69"/>
  <c r="M67"/>
  <c r="N64"/>
  <c r="O61"/>
  <c r="M59"/>
  <c r="N56"/>
  <c r="O53"/>
  <c r="M51"/>
  <c r="N48"/>
  <c r="O45"/>
  <c r="M43"/>
  <c r="N40"/>
  <c r="O37"/>
  <c r="M35"/>
  <c r="N32"/>
  <c r="O29"/>
  <c r="M27"/>
  <c r="M257"/>
  <c r="N246"/>
  <c r="O235"/>
  <c r="N227"/>
  <c r="O218"/>
  <c r="N210"/>
  <c r="N201"/>
  <c r="M193"/>
  <c r="O184"/>
  <c r="M176"/>
  <c r="N170"/>
  <c r="M166"/>
  <c r="N161"/>
  <c r="N157"/>
  <c r="O154"/>
  <c r="M152"/>
  <c r="N149"/>
  <c r="O146"/>
  <c r="M144"/>
  <c r="N141"/>
  <c r="O138"/>
  <c r="M136"/>
  <c r="N133"/>
  <c r="O130"/>
  <c r="M128"/>
  <c r="N125"/>
  <c r="O122"/>
  <c r="M120"/>
  <c r="N117"/>
  <c r="O114"/>
  <c r="M112"/>
  <c r="N109"/>
  <c r="O106"/>
  <c r="M104"/>
  <c r="N101"/>
  <c r="O98"/>
  <c r="M96"/>
  <c r="N93"/>
  <c r="O90"/>
  <c r="M88"/>
  <c r="N85"/>
  <c r="O82"/>
  <c r="M80"/>
  <c r="N77"/>
  <c r="O74"/>
  <c r="M72"/>
  <c r="N69"/>
  <c r="O66"/>
  <c r="M64"/>
  <c r="N61"/>
  <c r="O58"/>
  <c r="M56"/>
  <c r="N53"/>
  <c r="O50"/>
  <c r="M48"/>
  <c r="N45"/>
  <c r="O42"/>
  <c r="M40"/>
  <c r="N37"/>
  <c r="O34"/>
  <c r="M32"/>
  <c r="N29"/>
  <c r="O26"/>
  <c r="O256"/>
  <c r="M246"/>
  <c r="N235"/>
  <c r="O226"/>
  <c r="N218"/>
  <c r="N209"/>
  <c r="M201"/>
  <c r="O192"/>
  <c r="M184"/>
  <c r="O175"/>
  <c r="N169"/>
  <c r="N165"/>
  <c r="M161"/>
  <c r="M157"/>
  <c r="N154"/>
  <c r="O151"/>
  <c r="M149"/>
  <c r="N146"/>
  <c r="O143"/>
  <c r="M141"/>
  <c r="N138"/>
  <c r="O135"/>
  <c r="M133"/>
  <c r="N130"/>
  <c r="O127"/>
  <c r="M125"/>
  <c r="N122"/>
  <c r="O119"/>
  <c r="M117"/>
  <c r="N114"/>
  <c r="O111"/>
  <c r="M109"/>
  <c r="N106"/>
  <c r="O103"/>
  <c r="M101"/>
  <c r="N98"/>
  <c r="O95"/>
  <c r="M93"/>
  <c r="N90"/>
  <c r="O87"/>
  <c r="M85"/>
  <c r="N82"/>
  <c r="O79"/>
  <c r="M77"/>
  <c r="N74"/>
  <c r="O71"/>
  <c r="M69"/>
  <c r="N66"/>
  <c r="O63"/>
  <c r="M61"/>
  <c r="N58"/>
  <c r="O55"/>
  <c r="M53"/>
  <c r="N50"/>
  <c r="O47"/>
  <c r="M45"/>
  <c r="N42"/>
  <c r="O39"/>
  <c r="M37"/>
  <c r="N34"/>
  <c r="O31"/>
  <c r="M29"/>
  <c r="N26"/>
  <c r="N251"/>
  <c r="O230"/>
  <c r="M214"/>
  <c r="M197"/>
  <c r="O179"/>
  <c r="O167"/>
  <c r="O158"/>
  <c r="M153"/>
  <c r="O147"/>
  <c r="N142"/>
  <c r="M137"/>
  <c r="O131"/>
  <c r="N126"/>
  <c r="M121"/>
  <c r="O115"/>
  <c r="N110"/>
  <c r="M105"/>
  <c r="O99"/>
  <c r="N94"/>
  <c r="M89"/>
  <c r="O83"/>
  <c r="N78"/>
  <c r="M73"/>
  <c r="O67"/>
  <c r="N62"/>
  <c r="M57"/>
  <c r="O51"/>
  <c r="N46"/>
  <c r="M41"/>
  <c r="O35"/>
  <c r="N30"/>
  <c r="O266"/>
  <c r="N245"/>
  <c r="N226"/>
  <c r="M209"/>
  <c r="M192"/>
  <c r="O174"/>
  <c r="M165"/>
  <c r="O156"/>
  <c r="N151"/>
  <c r="M146"/>
  <c r="O140"/>
  <c r="N135"/>
  <c r="M130"/>
  <c r="O124"/>
  <c r="N119"/>
  <c r="M114"/>
  <c r="O108"/>
  <c r="N103"/>
  <c r="M98"/>
  <c r="O92"/>
  <c r="N87"/>
  <c r="M82"/>
  <c r="O76"/>
  <c r="N71"/>
  <c r="M66"/>
  <c r="O60"/>
  <c r="N55"/>
  <c r="M50"/>
  <c r="O44"/>
  <c r="N39"/>
  <c r="M34"/>
  <c r="O28"/>
  <c r="O263"/>
  <c r="N242"/>
  <c r="O223"/>
  <c r="N206"/>
  <c r="N189"/>
  <c r="M173"/>
  <c r="M164"/>
  <c r="N156"/>
  <c r="M151"/>
  <c r="O145"/>
  <c r="N140"/>
  <c r="M135"/>
  <c r="O129"/>
  <c r="N124"/>
  <c r="M119"/>
  <c r="O113"/>
  <c r="N108"/>
  <c r="M103"/>
  <c r="O97"/>
  <c r="N92"/>
  <c r="M87"/>
  <c r="O81"/>
  <c r="N76"/>
  <c r="M71"/>
  <c r="O65"/>
  <c r="N60"/>
  <c r="M55"/>
  <c r="O49"/>
  <c r="N44"/>
  <c r="M39"/>
  <c r="O33"/>
  <c r="N28"/>
  <c r="M256"/>
  <c r="O234"/>
  <c r="N217"/>
  <c r="O200"/>
  <c r="O183"/>
  <c r="M169"/>
  <c r="O160"/>
  <c r="M154"/>
  <c r="O148"/>
  <c r="N143"/>
  <c r="M138"/>
  <c r="O132"/>
  <c r="N127"/>
  <c r="M122"/>
  <c r="O116"/>
  <c r="N111"/>
  <c r="M106"/>
  <c r="O100"/>
  <c r="N95"/>
  <c r="M90"/>
  <c r="O84"/>
  <c r="N79"/>
  <c r="M74"/>
  <c r="O68"/>
  <c r="N63"/>
  <c r="M58"/>
  <c r="O52"/>
  <c r="N47"/>
  <c r="M42"/>
  <c r="O36"/>
  <c r="N31"/>
  <c r="M26"/>
  <c r="O231"/>
  <c r="N197"/>
  <c r="M168"/>
  <c r="N153"/>
  <c r="O142"/>
  <c r="M132"/>
  <c r="N121"/>
  <c r="O110"/>
  <c r="M100"/>
  <c r="N89"/>
  <c r="O78"/>
  <c r="M68"/>
  <c r="N57"/>
  <c r="O46"/>
  <c r="M36"/>
  <c r="N262"/>
  <c r="O222"/>
  <c r="M189"/>
  <c r="O163"/>
  <c r="O150"/>
  <c r="M140"/>
  <c r="N129"/>
  <c r="O118"/>
  <c r="M108"/>
  <c r="N97"/>
  <c r="O86"/>
  <c r="M76"/>
  <c r="N65"/>
  <c r="O54"/>
  <c r="M44"/>
  <c r="N33"/>
  <c r="M262"/>
  <c r="N222"/>
  <c r="M188"/>
  <c r="N163"/>
  <c r="N150"/>
  <c r="O139"/>
  <c r="M129"/>
  <c r="N118"/>
  <c r="O107"/>
  <c r="M97"/>
  <c r="N86"/>
  <c r="O75"/>
  <c r="M65"/>
  <c r="N54"/>
  <c r="O43"/>
  <c r="M33"/>
  <c r="M241"/>
  <c r="M206"/>
  <c r="M172"/>
  <c r="M156"/>
  <c r="N145"/>
  <c r="O134"/>
  <c r="M124"/>
  <c r="N113"/>
  <c r="O102"/>
  <c r="M92"/>
  <c r="N81"/>
  <c r="O70"/>
  <c r="M60"/>
  <c r="N49"/>
  <c r="O38"/>
  <c r="M28"/>
  <c r="M198"/>
  <c r="O153"/>
  <c r="N132"/>
  <c r="M111"/>
  <c r="O89"/>
  <c r="N68"/>
  <c r="M47"/>
  <c r="M253"/>
  <c r="M181"/>
  <c r="N148"/>
  <c r="M127"/>
  <c r="O105"/>
  <c r="N84"/>
  <c r="M63"/>
  <c r="O41"/>
  <c r="O251"/>
  <c r="M180"/>
  <c r="M148"/>
  <c r="O126"/>
  <c r="N105"/>
  <c r="M84"/>
  <c r="O62"/>
  <c r="N41"/>
  <c r="O214"/>
  <c r="M160"/>
  <c r="O137"/>
  <c r="N116"/>
  <c r="M95"/>
  <c r="O73"/>
  <c r="N52"/>
  <c r="M31"/>
  <c r="O155"/>
  <c r="M113"/>
  <c r="N70"/>
  <c r="O27"/>
  <c r="O240"/>
  <c r="M145"/>
  <c r="N102"/>
  <c r="O59"/>
  <c r="M232"/>
  <c r="M143"/>
  <c r="N100"/>
  <c r="O57"/>
  <c r="O171"/>
  <c r="O123"/>
  <c r="M81"/>
  <c r="N38"/>
  <c r="M116"/>
  <c r="O30"/>
  <c r="N214"/>
  <c r="O94"/>
  <c r="N205"/>
  <c r="O91"/>
  <c r="N137"/>
  <c r="M52"/>
  <c r="O121"/>
  <c r="M79"/>
  <c r="M49"/>
  <c r="N36"/>
  <c r="N73"/>
  <c r="O168"/>
  <c r="O159"/>
  <c r="N134"/>
  <c r="G35" i="41"/>
  <c r="AG34"/>
  <c r="AB33" i="46"/>
  <c r="K33" s="1"/>
  <c r="S32"/>
  <c r="T32" s="1"/>
  <c r="W17" i="54"/>
  <c r="K14" i="58"/>
  <c r="O14" s="1"/>
  <c r="K19" s="1"/>
  <c r="U31" i="46"/>
  <c r="W19" i="54"/>
  <c r="N21" s="1"/>
  <c r="AI34" i="41"/>
  <c r="AF34" s="1"/>
  <c r="L14" i="58"/>
  <c r="P14" s="1"/>
  <c r="L19" s="1"/>
  <c r="AD34" i="46"/>
  <c r="L34" s="1"/>
  <c r="M12" i="58"/>
  <c r="Q12" s="1"/>
  <c r="M17" s="1"/>
  <c r="AD33" i="46"/>
  <c r="L33" s="1"/>
  <c r="K12" i="58"/>
  <c r="O12" s="1"/>
  <c r="K17" s="1"/>
  <c r="AB34" i="46"/>
  <c r="K34" s="1"/>
  <c r="L13" i="58"/>
  <c r="P13" s="1"/>
  <c r="L18" s="1"/>
  <c r="M13"/>
  <c r="Q13" s="1"/>
  <c r="M18" s="1"/>
  <c r="K13"/>
  <c r="O13" s="1"/>
  <c r="K18" s="1"/>
  <c r="L12"/>
  <c r="P12" s="1"/>
  <c r="L17" s="1"/>
  <c r="AC33" i="46"/>
  <c r="AB63" i="41"/>
  <c r="AN63"/>
  <c r="AM63"/>
  <c r="AA64"/>
  <c r="AK63"/>
  <c r="AL63"/>
  <c r="Q7" i="61"/>
  <c r="R8" s="1"/>
  <c r="S9" s="1"/>
  <c r="R6"/>
  <c r="S7" s="1"/>
  <c r="AO38" i="46"/>
  <c r="G38"/>
  <c r="AR38"/>
  <c r="AR39" s="1"/>
  <c r="AQ38"/>
  <c r="AQ39" s="1"/>
  <c r="AP38"/>
  <c r="AP39" s="1"/>
  <c r="B38"/>
  <c r="C38" s="1"/>
  <c r="AG61" i="41"/>
  <c r="AJ61" s="1"/>
  <c r="AH61"/>
  <c r="S17" i="61"/>
  <c r="N6"/>
  <c r="O7" s="1"/>
  <c r="AC34" i="46"/>
  <c r="R6" i="60"/>
  <c r="S7" s="1"/>
  <c r="Q7"/>
  <c r="R8" s="1"/>
  <c r="S9" s="1"/>
  <c r="AC62" i="41"/>
  <c r="AE62" s="1"/>
  <c r="AD62"/>
  <c r="AF62" s="1"/>
  <c r="AI62" s="1"/>
  <c r="AB35" i="46"/>
  <c r="K35" s="1"/>
  <c r="S17" i="60"/>
  <c r="N6"/>
  <c r="AF60" i="46"/>
  <c r="AI60" s="1"/>
  <c r="AG60"/>
  <c r="P37"/>
  <c r="Q37" s="1"/>
  <c r="F37"/>
  <c r="AC35"/>
  <c r="U17" i="55" a="1"/>
  <c r="AV39" i="41"/>
  <c r="AX39"/>
  <c r="AW39"/>
  <c r="AU39"/>
  <c r="C39"/>
  <c r="D39" s="1"/>
  <c r="H39"/>
  <c r="S18" i="60"/>
  <c r="N7"/>
  <c r="D62" i="62"/>
  <c r="C35"/>
  <c r="B46"/>
  <c r="D56"/>
  <c r="C185"/>
  <c r="B174"/>
  <c r="D164"/>
  <c r="C153"/>
  <c r="B142"/>
  <c r="D132"/>
  <c r="C121"/>
  <c r="B110"/>
  <c r="D100"/>
  <c r="C89"/>
  <c r="B78"/>
  <c r="C188"/>
  <c r="C178"/>
  <c r="B167"/>
  <c r="D157"/>
  <c r="C146"/>
  <c r="B135"/>
  <c r="D125"/>
  <c r="C114"/>
  <c r="B103"/>
  <c r="D93"/>
  <c r="C82"/>
  <c r="B71"/>
  <c r="B61"/>
  <c r="D182"/>
  <c r="C171"/>
  <c r="B160"/>
  <c r="D150"/>
  <c r="C139"/>
  <c r="B128"/>
  <c r="D118"/>
  <c r="C107"/>
  <c r="B96"/>
  <c r="D86"/>
  <c r="C75"/>
  <c r="D183"/>
  <c r="C172"/>
  <c r="B161"/>
  <c r="D151"/>
  <c r="C140"/>
  <c r="B129"/>
  <c r="D119"/>
  <c r="C108"/>
  <c r="B97"/>
  <c r="D87"/>
  <c r="C76"/>
  <c r="B30"/>
  <c r="B42"/>
  <c r="B54"/>
  <c r="B186"/>
  <c r="C173"/>
  <c r="C161"/>
  <c r="C149"/>
  <c r="C137"/>
  <c r="C125"/>
  <c r="C113"/>
  <c r="C101"/>
  <c r="D88"/>
  <c r="D76"/>
  <c r="D185"/>
  <c r="D173"/>
  <c r="D161"/>
  <c r="D149"/>
  <c r="D137"/>
  <c r="B123"/>
  <c r="B111"/>
  <c r="B99"/>
  <c r="B87"/>
  <c r="B75"/>
  <c r="D63"/>
  <c r="C183"/>
  <c r="D170"/>
  <c r="D158"/>
  <c r="D146"/>
  <c r="D134"/>
  <c r="D122"/>
  <c r="D110"/>
  <c r="D98"/>
  <c r="B84"/>
  <c r="B72"/>
  <c r="D179"/>
  <c r="D167"/>
  <c r="D155"/>
  <c r="D143"/>
  <c r="D131"/>
  <c r="B117"/>
  <c r="B105"/>
  <c r="B93"/>
  <c r="B81"/>
  <c r="B69"/>
  <c r="C28"/>
  <c r="B39"/>
  <c r="D49"/>
  <c r="C60"/>
  <c r="D32"/>
  <c r="D44"/>
  <c r="B58"/>
  <c r="B182"/>
  <c r="B170"/>
  <c r="B158"/>
  <c r="B146"/>
  <c r="B134"/>
  <c r="B122"/>
  <c r="C109"/>
  <c r="C97"/>
  <c r="C85"/>
  <c r="C73"/>
  <c r="C182"/>
  <c r="C170"/>
  <c r="C158"/>
  <c r="D145"/>
  <c r="D133"/>
  <c r="B34"/>
  <c r="C47"/>
  <c r="C59"/>
  <c r="C181"/>
  <c r="C169"/>
  <c r="C157"/>
  <c r="C145"/>
  <c r="C133"/>
  <c r="D120"/>
  <c r="D108"/>
  <c r="D96"/>
  <c r="D84"/>
  <c r="D72"/>
  <c r="D181"/>
  <c r="D169"/>
  <c r="B155"/>
  <c r="B143"/>
  <c r="B131"/>
  <c r="B119"/>
  <c r="B107"/>
  <c r="B95"/>
  <c r="B83"/>
  <c r="C70"/>
  <c r="D189"/>
  <c r="D178"/>
  <c r="D166"/>
  <c r="D154"/>
  <c r="D142"/>
  <c r="D130"/>
  <c r="B116"/>
  <c r="B104"/>
  <c r="B92"/>
  <c r="B80"/>
  <c r="D187"/>
  <c r="D175"/>
  <c r="D163"/>
  <c r="B149"/>
  <c r="B137"/>
  <c r="B125"/>
  <c r="B113"/>
  <c r="B101"/>
  <c r="B89"/>
  <c r="B77"/>
  <c r="D65"/>
  <c r="C32"/>
  <c r="B43"/>
  <c r="D53"/>
  <c r="D64"/>
  <c r="D26"/>
  <c r="C37"/>
  <c r="B48"/>
  <c r="D58"/>
  <c r="D27"/>
  <c r="C38"/>
  <c r="B49"/>
  <c r="D59"/>
  <c r="D36"/>
  <c r="D52"/>
  <c r="B178"/>
  <c r="D160"/>
  <c r="D140"/>
  <c r="B118"/>
  <c r="B102"/>
  <c r="C81"/>
  <c r="B183"/>
  <c r="B163"/>
  <c r="C142"/>
  <c r="C126"/>
  <c r="D109"/>
  <c r="B91"/>
  <c r="D77"/>
  <c r="C175"/>
  <c r="C159"/>
  <c r="C143"/>
  <c r="D126"/>
  <c r="C111"/>
  <c r="D94"/>
  <c r="D78"/>
  <c r="C180"/>
  <c r="D28"/>
  <c r="C51"/>
  <c r="C177"/>
  <c r="B154"/>
  <c r="B130"/>
  <c r="D112"/>
  <c r="B90"/>
  <c r="B187"/>
  <c r="D165"/>
  <c r="D141"/>
  <c r="D121"/>
  <c r="C102"/>
  <c r="D85"/>
  <c r="C66"/>
  <c r="C179"/>
  <c r="D162"/>
  <c r="B140"/>
  <c r="C123"/>
  <c r="C103"/>
  <c r="C87"/>
  <c r="B185"/>
  <c r="C168"/>
  <c r="C152"/>
  <c r="D135"/>
  <c r="C120"/>
  <c r="D103"/>
  <c r="B85"/>
  <c r="D71"/>
  <c r="B31"/>
  <c r="D45"/>
  <c r="B59"/>
  <c r="B36"/>
  <c r="C49"/>
  <c r="B64"/>
  <c r="D31"/>
  <c r="D43"/>
  <c r="D55"/>
  <c r="C31"/>
  <c r="C55"/>
  <c r="D176"/>
  <c r="D152"/>
  <c r="C129"/>
  <c r="B106"/>
  <c r="B86"/>
  <c r="C186"/>
  <c r="C162"/>
  <c r="B139"/>
  <c r="C118"/>
  <c r="D101"/>
  <c r="D81"/>
  <c r="B65"/>
  <c r="B176"/>
  <c r="B156"/>
  <c r="D138"/>
  <c r="B120"/>
  <c r="D102"/>
  <c r="C83"/>
  <c r="C184"/>
  <c r="B165"/>
  <c r="C148"/>
  <c r="B133"/>
  <c r="C116"/>
  <c r="C100"/>
  <c r="C84"/>
  <c r="C68"/>
  <c r="D33"/>
  <c r="B47"/>
  <c r="B62"/>
  <c r="D38"/>
  <c r="D50"/>
  <c r="C65"/>
  <c r="B33"/>
  <c r="B45"/>
  <c r="B57"/>
  <c r="B38"/>
  <c r="D60"/>
  <c r="D172"/>
  <c r="B150"/>
  <c r="D128"/>
  <c r="C105"/>
  <c r="B82"/>
  <c r="B179"/>
  <c r="B159"/>
  <c r="C138"/>
  <c r="D117"/>
  <c r="C98"/>
  <c r="B79"/>
  <c r="C62"/>
  <c r="D174"/>
  <c r="C155"/>
  <c r="B136"/>
  <c r="C119"/>
  <c r="B100"/>
  <c r="D82"/>
  <c r="B181"/>
  <c r="C164"/>
  <c r="D147"/>
  <c r="C132"/>
  <c r="D115"/>
  <c r="D99"/>
  <c r="D83"/>
  <c r="D67"/>
  <c r="B35"/>
  <c r="C48"/>
  <c r="C63"/>
  <c r="B28"/>
  <c r="B40"/>
  <c r="B52"/>
  <c r="D66"/>
  <c r="C34"/>
  <c r="C46"/>
  <c r="C58"/>
  <c r="C27"/>
  <c r="B50"/>
  <c r="D180"/>
  <c r="D156"/>
  <c r="D136"/>
  <c r="B114"/>
  <c r="D92"/>
  <c r="C189"/>
  <c r="C166"/>
  <c r="B147"/>
  <c r="C122"/>
  <c r="D105"/>
  <c r="C86"/>
  <c r="B67"/>
  <c r="B180"/>
  <c r="C163"/>
  <c r="B144"/>
  <c r="B124"/>
  <c r="D106"/>
  <c r="B88"/>
  <c r="D70"/>
  <c r="B169"/>
  <c r="B153"/>
  <c r="C136"/>
  <c r="B121"/>
  <c r="C104"/>
  <c r="C88"/>
  <c r="C72"/>
  <c r="D29"/>
  <c r="C44"/>
  <c r="D57"/>
  <c r="D34"/>
  <c r="D46"/>
  <c r="B60"/>
  <c r="C30"/>
  <c r="C42"/>
  <c r="C54"/>
  <c r="C39"/>
  <c r="D168"/>
  <c r="B126"/>
  <c r="D80"/>
  <c r="C154"/>
  <c r="B115"/>
  <c r="C78"/>
  <c r="B172"/>
  <c r="C135"/>
  <c r="C99"/>
  <c r="B177"/>
  <c r="B145"/>
  <c r="C112"/>
  <c r="C80"/>
  <c r="C36"/>
  <c r="D68"/>
  <c r="C33"/>
  <c r="C57"/>
  <c r="B41"/>
  <c r="C61"/>
  <c r="D144"/>
  <c r="B94"/>
  <c r="B171"/>
  <c r="D113"/>
  <c r="D73"/>
  <c r="B164"/>
  <c r="C115"/>
  <c r="B76"/>
  <c r="B157"/>
  <c r="D123"/>
  <c r="D79"/>
  <c r="C40"/>
  <c r="C45"/>
  <c r="D35"/>
  <c r="B189"/>
  <c r="C141"/>
  <c r="C93"/>
  <c r="D153"/>
  <c r="C110"/>
  <c r="D69"/>
  <c r="B152"/>
  <c r="D114"/>
  <c r="D74"/>
  <c r="C156"/>
  <c r="D111"/>
  <c r="D75"/>
  <c r="D41"/>
  <c r="C53"/>
  <c r="B37"/>
  <c r="B188"/>
  <c r="B138"/>
  <c r="C77"/>
  <c r="B151"/>
  <c r="C106"/>
  <c r="D188"/>
  <c r="C151"/>
  <c r="B112"/>
  <c r="C71"/>
  <c r="C144"/>
  <c r="B109"/>
  <c r="B73"/>
  <c r="B51"/>
  <c r="C29"/>
  <c r="D54"/>
  <c r="D39"/>
  <c r="D40"/>
  <c r="C165"/>
  <c r="D116"/>
  <c r="D177"/>
  <c r="C130"/>
  <c r="C90"/>
  <c r="B184"/>
  <c r="B132"/>
  <c r="C91"/>
  <c r="D171"/>
  <c r="C128"/>
  <c r="D95"/>
  <c r="D61"/>
  <c r="C56"/>
  <c r="C41"/>
  <c r="B68"/>
  <c r="D51"/>
  <c r="D124"/>
  <c r="C150"/>
  <c r="C187"/>
  <c r="B108"/>
  <c r="B141"/>
  <c r="C64"/>
  <c r="B29"/>
  <c r="B26"/>
  <c r="C117"/>
  <c r="C134"/>
  <c r="D186"/>
  <c r="C95"/>
  <c r="D139"/>
  <c r="B63"/>
  <c r="D30"/>
  <c r="D47"/>
  <c r="C43"/>
  <c r="D104"/>
  <c r="D129"/>
  <c r="B168"/>
  <c r="D90"/>
  <c r="D127"/>
  <c r="B27"/>
  <c r="B32"/>
  <c r="C50"/>
  <c r="B166"/>
  <c r="B70"/>
  <c r="C94"/>
  <c r="C147"/>
  <c r="B173"/>
  <c r="C96"/>
  <c r="B55"/>
  <c r="B56"/>
  <c r="B74"/>
  <c r="B148"/>
  <c r="D107"/>
  <c r="D42"/>
  <c r="B175"/>
  <c r="C131"/>
  <c r="C92"/>
  <c r="B44"/>
  <c r="C174"/>
  <c r="C127"/>
  <c r="D91"/>
  <c r="C67"/>
  <c r="B162"/>
  <c r="D89"/>
  <c r="C160"/>
  <c r="C69"/>
  <c r="B66"/>
  <c r="D148"/>
  <c r="C74"/>
  <c r="D159"/>
  <c r="D184"/>
  <c r="D37"/>
  <c r="B98"/>
  <c r="C52"/>
  <c r="B127"/>
  <c r="D97"/>
  <c r="C26"/>
  <c r="C167"/>
  <c r="B53"/>
  <c r="C79"/>
  <c r="D48"/>
  <c r="C176"/>
  <c r="C124"/>
  <c r="D195"/>
  <c r="D191"/>
  <c r="B191"/>
  <c r="C195"/>
  <c r="B195"/>
  <c r="C191"/>
  <c r="D196"/>
  <c r="B192"/>
  <c r="B197"/>
  <c r="C197"/>
  <c r="B196"/>
  <c r="C192"/>
  <c r="D197"/>
  <c r="D193"/>
  <c r="C193"/>
  <c r="C196"/>
  <c r="D192"/>
  <c r="B193"/>
  <c r="AD35" i="46"/>
  <c r="AH34" i="41"/>
  <c r="W31" i="46"/>
  <c r="V31"/>
  <c r="AK62"/>
  <c r="AJ62"/>
  <c r="Z63"/>
  <c r="AA62"/>
  <c r="AL62"/>
  <c r="AM62"/>
  <c r="O17" i="57" a="1"/>
  <c r="AC61" i="46"/>
  <c r="AE61" s="1"/>
  <c r="AH61" s="1"/>
  <c r="AB61"/>
  <c r="AD61" s="1"/>
  <c r="P19" i="56"/>
  <c r="O17"/>
  <c r="P17"/>
  <c r="Q17"/>
  <c r="P18"/>
  <c r="Q19"/>
  <c r="O19"/>
  <c r="O18"/>
  <c r="Q18"/>
  <c r="K12" i="59" a="1"/>
  <c r="AF36" i="46" l="1"/>
  <c r="AI36"/>
  <c r="AD36" s="1"/>
  <c r="AG36"/>
  <c r="AH36"/>
  <c r="Y36"/>
  <c r="Z36" s="1"/>
  <c r="J36" s="1"/>
  <c r="AE36"/>
  <c r="N7" i="61"/>
  <c r="K12" s="1" a="1"/>
  <c r="L21" i="54"/>
  <c r="G37" i="41"/>
  <c r="AP35"/>
  <c r="I35"/>
  <c r="J35" s="1"/>
  <c r="AQ35"/>
  <c r="AW37"/>
  <c r="AS40" s="1"/>
  <c r="AX37"/>
  <c r="AT40" s="1"/>
  <c r="U32" i="46"/>
  <c r="S34" i="41"/>
  <c r="N34" i="46"/>
  <c r="M33"/>
  <c r="AA34"/>
  <c r="R34" s="1"/>
  <c r="M34"/>
  <c r="O17" i="58" a="1"/>
  <c r="P18" s="1"/>
  <c r="N33" i="46"/>
  <c r="W11"/>
  <c r="AA33"/>
  <c r="R33" s="1"/>
  <c r="O19" i="57"/>
  <c r="O18"/>
  <c r="P17"/>
  <c r="P19"/>
  <c r="Q19"/>
  <c r="P18"/>
  <c r="Q18"/>
  <c r="O17"/>
  <c r="Q17"/>
  <c r="L12" i="59"/>
  <c r="P12" s="1"/>
  <c r="L17" s="1"/>
  <c r="K13"/>
  <c r="O13" s="1"/>
  <c r="K18" s="1"/>
  <c r="K14"/>
  <c r="O14" s="1"/>
  <c r="K19" s="1"/>
  <c r="L13"/>
  <c r="P13" s="1"/>
  <c r="L18" s="1"/>
  <c r="K12"/>
  <c r="O12" s="1"/>
  <c r="K17" s="1"/>
  <c r="M12"/>
  <c r="Q12" s="1"/>
  <c r="M17" s="1"/>
  <c r="L14"/>
  <c r="P14" s="1"/>
  <c r="L19" s="1"/>
  <c r="M13"/>
  <c r="Q13" s="1"/>
  <c r="M18" s="1"/>
  <c r="M14"/>
  <c r="Q14" s="1"/>
  <c r="M19" s="1"/>
  <c r="L5" i="62"/>
  <c r="B16"/>
  <c r="M34" i="41" s="1"/>
  <c r="AC63"/>
  <c r="AE63" s="1"/>
  <c r="AD63"/>
  <c r="AF63" s="1"/>
  <c r="AI63" s="1"/>
  <c r="U17" i="55"/>
  <c r="U18"/>
  <c r="W18" s="1"/>
  <c r="M21" s="1"/>
  <c r="U19"/>
  <c r="U17" i="56" a="1"/>
  <c r="AP42" i="46"/>
  <c r="AR42" s="1"/>
  <c r="AP41"/>
  <c r="AR41" s="1"/>
  <c r="AQ45"/>
  <c r="AS45" s="1"/>
  <c r="AV45" s="1"/>
  <c r="AP44"/>
  <c r="AR44" s="1"/>
  <c r="AQ41"/>
  <c r="AS41" s="1"/>
  <c r="AV41" s="1"/>
  <c r="AQ43"/>
  <c r="AS43" s="1"/>
  <c r="AV43" s="1"/>
  <c r="AQ42"/>
  <c r="AS42" s="1"/>
  <c r="AV42" s="1"/>
  <c r="AP43"/>
  <c r="AR43" s="1"/>
  <c r="AQ44"/>
  <c r="AS44" s="1"/>
  <c r="AV44" s="1"/>
  <c r="AP45"/>
  <c r="AR45" s="1"/>
  <c r="AP46"/>
  <c r="AR46" s="1"/>
  <c r="AQ46"/>
  <c r="AS46" s="1"/>
  <c r="AV46" s="1"/>
  <c r="AP47"/>
  <c r="AR47" s="1"/>
  <c r="AQ47"/>
  <c r="AS47" s="1"/>
  <c r="AV47" s="1"/>
  <c r="AQ48"/>
  <c r="AS48" s="1"/>
  <c r="AV48" s="1"/>
  <c r="AP48"/>
  <c r="AR48" s="1"/>
  <c r="AQ49"/>
  <c r="AS49" s="1"/>
  <c r="AV49" s="1"/>
  <c r="AP49"/>
  <c r="AR49" s="1"/>
  <c r="AQ50"/>
  <c r="AS50" s="1"/>
  <c r="AV50" s="1"/>
  <c r="AP50"/>
  <c r="AR50" s="1"/>
  <c r="AQ51"/>
  <c r="AS51" s="1"/>
  <c r="AV51" s="1"/>
  <c r="AP51"/>
  <c r="AR51" s="1"/>
  <c r="AP52"/>
  <c r="AR52" s="1"/>
  <c r="AQ52"/>
  <c r="AS52" s="1"/>
  <c r="AV52" s="1"/>
  <c r="AP53"/>
  <c r="AR53" s="1"/>
  <c r="AQ53"/>
  <c r="AS53" s="1"/>
  <c r="AV53" s="1"/>
  <c r="AP54"/>
  <c r="AR54" s="1"/>
  <c r="AQ54"/>
  <c r="AS54" s="1"/>
  <c r="AV54" s="1"/>
  <c r="AP55"/>
  <c r="AR55" s="1"/>
  <c r="AQ55"/>
  <c r="AS55" s="1"/>
  <c r="AV55" s="1"/>
  <c r="AP56"/>
  <c r="AR56" s="1"/>
  <c r="AQ56"/>
  <c r="AS56" s="1"/>
  <c r="AV56" s="1"/>
  <c r="AQ57"/>
  <c r="AS57" s="1"/>
  <c r="AV57" s="1"/>
  <c r="AP57"/>
  <c r="AR57" s="1"/>
  <c r="AQ58"/>
  <c r="AS58" s="1"/>
  <c r="AV58" s="1"/>
  <c r="AP58"/>
  <c r="AR58" s="1"/>
  <c r="AP59"/>
  <c r="AR59" s="1"/>
  <c r="AQ59"/>
  <c r="AS59" s="1"/>
  <c r="AV59" s="1"/>
  <c r="AQ60"/>
  <c r="AS60" s="1"/>
  <c r="AV60" s="1"/>
  <c r="AP60"/>
  <c r="AR60" s="1"/>
  <c r="AG61"/>
  <c r="AF61"/>
  <c r="AI61" s="1"/>
  <c r="AK63"/>
  <c r="Z64"/>
  <c r="AJ63"/>
  <c r="AM63"/>
  <c r="AL63"/>
  <c r="AA63"/>
  <c r="M35"/>
  <c r="AH62" i="41"/>
  <c r="AG62"/>
  <c r="AJ62" s="1"/>
  <c r="F38" i="46"/>
  <c r="AP62"/>
  <c r="AR62" s="1"/>
  <c r="AC62"/>
  <c r="AE62" s="1"/>
  <c r="AH62" s="1"/>
  <c r="AQ62"/>
  <c r="AS62" s="1"/>
  <c r="AV62" s="1"/>
  <c r="AB62"/>
  <c r="AD62" s="1"/>
  <c r="AQ61"/>
  <c r="AS61" s="1"/>
  <c r="AV61" s="1"/>
  <c r="K5" i="62"/>
  <c r="O7" i="60"/>
  <c r="K12" s="1" a="1"/>
  <c r="AA35" i="46"/>
  <c r="L35"/>
  <c r="N35"/>
  <c r="AP61"/>
  <c r="AR61" s="1"/>
  <c r="W32"/>
  <c r="V32"/>
  <c r="AK37"/>
  <c r="H37"/>
  <c r="I37" s="1"/>
  <c r="AA65" i="41"/>
  <c r="AK64"/>
  <c r="AM64"/>
  <c r="AL64"/>
  <c r="AN64"/>
  <c r="AB64"/>
  <c r="AB36" i="46" l="1"/>
  <c r="K36" s="1"/>
  <c r="AC36"/>
  <c r="L36"/>
  <c r="AV35" i="41"/>
  <c r="AJ35"/>
  <c r="K35"/>
  <c r="B7" i="63" s="1"/>
  <c r="AL35" i="41"/>
  <c r="AK35"/>
  <c r="AM35"/>
  <c r="AO35"/>
  <c r="AD35"/>
  <c r="AE35" s="1"/>
  <c r="L35" s="1"/>
  <c r="AN35"/>
  <c r="G36"/>
  <c r="AP37"/>
  <c r="I37"/>
  <c r="J37" s="1"/>
  <c r="AQ37"/>
  <c r="X12"/>
  <c r="P17" i="58"/>
  <c r="N36" i="46"/>
  <c r="O18" i="58"/>
  <c r="Q17"/>
  <c r="Q19"/>
  <c r="O17"/>
  <c r="P19"/>
  <c r="Q18"/>
  <c r="O19"/>
  <c r="W19" i="55"/>
  <c r="N21" s="1"/>
  <c r="AA36" i="46"/>
  <c r="R36" s="1"/>
  <c r="K12" i="60"/>
  <c r="O12" s="1"/>
  <c r="K17" s="1"/>
  <c r="K14"/>
  <c r="O14" s="1"/>
  <c r="K19" s="1"/>
  <c r="M13"/>
  <c r="Q13" s="1"/>
  <c r="M18" s="1"/>
  <c r="M14"/>
  <c r="Q14" s="1"/>
  <c r="M19" s="1"/>
  <c r="L12"/>
  <c r="P12" s="1"/>
  <c r="L17" s="1"/>
  <c r="M12"/>
  <c r="Q12" s="1"/>
  <c r="M17" s="1"/>
  <c r="L14"/>
  <c r="P14" s="1"/>
  <c r="L19" s="1"/>
  <c r="K13"/>
  <c r="O13" s="1"/>
  <c r="K18" s="1"/>
  <c r="L13"/>
  <c r="P13" s="1"/>
  <c r="L18" s="1"/>
  <c r="AT61" i="46"/>
  <c r="AW61" s="1"/>
  <c r="AU61"/>
  <c r="U19" i="56"/>
  <c r="U18"/>
  <c r="W18" s="1"/>
  <c r="M21" s="1"/>
  <c r="U17"/>
  <c r="S34" i="46"/>
  <c r="U34" s="1"/>
  <c r="AU49"/>
  <c r="AT49"/>
  <c r="AW49" s="1"/>
  <c r="AL65" i="41"/>
  <c r="AA66"/>
  <c r="AM65"/>
  <c r="AB65"/>
  <c r="AN65"/>
  <c r="AK65"/>
  <c r="AK38" i="46"/>
  <c r="H38"/>
  <c r="I38" s="1"/>
  <c r="AG37"/>
  <c r="AF37"/>
  <c r="AH37"/>
  <c r="Y37"/>
  <c r="Z37" s="1"/>
  <c r="J37" s="1"/>
  <c r="AJ37"/>
  <c r="AI37"/>
  <c r="AE37"/>
  <c r="O17" i="59" a="1"/>
  <c r="AC64" i="41"/>
  <c r="AE64" s="1"/>
  <c r="AD64"/>
  <c r="AF64" s="1"/>
  <c r="AI64" s="1"/>
  <c r="R35" i="46"/>
  <c r="AU62"/>
  <c r="AT62"/>
  <c r="AW62" s="1"/>
  <c r="Z65"/>
  <c r="AK64"/>
  <c r="AJ64"/>
  <c r="AA64"/>
  <c r="AL64"/>
  <c r="AM64"/>
  <c r="AT51"/>
  <c r="AW51" s="1"/>
  <c r="AU51"/>
  <c r="AU54"/>
  <c r="AT54"/>
  <c r="AW54" s="1"/>
  <c r="AB63"/>
  <c r="AD63" s="1"/>
  <c r="AP63"/>
  <c r="AR63" s="1"/>
  <c r="AQ63"/>
  <c r="AS63" s="1"/>
  <c r="AV63" s="1"/>
  <c r="AC63"/>
  <c r="AE63" s="1"/>
  <c r="AH63" s="1"/>
  <c r="AT45"/>
  <c r="AW45" s="1"/>
  <c r="AU45"/>
  <c r="M13" i="61"/>
  <c r="Q13" s="1"/>
  <c r="M18" s="1"/>
  <c r="L14"/>
  <c r="P14" s="1"/>
  <c r="L19" s="1"/>
  <c r="K12"/>
  <c r="O12" s="1"/>
  <c r="K17" s="1"/>
  <c r="L12"/>
  <c r="P12" s="1"/>
  <c r="L17" s="1"/>
  <c r="M12"/>
  <c r="Q12" s="1"/>
  <c r="M17" s="1"/>
  <c r="L13"/>
  <c r="P13" s="1"/>
  <c r="L18" s="1"/>
  <c r="K14"/>
  <c r="O14" s="1"/>
  <c r="K19" s="1"/>
  <c r="M14"/>
  <c r="Q14" s="1"/>
  <c r="M19" s="1"/>
  <c r="K13"/>
  <c r="O13" s="1"/>
  <c r="K18" s="1"/>
  <c r="M5" i="62"/>
  <c r="L6"/>
  <c r="M7" s="1"/>
  <c r="S19" s="1"/>
  <c r="Q5"/>
  <c r="AF62" i="46"/>
  <c r="AI62" s="1"/>
  <c r="AG62"/>
  <c r="AU60"/>
  <c r="AT60"/>
  <c r="AW60" s="1"/>
  <c r="AU48"/>
  <c r="AT48"/>
  <c r="AW48" s="1"/>
  <c r="AU52"/>
  <c r="AT52"/>
  <c r="AW52" s="1"/>
  <c r="W17" i="55"/>
  <c r="AU59" i="46"/>
  <c r="AT59"/>
  <c r="AW59" s="1"/>
  <c r="AT55"/>
  <c r="AW55" s="1"/>
  <c r="AU55"/>
  <c r="AU47"/>
  <c r="AT47"/>
  <c r="AW47" s="1"/>
  <c r="AT46"/>
  <c r="AW46" s="1"/>
  <c r="AU46"/>
  <c r="AU57"/>
  <c r="AT57"/>
  <c r="AW57" s="1"/>
  <c r="AU41"/>
  <c r="AT41"/>
  <c r="AW41" s="1"/>
  <c r="U17" i="57" a="1"/>
  <c r="S33" i="46"/>
  <c r="U33" s="1"/>
  <c r="AU53"/>
  <c r="AT53"/>
  <c r="AW53" s="1"/>
  <c r="AU42"/>
  <c r="AT42"/>
  <c r="AW42" s="1"/>
  <c r="AT43"/>
  <c r="AW43" s="1"/>
  <c r="AU43"/>
  <c r="AU56"/>
  <c r="AT56"/>
  <c r="AW56" s="1"/>
  <c r="AU58"/>
  <c r="AT58"/>
  <c r="AW58" s="1"/>
  <c r="AU50"/>
  <c r="AT50"/>
  <c r="AW50" s="1"/>
  <c r="AT44"/>
  <c r="AW44" s="1"/>
  <c r="AU44"/>
  <c r="AG63" i="41"/>
  <c r="AJ63" s="1"/>
  <c r="AH63"/>
  <c r="Q6" i="62"/>
  <c r="R7" s="1"/>
  <c r="S8" s="1"/>
  <c r="M6"/>
  <c r="O266" i="63" l="1"/>
  <c r="M265"/>
  <c r="O262"/>
  <c r="M261"/>
  <c r="M258"/>
  <c r="M262"/>
  <c r="O260"/>
  <c r="M259"/>
  <c r="O257"/>
  <c r="M252"/>
  <c r="N249"/>
  <c r="O245"/>
  <c r="O242"/>
  <c r="M241"/>
  <c r="M238"/>
  <c r="O235"/>
  <c r="O231"/>
  <c r="O228"/>
  <c r="M227"/>
  <c r="O224"/>
  <c r="N223"/>
  <c r="N219"/>
  <c r="N214"/>
  <c r="O211"/>
  <c r="N207"/>
  <c r="N204"/>
  <c r="O201"/>
  <c r="M200"/>
  <c r="N197"/>
  <c r="N194"/>
  <c r="O190"/>
  <c r="M189"/>
  <c r="M186"/>
  <c r="O184"/>
  <c r="N181"/>
  <c r="M177"/>
  <c r="N173"/>
  <c r="N169"/>
  <c r="M168"/>
  <c r="N165"/>
  <c r="N161"/>
  <c r="M160"/>
  <c r="N157"/>
  <c r="M153"/>
  <c r="M152"/>
  <c r="O149"/>
  <c r="M148"/>
  <c r="O143"/>
  <c r="M142"/>
  <c r="O139"/>
  <c r="N138"/>
  <c r="M137"/>
  <c r="O134"/>
  <c r="M133"/>
  <c r="N130"/>
  <c r="M126"/>
  <c r="N122"/>
  <c r="O118"/>
  <c r="N113"/>
  <c r="M112"/>
  <c r="N109"/>
  <c r="M108"/>
  <c r="N104"/>
  <c r="M103"/>
  <c r="O100"/>
  <c r="N99"/>
  <c r="M98"/>
  <c r="O95"/>
  <c r="M94"/>
  <c r="N90"/>
  <c r="N86"/>
  <c r="N266"/>
  <c r="O263"/>
  <c r="N260"/>
  <c r="N257"/>
  <c r="O253"/>
  <c r="O250"/>
  <c r="M249"/>
  <c r="O246"/>
  <c r="N245"/>
  <c r="N242"/>
  <c r="O239"/>
  <c r="N235"/>
  <c r="N231"/>
  <c r="N228"/>
  <c r="N224"/>
  <c r="M223"/>
  <c r="O220"/>
  <c r="M219"/>
  <c r="O215"/>
  <c r="M214"/>
  <c r="N211"/>
  <c r="O208"/>
  <c r="M207"/>
  <c r="M204"/>
  <c r="N201"/>
  <c r="O198"/>
  <c r="M197"/>
  <c r="M194"/>
  <c r="N190"/>
  <c r="O187"/>
  <c r="N184"/>
  <c r="M181"/>
  <c r="O178"/>
  <c r="O174"/>
  <c r="M173"/>
  <c r="M169"/>
  <c r="M165"/>
  <c r="M161"/>
  <c r="M157"/>
  <c r="O154"/>
  <c r="N149"/>
  <c r="N143"/>
  <c r="N139"/>
  <c r="M138"/>
  <c r="N134"/>
  <c r="M130"/>
  <c r="O127"/>
  <c r="O123"/>
  <c r="M122"/>
  <c r="O119"/>
  <c r="N118"/>
  <c r="O114"/>
  <c r="M113"/>
  <c r="O110"/>
  <c r="M109"/>
  <c r="O105"/>
  <c r="M104"/>
  <c r="N100"/>
  <c r="M99"/>
  <c r="N95"/>
  <c r="O91"/>
  <c r="M90"/>
  <c r="O87"/>
  <c r="M86"/>
  <c r="O83"/>
  <c r="N82"/>
  <c r="O77"/>
  <c r="M76"/>
  <c r="N72"/>
  <c r="M71"/>
  <c r="O67"/>
  <c r="N66"/>
  <c r="O62"/>
  <c r="M61"/>
  <c r="N58"/>
  <c r="O54"/>
  <c r="M53"/>
  <c r="N50"/>
  <c r="O46"/>
  <c r="M45"/>
  <c r="N42"/>
  <c r="O38"/>
  <c r="M37"/>
  <c r="O34"/>
  <c r="M33"/>
  <c r="O30"/>
  <c r="M29"/>
  <c r="O26"/>
  <c r="M266"/>
  <c r="O264"/>
  <c r="N263"/>
  <c r="M260"/>
  <c r="M257"/>
  <c r="O254"/>
  <c r="N253"/>
  <c r="N250"/>
  <c r="N246"/>
  <c r="M245"/>
  <c r="M242"/>
  <c r="N239"/>
  <c r="O236"/>
  <c r="M235"/>
  <c r="O232"/>
  <c r="M231"/>
  <c r="M228"/>
  <c r="O225"/>
  <c r="M224"/>
  <c r="N220"/>
  <c r="O216"/>
  <c r="N215"/>
  <c r="O212"/>
  <c r="M211"/>
  <c r="N208"/>
  <c r="O205"/>
  <c r="O202"/>
  <c r="M201"/>
  <c r="N198"/>
  <c r="O195"/>
  <c r="O191"/>
  <c r="M190"/>
  <c r="N187"/>
  <c r="M184"/>
  <c r="O182"/>
  <c r="N178"/>
  <c r="N174"/>
  <c r="O170"/>
  <c r="O166"/>
  <c r="O162"/>
  <c r="O158"/>
  <c r="N154"/>
  <c r="O150"/>
  <c r="M149"/>
  <c r="O144"/>
  <c r="M143"/>
  <c r="O140"/>
  <c r="M139"/>
  <c r="M134"/>
  <c r="O131"/>
  <c r="N127"/>
  <c r="O124"/>
  <c r="N123"/>
  <c r="N119"/>
  <c r="M118"/>
  <c r="N114"/>
  <c r="N110"/>
  <c r="N105"/>
  <c r="O101"/>
  <c r="M100"/>
  <c r="O96"/>
  <c r="M95"/>
  <c r="O92"/>
  <c r="N91"/>
  <c r="N87"/>
  <c r="N83"/>
  <c r="M82"/>
  <c r="O78"/>
  <c r="N77"/>
  <c r="N261"/>
  <c r="O256"/>
  <c r="N255"/>
  <c r="N251"/>
  <c r="N248"/>
  <c r="M247"/>
  <c r="O244"/>
  <c r="M243"/>
  <c r="M240"/>
  <c r="O237"/>
  <c r="O234"/>
  <c r="M233"/>
  <c r="O230"/>
  <c r="M229"/>
  <c r="N226"/>
  <c r="O222"/>
  <c r="N221"/>
  <c r="O218"/>
  <c r="M217"/>
  <c r="O213"/>
  <c r="O210"/>
  <c r="M209"/>
  <c r="N206"/>
  <c r="O203"/>
  <c r="N199"/>
  <c r="N196"/>
  <c r="O193"/>
  <c r="M192"/>
  <c r="M188"/>
  <c r="M185"/>
  <c r="O183"/>
  <c r="O180"/>
  <c r="M179"/>
  <c r="O176"/>
  <c r="M175"/>
  <c r="O172"/>
  <c r="N171"/>
  <c r="N167"/>
  <c r="O164"/>
  <c r="N163"/>
  <c r="N159"/>
  <c r="O156"/>
  <c r="M155"/>
  <c r="N151"/>
  <c r="N147"/>
  <c r="O146"/>
  <c r="N145"/>
  <c r="O141"/>
  <c r="N136"/>
  <c r="M135"/>
  <c r="N132"/>
  <c r="O129"/>
  <c r="M128"/>
  <c r="N125"/>
  <c r="O121"/>
  <c r="M120"/>
  <c r="O117"/>
  <c r="M116"/>
  <c r="M115"/>
  <c r="N111"/>
  <c r="O107"/>
  <c r="M106"/>
  <c r="N102"/>
  <c r="N97"/>
  <c r="N93"/>
  <c r="O89"/>
  <c r="M88"/>
  <c r="O85"/>
  <c r="M84"/>
  <c r="N80"/>
  <c r="M79"/>
  <c r="O75"/>
  <c r="N74"/>
  <c r="O69"/>
  <c r="M68"/>
  <c r="N64"/>
  <c r="M63"/>
  <c r="O60"/>
  <c r="N56"/>
  <c r="M55"/>
  <c r="O52"/>
  <c r="N48"/>
  <c r="M47"/>
  <c r="O44"/>
  <c r="N40"/>
  <c r="M39"/>
  <c r="O36"/>
  <c r="M35"/>
  <c r="O32"/>
  <c r="M31"/>
  <c r="O28"/>
  <c r="M27"/>
  <c r="N265"/>
  <c r="N259"/>
  <c r="O255"/>
  <c r="N244"/>
  <c r="O240"/>
  <c r="O238"/>
  <c r="O229"/>
  <c r="N227"/>
  <c r="M220"/>
  <c r="N218"/>
  <c r="O192"/>
  <c r="N182"/>
  <c r="N180"/>
  <c r="N166"/>
  <c r="N164"/>
  <c r="O159"/>
  <c r="N152"/>
  <c r="N144"/>
  <c r="N142"/>
  <c r="O135"/>
  <c r="N133"/>
  <c r="M124"/>
  <c r="N108"/>
  <c r="N103"/>
  <c r="N96"/>
  <c r="O94"/>
  <c r="M89"/>
  <c r="O82"/>
  <c r="O79"/>
  <c r="O76"/>
  <c r="O73"/>
  <c r="M65"/>
  <c r="M62"/>
  <c r="O57"/>
  <c r="N51"/>
  <c r="O48"/>
  <c r="O45"/>
  <c r="M42"/>
  <c r="O39"/>
  <c r="M36"/>
  <c r="O31"/>
  <c r="M28"/>
  <c r="M263"/>
  <c r="O261"/>
  <c r="M255"/>
  <c r="M246"/>
  <c r="M244"/>
  <c r="N240"/>
  <c r="N238"/>
  <c r="N234"/>
  <c r="N229"/>
  <c r="N225"/>
  <c r="M218"/>
  <c r="M215"/>
  <c r="N213"/>
  <c r="O209"/>
  <c r="N192"/>
  <c r="M182"/>
  <c r="M180"/>
  <c r="M178"/>
  <c r="O171"/>
  <c r="M166"/>
  <c r="M164"/>
  <c r="M159"/>
  <c r="O157"/>
  <c r="O155"/>
  <c r="O153"/>
  <c r="N150"/>
  <c r="O148"/>
  <c r="M144"/>
  <c r="N140"/>
  <c r="O138"/>
  <c r="N135"/>
  <c r="N131"/>
  <c r="N129"/>
  <c r="O122"/>
  <c r="O115"/>
  <c r="N101"/>
  <c r="M96"/>
  <c r="N94"/>
  <c r="M87"/>
  <c r="N85"/>
  <c r="N79"/>
  <c r="N76"/>
  <c r="N73"/>
  <c r="N69"/>
  <c r="O66"/>
  <c r="N60"/>
  <c r="N57"/>
  <c r="N54"/>
  <c r="M51"/>
  <c r="M48"/>
  <c r="N45"/>
  <c r="O43"/>
  <c r="N39"/>
  <c r="N34"/>
  <c r="N31"/>
  <c r="N26"/>
  <c r="N256"/>
  <c r="N236"/>
  <c r="M234"/>
  <c r="M225"/>
  <c r="O223"/>
  <c r="M213"/>
  <c r="N209"/>
  <c r="O207"/>
  <c r="N205"/>
  <c r="N203"/>
  <c r="O188"/>
  <c r="O186"/>
  <c r="N176"/>
  <c r="M171"/>
  <c r="O169"/>
  <c r="N155"/>
  <c r="N153"/>
  <c r="M150"/>
  <c r="N148"/>
  <c r="M140"/>
  <c r="M131"/>
  <c r="M129"/>
  <c r="M127"/>
  <c r="O125"/>
  <c r="O120"/>
  <c r="N115"/>
  <c r="O113"/>
  <c r="O106"/>
  <c r="M101"/>
  <c r="O99"/>
  <c r="N92"/>
  <c r="M85"/>
  <c r="O80"/>
  <c r="M73"/>
  <c r="O70"/>
  <c r="M69"/>
  <c r="M66"/>
  <c r="O63"/>
  <c r="M60"/>
  <c r="M57"/>
  <c r="M54"/>
  <c r="O49"/>
  <c r="N43"/>
  <c r="O40"/>
  <c r="O37"/>
  <c r="M34"/>
  <c r="O29"/>
  <c r="M26"/>
  <c r="N262"/>
  <c r="N254"/>
  <c r="N247"/>
  <c r="O243"/>
  <c r="N241"/>
  <c r="M239"/>
  <c r="M232"/>
  <c r="M226"/>
  <c r="M221"/>
  <c r="O217"/>
  <c r="O214"/>
  <c r="N212"/>
  <c r="M210"/>
  <c r="O206"/>
  <c r="M183"/>
  <c r="N179"/>
  <c r="N177"/>
  <c r="N158"/>
  <c r="N156"/>
  <c r="M151"/>
  <c r="M145"/>
  <c r="N141"/>
  <c r="M132"/>
  <c r="O130"/>
  <c r="O128"/>
  <c r="O126"/>
  <c r="M123"/>
  <c r="N121"/>
  <c r="N107"/>
  <c r="M102"/>
  <c r="O93"/>
  <c r="N88"/>
  <c r="O86"/>
  <c r="N81"/>
  <c r="N75"/>
  <c r="N71"/>
  <c r="M64"/>
  <c r="N61"/>
  <c r="O59"/>
  <c r="N55"/>
  <c r="O50"/>
  <c r="N44"/>
  <c r="N41"/>
  <c r="N38"/>
  <c r="N35"/>
  <c r="N30"/>
  <c r="N27"/>
  <c r="O265"/>
  <c r="N258"/>
  <c r="O233"/>
  <c r="N222"/>
  <c r="N216"/>
  <c r="O204"/>
  <c r="M202"/>
  <c r="N200"/>
  <c r="M198"/>
  <c r="M196"/>
  <c r="O194"/>
  <c r="N186"/>
  <c r="O165"/>
  <c r="M163"/>
  <c r="O161"/>
  <c r="M154"/>
  <c r="M147"/>
  <c r="M141"/>
  <c r="N126"/>
  <c r="N124"/>
  <c r="N116"/>
  <c r="M114"/>
  <c r="N112"/>
  <c r="O84"/>
  <c r="M75"/>
  <c r="N70"/>
  <c r="N65"/>
  <c r="M59"/>
  <c r="N46"/>
  <c r="M44"/>
  <c r="M40"/>
  <c r="M38"/>
  <c r="N36"/>
  <c r="N32"/>
  <c r="M30"/>
  <c r="N28"/>
  <c r="N243"/>
  <c r="N233"/>
  <c r="M222"/>
  <c r="M216"/>
  <c r="M206"/>
  <c r="N188"/>
  <c r="N183"/>
  <c r="O175"/>
  <c r="O167"/>
  <c r="O136"/>
  <c r="O97"/>
  <c r="N84"/>
  <c r="M77"/>
  <c r="M70"/>
  <c r="O68"/>
  <c r="N63"/>
  <c r="O61"/>
  <c r="O53"/>
  <c r="M46"/>
  <c r="M32"/>
  <c r="O226"/>
  <c r="O177"/>
  <c r="N175"/>
  <c r="O173"/>
  <c r="M167"/>
  <c r="M156"/>
  <c r="M136"/>
  <c r="N128"/>
  <c r="N117"/>
  <c r="O109"/>
  <c r="M97"/>
  <c r="M80"/>
  <c r="N68"/>
  <c r="O55"/>
  <c r="N53"/>
  <c r="O51"/>
  <c r="N49"/>
  <c r="M230"/>
  <c r="M205"/>
  <c r="M199"/>
  <c r="M195"/>
  <c r="M193"/>
  <c r="N191"/>
  <c r="O189"/>
  <c r="M187"/>
  <c r="O168"/>
  <c r="M162"/>
  <c r="N160"/>
  <c r="N146"/>
  <c r="N137"/>
  <c r="N98"/>
  <c r="M83"/>
  <c r="O81"/>
  <c r="O74"/>
  <c r="O72"/>
  <c r="N62"/>
  <c r="M58"/>
  <c r="M56"/>
  <c r="N237"/>
  <c r="O227"/>
  <c r="M208"/>
  <c r="O200"/>
  <c r="O185"/>
  <c r="O179"/>
  <c r="M146"/>
  <c r="M125"/>
  <c r="M107"/>
  <c r="M105"/>
  <c r="O103"/>
  <c r="N78"/>
  <c r="M74"/>
  <c r="O64"/>
  <c r="N59"/>
  <c r="M50"/>
  <c r="N37"/>
  <c r="M253"/>
  <c r="O251"/>
  <c r="O249"/>
  <c r="M237"/>
  <c r="N232"/>
  <c r="N210"/>
  <c r="N202"/>
  <c r="N195"/>
  <c r="N185"/>
  <c r="M176"/>
  <c r="O133"/>
  <c r="O116"/>
  <c r="O98"/>
  <c r="M93"/>
  <c r="M91"/>
  <c r="N89"/>
  <c r="M78"/>
  <c r="N52"/>
  <c r="M43"/>
  <c r="O41"/>
  <c r="N264"/>
  <c r="M251"/>
  <c r="O247"/>
  <c r="N217"/>
  <c r="O197"/>
  <c r="O181"/>
  <c r="N120"/>
  <c r="O111"/>
  <c r="M52"/>
  <c r="M41"/>
  <c r="N252"/>
  <c r="M250"/>
  <c r="M248"/>
  <c r="O221"/>
  <c r="O196"/>
  <c r="N168"/>
  <c r="O160"/>
  <c r="O145"/>
  <c r="O142"/>
  <c r="O137"/>
  <c r="O132"/>
  <c r="M117"/>
  <c r="M92"/>
  <c r="O90"/>
  <c r="O88"/>
  <c r="N47"/>
  <c r="O42"/>
  <c r="O163"/>
  <c r="O152"/>
  <c r="O102"/>
  <c r="N189"/>
  <c r="M119"/>
  <c r="O104"/>
  <c r="M81"/>
  <c r="M72"/>
  <c r="M49"/>
  <c r="O47"/>
  <c r="M236"/>
  <c r="O199"/>
  <c r="N193"/>
  <c r="M191"/>
  <c r="M121"/>
  <c r="M111"/>
  <c r="N106"/>
  <c r="O27"/>
  <c r="M212"/>
  <c r="M174"/>
  <c r="M172"/>
  <c r="M170"/>
  <c r="M110"/>
  <c r="N67"/>
  <c r="O33"/>
  <c r="M256"/>
  <c r="M254"/>
  <c r="O241"/>
  <c r="M203"/>
  <c r="N170"/>
  <c r="O147"/>
  <c r="O108"/>
  <c r="O219"/>
  <c r="N172"/>
  <c r="M158"/>
  <c r="O258"/>
  <c r="O248"/>
  <c r="O56"/>
  <c r="N33"/>
  <c r="O151"/>
  <c r="M264"/>
  <c r="O259"/>
  <c r="O71"/>
  <c r="O112"/>
  <c r="O35"/>
  <c r="O252"/>
  <c r="M67"/>
  <c r="O65"/>
  <c r="N29"/>
  <c r="N230"/>
  <c r="N162"/>
  <c r="O58"/>
  <c r="M36" i="46"/>
  <c r="AG35" i="41"/>
  <c r="AH35"/>
  <c r="AV37"/>
  <c r="AR40" s="1"/>
  <c r="AM37"/>
  <c r="AO37"/>
  <c r="AL37"/>
  <c r="AD37"/>
  <c r="AE37" s="1"/>
  <c r="L37" s="1"/>
  <c r="AJ37"/>
  <c r="AK37"/>
  <c r="K37"/>
  <c r="B7" i="65" s="1"/>
  <c r="AN37" i="41"/>
  <c r="AI35"/>
  <c r="I36"/>
  <c r="J36" s="1"/>
  <c r="AQ36"/>
  <c r="AP36"/>
  <c r="C41" i="63"/>
  <c r="C196"/>
  <c r="D48"/>
  <c r="B118"/>
  <c r="D55"/>
  <c r="C149"/>
  <c r="B64"/>
  <c r="D180"/>
  <c r="B94"/>
  <c r="D28"/>
  <c r="D136"/>
  <c r="D173"/>
  <c r="B87"/>
  <c r="D134"/>
  <c r="D167"/>
  <c r="B81"/>
  <c r="B68"/>
  <c r="D92"/>
  <c r="D117"/>
  <c r="C151"/>
  <c r="C172"/>
  <c r="D75"/>
  <c r="C50"/>
  <c r="B78"/>
  <c r="B103"/>
  <c r="D138"/>
  <c r="D27"/>
  <c r="C89"/>
  <c r="C114"/>
  <c r="B148"/>
  <c r="B169"/>
  <c r="C72"/>
  <c r="D35"/>
  <c r="D88"/>
  <c r="D113"/>
  <c r="C147"/>
  <c r="C168"/>
  <c r="B69"/>
  <c r="B134"/>
  <c r="D178"/>
  <c r="D115"/>
  <c r="D84"/>
  <c r="B116"/>
  <c r="C44"/>
  <c r="D121"/>
  <c r="D151"/>
  <c r="B162"/>
  <c r="B132"/>
  <c r="D61"/>
  <c r="B123"/>
  <c r="D159"/>
  <c r="D144"/>
  <c r="B77"/>
  <c r="B165"/>
  <c r="D106"/>
  <c r="D158"/>
  <c r="C73"/>
  <c r="B32"/>
  <c r="D187"/>
  <c r="B131"/>
  <c r="B120"/>
  <c r="C100"/>
  <c r="C197"/>
  <c r="D192"/>
  <c r="D172"/>
  <c r="C117"/>
  <c r="D50"/>
  <c r="C187"/>
  <c r="D37"/>
  <c r="D81"/>
  <c r="D49"/>
  <c r="B67"/>
  <c r="B175"/>
  <c r="C132"/>
  <c r="B75"/>
  <c r="D53"/>
  <c r="C32"/>
  <c r="D164"/>
  <c r="C170"/>
  <c r="D170"/>
  <c r="B52"/>
  <c r="D34"/>
  <c r="C59"/>
  <c r="D108"/>
  <c r="B26"/>
  <c r="B138"/>
  <c r="B33"/>
  <c r="C169"/>
  <c r="D26"/>
  <c r="D40"/>
  <c r="C125"/>
  <c r="C162"/>
  <c r="D77"/>
  <c r="C123"/>
  <c r="C156"/>
  <c r="D71"/>
  <c r="B49"/>
  <c r="D80"/>
  <c r="D105"/>
  <c r="C139"/>
  <c r="C160"/>
  <c r="B63"/>
  <c r="B34"/>
  <c r="C188"/>
  <c r="B91"/>
  <c r="D126"/>
  <c r="D51"/>
  <c r="C77"/>
  <c r="C102"/>
  <c r="B136"/>
  <c r="B157"/>
  <c r="C28"/>
  <c r="D59"/>
  <c r="D76"/>
  <c r="D101"/>
  <c r="C135"/>
  <c r="D155"/>
  <c r="D29"/>
  <c r="C97"/>
  <c r="B152"/>
  <c r="B93"/>
  <c r="B179"/>
  <c r="B84"/>
  <c r="C57"/>
  <c r="C86"/>
  <c r="C128"/>
  <c r="C113"/>
  <c r="C107"/>
  <c r="B47"/>
  <c r="D97"/>
  <c r="B137"/>
  <c r="B70"/>
  <c r="C56"/>
  <c r="B117"/>
  <c r="D163"/>
  <c r="C95"/>
  <c r="D133"/>
  <c r="B86"/>
  <c r="D79"/>
  <c r="D130"/>
  <c r="C60"/>
  <c r="D157"/>
  <c r="D197"/>
  <c r="C193"/>
  <c r="D31"/>
  <c r="B36"/>
  <c r="B57"/>
  <c r="B189"/>
  <c r="D141"/>
  <c r="D135"/>
  <c r="C178"/>
  <c r="C136"/>
  <c r="D165"/>
  <c r="B58"/>
  <c r="C111"/>
  <c r="B188"/>
  <c r="D110"/>
  <c r="B167"/>
  <c r="C122"/>
  <c r="C167"/>
  <c r="D171"/>
  <c r="C65"/>
  <c r="D46"/>
  <c r="B182"/>
  <c r="D196"/>
  <c r="B38"/>
  <c r="D128"/>
  <c r="B45"/>
  <c r="B158"/>
  <c r="D38"/>
  <c r="D52"/>
  <c r="B114"/>
  <c r="B151"/>
  <c r="C66"/>
  <c r="K5" s="1"/>
  <c r="B112"/>
  <c r="B145"/>
  <c r="B27"/>
  <c r="C31"/>
  <c r="C189"/>
  <c r="D93"/>
  <c r="C127"/>
  <c r="C148"/>
  <c r="C36"/>
  <c r="D56"/>
  <c r="D177"/>
  <c r="B79"/>
  <c r="D114"/>
  <c r="C35"/>
  <c r="B187"/>
  <c r="C90"/>
  <c r="B124"/>
  <c r="C144"/>
  <c r="C40"/>
  <c r="B42"/>
  <c r="C186"/>
  <c r="D89"/>
  <c r="D122"/>
  <c r="D143"/>
  <c r="D41"/>
  <c r="C69"/>
  <c r="B128"/>
  <c r="C76"/>
  <c r="B147"/>
  <c r="C176"/>
  <c r="D44"/>
  <c r="B61"/>
  <c r="B105"/>
  <c r="B74"/>
  <c r="D82"/>
  <c r="D54"/>
  <c r="B71"/>
  <c r="C112"/>
  <c r="C134"/>
  <c r="D47"/>
  <c r="C68"/>
  <c r="C116"/>
  <c r="B161"/>
  <c r="D73"/>
  <c r="C74"/>
  <c r="C38"/>
  <c r="D139"/>
  <c r="B98"/>
  <c r="B135"/>
  <c r="B197"/>
  <c r="B192"/>
  <c r="D58"/>
  <c r="B50"/>
  <c r="D148"/>
  <c r="D104"/>
  <c r="D102"/>
  <c r="C55"/>
  <c r="C115"/>
  <c r="B174"/>
  <c r="B100"/>
  <c r="C78"/>
  <c r="C52"/>
  <c r="C174"/>
  <c r="D131"/>
  <c r="B104"/>
  <c r="B153"/>
  <c r="B85"/>
  <c r="D184"/>
  <c r="D62"/>
  <c r="D32"/>
  <c r="C54"/>
  <c r="D140"/>
  <c r="C30"/>
  <c r="B170"/>
  <c r="C37"/>
  <c r="C51"/>
  <c r="D116"/>
  <c r="C46"/>
  <c r="C157"/>
  <c r="D72"/>
  <c r="D109"/>
  <c r="C155"/>
  <c r="D70"/>
  <c r="D103"/>
  <c r="B195"/>
  <c r="C133"/>
  <c r="C142"/>
  <c r="C175"/>
  <c r="D78"/>
  <c r="D99"/>
  <c r="B44"/>
  <c r="B110"/>
  <c r="B127"/>
  <c r="D162"/>
  <c r="D183"/>
  <c r="B130"/>
  <c r="C138"/>
  <c r="B172"/>
  <c r="C75"/>
  <c r="C96"/>
  <c r="B28"/>
  <c r="D124"/>
  <c r="D137"/>
  <c r="C171"/>
  <c r="D74"/>
  <c r="D95"/>
  <c r="B30"/>
  <c r="C94"/>
  <c r="C152"/>
  <c r="C165"/>
  <c r="B168"/>
  <c r="C88"/>
  <c r="B171"/>
  <c r="C83"/>
  <c r="B37"/>
  <c r="D85"/>
  <c r="C104"/>
  <c r="D181"/>
  <c r="B92"/>
  <c r="C63"/>
  <c r="C164"/>
  <c r="B180"/>
  <c r="C106"/>
  <c r="C158"/>
  <c r="C33"/>
  <c r="D91"/>
  <c r="D185"/>
  <c r="B73"/>
  <c r="B39"/>
  <c r="C29"/>
  <c r="B35"/>
  <c r="B193"/>
  <c r="C129"/>
  <c r="D66"/>
  <c r="B80"/>
  <c r="B196"/>
  <c r="C109"/>
  <c r="C159"/>
  <c r="B51"/>
  <c r="D45"/>
  <c r="B107"/>
  <c r="C140"/>
  <c r="B125"/>
  <c r="C49"/>
  <c r="C103"/>
  <c r="D174"/>
  <c r="C145"/>
  <c r="B56"/>
  <c r="C85"/>
  <c r="C119"/>
  <c r="D156"/>
  <c r="B178"/>
  <c r="D132"/>
  <c r="D161"/>
  <c r="C146"/>
  <c r="B156"/>
  <c r="B97"/>
  <c r="C61"/>
  <c r="B53"/>
  <c r="C34"/>
  <c r="C130"/>
  <c r="B154"/>
  <c r="B163"/>
  <c r="C177"/>
  <c r="B46"/>
  <c r="B99"/>
  <c r="D193"/>
  <c r="C166"/>
  <c r="C126"/>
  <c r="C118"/>
  <c r="C143"/>
  <c r="D33"/>
  <c r="C43"/>
  <c r="B60"/>
  <c r="C27"/>
  <c r="C58"/>
  <c r="B119"/>
  <c r="C124"/>
  <c r="D112"/>
  <c r="D90"/>
  <c r="C153"/>
  <c r="D150"/>
  <c r="C150"/>
  <c r="C120"/>
  <c r="B102"/>
  <c r="D86"/>
  <c r="B143"/>
  <c r="C121"/>
  <c r="C81"/>
  <c r="D145"/>
  <c r="B155"/>
  <c r="C82"/>
  <c r="B66"/>
  <c r="B101"/>
  <c r="B72"/>
  <c r="D57"/>
  <c r="D154"/>
  <c r="C192"/>
  <c r="B29"/>
  <c r="D43"/>
  <c r="C39"/>
  <c r="C98"/>
  <c r="C184"/>
  <c r="C108"/>
  <c r="B111"/>
  <c r="D147"/>
  <c r="B41"/>
  <c r="C161"/>
  <c r="D160"/>
  <c r="B126"/>
  <c r="C93"/>
  <c r="B144"/>
  <c r="B59"/>
  <c r="D69"/>
  <c r="D87"/>
  <c r="B139"/>
  <c r="C173"/>
  <c r="B160"/>
  <c r="C195"/>
  <c r="D63"/>
  <c r="D83"/>
  <c r="B173"/>
  <c r="B129"/>
  <c r="D175"/>
  <c r="D127"/>
  <c r="B89"/>
  <c r="C141"/>
  <c r="B31"/>
  <c r="C131"/>
  <c r="C182"/>
  <c r="D94"/>
  <c r="C191"/>
  <c r="D30"/>
  <c r="B150"/>
  <c r="B106"/>
  <c r="C105"/>
  <c r="B82"/>
  <c r="C91"/>
  <c r="D42"/>
  <c r="D188"/>
  <c r="B62"/>
  <c r="B115"/>
  <c r="D152"/>
  <c r="C99"/>
  <c r="C53"/>
  <c r="C183"/>
  <c r="D68"/>
  <c r="B133"/>
  <c r="B109"/>
  <c r="C64"/>
  <c r="C80"/>
  <c r="D67"/>
  <c r="D169"/>
  <c r="C47"/>
  <c r="C71"/>
  <c r="D182"/>
  <c r="C110"/>
  <c r="D191"/>
  <c r="C42"/>
  <c r="D96"/>
  <c r="B183"/>
  <c r="D176"/>
  <c r="C163"/>
  <c r="D186"/>
  <c r="C87"/>
  <c r="B166"/>
  <c r="C67"/>
  <c r="D65"/>
  <c r="B122"/>
  <c r="B43"/>
  <c r="D100"/>
  <c r="B185"/>
  <c r="B191"/>
  <c r="B48"/>
  <c r="B177"/>
  <c r="C26"/>
  <c r="B181"/>
  <c r="D98"/>
  <c r="D120"/>
  <c r="D39"/>
  <c r="B55"/>
  <c r="B83"/>
  <c r="B113"/>
  <c r="B88"/>
  <c r="C180"/>
  <c r="B95"/>
  <c r="C101"/>
  <c r="B186"/>
  <c r="D60"/>
  <c r="B108"/>
  <c r="C45"/>
  <c r="C70"/>
  <c r="D125"/>
  <c r="D195"/>
  <c r="C185"/>
  <c r="D166"/>
  <c r="C179"/>
  <c r="D107"/>
  <c r="D118"/>
  <c r="C137"/>
  <c r="D129"/>
  <c r="B184"/>
  <c r="C79"/>
  <c r="D179"/>
  <c r="D189"/>
  <c r="D168"/>
  <c r="D123"/>
  <c r="C84"/>
  <c r="C62"/>
  <c r="B96"/>
  <c r="D146"/>
  <c r="B146"/>
  <c r="D111"/>
  <c r="D64"/>
  <c r="D142"/>
  <c r="B121"/>
  <c r="B142"/>
  <c r="B176"/>
  <c r="B90"/>
  <c r="D149"/>
  <c r="B140"/>
  <c r="B159"/>
  <c r="B141"/>
  <c r="D153"/>
  <c r="B54"/>
  <c r="C92"/>
  <c r="B76"/>
  <c r="D119"/>
  <c r="B164"/>
  <c r="D36"/>
  <c r="C48"/>
  <c r="B149"/>
  <c r="C181"/>
  <c r="C154"/>
  <c r="B65"/>
  <c r="B40"/>
  <c r="S36" i="46"/>
  <c r="T36" s="1"/>
  <c r="V36" s="1"/>
  <c r="U17" i="58" a="1"/>
  <c r="U18" s="1"/>
  <c r="W18" s="1"/>
  <c r="M21" s="1"/>
  <c r="W17" i="56"/>
  <c r="W19"/>
  <c r="N21" s="1"/>
  <c r="O17" i="61" a="1"/>
  <c r="O19" s="1"/>
  <c r="AB37" i="46"/>
  <c r="K37" s="1"/>
  <c r="AD37"/>
  <c r="L37" s="1"/>
  <c r="Q7" i="62"/>
  <c r="R8" s="1"/>
  <c r="S9" s="1"/>
  <c r="R6"/>
  <c r="S7" s="1"/>
  <c r="AE38" i="46"/>
  <c r="AG38"/>
  <c r="AH38"/>
  <c r="Y38"/>
  <c r="Z38" s="1"/>
  <c r="J38" s="1"/>
  <c r="AI38"/>
  <c r="AJ38"/>
  <c r="AF38"/>
  <c r="N6" i="62"/>
  <c r="O7" s="1"/>
  <c r="S17"/>
  <c r="S35" i="46"/>
  <c r="U35" s="1"/>
  <c r="L21" i="55"/>
  <c r="N7" i="62"/>
  <c r="S18"/>
  <c r="AG63" i="46"/>
  <c r="AF63"/>
  <c r="AI63" s="1"/>
  <c r="AK65"/>
  <c r="Z66"/>
  <c r="AJ65"/>
  <c r="AM65"/>
  <c r="AA65"/>
  <c r="AL65"/>
  <c r="AG64" i="41"/>
  <c r="AJ64" s="1"/>
  <c r="AH64"/>
  <c r="T34" i="46"/>
  <c r="AC37"/>
  <c r="AN66" i="41"/>
  <c r="AL66"/>
  <c r="AM66"/>
  <c r="AK66"/>
  <c r="AA67"/>
  <c r="AB66"/>
  <c r="O17" i="60" a="1"/>
  <c r="Q17" i="59"/>
  <c r="O17"/>
  <c r="Q19"/>
  <c r="P19"/>
  <c r="O19"/>
  <c r="Q18"/>
  <c r="P18"/>
  <c r="O18"/>
  <c r="P17"/>
  <c r="AC64" i="46"/>
  <c r="AE64" s="1"/>
  <c r="AH64" s="1"/>
  <c r="AP64"/>
  <c r="AR64" s="1"/>
  <c r="AB64"/>
  <c r="AD64" s="1"/>
  <c r="AQ64"/>
  <c r="AS64" s="1"/>
  <c r="AV64" s="1"/>
  <c r="AU63"/>
  <c r="AT63"/>
  <c r="AW63" s="1"/>
  <c r="AC65" i="41"/>
  <c r="AE65" s="1"/>
  <c r="AD65"/>
  <c r="AF65" s="1"/>
  <c r="AI65" s="1"/>
  <c r="U18" i="57"/>
  <c r="W18" s="1"/>
  <c r="M21" s="1"/>
  <c r="U19"/>
  <c r="U17"/>
  <c r="T33" i="46"/>
  <c r="AS51" i="41" l="1"/>
  <c r="AU51" s="1"/>
  <c r="AX51" s="1"/>
  <c r="AR51"/>
  <c r="AT51" s="1"/>
  <c r="AS52"/>
  <c r="AU52" s="1"/>
  <c r="AX52" s="1"/>
  <c r="AR52"/>
  <c r="AT52" s="1"/>
  <c r="AS53"/>
  <c r="AU53" s="1"/>
  <c r="AX53" s="1"/>
  <c r="AR53"/>
  <c r="AT53" s="1"/>
  <c r="AR54"/>
  <c r="AT54" s="1"/>
  <c r="AS54"/>
  <c r="AU54" s="1"/>
  <c r="AX54" s="1"/>
  <c r="AS55"/>
  <c r="AU55" s="1"/>
  <c r="AX55" s="1"/>
  <c r="AR55"/>
  <c r="AT55" s="1"/>
  <c r="AR56"/>
  <c r="AT56" s="1"/>
  <c r="AS56"/>
  <c r="AU56" s="1"/>
  <c r="AX56" s="1"/>
  <c r="AS57"/>
  <c r="AU57" s="1"/>
  <c r="AX57" s="1"/>
  <c r="AR57"/>
  <c r="AT57" s="1"/>
  <c r="AS58"/>
  <c r="AU58" s="1"/>
  <c r="AX58" s="1"/>
  <c r="AR58"/>
  <c r="AT58" s="1"/>
  <c r="M266" i="65"/>
  <c r="O264"/>
  <c r="N261"/>
  <c r="M258"/>
  <c r="N264"/>
  <c r="M261"/>
  <c r="O259"/>
  <c r="N256"/>
  <c r="M253"/>
  <c r="O251"/>
  <c r="N248"/>
  <c r="M245"/>
  <c r="O243"/>
  <c r="N240"/>
  <c r="M237"/>
  <c r="O235"/>
  <c r="N232"/>
  <c r="M229"/>
  <c r="O227"/>
  <c r="M226"/>
  <c r="M223"/>
  <c r="N220"/>
  <c r="O217"/>
  <c r="O214"/>
  <c r="M213"/>
  <c r="N210"/>
  <c r="N207"/>
  <c r="M265"/>
  <c r="O263"/>
  <c r="N260"/>
  <c r="M257"/>
  <c r="O255"/>
  <c r="N252"/>
  <c r="M249"/>
  <c r="O247"/>
  <c r="N244"/>
  <c r="M241"/>
  <c r="O239"/>
  <c r="N236"/>
  <c r="M233"/>
  <c r="O231"/>
  <c r="N228"/>
  <c r="O225"/>
  <c r="O222"/>
  <c r="M221"/>
  <c r="O219"/>
  <c r="M218"/>
  <c r="M215"/>
  <c r="N212"/>
  <c r="M208"/>
  <c r="M250"/>
  <c r="M248"/>
  <c r="N246"/>
  <c r="O244"/>
  <c r="O242"/>
  <c r="N233"/>
  <c r="M231"/>
  <c r="O229"/>
  <c r="N227"/>
  <c r="M224"/>
  <c r="N222"/>
  <c r="M217"/>
  <c r="O215"/>
  <c r="M209"/>
  <c r="M207"/>
  <c r="N204"/>
  <c r="O201"/>
  <c r="N197"/>
  <c r="O194"/>
  <c r="M193"/>
  <c r="O191"/>
  <c r="M190"/>
  <c r="N187"/>
  <c r="O183"/>
  <c r="M182"/>
  <c r="O178"/>
  <c r="N177"/>
  <c r="M176"/>
  <c r="O173"/>
  <c r="N172"/>
  <c r="M171"/>
  <c r="M167"/>
  <c r="N161"/>
  <c r="N158"/>
  <c r="N153"/>
  <c r="O150"/>
  <c r="M149"/>
  <c r="N143"/>
  <c r="O140"/>
  <c r="N139"/>
  <c r="M138"/>
  <c r="N134"/>
  <c r="N130"/>
  <c r="M129"/>
  <c r="N125"/>
  <c r="O121"/>
  <c r="M120"/>
  <c r="M119"/>
  <c r="N115"/>
  <c r="M114"/>
  <c r="O111"/>
  <c r="N110"/>
  <c r="O106"/>
  <c r="M105"/>
  <c r="O103"/>
  <c r="M102"/>
  <c r="O100"/>
  <c r="M96"/>
  <c r="M93"/>
  <c r="O91"/>
  <c r="M90"/>
  <c r="M87"/>
  <c r="M84"/>
  <c r="N81"/>
  <c r="N78"/>
  <c r="M75"/>
  <c r="N72"/>
  <c r="N69"/>
  <c r="M66"/>
  <c r="O64"/>
  <c r="N263"/>
  <c r="N259"/>
  <c r="O257"/>
  <c r="N255"/>
  <c r="M246"/>
  <c r="M244"/>
  <c r="N242"/>
  <c r="O240"/>
  <c r="O238"/>
  <c r="N229"/>
  <c r="M227"/>
  <c r="M222"/>
  <c r="O220"/>
  <c r="N215"/>
  <c r="O210"/>
  <c r="M204"/>
  <c r="N201"/>
  <c r="O198"/>
  <c r="M197"/>
  <c r="N194"/>
  <c r="N191"/>
  <c r="O188"/>
  <c r="M187"/>
  <c r="N183"/>
  <c r="N178"/>
  <c r="M177"/>
  <c r="N173"/>
  <c r="M172"/>
  <c r="O168"/>
  <c r="O162"/>
  <c r="M161"/>
  <c r="O159"/>
  <c r="M158"/>
  <c r="O154"/>
  <c r="M153"/>
  <c r="N150"/>
  <c r="O144"/>
  <c r="M143"/>
  <c r="N140"/>
  <c r="M139"/>
  <c r="O135"/>
  <c r="M134"/>
  <c r="O131"/>
  <c r="M130"/>
  <c r="O126"/>
  <c r="M125"/>
  <c r="O122"/>
  <c r="N121"/>
  <c r="O116"/>
  <c r="M115"/>
  <c r="N111"/>
  <c r="M110"/>
  <c r="N106"/>
  <c r="N103"/>
  <c r="N100"/>
  <c r="O97"/>
  <c r="O94"/>
  <c r="N91"/>
  <c r="O88"/>
  <c r="O85"/>
  <c r="O82"/>
  <c r="M81"/>
  <c r="O79"/>
  <c r="M78"/>
  <c r="O76"/>
  <c r="M72"/>
  <c r="M69"/>
  <c r="O67"/>
  <c r="N64"/>
  <c r="M61"/>
  <c r="O59"/>
  <c r="N56"/>
  <c r="M53"/>
  <c r="O51"/>
  <c r="N48"/>
  <c r="M45"/>
  <c r="M42"/>
  <c r="N39"/>
  <c r="N36"/>
  <c r="N33"/>
  <c r="N30"/>
  <c r="N27"/>
  <c r="O265"/>
  <c r="M263"/>
  <c r="O261"/>
  <c r="M259"/>
  <c r="N257"/>
  <c r="M255"/>
  <c r="O253"/>
  <c r="N251"/>
  <c r="M242"/>
  <c r="M240"/>
  <c r="N238"/>
  <c r="O236"/>
  <c r="O234"/>
  <c r="N225"/>
  <c r="M220"/>
  <c r="O218"/>
  <c r="O213"/>
  <c r="M210"/>
  <c r="O205"/>
  <c r="O202"/>
  <c r="M201"/>
  <c r="N198"/>
  <c r="O195"/>
  <c r="M194"/>
  <c r="M191"/>
  <c r="N188"/>
  <c r="O184"/>
  <c r="M183"/>
  <c r="O179"/>
  <c r="M178"/>
  <c r="O174"/>
  <c r="M173"/>
  <c r="N168"/>
  <c r="O163"/>
  <c r="N162"/>
  <c r="N159"/>
  <c r="N154"/>
  <c r="O151"/>
  <c r="M150"/>
  <c r="O145"/>
  <c r="N144"/>
  <c r="O141"/>
  <c r="M140"/>
  <c r="N135"/>
  <c r="N131"/>
  <c r="N126"/>
  <c r="N122"/>
  <c r="M121"/>
  <c r="O117"/>
  <c r="N116"/>
  <c r="O112"/>
  <c r="M111"/>
  <c r="M106"/>
  <c r="M103"/>
  <c r="M100"/>
  <c r="N97"/>
  <c r="N94"/>
  <c r="M91"/>
  <c r="N88"/>
  <c r="N85"/>
  <c r="N82"/>
  <c r="N79"/>
  <c r="N76"/>
  <c r="O73"/>
  <c r="O70"/>
  <c r="N67"/>
  <c r="M64"/>
  <c r="O62"/>
  <c r="N59"/>
  <c r="M56"/>
  <c r="O54"/>
  <c r="N51"/>
  <c r="O262"/>
  <c r="O260"/>
  <c r="O258"/>
  <c r="O256"/>
  <c r="O254"/>
  <c r="N245"/>
  <c r="M243"/>
  <c r="O241"/>
  <c r="N239"/>
  <c r="M230"/>
  <c r="M228"/>
  <c r="O226"/>
  <c r="O221"/>
  <c r="N219"/>
  <c r="M216"/>
  <c r="N214"/>
  <c r="M211"/>
  <c r="N206"/>
  <c r="N203"/>
  <c r="O200"/>
  <c r="M199"/>
  <c r="N196"/>
  <c r="M192"/>
  <c r="N189"/>
  <c r="O186"/>
  <c r="M185"/>
  <c r="N181"/>
  <c r="M180"/>
  <c r="M175"/>
  <c r="N170"/>
  <c r="M169"/>
  <c r="O166"/>
  <c r="M165"/>
  <c r="M164"/>
  <c r="N160"/>
  <c r="O157"/>
  <c r="O156"/>
  <c r="M155"/>
  <c r="O152"/>
  <c r="O148"/>
  <c r="N147"/>
  <c r="N146"/>
  <c r="N142"/>
  <c r="O137"/>
  <c r="N136"/>
  <c r="O133"/>
  <c r="M132"/>
  <c r="O128"/>
  <c r="M127"/>
  <c r="O124"/>
  <c r="M123"/>
  <c r="N118"/>
  <c r="N113"/>
  <c r="O109"/>
  <c r="N108"/>
  <c r="M107"/>
  <c r="M104"/>
  <c r="M101"/>
  <c r="O99"/>
  <c r="M98"/>
  <c r="M95"/>
  <c r="M92"/>
  <c r="N89"/>
  <c r="N86"/>
  <c r="M83"/>
  <c r="N80"/>
  <c r="N77"/>
  <c r="N74"/>
  <c r="N71"/>
  <c r="N68"/>
  <c r="M65"/>
  <c r="O63"/>
  <c r="N60"/>
  <c r="M57"/>
  <c r="O55"/>
  <c r="N52"/>
  <c r="M49"/>
  <c r="O47"/>
  <c r="N44"/>
  <c r="N41"/>
  <c r="O38"/>
  <c r="M34"/>
  <c r="M31"/>
  <c r="O29"/>
  <c r="M28"/>
  <c r="O26"/>
  <c r="O266"/>
  <c r="O252"/>
  <c r="N250"/>
  <c r="M239"/>
  <c r="O232"/>
  <c r="N230"/>
  <c r="N192"/>
  <c r="M186"/>
  <c r="N176"/>
  <c r="N174"/>
  <c r="O169"/>
  <c r="O167"/>
  <c r="M163"/>
  <c r="M159"/>
  <c r="N157"/>
  <c r="M156"/>
  <c r="O146"/>
  <c r="O136"/>
  <c r="O134"/>
  <c r="O127"/>
  <c r="O125"/>
  <c r="O115"/>
  <c r="M112"/>
  <c r="O110"/>
  <c r="N107"/>
  <c r="O102"/>
  <c r="N98"/>
  <c r="N96"/>
  <c r="O77"/>
  <c r="N75"/>
  <c r="O71"/>
  <c r="O69"/>
  <c r="N62"/>
  <c r="O60"/>
  <c r="N58"/>
  <c r="O56"/>
  <c r="M54"/>
  <c r="M52"/>
  <c r="M50"/>
  <c r="M48"/>
  <c r="N46"/>
  <c r="O44"/>
  <c r="M39"/>
  <c r="N37"/>
  <c r="M32"/>
  <c r="M30"/>
  <c r="O28"/>
  <c r="N26"/>
  <c r="N266"/>
  <c r="N254"/>
  <c r="M252"/>
  <c r="O245"/>
  <c r="N234"/>
  <c r="M232"/>
  <c r="N213"/>
  <c r="O211"/>
  <c r="O209"/>
  <c r="O207"/>
  <c r="O203"/>
  <c r="N184"/>
  <c r="O182"/>
  <c r="M174"/>
  <c r="O172"/>
  <c r="N169"/>
  <c r="N167"/>
  <c r="O164"/>
  <c r="O161"/>
  <c r="M157"/>
  <c r="M154"/>
  <c r="N152"/>
  <c r="O147"/>
  <c r="M146"/>
  <c r="O142"/>
  <c r="M136"/>
  <c r="O132"/>
  <c r="N127"/>
  <c r="O123"/>
  <c r="O118"/>
  <c r="N102"/>
  <c r="O87"/>
  <c r="O83"/>
  <c r="M79"/>
  <c r="M77"/>
  <c r="N73"/>
  <c r="M71"/>
  <c r="M62"/>
  <c r="M60"/>
  <c r="M58"/>
  <c r="M46"/>
  <c r="M44"/>
  <c r="O42"/>
  <c r="O40"/>
  <c r="M37"/>
  <c r="O35"/>
  <c r="N28"/>
  <c r="M26"/>
  <c r="M260"/>
  <c r="M254"/>
  <c r="N247"/>
  <c r="M236"/>
  <c r="M234"/>
  <c r="O224"/>
  <c r="N211"/>
  <c r="N209"/>
  <c r="N205"/>
  <c r="M203"/>
  <c r="O199"/>
  <c r="M184"/>
  <c r="N182"/>
  <c r="N179"/>
  <c r="N164"/>
  <c r="M152"/>
  <c r="M147"/>
  <c r="M144"/>
  <c r="M142"/>
  <c r="N137"/>
  <c r="N132"/>
  <c r="O130"/>
  <c r="N123"/>
  <c r="M118"/>
  <c r="O113"/>
  <c r="O108"/>
  <c r="O104"/>
  <c r="N99"/>
  <c r="O93"/>
  <c r="O89"/>
  <c r="N87"/>
  <c r="M85"/>
  <c r="N83"/>
  <c r="O81"/>
  <c r="M73"/>
  <c r="O66"/>
  <c r="N42"/>
  <c r="N40"/>
  <c r="N35"/>
  <c r="O33"/>
  <c r="M262"/>
  <c r="N253"/>
  <c r="N235"/>
  <c r="O233"/>
  <c r="O228"/>
  <c r="M214"/>
  <c r="M212"/>
  <c r="O208"/>
  <c r="O206"/>
  <c r="N200"/>
  <c r="N185"/>
  <c r="N180"/>
  <c r="M168"/>
  <c r="M162"/>
  <c r="M160"/>
  <c r="N155"/>
  <c r="O153"/>
  <c r="N151"/>
  <c r="O149"/>
  <c r="N145"/>
  <c r="N138"/>
  <c r="M133"/>
  <c r="M128"/>
  <c r="M124"/>
  <c r="N119"/>
  <c r="O114"/>
  <c r="M109"/>
  <c r="N101"/>
  <c r="O90"/>
  <c r="O84"/>
  <c r="O80"/>
  <c r="O78"/>
  <c r="M74"/>
  <c r="O72"/>
  <c r="M70"/>
  <c r="M63"/>
  <c r="N61"/>
  <c r="N57"/>
  <c r="N45"/>
  <c r="N43"/>
  <c r="O41"/>
  <c r="O36"/>
  <c r="M27"/>
  <c r="M256"/>
  <c r="M247"/>
  <c r="N231"/>
  <c r="N223"/>
  <c r="N218"/>
  <c r="N216"/>
  <c r="O196"/>
  <c r="N190"/>
  <c r="M188"/>
  <c r="N186"/>
  <c r="M170"/>
  <c r="M148"/>
  <c r="O138"/>
  <c r="O119"/>
  <c r="M117"/>
  <c r="M113"/>
  <c r="O107"/>
  <c r="M94"/>
  <c r="O75"/>
  <c r="O61"/>
  <c r="O58"/>
  <c r="N55"/>
  <c r="N53"/>
  <c r="O46"/>
  <c r="O43"/>
  <c r="N38"/>
  <c r="M36"/>
  <c r="N29"/>
  <c r="O249"/>
  <c r="O237"/>
  <c r="M225"/>
  <c r="M205"/>
  <c r="M200"/>
  <c r="M198"/>
  <c r="M196"/>
  <c r="O192"/>
  <c r="O181"/>
  <c r="O165"/>
  <c r="O129"/>
  <c r="O101"/>
  <c r="O96"/>
  <c r="M89"/>
  <c r="O86"/>
  <c r="M55"/>
  <c r="O50"/>
  <c r="O48"/>
  <c r="M43"/>
  <c r="M40"/>
  <c r="M38"/>
  <c r="O31"/>
  <c r="M29"/>
  <c r="N265"/>
  <c r="N262"/>
  <c r="N249"/>
  <c r="N243"/>
  <c r="N237"/>
  <c r="N202"/>
  <c r="M181"/>
  <c r="O175"/>
  <c r="O171"/>
  <c r="N165"/>
  <c r="O158"/>
  <c r="N149"/>
  <c r="N141"/>
  <c r="M131"/>
  <c r="N129"/>
  <c r="M122"/>
  <c r="O120"/>
  <c r="N104"/>
  <c r="O98"/>
  <c r="M86"/>
  <c r="N66"/>
  <c r="N50"/>
  <c r="M33"/>
  <c r="N31"/>
  <c r="M264"/>
  <c r="O248"/>
  <c r="N226"/>
  <c r="M206"/>
  <c r="N199"/>
  <c r="O197"/>
  <c r="N195"/>
  <c r="O193"/>
  <c r="M189"/>
  <c r="M166"/>
  <c r="M145"/>
  <c r="M137"/>
  <c r="M116"/>
  <c r="N114"/>
  <c r="N95"/>
  <c r="N90"/>
  <c r="M82"/>
  <c r="M76"/>
  <c r="O65"/>
  <c r="M59"/>
  <c r="O49"/>
  <c r="M47"/>
  <c r="O39"/>
  <c r="O32"/>
  <c r="O30"/>
  <c r="M235"/>
  <c r="N217"/>
  <c r="O187"/>
  <c r="O180"/>
  <c r="O176"/>
  <c r="O155"/>
  <c r="N124"/>
  <c r="M97"/>
  <c r="N63"/>
  <c r="O34"/>
  <c r="M238"/>
  <c r="M219"/>
  <c r="O143"/>
  <c r="N117"/>
  <c r="M99"/>
  <c r="M88"/>
  <c r="N34"/>
  <c r="N241"/>
  <c r="N224"/>
  <c r="N208"/>
  <c r="O189"/>
  <c r="N171"/>
  <c r="N166"/>
  <c r="M126"/>
  <c r="N112"/>
  <c r="M108"/>
  <c r="N93"/>
  <c r="N84"/>
  <c r="O68"/>
  <c r="O52"/>
  <c r="N49"/>
  <c r="O27"/>
  <c r="O223"/>
  <c r="O204"/>
  <c r="M179"/>
  <c r="M135"/>
  <c r="N128"/>
  <c r="N109"/>
  <c r="O95"/>
  <c r="O92"/>
  <c r="M80"/>
  <c r="N70"/>
  <c r="O57"/>
  <c r="M51"/>
  <c r="M41"/>
  <c r="M35"/>
  <c r="N193"/>
  <c r="O190"/>
  <c r="N175"/>
  <c r="N148"/>
  <c r="M141"/>
  <c r="O139"/>
  <c r="O250"/>
  <c r="M195"/>
  <c r="N163"/>
  <c r="O105"/>
  <c r="O74"/>
  <c r="O53"/>
  <c r="O246"/>
  <c r="N221"/>
  <c r="O212"/>
  <c r="O177"/>
  <c r="O170"/>
  <c r="O160"/>
  <c r="N120"/>
  <c r="N105"/>
  <c r="M67"/>
  <c r="M202"/>
  <c r="M151"/>
  <c r="M251"/>
  <c r="N258"/>
  <c r="O185"/>
  <c r="N47"/>
  <c r="N54"/>
  <c r="N32"/>
  <c r="N92"/>
  <c r="N65"/>
  <c r="M68"/>
  <c r="O45"/>
  <c r="O230"/>
  <c r="N156"/>
  <c r="N133"/>
  <c r="O216"/>
  <c r="O37"/>
  <c r="AH37" i="41"/>
  <c r="AG37"/>
  <c r="AI37"/>
  <c r="B16" i="63"/>
  <c r="M35" i="41" s="1"/>
  <c r="L5" i="63"/>
  <c r="AR45" i="41"/>
  <c r="AT45" s="1"/>
  <c r="AR43"/>
  <c r="AT43" s="1"/>
  <c r="AR49"/>
  <c r="AT49" s="1"/>
  <c r="AR44"/>
  <c r="AT44" s="1"/>
  <c r="AR42"/>
  <c r="AT42" s="1"/>
  <c r="AS45"/>
  <c r="AU45" s="1"/>
  <c r="AX45" s="1"/>
  <c r="AR61"/>
  <c r="AT61" s="1"/>
  <c r="AR48"/>
  <c r="AT48" s="1"/>
  <c r="AR63"/>
  <c r="AT63" s="1"/>
  <c r="AR64"/>
  <c r="AT64" s="1"/>
  <c r="AS42"/>
  <c r="AU42" s="1"/>
  <c r="AX42" s="1"/>
  <c r="AS48"/>
  <c r="AU48" s="1"/>
  <c r="AX48" s="1"/>
  <c r="AS43"/>
  <c r="AU43" s="1"/>
  <c r="AX43" s="1"/>
  <c r="AS59"/>
  <c r="AU59" s="1"/>
  <c r="AX59" s="1"/>
  <c r="AS62"/>
  <c r="AU62" s="1"/>
  <c r="AX62" s="1"/>
  <c r="AS63"/>
  <c r="AU63" s="1"/>
  <c r="AX63" s="1"/>
  <c r="AR62"/>
  <c r="AT62" s="1"/>
  <c r="AS50"/>
  <c r="AU50" s="1"/>
  <c r="AX50" s="1"/>
  <c r="AS60"/>
  <c r="AU60" s="1"/>
  <c r="AX60" s="1"/>
  <c r="AR60"/>
  <c r="AT60" s="1"/>
  <c r="AS46"/>
  <c r="AU46" s="1"/>
  <c r="AX46" s="1"/>
  <c r="AS47"/>
  <c r="AU47" s="1"/>
  <c r="AX47" s="1"/>
  <c r="AR47"/>
  <c r="AT47" s="1"/>
  <c r="AR46"/>
  <c r="AT46" s="1"/>
  <c r="AR59"/>
  <c r="AT59" s="1"/>
  <c r="AS61"/>
  <c r="AU61" s="1"/>
  <c r="AX61" s="1"/>
  <c r="AR50"/>
  <c r="AT50" s="1"/>
  <c r="AS49"/>
  <c r="AU49" s="1"/>
  <c r="AX49" s="1"/>
  <c r="AS44"/>
  <c r="AU44" s="1"/>
  <c r="AX44" s="1"/>
  <c r="AS64"/>
  <c r="AU64" s="1"/>
  <c r="AX64" s="1"/>
  <c r="AS65"/>
  <c r="AU65" s="1"/>
  <c r="AX65" s="1"/>
  <c r="AR65"/>
  <c r="AT65" s="1"/>
  <c r="AW65" s="1"/>
  <c r="D46" i="65"/>
  <c r="C181"/>
  <c r="D96"/>
  <c r="D141"/>
  <c r="C187"/>
  <c r="D102"/>
  <c r="C144"/>
  <c r="C28"/>
  <c r="C42"/>
  <c r="D148"/>
  <c r="D181"/>
  <c r="B83"/>
  <c r="D106"/>
  <c r="C136"/>
  <c r="C48"/>
  <c r="D40"/>
  <c r="B110"/>
  <c r="B143"/>
  <c r="D178"/>
  <c r="C79"/>
  <c r="B109"/>
  <c r="B44"/>
  <c r="B182"/>
  <c r="D84"/>
  <c r="D117"/>
  <c r="C151"/>
  <c r="B181"/>
  <c r="C84"/>
  <c r="D35"/>
  <c r="D156"/>
  <c r="C188"/>
  <c r="B91"/>
  <c r="D126"/>
  <c r="C156"/>
  <c r="D29"/>
  <c r="D164"/>
  <c r="B99"/>
  <c r="D163"/>
  <c r="B53"/>
  <c r="C170"/>
  <c r="C107"/>
  <c r="B47"/>
  <c r="C81"/>
  <c r="B148"/>
  <c r="B81"/>
  <c r="C129"/>
  <c r="D63"/>
  <c r="C128"/>
  <c r="D152"/>
  <c r="D151"/>
  <c r="C150"/>
  <c r="C50"/>
  <c r="D175"/>
  <c r="C78"/>
  <c r="C141"/>
  <c r="B77"/>
  <c r="D50"/>
  <c r="B159"/>
  <c r="B141"/>
  <c r="B175"/>
  <c r="C62"/>
  <c r="C100"/>
  <c r="D192"/>
  <c r="C196"/>
  <c r="C63"/>
  <c r="D70"/>
  <c r="C39"/>
  <c r="C167"/>
  <c r="D54"/>
  <c r="C106"/>
  <c r="B73"/>
  <c r="C57"/>
  <c r="B170"/>
  <c r="C85"/>
  <c r="C130"/>
  <c r="B176"/>
  <c r="C91"/>
  <c r="B133"/>
  <c r="B39"/>
  <c r="D55"/>
  <c r="D136"/>
  <c r="D169"/>
  <c r="B71"/>
  <c r="D94"/>
  <c r="C124"/>
  <c r="D30"/>
  <c r="D52"/>
  <c r="B98"/>
  <c r="B131"/>
  <c r="B164"/>
  <c r="C67"/>
  <c r="B97"/>
  <c r="B56"/>
  <c r="C169"/>
  <c r="D72"/>
  <c r="D105"/>
  <c r="C139"/>
  <c r="B169"/>
  <c r="C72"/>
  <c r="D47"/>
  <c r="D144"/>
  <c r="D177"/>
  <c r="B79"/>
  <c r="D114"/>
  <c r="D143"/>
  <c r="D41"/>
  <c r="D140"/>
  <c r="C74"/>
  <c r="D139"/>
  <c r="B38"/>
  <c r="C146"/>
  <c r="C83"/>
  <c r="B48"/>
  <c r="B187"/>
  <c r="B124"/>
  <c r="B31"/>
  <c r="D104"/>
  <c r="C171"/>
  <c r="C104"/>
  <c r="B102"/>
  <c r="D103"/>
  <c r="D101"/>
  <c r="D176"/>
  <c r="B125"/>
  <c r="C159"/>
  <c r="B78"/>
  <c r="B59"/>
  <c r="C165"/>
  <c r="D146"/>
  <c r="D32"/>
  <c r="C71"/>
  <c r="C135"/>
  <c r="C92"/>
  <c r="D196"/>
  <c r="C197"/>
  <c r="D43"/>
  <c r="C155"/>
  <c r="C60"/>
  <c r="D145"/>
  <c r="D99"/>
  <c r="C73"/>
  <c r="D171"/>
  <c r="B33"/>
  <c r="D160"/>
  <c r="B74"/>
  <c r="B119"/>
  <c r="D166"/>
  <c r="B80"/>
  <c r="D123"/>
  <c r="D49"/>
  <c r="C27"/>
  <c r="D124"/>
  <c r="D157"/>
  <c r="C179"/>
  <c r="D82"/>
  <c r="D111"/>
  <c r="D42"/>
  <c r="D184"/>
  <c r="B86"/>
  <c r="C118"/>
  <c r="B152"/>
  <c r="D183"/>
  <c r="B85"/>
  <c r="C34"/>
  <c r="C157"/>
  <c r="C189"/>
  <c r="D93"/>
  <c r="C127"/>
  <c r="B157"/>
  <c r="B27"/>
  <c r="D59"/>
  <c r="D132"/>
  <c r="D165"/>
  <c r="B67"/>
  <c r="B100"/>
  <c r="D131"/>
  <c r="D53"/>
  <c r="B114"/>
  <c r="D182"/>
  <c r="D115"/>
  <c r="B186"/>
  <c r="C122"/>
  <c r="B185"/>
  <c r="B37"/>
  <c r="B163"/>
  <c r="C99"/>
  <c r="B55"/>
  <c r="D80"/>
  <c r="C147"/>
  <c r="D79"/>
  <c r="D185"/>
  <c r="D33"/>
  <c r="B168"/>
  <c r="C125"/>
  <c r="C68"/>
  <c r="B96"/>
  <c r="C158"/>
  <c r="B34"/>
  <c r="C174"/>
  <c r="C164"/>
  <c r="D92"/>
  <c r="C26"/>
  <c r="C95"/>
  <c r="C195"/>
  <c r="B197"/>
  <c r="C192"/>
  <c r="C149"/>
  <c r="D109"/>
  <c r="C112"/>
  <c r="D112"/>
  <c r="B68"/>
  <c r="D172"/>
  <c r="B140"/>
  <c r="C59"/>
  <c r="B46"/>
  <c r="C117"/>
  <c r="C162"/>
  <c r="D77"/>
  <c r="C123"/>
  <c r="B165"/>
  <c r="C80"/>
  <c r="C53"/>
  <c r="C173"/>
  <c r="D76"/>
  <c r="B107"/>
  <c r="D130"/>
  <c r="C160"/>
  <c r="B63"/>
  <c r="B57"/>
  <c r="B134"/>
  <c r="B167"/>
  <c r="C70"/>
  <c r="B104"/>
  <c r="D135"/>
  <c r="B51"/>
  <c r="B42"/>
  <c r="C109"/>
  <c r="C142"/>
  <c r="C175"/>
  <c r="D78"/>
  <c r="C108"/>
  <c r="C45"/>
  <c r="D180"/>
  <c r="B82"/>
  <c r="B115"/>
  <c r="D150"/>
  <c r="C180"/>
  <c r="D83"/>
  <c r="D36"/>
  <c r="B147"/>
  <c r="B84"/>
  <c r="B40"/>
  <c r="C89"/>
  <c r="B156"/>
  <c r="C88"/>
  <c r="B130"/>
  <c r="B65"/>
  <c r="B129"/>
  <c r="C177"/>
  <c r="D113"/>
  <c r="B177"/>
  <c r="D39"/>
  <c r="B120"/>
  <c r="B126"/>
  <c r="C76"/>
  <c r="B160"/>
  <c r="D68"/>
  <c r="B41"/>
  <c r="B64"/>
  <c r="B149"/>
  <c r="B52"/>
  <c r="C126"/>
  <c r="C182"/>
  <c r="B61"/>
  <c r="B50"/>
  <c r="C191"/>
  <c r="B192"/>
  <c r="B36"/>
  <c r="D56"/>
  <c r="B106"/>
  <c r="B151"/>
  <c r="C66"/>
  <c r="K5" s="1"/>
  <c r="L6" s="1"/>
  <c r="M7" s="1"/>
  <c r="S19" s="1"/>
  <c r="B112"/>
  <c r="D155"/>
  <c r="B69"/>
  <c r="C30"/>
  <c r="C161"/>
  <c r="B62"/>
  <c r="B95"/>
  <c r="D118"/>
  <c r="C148"/>
  <c r="C36"/>
  <c r="D28"/>
  <c r="B122"/>
  <c r="B155"/>
  <c r="D189"/>
  <c r="B92"/>
  <c r="B121"/>
  <c r="B32"/>
  <c r="B54"/>
  <c r="C97"/>
  <c r="C133"/>
  <c r="C65"/>
  <c r="C113"/>
  <c r="C90"/>
  <c r="D74"/>
  <c r="D127"/>
  <c r="B43"/>
  <c r="B26"/>
  <c r="C64"/>
  <c r="C140"/>
  <c r="D86"/>
  <c r="C185"/>
  <c r="C166"/>
  <c r="D174"/>
  <c r="B178"/>
  <c r="D149"/>
  <c r="C116"/>
  <c r="D187"/>
  <c r="C154"/>
  <c r="D95"/>
  <c r="B154"/>
  <c r="D85"/>
  <c r="D195"/>
  <c r="C82"/>
  <c r="B70"/>
  <c r="B29"/>
  <c r="D89"/>
  <c r="C44"/>
  <c r="B145"/>
  <c r="C138"/>
  <c r="B87"/>
  <c r="C41"/>
  <c r="D142"/>
  <c r="B146"/>
  <c r="D147"/>
  <c r="C121"/>
  <c r="C163"/>
  <c r="C96"/>
  <c r="D168"/>
  <c r="B103"/>
  <c r="C168"/>
  <c r="C61"/>
  <c r="D64"/>
  <c r="B172"/>
  <c r="C152"/>
  <c r="D34"/>
  <c r="C110"/>
  <c r="C172"/>
  <c r="C52"/>
  <c r="D65"/>
  <c r="D161"/>
  <c r="B117"/>
  <c r="B138"/>
  <c r="C46"/>
  <c r="D162"/>
  <c r="B180"/>
  <c r="B189"/>
  <c r="B166"/>
  <c r="D129"/>
  <c r="C131"/>
  <c r="C77"/>
  <c r="C143"/>
  <c r="B128"/>
  <c r="D38"/>
  <c r="C49"/>
  <c r="C54"/>
  <c r="B144"/>
  <c r="C51"/>
  <c r="C184"/>
  <c r="D60"/>
  <c r="D61"/>
  <c r="C178"/>
  <c r="C115"/>
  <c r="C40"/>
  <c r="D120"/>
  <c r="D186"/>
  <c r="D119"/>
  <c r="B90"/>
  <c r="B89"/>
  <c r="D97"/>
  <c r="D44"/>
  <c r="C75"/>
  <c r="C186"/>
  <c r="C32"/>
  <c r="B28"/>
  <c r="C69"/>
  <c r="B173"/>
  <c r="C93"/>
  <c r="D57"/>
  <c r="D125"/>
  <c r="B195"/>
  <c r="C193"/>
  <c r="C35"/>
  <c r="B179"/>
  <c r="C103"/>
  <c r="D107"/>
  <c r="D73"/>
  <c r="C56"/>
  <c r="B60"/>
  <c r="D100"/>
  <c r="C94"/>
  <c r="C33"/>
  <c r="B171"/>
  <c r="B153"/>
  <c r="D26"/>
  <c r="B136"/>
  <c r="D128"/>
  <c r="C176"/>
  <c r="D88"/>
  <c r="D75"/>
  <c r="D66"/>
  <c r="D58"/>
  <c r="D138"/>
  <c r="D71"/>
  <c r="C105"/>
  <c r="D48"/>
  <c r="B58"/>
  <c r="D191"/>
  <c r="B101"/>
  <c r="D31"/>
  <c r="D81"/>
  <c r="D153"/>
  <c r="D158"/>
  <c r="B161"/>
  <c r="D173"/>
  <c r="D91"/>
  <c r="D121"/>
  <c r="B45"/>
  <c r="B116"/>
  <c r="C145"/>
  <c r="D69"/>
  <c r="C132"/>
  <c r="C43"/>
  <c r="B139"/>
  <c r="B76"/>
  <c r="D27"/>
  <c r="B132"/>
  <c r="C137"/>
  <c r="B137"/>
  <c r="C114"/>
  <c r="C38"/>
  <c r="D98"/>
  <c r="C86"/>
  <c r="D62"/>
  <c r="B174"/>
  <c r="C183"/>
  <c r="D167"/>
  <c r="C87"/>
  <c r="C101"/>
  <c r="B196"/>
  <c r="C98"/>
  <c r="C29"/>
  <c r="D154"/>
  <c r="B158"/>
  <c r="D159"/>
  <c r="D188"/>
  <c r="C120"/>
  <c r="C55"/>
  <c r="B127"/>
  <c r="D51"/>
  <c r="B108"/>
  <c r="B113"/>
  <c r="C47"/>
  <c r="D170"/>
  <c r="B118"/>
  <c r="C119"/>
  <c r="B93"/>
  <c r="D197"/>
  <c r="B188"/>
  <c r="C153"/>
  <c r="B72"/>
  <c r="C134"/>
  <c r="B150"/>
  <c r="B193"/>
  <c r="D134"/>
  <c r="D37"/>
  <c r="D108"/>
  <c r="B66"/>
  <c r="D179"/>
  <c r="B49"/>
  <c r="B111"/>
  <c r="B191"/>
  <c r="D87"/>
  <c r="D90"/>
  <c r="B94"/>
  <c r="D45"/>
  <c r="D137"/>
  <c r="D67"/>
  <c r="B142"/>
  <c r="C58"/>
  <c r="B123"/>
  <c r="B105"/>
  <c r="D110"/>
  <c r="B35"/>
  <c r="B183"/>
  <c r="D133"/>
  <c r="B30"/>
  <c r="C31"/>
  <c r="B88"/>
  <c r="B162"/>
  <c r="D122"/>
  <c r="D193"/>
  <c r="B135"/>
  <c r="C111"/>
  <c r="C37"/>
  <c r="C102"/>
  <c r="B184"/>
  <c r="B75"/>
  <c r="D116"/>
  <c r="Q5" i="63"/>
  <c r="L6"/>
  <c r="M7" s="1"/>
  <c r="S19" s="1"/>
  <c r="M5"/>
  <c r="AF35" i="41"/>
  <c r="S35"/>
  <c r="AK36"/>
  <c r="AO36"/>
  <c r="K36"/>
  <c r="B7" i="64" s="1"/>
  <c r="AM36" i="41"/>
  <c r="AJ36"/>
  <c r="AD36"/>
  <c r="AE36" s="1"/>
  <c r="L36" s="1"/>
  <c r="AL36"/>
  <c r="AN36"/>
  <c r="G38"/>
  <c r="P17" i="61"/>
  <c r="Q17"/>
  <c r="W36" i="46"/>
  <c r="O17" i="61"/>
  <c r="U36" i="46"/>
  <c r="U19" i="58"/>
  <c r="W19" s="1"/>
  <c r="N21" s="1"/>
  <c r="L21" i="56"/>
  <c r="U17" i="58"/>
  <c r="W17" s="1"/>
  <c r="P18" i="61"/>
  <c r="Q18"/>
  <c r="O18"/>
  <c r="P19"/>
  <c r="Q19"/>
  <c r="AD38" i="46"/>
  <c r="N38" s="1"/>
  <c r="AA37"/>
  <c r="R37" s="1"/>
  <c r="AB38"/>
  <c r="K38" s="1"/>
  <c r="N37"/>
  <c r="W17" i="57"/>
  <c r="W19"/>
  <c r="N21" s="1"/>
  <c r="M37" i="46"/>
  <c r="AF64"/>
  <c r="AI64" s="1"/>
  <c r="AG64"/>
  <c r="AL67" i="41"/>
  <c r="AA68"/>
  <c r="AB67"/>
  <c r="AN67"/>
  <c r="AM67"/>
  <c r="AK67"/>
  <c r="O17" i="60"/>
  <c r="Q18"/>
  <c r="O18"/>
  <c r="P17"/>
  <c r="O19"/>
  <c r="Q17"/>
  <c r="P19"/>
  <c r="Q19"/>
  <c r="P18"/>
  <c r="V33" i="46"/>
  <c r="W33"/>
  <c r="AO33" s="1"/>
  <c r="AO39" s="1"/>
  <c r="W3" s="1"/>
  <c r="AR66" i="41"/>
  <c r="AT66" s="1"/>
  <c r="AD66"/>
  <c r="AF66" s="1"/>
  <c r="AI66" s="1"/>
  <c r="AC66"/>
  <c r="AE66" s="1"/>
  <c r="AS66"/>
  <c r="AU66" s="1"/>
  <c r="AX66" s="1"/>
  <c r="U17" i="59" a="1"/>
  <c r="AH65" i="41"/>
  <c r="AG65"/>
  <c r="AJ65" s="1"/>
  <c r="T35" i="46"/>
  <c r="AU64"/>
  <c r="AT64"/>
  <c r="AW64" s="1"/>
  <c r="AK66"/>
  <c r="AJ66"/>
  <c r="Z67"/>
  <c r="AA66"/>
  <c r="AM66"/>
  <c r="AL66"/>
  <c r="W34"/>
  <c r="V34"/>
  <c r="AC38"/>
  <c r="K12" i="62" a="1"/>
  <c r="AQ65" i="46"/>
  <c r="AS65" s="1"/>
  <c r="AV65" s="1"/>
  <c r="AP65"/>
  <c r="AR65" s="1"/>
  <c r="AB65"/>
  <c r="AD65" s="1"/>
  <c r="AC65"/>
  <c r="AE65" s="1"/>
  <c r="AH65" s="1"/>
  <c r="AW57" i="41" l="1"/>
  <c r="AV57"/>
  <c r="AV55"/>
  <c r="AW55"/>
  <c r="AV53"/>
  <c r="AW53"/>
  <c r="AW51"/>
  <c r="AV51"/>
  <c r="AW56"/>
  <c r="AV56"/>
  <c r="AW54"/>
  <c r="AV54"/>
  <c r="AW58"/>
  <c r="AV58"/>
  <c r="AV52"/>
  <c r="AW52"/>
  <c r="M265" i="64"/>
  <c r="M262"/>
  <c r="M259"/>
  <c r="O257"/>
  <c r="M256"/>
  <c r="M253"/>
  <c r="N250"/>
  <c r="N247"/>
  <c r="M244"/>
  <c r="O242"/>
  <c r="O239"/>
  <c r="N236"/>
  <c r="M233"/>
  <c r="M230"/>
  <c r="O228"/>
  <c r="N225"/>
  <c r="N222"/>
  <c r="M219"/>
  <c r="O217"/>
  <c r="O264"/>
  <c r="N261"/>
  <c r="N258"/>
  <c r="O255"/>
  <c r="O252"/>
  <c r="M251"/>
  <c r="O249"/>
  <c r="M248"/>
  <c r="O246"/>
  <c r="N243"/>
  <c r="M240"/>
  <c r="M237"/>
  <c r="O235"/>
  <c r="O232"/>
  <c r="N229"/>
  <c r="M226"/>
  <c r="O224"/>
  <c r="M223"/>
  <c r="N262"/>
  <c r="N260"/>
  <c r="O258"/>
  <c r="N253"/>
  <c r="N244"/>
  <c r="M242"/>
  <c r="O240"/>
  <c r="N233"/>
  <c r="O231"/>
  <c r="M222"/>
  <c r="O220"/>
  <c r="O215"/>
  <c r="N212"/>
  <c r="M209"/>
  <c r="M206"/>
  <c r="O204"/>
  <c r="M203"/>
  <c r="O201"/>
  <c r="M200"/>
  <c r="O198"/>
  <c r="N195"/>
  <c r="M192"/>
  <c r="M189"/>
  <c r="O186"/>
  <c r="M185"/>
  <c r="O179"/>
  <c r="N178"/>
  <c r="M177"/>
  <c r="N173"/>
  <c r="O167"/>
  <c r="N163"/>
  <c r="O162"/>
  <c r="M161"/>
  <c r="N157"/>
  <c r="M156"/>
  <c r="O152"/>
  <c r="M151"/>
  <c r="O144"/>
  <c r="M143"/>
  <c r="M140"/>
  <c r="O136"/>
  <c r="M135"/>
  <c r="N132"/>
  <c r="N127"/>
  <c r="N122"/>
  <c r="M121"/>
  <c r="N116"/>
  <c r="O111"/>
  <c r="N110"/>
  <c r="O107"/>
  <c r="M106"/>
  <c r="O100"/>
  <c r="N99"/>
  <c r="M98"/>
  <c r="O92"/>
  <c r="N91"/>
  <c r="M90"/>
  <c r="O84"/>
  <c r="N83"/>
  <c r="M82"/>
  <c r="O76"/>
  <c r="N75"/>
  <c r="M74"/>
  <c r="O68"/>
  <c r="N67"/>
  <c r="M66"/>
  <c r="O60"/>
  <c r="N59"/>
  <c r="M58"/>
  <c r="O52"/>
  <c r="N51"/>
  <c r="M50"/>
  <c r="O44"/>
  <c r="O265"/>
  <c r="M260"/>
  <c r="M258"/>
  <c r="O256"/>
  <c r="O251"/>
  <c r="N249"/>
  <c r="N240"/>
  <c r="O238"/>
  <c r="N231"/>
  <c r="O229"/>
  <c r="O227"/>
  <c r="N220"/>
  <c r="O218"/>
  <c r="N215"/>
  <c r="M212"/>
  <c r="O210"/>
  <c r="O207"/>
  <c r="N204"/>
  <c r="N201"/>
  <c r="N198"/>
  <c r="M195"/>
  <c r="O193"/>
  <c r="O190"/>
  <c r="O187"/>
  <c r="N186"/>
  <c r="N179"/>
  <c r="M178"/>
  <c r="M173"/>
  <c r="O168"/>
  <c r="N167"/>
  <c r="O164"/>
  <c r="M163"/>
  <c r="N162"/>
  <c r="O158"/>
  <c r="M157"/>
  <c r="N152"/>
  <c r="O147"/>
  <c r="N144"/>
  <c r="O141"/>
  <c r="N136"/>
  <c r="M132"/>
  <c r="O128"/>
  <c r="M127"/>
  <c r="O123"/>
  <c r="M122"/>
  <c r="O117"/>
  <c r="M116"/>
  <c r="O112"/>
  <c r="N111"/>
  <c r="M110"/>
  <c r="N107"/>
  <c r="O101"/>
  <c r="N100"/>
  <c r="M99"/>
  <c r="O93"/>
  <c r="N92"/>
  <c r="M91"/>
  <c r="O85"/>
  <c r="N84"/>
  <c r="M83"/>
  <c r="O77"/>
  <c r="N76"/>
  <c r="M75"/>
  <c r="O69"/>
  <c r="N68"/>
  <c r="M67"/>
  <c r="O61"/>
  <c r="N60"/>
  <c r="M59"/>
  <c r="O53"/>
  <c r="N52"/>
  <c r="M51"/>
  <c r="O45"/>
  <c r="N44"/>
  <c r="M43"/>
  <c r="O37"/>
  <c r="M36"/>
  <c r="N32"/>
  <c r="N28"/>
  <c r="N265"/>
  <c r="O263"/>
  <c r="N256"/>
  <c r="O254"/>
  <c r="N251"/>
  <c r="M249"/>
  <c r="O247"/>
  <c r="O245"/>
  <c r="N238"/>
  <c r="O236"/>
  <c r="O234"/>
  <c r="M231"/>
  <c r="M229"/>
  <c r="N227"/>
  <c r="O225"/>
  <c r="M220"/>
  <c r="N218"/>
  <c r="M215"/>
  <c r="O213"/>
  <c r="N210"/>
  <c r="N207"/>
  <c r="M204"/>
  <c r="M201"/>
  <c r="M198"/>
  <c r="O196"/>
  <c r="N193"/>
  <c r="N190"/>
  <c r="N187"/>
  <c r="M186"/>
  <c r="O181"/>
  <c r="O180"/>
  <c r="M179"/>
  <c r="O174"/>
  <c r="N168"/>
  <c r="M167"/>
  <c r="O165"/>
  <c r="N164"/>
  <c r="M162"/>
  <c r="N158"/>
  <c r="O153"/>
  <c r="M152"/>
  <c r="N147"/>
  <c r="O145"/>
  <c r="M144"/>
  <c r="N141"/>
  <c r="O137"/>
  <c r="M136"/>
  <c r="O133"/>
  <c r="N128"/>
  <c r="O124"/>
  <c r="N123"/>
  <c r="N117"/>
  <c r="N112"/>
  <c r="M111"/>
  <c r="O108"/>
  <c r="M107"/>
  <c r="O102"/>
  <c r="N101"/>
  <c r="M100"/>
  <c r="O94"/>
  <c r="N93"/>
  <c r="M92"/>
  <c r="O86"/>
  <c r="N85"/>
  <c r="M84"/>
  <c r="O78"/>
  <c r="N77"/>
  <c r="M76"/>
  <c r="O70"/>
  <c r="N69"/>
  <c r="M68"/>
  <c r="O62"/>
  <c r="N61"/>
  <c r="M60"/>
  <c r="O54"/>
  <c r="N53"/>
  <c r="M52"/>
  <c r="O46"/>
  <c r="N45"/>
  <c r="M44"/>
  <c r="O38"/>
  <c r="N37"/>
  <c r="O33"/>
  <c r="M32"/>
  <c r="O29"/>
  <c r="M28"/>
  <c r="N266"/>
  <c r="N259"/>
  <c r="M257"/>
  <c r="M252"/>
  <c r="O250"/>
  <c r="M241"/>
  <c r="N239"/>
  <c r="M232"/>
  <c r="O230"/>
  <c r="N228"/>
  <c r="M221"/>
  <c r="O219"/>
  <c r="M216"/>
  <c r="O214"/>
  <c r="N211"/>
  <c r="M208"/>
  <c r="M205"/>
  <c r="M202"/>
  <c r="M199"/>
  <c r="O197"/>
  <c r="N194"/>
  <c r="N191"/>
  <c r="M188"/>
  <c r="O184"/>
  <c r="N183"/>
  <c r="N182"/>
  <c r="O176"/>
  <c r="N175"/>
  <c r="O172"/>
  <c r="M171"/>
  <c r="M170"/>
  <c r="M169"/>
  <c r="O166"/>
  <c r="O160"/>
  <c r="M159"/>
  <c r="N155"/>
  <c r="M154"/>
  <c r="O150"/>
  <c r="N149"/>
  <c r="M148"/>
  <c r="M146"/>
  <c r="M142"/>
  <c r="N139"/>
  <c r="M138"/>
  <c r="N134"/>
  <c r="O131"/>
  <c r="N130"/>
  <c r="M129"/>
  <c r="O126"/>
  <c r="M125"/>
  <c r="O120"/>
  <c r="N119"/>
  <c r="M118"/>
  <c r="O115"/>
  <c r="M114"/>
  <c r="M113"/>
  <c r="N109"/>
  <c r="O105"/>
  <c r="N104"/>
  <c r="M103"/>
  <c r="O97"/>
  <c r="N96"/>
  <c r="M95"/>
  <c r="O89"/>
  <c r="N88"/>
  <c r="M87"/>
  <c r="O81"/>
  <c r="N80"/>
  <c r="M79"/>
  <c r="O73"/>
  <c r="N72"/>
  <c r="M71"/>
  <c r="O65"/>
  <c r="N64"/>
  <c r="M63"/>
  <c r="O57"/>
  <c r="N56"/>
  <c r="M55"/>
  <c r="O49"/>
  <c r="N48"/>
  <c r="M47"/>
  <c r="O41"/>
  <c r="N40"/>
  <c r="M39"/>
  <c r="O35"/>
  <c r="M34"/>
  <c r="N30"/>
  <c r="M247"/>
  <c r="M245"/>
  <c r="O223"/>
  <c r="N221"/>
  <c r="M218"/>
  <c r="N216"/>
  <c r="O211"/>
  <c r="N209"/>
  <c r="O202"/>
  <c r="N197"/>
  <c r="O195"/>
  <c r="M191"/>
  <c r="N177"/>
  <c r="M174"/>
  <c r="M172"/>
  <c r="O169"/>
  <c r="N165"/>
  <c r="N150"/>
  <c r="N142"/>
  <c r="N140"/>
  <c r="M137"/>
  <c r="N135"/>
  <c r="M130"/>
  <c r="N125"/>
  <c r="N120"/>
  <c r="O103"/>
  <c r="N97"/>
  <c r="M93"/>
  <c r="O87"/>
  <c r="N81"/>
  <c r="M77"/>
  <c r="O71"/>
  <c r="N65"/>
  <c r="M61"/>
  <c r="O55"/>
  <c r="N49"/>
  <c r="M45"/>
  <c r="N42"/>
  <c r="N38"/>
  <c r="M35"/>
  <c r="O30"/>
  <c r="M27"/>
  <c r="O260"/>
  <c r="N257"/>
  <c r="N235"/>
  <c r="O233"/>
  <c r="M225"/>
  <c r="N223"/>
  <c r="N213"/>
  <c r="M211"/>
  <c r="N202"/>
  <c r="M197"/>
  <c r="O182"/>
  <c r="N169"/>
  <c r="M165"/>
  <c r="O163"/>
  <c r="N160"/>
  <c r="M158"/>
  <c r="O156"/>
  <c r="M150"/>
  <c r="O138"/>
  <c r="N133"/>
  <c r="N131"/>
  <c r="M123"/>
  <c r="M120"/>
  <c r="O113"/>
  <c r="N103"/>
  <c r="M97"/>
  <c r="O91"/>
  <c r="N87"/>
  <c r="M81"/>
  <c r="O75"/>
  <c r="N71"/>
  <c r="M65"/>
  <c r="O59"/>
  <c r="N55"/>
  <c r="M49"/>
  <c r="O43"/>
  <c r="M42"/>
  <c r="M38"/>
  <c r="N33"/>
  <c r="M30"/>
  <c r="N264"/>
  <c r="O262"/>
  <c r="N254"/>
  <c r="N252"/>
  <c r="N242"/>
  <c r="O237"/>
  <c r="M235"/>
  <c r="N230"/>
  <c r="M227"/>
  <c r="M213"/>
  <c r="O206"/>
  <c r="O199"/>
  <c r="O192"/>
  <c r="O188"/>
  <c r="O183"/>
  <c r="M182"/>
  <c r="N180"/>
  <c r="O175"/>
  <c r="O170"/>
  <c r="M160"/>
  <c r="N156"/>
  <c r="N153"/>
  <c r="O151"/>
  <c r="O148"/>
  <c r="N138"/>
  <c r="M133"/>
  <c r="M131"/>
  <c r="M128"/>
  <c r="N126"/>
  <c r="O121"/>
  <c r="O118"/>
  <c r="O116"/>
  <c r="N113"/>
  <c r="O109"/>
  <c r="O104"/>
  <c r="O98"/>
  <c r="N94"/>
  <c r="O88"/>
  <c r="O82"/>
  <c r="N78"/>
  <c r="O72"/>
  <c r="O66"/>
  <c r="N62"/>
  <c r="O56"/>
  <c r="O50"/>
  <c r="N46"/>
  <c r="N43"/>
  <c r="O39"/>
  <c r="O36"/>
  <c r="M33"/>
  <c r="O31"/>
  <c r="O28"/>
  <c r="M266"/>
  <c r="O261"/>
  <c r="N248"/>
  <c r="O241"/>
  <c r="N234"/>
  <c r="N232"/>
  <c r="O226"/>
  <c r="M224"/>
  <c r="N219"/>
  <c r="N214"/>
  <c r="O212"/>
  <c r="N203"/>
  <c r="M196"/>
  <c r="M184"/>
  <c r="N181"/>
  <c r="N176"/>
  <c r="N171"/>
  <c r="M168"/>
  <c r="M166"/>
  <c r="M164"/>
  <c r="O159"/>
  <c r="O157"/>
  <c r="N154"/>
  <c r="O149"/>
  <c r="O146"/>
  <c r="M139"/>
  <c r="M134"/>
  <c r="O132"/>
  <c r="O129"/>
  <c r="M124"/>
  <c r="O122"/>
  <c r="M105"/>
  <c r="O99"/>
  <c r="N95"/>
  <c r="M89"/>
  <c r="O83"/>
  <c r="N79"/>
  <c r="M73"/>
  <c r="O67"/>
  <c r="N63"/>
  <c r="M57"/>
  <c r="O51"/>
  <c r="N47"/>
  <c r="M40"/>
  <c r="N34"/>
  <c r="N29"/>
  <c r="N26"/>
  <c r="M263"/>
  <c r="N217"/>
  <c r="O208"/>
  <c r="O203"/>
  <c r="N200"/>
  <c r="M194"/>
  <c r="O189"/>
  <c r="M183"/>
  <c r="N166"/>
  <c r="N151"/>
  <c r="M149"/>
  <c r="M147"/>
  <c r="O135"/>
  <c r="M126"/>
  <c r="N124"/>
  <c r="N115"/>
  <c r="N102"/>
  <c r="O90"/>
  <c r="O80"/>
  <c r="N70"/>
  <c r="O58"/>
  <c r="O48"/>
  <c r="O32"/>
  <c r="O26"/>
  <c r="M250"/>
  <c r="M239"/>
  <c r="M217"/>
  <c r="M214"/>
  <c r="N208"/>
  <c r="N189"/>
  <c r="M153"/>
  <c r="O139"/>
  <c r="N137"/>
  <c r="O130"/>
  <c r="M115"/>
  <c r="M109"/>
  <c r="M102"/>
  <c r="N90"/>
  <c r="M80"/>
  <c r="M70"/>
  <c r="N58"/>
  <c r="M48"/>
  <c r="N41"/>
  <c r="N36"/>
  <c r="O34"/>
  <c r="M26"/>
  <c r="O259"/>
  <c r="O253"/>
  <c r="O244"/>
  <c r="M236"/>
  <c r="N226"/>
  <c r="M210"/>
  <c r="O205"/>
  <c r="N196"/>
  <c r="O191"/>
  <c r="N172"/>
  <c r="O161"/>
  <c r="N159"/>
  <c r="N145"/>
  <c r="O143"/>
  <c r="M141"/>
  <c r="M117"/>
  <c r="N105"/>
  <c r="O95"/>
  <c r="M85"/>
  <c r="N73"/>
  <c r="O63"/>
  <c r="M53"/>
  <c r="M41"/>
  <c r="M261"/>
  <c r="O243"/>
  <c r="M228"/>
  <c r="O209"/>
  <c r="M190"/>
  <c r="O185"/>
  <c r="N146"/>
  <c r="O140"/>
  <c r="O127"/>
  <c r="O114"/>
  <c r="M108"/>
  <c r="N106"/>
  <c r="M96"/>
  <c r="M86"/>
  <c r="N74"/>
  <c r="M64"/>
  <c r="M54"/>
  <c r="M37"/>
  <c r="N35"/>
  <c r="M31"/>
  <c r="N255"/>
  <c r="O222"/>
  <c r="O194"/>
  <c r="N185"/>
  <c r="M145"/>
  <c r="N108"/>
  <c r="M104"/>
  <c r="N82"/>
  <c r="M62"/>
  <c r="O40"/>
  <c r="N31"/>
  <c r="M255"/>
  <c r="O248"/>
  <c r="M207"/>
  <c r="O155"/>
  <c r="N118"/>
  <c r="N89"/>
  <c r="M69"/>
  <c r="O47"/>
  <c r="N245"/>
  <c r="O200"/>
  <c r="M187"/>
  <c r="N170"/>
  <c r="M155"/>
  <c r="O142"/>
  <c r="N98"/>
  <c r="M78"/>
  <c r="M56"/>
  <c r="M234"/>
  <c r="N199"/>
  <c r="O171"/>
  <c r="N121"/>
  <c r="O119"/>
  <c r="M101"/>
  <c r="O79"/>
  <c r="N57"/>
  <c r="N39"/>
  <c r="M180"/>
  <c r="O178"/>
  <c r="N174"/>
  <c r="M94"/>
  <c r="N50"/>
  <c r="O266"/>
  <c r="N263"/>
  <c r="M238"/>
  <c r="O216"/>
  <c r="N205"/>
  <c r="N184"/>
  <c r="M176"/>
  <c r="M88"/>
  <c r="M46"/>
  <c r="N241"/>
  <c r="M193"/>
  <c r="N161"/>
  <c r="N148"/>
  <c r="O125"/>
  <c r="N86"/>
  <c r="O42"/>
  <c r="N246"/>
  <c r="M243"/>
  <c r="N192"/>
  <c r="N66"/>
  <c r="M264"/>
  <c r="M175"/>
  <c r="O74"/>
  <c r="M29"/>
  <c r="N27"/>
  <c r="N237"/>
  <c r="O154"/>
  <c r="M72"/>
  <c r="N206"/>
  <c r="O177"/>
  <c r="O64"/>
  <c r="M254"/>
  <c r="N143"/>
  <c r="O134"/>
  <c r="N129"/>
  <c r="M119"/>
  <c r="O96"/>
  <c r="N54"/>
  <c r="O221"/>
  <c r="M181"/>
  <c r="O173"/>
  <c r="O110"/>
  <c r="O27"/>
  <c r="N188"/>
  <c r="M246"/>
  <c r="N114"/>
  <c r="M112"/>
  <c r="O106"/>
  <c r="N224"/>
  <c r="AH36" i="41"/>
  <c r="AV65"/>
  <c r="AY65" s="1"/>
  <c r="S37"/>
  <c r="AF37"/>
  <c r="M5" i="65"/>
  <c r="N6" s="1"/>
  <c r="O7" s="1"/>
  <c r="Q5"/>
  <c r="Q7" s="1"/>
  <c r="R8" s="1"/>
  <c r="S9" s="1"/>
  <c r="AW63" i="41"/>
  <c r="AV63"/>
  <c r="AY63" s="1"/>
  <c r="AW44"/>
  <c r="AV44"/>
  <c r="AY44" s="1"/>
  <c r="AV61"/>
  <c r="AY61" s="1"/>
  <c r="AW61"/>
  <c r="C58" i="64"/>
  <c r="C46"/>
  <c r="C145"/>
  <c r="C189"/>
  <c r="D105"/>
  <c r="C151"/>
  <c r="B49"/>
  <c r="C133"/>
  <c r="C178"/>
  <c r="D93"/>
  <c r="C139"/>
  <c r="D183"/>
  <c r="B97"/>
  <c r="D164"/>
  <c r="B78"/>
  <c r="B123"/>
  <c r="C159"/>
  <c r="D74"/>
  <c r="B117"/>
  <c r="D48"/>
  <c r="C109"/>
  <c r="C154"/>
  <c r="D69"/>
  <c r="C115"/>
  <c r="D159"/>
  <c r="B73"/>
  <c r="C42"/>
  <c r="C63"/>
  <c r="C155"/>
  <c r="B133"/>
  <c r="D30"/>
  <c r="B126"/>
  <c r="C86"/>
  <c r="C184"/>
  <c r="B31"/>
  <c r="C55"/>
  <c r="D149"/>
  <c r="D110"/>
  <c r="B93"/>
  <c r="D58"/>
  <c r="C97"/>
  <c r="D188"/>
  <c r="D163"/>
  <c r="B47"/>
  <c r="C93"/>
  <c r="D155"/>
  <c r="C129"/>
  <c r="D187"/>
  <c r="C39"/>
  <c r="C123"/>
  <c r="D31"/>
  <c r="B164"/>
  <c r="D26"/>
  <c r="C124"/>
  <c r="C156"/>
  <c r="C136"/>
  <c r="D135"/>
  <c r="B157"/>
  <c r="B39"/>
  <c r="C61"/>
  <c r="B182"/>
  <c r="D195"/>
  <c r="B192"/>
  <c r="B196"/>
  <c r="B125"/>
  <c r="B158"/>
  <c r="C29"/>
  <c r="D38"/>
  <c r="C110"/>
  <c r="B195"/>
  <c r="C113"/>
  <c r="D73"/>
  <c r="C101"/>
  <c r="C107"/>
  <c r="D132"/>
  <c r="C127"/>
  <c r="B162"/>
  <c r="B168"/>
  <c r="B30"/>
  <c r="D59"/>
  <c r="B134"/>
  <c r="B179"/>
  <c r="C94"/>
  <c r="B140"/>
  <c r="B34"/>
  <c r="B122"/>
  <c r="B167"/>
  <c r="C82"/>
  <c r="B128"/>
  <c r="C172"/>
  <c r="D87"/>
  <c r="C153"/>
  <c r="D68"/>
  <c r="D113"/>
  <c r="B148"/>
  <c r="B64"/>
  <c r="D107"/>
  <c r="B188"/>
  <c r="B98"/>
  <c r="B143"/>
  <c r="D189"/>
  <c r="B104"/>
  <c r="C148"/>
  <c r="B63"/>
  <c r="C27"/>
  <c r="D173"/>
  <c r="D134"/>
  <c r="D115"/>
  <c r="B44"/>
  <c r="C105"/>
  <c r="B65"/>
  <c r="B165"/>
  <c r="B43"/>
  <c r="C169"/>
  <c r="B127"/>
  <c r="B88"/>
  <c r="D79"/>
  <c r="B29"/>
  <c r="D76"/>
  <c r="C167"/>
  <c r="C144"/>
  <c r="B59"/>
  <c r="D181"/>
  <c r="B121"/>
  <c r="B86"/>
  <c r="B153"/>
  <c r="D160"/>
  <c r="B80"/>
  <c r="B42"/>
  <c r="D122"/>
  <c r="D50"/>
  <c r="C64"/>
  <c r="C72"/>
  <c r="D71"/>
  <c r="D61"/>
  <c r="B89"/>
  <c r="C157"/>
  <c r="D49"/>
  <c r="D91"/>
  <c r="B191"/>
  <c r="D196"/>
  <c r="C196"/>
  <c r="C138"/>
  <c r="C176"/>
  <c r="C54"/>
  <c r="C37"/>
  <c r="D96"/>
  <c r="B52"/>
  <c r="C51"/>
  <c r="C158"/>
  <c r="B58"/>
  <c r="B61"/>
  <c r="C50"/>
  <c r="B91"/>
  <c r="B85"/>
  <c r="C77"/>
  <c r="C83"/>
  <c r="D40"/>
  <c r="D32"/>
  <c r="D124"/>
  <c r="D169"/>
  <c r="B83"/>
  <c r="D130"/>
  <c r="B46"/>
  <c r="D112"/>
  <c r="D157"/>
  <c r="B71"/>
  <c r="D118"/>
  <c r="B161"/>
  <c r="C38"/>
  <c r="B142"/>
  <c r="B187"/>
  <c r="C102"/>
  <c r="D138"/>
  <c r="B181"/>
  <c r="C96"/>
  <c r="B174"/>
  <c r="D88"/>
  <c r="D133"/>
  <c r="C179"/>
  <c r="D94"/>
  <c r="B137"/>
  <c r="B35"/>
  <c r="D52"/>
  <c r="B151"/>
  <c r="B112"/>
  <c r="C100"/>
  <c r="B56"/>
  <c r="D84"/>
  <c r="C175"/>
  <c r="D147"/>
  <c r="B55"/>
  <c r="B146"/>
  <c r="C106"/>
  <c r="B68"/>
  <c r="D67"/>
  <c r="B53"/>
  <c r="D185"/>
  <c r="D146"/>
  <c r="B36"/>
  <c r="C88"/>
  <c r="C174"/>
  <c r="C120"/>
  <c r="C117"/>
  <c r="C79"/>
  <c r="B28"/>
  <c r="C143"/>
  <c r="C197"/>
  <c r="D44"/>
  <c r="C119"/>
  <c r="C146"/>
  <c r="D151"/>
  <c r="D177"/>
  <c r="D171"/>
  <c r="C122"/>
  <c r="D127"/>
  <c r="B37"/>
  <c r="C165"/>
  <c r="D168"/>
  <c r="C81"/>
  <c r="C126"/>
  <c r="B172"/>
  <c r="C87"/>
  <c r="B154"/>
  <c r="C69"/>
  <c r="C114"/>
  <c r="B160"/>
  <c r="C75"/>
  <c r="D119"/>
  <c r="B189"/>
  <c r="D100"/>
  <c r="D145"/>
  <c r="B180"/>
  <c r="C95"/>
  <c r="D139"/>
  <c r="D51"/>
  <c r="B130"/>
  <c r="B175"/>
  <c r="C90"/>
  <c r="B136"/>
  <c r="C180"/>
  <c r="D95"/>
  <c r="D42"/>
  <c r="B106"/>
  <c r="C66"/>
  <c r="K5" s="1"/>
  <c r="D167"/>
  <c r="D41"/>
  <c r="B170"/>
  <c r="D129"/>
  <c r="D90"/>
  <c r="C80"/>
  <c r="B45"/>
  <c r="D60"/>
  <c r="B152"/>
  <c r="D131"/>
  <c r="D34"/>
  <c r="D140"/>
  <c r="B99"/>
  <c r="C67"/>
  <c r="D65"/>
  <c r="C181"/>
  <c r="C99"/>
  <c r="B26"/>
  <c r="C135"/>
  <c r="C41"/>
  <c r="D77"/>
  <c r="C36"/>
  <c r="C118"/>
  <c r="D75"/>
  <c r="B144"/>
  <c r="B67"/>
  <c r="C187"/>
  <c r="D186"/>
  <c r="C74"/>
  <c r="B139"/>
  <c r="C48"/>
  <c r="B156"/>
  <c r="D64"/>
  <c r="B193"/>
  <c r="D193"/>
  <c r="D137"/>
  <c r="C166"/>
  <c r="D158"/>
  <c r="C152"/>
  <c r="D70"/>
  <c r="D46"/>
  <c r="D33"/>
  <c r="D166"/>
  <c r="D66"/>
  <c r="D114"/>
  <c r="D192"/>
  <c r="C108"/>
  <c r="C125"/>
  <c r="B38"/>
  <c r="B27"/>
  <c r="D175"/>
  <c r="C43"/>
  <c r="C191"/>
  <c r="C186"/>
  <c r="D29"/>
  <c r="C161"/>
  <c r="B40"/>
  <c r="B159"/>
  <c r="D191"/>
  <c r="C177"/>
  <c r="D53"/>
  <c r="B118"/>
  <c r="C30"/>
  <c r="D78"/>
  <c r="B111"/>
  <c r="D154"/>
  <c r="C32"/>
  <c r="B131"/>
  <c r="B138"/>
  <c r="D117"/>
  <c r="D56"/>
  <c r="B166"/>
  <c r="D182"/>
  <c r="C160"/>
  <c r="C147"/>
  <c r="C130"/>
  <c r="B62"/>
  <c r="B124"/>
  <c r="D143"/>
  <c r="C163"/>
  <c r="C128"/>
  <c r="B87"/>
  <c r="D99"/>
  <c r="D82"/>
  <c r="C76"/>
  <c r="B50"/>
  <c r="B102"/>
  <c r="C70"/>
  <c r="D62"/>
  <c r="C68"/>
  <c r="B177"/>
  <c r="C49"/>
  <c r="B173"/>
  <c r="D39"/>
  <c r="D55"/>
  <c r="D180"/>
  <c r="C62"/>
  <c r="D144"/>
  <c r="C171"/>
  <c r="C35"/>
  <c r="C134"/>
  <c r="B149"/>
  <c r="B66"/>
  <c r="D126"/>
  <c r="C56"/>
  <c r="D109"/>
  <c r="B69"/>
  <c r="B171"/>
  <c r="B113"/>
  <c r="D104"/>
  <c r="C164"/>
  <c r="C185"/>
  <c r="C103"/>
  <c r="C60"/>
  <c r="B51"/>
  <c r="C28"/>
  <c r="B109"/>
  <c r="B141"/>
  <c r="C137"/>
  <c r="D108"/>
  <c r="D123"/>
  <c r="D54"/>
  <c r="C195"/>
  <c r="C59"/>
  <c r="C183"/>
  <c r="B90"/>
  <c r="C47"/>
  <c r="B32"/>
  <c r="B82"/>
  <c r="C52"/>
  <c r="D97"/>
  <c r="C26"/>
  <c r="D80"/>
  <c r="D27"/>
  <c r="B176"/>
  <c r="C170"/>
  <c r="D136"/>
  <c r="D102"/>
  <c r="D197"/>
  <c r="B108"/>
  <c r="D172"/>
  <c r="C33"/>
  <c r="D111"/>
  <c r="B74"/>
  <c r="B33"/>
  <c r="B186"/>
  <c r="B70"/>
  <c r="D98"/>
  <c r="B135"/>
  <c r="C65"/>
  <c r="B110"/>
  <c r="B116"/>
  <c r="D36"/>
  <c r="D101"/>
  <c r="C116"/>
  <c r="C149"/>
  <c r="C71"/>
  <c r="D28"/>
  <c r="B132"/>
  <c r="C45"/>
  <c r="D63"/>
  <c r="C44"/>
  <c r="C142"/>
  <c r="C92"/>
  <c r="B184"/>
  <c r="D89"/>
  <c r="C162"/>
  <c r="C73"/>
  <c r="B183"/>
  <c r="B114"/>
  <c r="B150"/>
  <c r="B94"/>
  <c r="C168"/>
  <c r="B197"/>
  <c r="D176"/>
  <c r="B147"/>
  <c r="D35"/>
  <c r="D125"/>
  <c r="C140"/>
  <c r="C89"/>
  <c r="D106"/>
  <c r="D152"/>
  <c r="B79"/>
  <c r="B105"/>
  <c r="D128"/>
  <c r="B185"/>
  <c r="B54"/>
  <c r="C111"/>
  <c r="C57"/>
  <c r="D174"/>
  <c r="D57"/>
  <c r="D121"/>
  <c r="B77"/>
  <c r="D142"/>
  <c r="D178"/>
  <c r="B119"/>
  <c r="D161"/>
  <c r="C98"/>
  <c r="D153"/>
  <c r="C182"/>
  <c r="B120"/>
  <c r="D184"/>
  <c r="C192"/>
  <c r="C34"/>
  <c r="B178"/>
  <c r="B103"/>
  <c r="B129"/>
  <c r="B84"/>
  <c r="C141"/>
  <c r="C84"/>
  <c r="C85"/>
  <c r="D148"/>
  <c r="C31"/>
  <c r="C131"/>
  <c r="C78"/>
  <c r="B60"/>
  <c r="B92"/>
  <c r="B75"/>
  <c r="B100"/>
  <c r="D72"/>
  <c r="B101"/>
  <c r="B115"/>
  <c r="B155"/>
  <c r="D120"/>
  <c r="D45"/>
  <c r="B81"/>
  <c r="C132"/>
  <c r="D179"/>
  <c r="B48"/>
  <c r="D83"/>
  <c r="B41"/>
  <c r="D103"/>
  <c r="D156"/>
  <c r="D150"/>
  <c r="D81"/>
  <c r="B72"/>
  <c r="C150"/>
  <c r="B145"/>
  <c r="B57"/>
  <c r="C104"/>
  <c r="D141"/>
  <c r="D162"/>
  <c r="B96"/>
  <c r="D165"/>
  <c r="C53"/>
  <c r="B107"/>
  <c r="C112"/>
  <c r="C173"/>
  <c r="D37"/>
  <c r="B76"/>
  <c r="D47"/>
  <c r="D92"/>
  <c r="C188"/>
  <c r="D86"/>
  <c r="C121"/>
  <c r="D170"/>
  <c r="B169"/>
  <c r="C91"/>
  <c r="D43"/>
  <c r="D85"/>
  <c r="B163"/>
  <c r="B95"/>
  <c r="D116"/>
  <c r="C40"/>
  <c r="C193"/>
  <c r="L5" i="65"/>
  <c r="B16"/>
  <c r="M37" i="41" s="1"/>
  <c r="AW60"/>
  <c r="AV60"/>
  <c r="AY60" s="1"/>
  <c r="AW64"/>
  <c r="AV64"/>
  <c r="AY64" s="1"/>
  <c r="AW42"/>
  <c r="AV42"/>
  <c r="AY42" s="1"/>
  <c r="AW48"/>
  <c r="AV48"/>
  <c r="AY48" s="1"/>
  <c r="AI36"/>
  <c r="AW47"/>
  <c r="AV47"/>
  <c r="AY47" s="1"/>
  <c r="AW43"/>
  <c r="AV43"/>
  <c r="AY43" s="1"/>
  <c r="N6" i="63"/>
  <c r="O7" s="1"/>
  <c r="S17"/>
  <c r="AV45" i="41"/>
  <c r="AY45" s="1"/>
  <c r="AW45"/>
  <c r="AW59"/>
  <c r="AV59"/>
  <c r="AY59" s="1"/>
  <c r="AG36"/>
  <c r="AW50"/>
  <c r="AV50"/>
  <c r="AY50" s="1"/>
  <c r="AW62"/>
  <c r="AV62"/>
  <c r="AY62" s="1"/>
  <c r="M6" i="63"/>
  <c r="Q6"/>
  <c r="R7" s="1"/>
  <c r="S8" s="1"/>
  <c r="AP38" i="41"/>
  <c r="AQ38"/>
  <c r="I38"/>
  <c r="J38" s="1"/>
  <c r="AW46"/>
  <c r="AV46"/>
  <c r="AY46" s="1"/>
  <c r="AW49"/>
  <c r="AV49"/>
  <c r="AY49" s="1"/>
  <c r="R6" i="63"/>
  <c r="S7" s="1"/>
  <c r="Q7"/>
  <c r="R8" s="1"/>
  <c r="S9" s="1"/>
  <c r="AA38" i="46"/>
  <c r="R38" s="1"/>
  <c r="L38"/>
  <c r="S37"/>
  <c r="T37" s="1"/>
  <c r="W37" s="1"/>
  <c r="L21" i="58"/>
  <c r="U17" i="61" a="1"/>
  <c r="U17" s="1"/>
  <c r="M38" i="46"/>
  <c r="L21" i="57"/>
  <c r="AU65" i="46"/>
  <c r="AT65"/>
  <c r="AW65" s="1"/>
  <c r="W35"/>
  <c r="V35"/>
  <c r="U18" i="59"/>
  <c r="W18" s="1"/>
  <c r="M21" s="1"/>
  <c r="U17"/>
  <c r="U19"/>
  <c r="AW66" i="41"/>
  <c r="AV66"/>
  <c r="AY66" s="1"/>
  <c r="X26" i="46"/>
  <c r="X19"/>
  <c r="X20"/>
  <c r="X18"/>
  <c r="X17"/>
  <c r="X21"/>
  <c r="X22"/>
  <c r="X24"/>
  <c r="X23"/>
  <c r="X25"/>
  <c r="X27"/>
  <c r="X29"/>
  <c r="X28"/>
  <c r="X31"/>
  <c r="X30"/>
  <c r="X32"/>
  <c r="X34"/>
  <c r="X35"/>
  <c r="X33"/>
  <c r="X36"/>
  <c r="AS67" i="41"/>
  <c r="AU67" s="1"/>
  <c r="AX67" s="1"/>
  <c r="AD67"/>
  <c r="AF67" s="1"/>
  <c r="AI67" s="1"/>
  <c r="AR67"/>
  <c r="AT67" s="1"/>
  <c r="AC67"/>
  <c r="AE67" s="1"/>
  <c r="AL68"/>
  <c r="AA69"/>
  <c r="AM68"/>
  <c r="AB68"/>
  <c r="AN68"/>
  <c r="AK68"/>
  <c r="AB66" i="46"/>
  <c r="AD66" s="1"/>
  <c r="AQ66"/>
  <c r="AS66" s="1"/>
  <c r="AV66" s="1"/>
  <c r="AC66"/>
  <c r="AE66" s="1"/>
  <c r="AH66" s="1"/>
  <c r="AP66"/>
  <c r="AR66" s="1"/>
  <c r="AJ67"/>
  <c r="AK67"/>
  <c r="Z68"/>
  <c r="AA67"/>
  <c r="AL67"/>
  <c r="AM67"/>
  <c r="U17" i="60" a="1"/>
  <c r="L13" i="62"/>
  <c r="P13" s="1"/>
  <c r="L18" s="1"/>
  <c r="L12"/>
  <c r="P12" s="1"/>
  <c r="L17" s="1"/>
  <c r="K14"/>
  <c r="O14" s="1"/>
  <c r="K19" s="1"/>
  <c r="M14"/>
  <c r="Q14" s="1"/>
  <c r="M19" s="1"/>
  <c r="K12"/>
  <c r="O12" s="1"/>
  <c r="K17" s="1"/>
  <c r="M13"/>
  <c r="Q13" s="1"/>
  <c r="M18" s="1"/>
  <c r="L14"/>
  <c r="P14" s="1"/>
  <c r="L19" s="1"/>
  <c r="M12"/>
  <c r="Q12" s="1"/>
  <c r="M17" s="1"/>
  <c r="K13"/>
  <c r="O13" s="1"/>
  <c r="K18" s="1"/>
  <c r="AF65" i="46"/>
  <c r="AI65" s="1"/>
  <c r="AG65"/>
  <c r="AG66" i="41"/>
  <c r="AJ66" s="1"/>
  <c r="AH66"/>
  <c r="S17" i="65" l="1"/>
  <c r="R6"/>
  <c r="S7" s="1"/>
  <c r="G39" i="41"/>
  <c r="S18" i="63"/>
  <c r="N7"/>
  <c r="K12" s="1" a="1"/>
  <c r="Q6" i="65"/>
  <c r="R7" s="1"/>
  <c r="S8" s="1"/>
  <c r="M6"/>
  <c r="M5" i="64"/>
  <c r="L6"/>
  <c r="M7" s="1"/>
  <c r="S19" s="1"/>
  <c r="Q5"/>
  <c r="K38" i="41"/>
  <c r="B7" i="66" s="1"/>
  <c r="AM38" i="41"/>
  <c r="AO38"/>
  <c r="AD38"/>
  <c r="AE38" s="1"/>
  <c r="L38" s="1"/>
  <c r="AJ38"/>
  <c r="AK38"/>
  <c r="AN38"/>
  <c r="AL38"/>
  <c r="B16" i="64"/>
  <c r="M36" i="41" s="1"/>
  <c r="L5" i="64"/>
  <c r="AF36" i="41"/>
  <c r="S36"/>
  <c r="S38" i="46"/>
  <c r="U38" s="1"/>
  <c r="U19" i="61"/>
  <c r="U18"/>
  <c r="W18" s="1"/>
  <c r="M21" s="1"/>
  <c r="V37" i="46"/>
  <c r="U37"/>
  <c r="X37"/>
  <c r="W17" i="59"/>
  <c r="W19"/>
  <c r="N21" s="1"/>
  <c r="O17" i="62" a="1"/>
  <c r="Q19" s="1"/>
  <c r="Z69" i="46"/>
  <c r="AJ68"/>
  <c r="AK68"/>
  <c r="AM68"/>
  <c r="AL68"/>
  <c r="AA68"/>
  <c r="AF66"/>
  <c r="AI66" s="1"/>
  <c r="AG66"/>
  <c r="AH67" i="41"/>
  <c r="AG67"/>
  <c r="AJ67" s="1"/>
  <c r="AW67"/>
  <c r="AV67"/>
  <c r="AY67" s="1"/>
  <c r="U17" i="60"/>
  <c r="U18"/>
  <c r="W18" s="1"/>
  <c r="M21" s="1"/>
  <c r="U19"/>
  <c r="AD68" i="41"/>
  <c r="AF68" s="1"/>
  <c r="AI68" s="1"/>
  <c r="AC68"/>
  <c r="AE68" s="1"/>
  <c r="AR68"/>
  <c r="AT68" s="1"/>
  <c r="AS68"/>
  <c r="AU68" s="1"/>
  <c r="AX68" s="1"/>
  <c r="AU66" i="46"/>
  <c r="AT66"/>
  <c r="AW66" s="1"/>
  <c r="AK69" i="41"/>
  <c r="AB69"/>
  <c r="AM69"/>
  <c r="AA70"/>
  <c r="AL69"/>
  <c r="AN69"/>
  <c r="AP67" i="46"/>
  <c r="AR67" s="1"/>
  <c r="AC67"/>
  <c r="AE67" s="1"/>
  <c r="AH67" s="1"/>
  <c r="AB67"/>
  <c r="AD67" s="1"/>
  <c r="AQ67"/>
  <c r="AS67" s="1"/>
  <c r="AV67" s="1"/>
  <c r="N265" i="66" l="1"/>
  <c r="N262"/>
  <c r="N259"/>
  <c r="N256"/>
  <c r="M253"/>
  <c r="M250"/>
  <c r="M247"/>
  <c r="O245"/>
  <c r="M244"/>
  <c r="O242"/>
  <c r="O239"/>
  <c r="O236"/>
  <c r="N233"/>
  <c r="N230"/>
  <c r="N227"/>
  <c r="N224"/>
  <c r="M221"/>
  <c r="M218"/>
  <c r="M215"/>
  <c r="O213"/>
  <c r="M212"/>
  <c r="M209"/>
  <c r="M206"/>
  <c r="M203"/>
  <c r="O201"/>
  <c r="M266"/>
  <c r="M263"/>
  <c r="O261"/>
  <c r="M260"/>
  <c r="O258"/>
  <c r="O255"/>
  <c r="O252"/>
  <c r="N249"/>
  <c r="N246"/>
  <c r="N243"/>
  <c r="N240"/>
  <c r="M237"/>
  <c r="M234"/>
  <c r="M231"/>
  <c r="O229"/>
  <c r="M228"/>
  <c r="O226"/>
  <c r="O223"/>
  <c r="O220"/>
  <c r="N217"/>
  <c r="N214"/>
  <c r="N211"/>
  <c r="O208"/>
  <c r="N205"/>
  <c r="N202"/>
  <c r="N199"/>
  <c r="N196"/>
  <c r="O266"/>
  <c r="O264"/>
  <c r="M257"/>
  <c r="N255"/>
  <c r="N250"/>
  <c r="N248"/>
  <c r="O246"/>
  <c r="M239"/>
  <c r="O237"/>
  <c r="M232"/>
  <c r="M230"/>
  <c r="O228"/>
  <c r="N226"/>
  <c r="N221"/>
  <c r="O219"/>
  <c r="N212"/>
  <c r="N210"/>
  <c r="N203"/>
  <c r="M201"/>
  <c r="O196"/>
  <c r="M193"/>
  <c r="M190"/>
  <c r="M187"/>
  <c r="O183"/>
  <c r="N179"/>
  <c r="M178"/>
  <c r="O173"/>
  <c r="M172"/>
  <c r="O169"/>
  <c r="N168"/>
  <c r="N164"/>
  <c r="M163"/>
  <c r="O159"/>
  <c r="N158"/>
  <c r="M157"/>
  <c r="N153"/>
  <c r="N148"/>
  <c r="N144"/>
  <c r="N143"/>
  <c r="O140"/>
  <c r="O137"/>
  <c r="O132"/>
  <c r="N129"/>
  <c r="N128"/>
  <c r="M127"/>
  <c r="M122"/>
  <c r="O119"/>
  <c r="N118"/>
  <c r="N114"/>
  <c r="N110"/>
  <c r="N109"/>
  <c r="O102"/>
  <c r="N101"/>
  <c r="M100"/>
  <c r="O94"/>
  <c r="N93"/>
  <c r="M92"/>
  <c r="O86"/>
  <c r="N85"/>
  <c r="M84"/>
  <c r="O78"/>
  <c r="N77"/>
  <c r="M76"/>
  <c r="O70"/>
  <c r="N69"/>
  <c r="M68"/>
  <c r="O62"/>
  <c r="N61"/>
  <c r="M60"/>
  <c r="O54"/>
  <c r="N53"/>
  <c r="M52"/>
  <c r="O46"/>
  <c r="N45"/>
  <c r="M44"/>
  <c r="O38"/>
  <c r="N37"/>
  <c r="M36"/>
  <c r="N266"/>
  <c r="N264"/>
  <c r="O262"/>
  <c r="M255"/>
  <c r="O253"/>
  <c r="M248"/>
  <c r="M246"/>
  <c r="O244"/>
  <c r="N242"/>
  <c r="N237"/>
  <c r="O235"/>
  <c r="N228"/>
  <c r="M226"/>
  <c r="N219"/>
  <c r="O217"/>
  <c r="M210"/>
  <c r="N208"/>
  <c r="O199"/>
  <c r="M196"/>
  <c r="O194"/>
  <c r="O191"/>
  <c r="O188"/>
  <c r="O184"/>
  <c r="N183"/>
  <c r="M179"/>
  <c r="O174"/>
  <c r="N173"/>
  <c r="N169"/>
  <c r="M168"/>
  <c r="O165"/>
  <c r="M164"/>
  <c r="N159"/>
  <c r="M158"/>
  <c r="O154"/>
  <c r="M153"/>
  <c r="O149"/>
  <c r="M148"/>
  <c r="O145"/>
  <c r="M144"/>
  <c r="M143"/>
  <c r="N140"/>
  <c r="N137"/>
  <c r="O133"/>
  <c r="N132"/>
  <c r="M129"/>
  <c r="M128"/>
  <c r="O123"/>
  <c r="N119"/>
  <c r="M118"/>
  <c r="O115"/>
  <c r="M114"/>
  <c r="M110"/>
  <c r="M109"/>
  <c r="O103"/>
  <c r="N102"/>
  <c r="M101"/>
  <c r="O95"/>
  <c r="N94"/>
  <c r="M93"/>
  <c r="O87"/>
  <c r="N86"/>
  <c r="M85"/>
  <c r="O79"/>
  <c r="N78"/>
  <c r="M77"/>
  <c r="O71"/>
  <c r="N70"/>
  <c r="M69"/>
  <c r="O63"/>
  <c r="N62"/>
  <c r="M61"/>
  <c r="O55"/>
  <c r="N54"/>
  <c r="M53"/>
  <c r="O47"/>
  <c r="N46"/>
  <c r="M45"/>
  <c r="O39"/>
  <c r="N38"/>
  <c r="M37"/>
  <c r="O31"/>
  <c r="O30"/>
  <c r="O29"/>
  <c r="O28"/>
  <c r="O27"/>
  <c r="O26"/>
  <c r="M264"/>
  <c r="M262"/>
  <c r="O260"/>
  <c r="N258"/>
  <c r="N253"/>
  <c r="O251"/>
  <c r="N244"/>
  <c r="M242"/>
  <c r="N235"/>
  <c r="O233"/>
  <c r="O224"/>
  <c r="O222"/>
  <c r="M219"/>
  <c r="M217"/>
  <c r="O215"/>
  <c r="N213"/>
  <c r="M208"/>
  <c r="O206"/>
  <c r="O204"/>
  <c r="M199"/>
  <c r="O197"/>
  <c r="N194"/>
  <c r="N191"/>
  <c r="N188"/>
  <c r="N184"/>
  <c r="M183"/>
  <c r="O180"/>
  <c r="O175"/>
  <c r="N174"/>
  <c r="M173"/>
  <c r="O170"/>
  <c r="M169"/>
  <c r="N165"/>
  <c r="M159"/>
  <c r="O155"/>
  <c r="N154"/>
  <c r="O150"/>
  <c r="N149"/>
  <c r="N145"/>
  <c r="M140"/>
  <c r="O138"/>
  <c r="M137"/>
  <c r="O134"/>
  <c r="N133"/>
  <c r="M132"/>
  <c r="O130"/>
  <c r="O125"/>
  <c r="N123"/>
  <c r="M119"/>
  <c r="N115"/>
  <c r="O111"/>
  <c r="O104"/>
  <c r="N103"/>
  <c r="M102"/>
  <c r="O96"/>
  <c r="N95"/>
  <c r="M94"/>
  <c r="O88"/>
  <c r="N87"/>
  <c r="M86"/>
  <c r="O80"/>
  <c r="N79"/>
  <c r="M78"/>
  <c r="O72"/>
  <c r="N71"/>
  <c r="M70"/>
  <c r="O64"/>
  <c r="N63"/>
  <c r="M62"/>
  <c r="O56"/>
  <c r="N55"/>
  <c r="M54"/>
  <c r="O48"/>
  <c r="N47"/>
  <c r="M46"/>
  <c r="O40"/>
  <c r="N39"/>
  <c r="M38"/>
  <c r="O32"/>
  <c r="N31"/>
  <c r="N30"/>
  <c r="M265"/>
  <c r="O263"/>
  <c r="N261"/>
  <c r="M256"/>
  <c r="N254"/>
  <c r="N247"/>
  <c r="M245"/>
  <c r="O243"/>
  <c r="O241"/>
  <c r="M238"/>
  <c r="N236"/>
  <c r="M227"/>
  <c r="N225"/>
  <c r="M220"/>
  <c r="O218"/>
  <c r="O216"/>
  <c r="N209"/>
  <c r="O207"/>
  <c r="N200"/>
  <c r="O198"/>
  <c r="N195"/>
  <c r="N192"/>
  <c r="M189"/>
  <c r="N186"/>
  <c r="M185"/>
  <c r="O182"/>
  <c r="N181"/>
  <c r="N177"/>
  <c r="O176"/>
  <c r="M171"/>
  <c r="N167"/>
  <c r="M166"/>
  <c r="O162"/>
  <c r="M161"/>
  <c r="M160"/>
  <c r="O156"/>
  <c r="O152"/>
  <c r="M151"/>
  <c r="O147"/>
  <c r="M146"/>
  <c r="O142"/>
  <c r="M141"/>
  <c r="O139"/>
  <c r="O136"/>
  <c r="N135"/>
  <c r="O131"/>
  <c r="N126"/>
  <c r="M124"/>
  <c r="N121"/>
  <c r="M120"/>
  <c r="O117"/>
  <c r="N116"/>
  <c r="O113"/>
  <c r="N112"/>
  <c r="O108"/>
  <c r="N107"/>
  <c r="N106"/>
  <c r="M105"/>
  <c r="O99"/>
  <c r="N98"/>
  <c r="M97"/>
  <c r="O91"/>
  <c r="N90"/>
  <c r="M89"/>
  <c r="O83"/>
  <c r="N82"/>
  <c r="M81"/>
  <c r="O75"/>
  <c r="N74"/>
  <c r="M73"/>
  <c r="O67"/>
  <c r="N66"/>
  <c r="M65"/>
  <c r="O59"/>
  <c r="N58"/>
  <c r="M57"/>
  <c r="O51"/>
  <c r="N50"/>
  <c r="M49"/>
  <c r="O43"/>
  <c r="N42"/>
  <c r="M41"/>
  <c r="O35"/>
  <c r="N34"/>
  <c r="M33"/>
  <c r="O265"/>
  <c r="O259"/>
  <c r="N257"/>
  <c r="M252"/>
  <c r="N241"/>
  <c r="N239"/>
  <c r="O234"/>
  <c r="N232"/>
  <c r="O205"/>
  <c r="O203"/>
  <c r="M194"/>
  <c r="O192"/>
  <c r="N190"/>
  <c r="M186"/>
  <c r="M181"/>
  <c r="O179"/>
  <c r="O171"/>
  <c r="O166"/>
  <c r="N161"/>
  <c r="O157"/>
  <c r="M154"/>
  <c r="N152"/>
  <c r="M147"/>
  <c r="M142"/>
  <c r="M134"/>
  <c r="M130"/>
  <c r="O128"/>
  <c r="M125"/>
  <c r="O116"/>
  <c r="O114"/>
  <c r="O109"/>
  <c r="M106"/>
  <c r="M98"/>
  <c r="M90"/>
  <c r="M82"/>
  <c r="M74"/>
  <c r="M66"/>
  <c r="M58"/>
  <c r="M50"/>
  <c r="M42"/>
  <c r="M34"/>
  <c r="N29"/>
  <c r="M259"/>
  <c r="O254"/>
  <c r="O247"/>
  <c r="M241"/>
  <c r="N234"/>
  <c r="O227"/>
  <c r="N222"/>
  <c r="N220"/>
  <c r="O210"/>
  <c r="N207"/>
  <c r="M205"/>
  <c r="N198"/>
  <c r="M192"/>
  <c r="N182"/>
  <c r="N171"/>
  <c r="N166"/>
  <c r="O164"/>
  <c r="N157"/>
  <c r="M152"/>
  <c r="M145"/>
  <c r="M123"/>
  <c r="O121"/>
  <c r="M116"/>
  <c r="O112"/>
  <c r="N104"/>
  <c r="N99"/>
  <c r="N96"/>
  <c r="N91"/>
  <c r="N88"/>
  <c r="N83"/>
  <c r="N80"/>
  <c r="N75"/>
  <c r="N72"/>
  <c r="N67"/>
  <c r="N64"/>
  <c r="N59"/>
  <c r="N56"/>
  <c r="N51"/>
  <c r="N48"/>
  <c r="N43"/>
  <c r="N40"/>
  <c r="N35"/>
  <c r="N32"/>
  <c r="M29"/>
  <c r="M261"/>
  <c r="M254"/>
  <c r="O249"/>
  <c r="M236"/>
  <c r="N229"/>
  <c r="M224"/>
  <c r="M222"/>
  <c r="O214"/>
  <c r="O212"/>
  <c r="M207"/>
  <c r="M198"/>
  <c r="O187"/>
  <c r="M184"/>
  <c r="M182"/>
  <c r="O177"/>
  <c r="N176"/>
  <c r="O167"/>
  <c r="N155"/>
  <c r="N150"/>
  <c r="N139"/>
  <c r="O126"/>
  <c r="M121"/>
  <c r="N117"/>
  <c r="M112"/>
  <c r="O110"/>
  <c r="O107"/>
  <c r="M104"/>
  <c r="M99"/>
  <c r="M96"/>
  <c r="M91"/>
  <c r="M88"/>
  <c r="M83"/>
  <c r="M80"/>
  <c r="M75"/>
  <c r="M72"/>
  <c r="M67"/>
  <c r="M64"/>
  <c r="M59"/>
  <c r="M56"/>
  <c r="M51"/>
  <c r="M48"/>
  <c r="M43"/>
  <c r="M40"/>
  <c r="M35"/>
  <c r="M32"/>
  <c r="N26"/>
  <c r="N263"/>
  <c r="N260"/>
  <c r="M240"/>
  <c r="M235"/>
  <c r="N223"/>
  <c r="O221"/>
  <c r="O211"/>
  <c r="N206"/>
  <c r="M204"/>
  <c r="N197"/>
  <c r="M195"/>
  <c r="O185"/>
  <c r="M180"/>
  <c r="O178"/>
  <c r="N172"/>
  <c r="M165"/>
  <c r="O163"/>
  <c r="N160"/>
  <c r="N151"/>
  <c r="N146"/>
  <c r="O144"/>
  <c r="N141"/>
  <c r="N136"/>
  <c r="O127"/>
  <c r="O124"/>
  <c r="N122"/>
  <c r="M113"/>
  <c r="M108"/>
  <c r="N105"/>
  <c r="N97"/>
  <c r="N89"/>
  <c r="N81"/>
  <c r="N73"/>
  <c r="N65"/>
  <c r="N57"/>
  <c r="N49"/>
  <c r="N41"/>
  <c r="N33"/>
  <c r="M27"/>
  <c r="O257"/>
  <c r="N251"/>
  <c r="O230"/>
  <c r="M202"/>
  <c r="O193"/>
  <c r="O186"/>
  <c r="M174"/>
  <c r="O161"/>
  <c r="N142"/>
  <c r="M135"/>
  <c r="M117"/>
  <c r="N108"/>
  <c r="O100"/>
  <c r="O92"/>
  <c r="O84"/>
  <c r="O76"/>
  <c r="O68"/>
  <c r="O60"/>
  <c r="O52"/>
  <c r="O44"/>
  <c r="O36"/>
  <c r="N27"/>
  <c r="M251"/>
  <c r="N245"/>
  <c r="O232"/>
  <c r="N193"/>
  <c r="M188"/>
  <c r="M167"/>
  <c r="M150"/>
  <c r="O148"/>
  <c r="O146"/>
  <c r="M139"/>
  <c r="N130"/>
  <c r="M126"/>
  <c r="O106"/>
  <c r="N100"/>
  <c r="O98"/>
  <c r="N92"/>
  <c r="O90"/>
  <c r="N84"/>
  <c r="O82"/>
  <c r="N76"/>
  <c r="O74"/>
  <c r="N68"/>
  <c r="O66"/>
  <c r="N60"/>
  <c r="O58"/>
  <c r="N52"/>
  <c r="O50"/>
  <c r="N44"/>
  <c r="O42"/>
  <c r="N36"/>
  <c r="O34"/>
  <c r="M30"/>
  <c r="O248"/>
  <c r="O238"/>
  <c r="M214"/>
  <c r="M211"/>
  <c r="N204"/>
  <c r="O190"/>
  <c r="M177"/>
  <c r="N175"/>
  <c r="N156"/>
  <c r="M136"/>
  <c r="N124"/>
  <c r="N28"/>
  <c r="M258"/>
  <c r="N252"/>
  <c r="O240"/>
  <c r="N231"/>
  <c r="O225"/>
  <c r="M213"/>
  <c r="O189"/>
  <c r="N185"/>
  <c r="M162"/>
  <c r="M149"/>
  <c r="N147"/>
  <c r="M138"/>
  <c r="N131"/>
  <c r="N127"/>
  <c r="N125"/>
  <c r="O120"/>
  <c r="O118"/>
  <c r="M111"/>
  <c r="M107"/>
  <c r="O105"/>
  <c r="O97"/>
  <c r="O89"/>
  <c r="O81"/>
  <c r="O73"/>
  <c r="O65"/>
  <c r="O57"/>
  <c r="O49"/>
  <c r="O41"/>
  <c r="O33"/>
  <c r="M26"/>
  <c r="M225"/>
  <c r="N218"/>
  <c r="N201"/>
  <c r="O195"/>
  <c r="O181"/>
  <c r="N170"/>
  <c r="O168"/>
  <c r="N163"/>
  <c r="N120"/>
  <c r="M95"/>
  <c r="O93"/>
  <c r="M31"/>
  <c r="O256"/>
  <c r="M249"/>
  <c r="N238"/>
  <c r="O231"/>
  <c r="N215"/>
  <c r="O172"/>
  <c r="M170"/>
  <c r="M156"/>
  <c r="O151"/>
  <c r="M71"/>
  <c r="O69"/>
  <c r="M191"/>
  <c r="O158"/>
  <c r="N138"/>
  <c r="M133"/>
  <c r="O122"/>
  <c r="M47"/>
  <c r="O45"/>
  <c r="M223"/>
  <c r="N216"/>
  <c r="O202"/>
  <c r="N162"/>
  <c r="N113"/>
  <c r="M103"/>
  <c r="O101"/>
  <c r="M39"/>
  <c r="O37"/>
  <c r="M28"/>
  <c r="O250"/>
  <c r="M216"/>
  <c r="N180"/>
  <c r="M155"/>
  <c r="N134"/>
  <c r="M131"/>
  <c r="N187"/>
  <c r="O160"/>
  <c r="N111"/>
  <c r="O200"/>
  <c r="M197"/>
  <c r="M175"/>
  <c r="O85"/>
  <c r="M55"/>
  <c r="O53"/>
  <c r="M229"/>
  <c r="O135"/>
  <c r="O129"/>
  <c r="M79"/>
  <c r="M115"/>
  <c r="M243"/>
  <c r="N189"/>
  <c r="M200"/>
  <c r="N178"/>
  <c r="M176"/>
  <c r="O77"/>
  <c r="O143"/>
  <c r="M63"/>
  <c r="O61"/>
  <c r="O153"/>
  <c r="M87"/>
  <c r="M233"/>
  <c r="O141"/>
  <c r="O209"/>
  <c r="L21" i="59"/>
  <c r="L13" i="63"/>
  <c r="P13" s="1"/>
  <c r="L18" s="1"/>
  <c r="K14"/>
  <c r="O14" s="1"/>
  <c r="K19" s="1"/>
  <c r="K13"/>
  <c r="O13" s="1"/>
  <c r="K18" s="1"/>
  <c r="L14"/>
  <c r="P14" s="1"/>
  <c r="L19" s="1"/>
  <c r="K12"/>
  <c r="O12" s="1"/>
  <c r="K17" s="1"/>
  <c r="M12"/>
  <c r="Q12" s="1"/>
  <c r="M17" s="1"/>
  <c r="L12"/>
  <c r="P12" s="1"/>
  <c r="L17" s="1"/>
  <c r="M14"/>
  <c r="Q14" s="1"/>
  <c r="M19" s="1"/>
  <c r="M13"/>
  <c r="Q13" s="1"/>
  <c r="M18" s="1"/>
  <c r="AG38" i="41"/>
  <c r="AH38"/>
  <c r="N7" i="65"/>
  <c r="K12" s="1" a="1"/>
  <c r="S18"/>
  <c r="AI38" i="41"/>
  <c r="N6" i="64"/>
  <c r="O7" s="1"/>
  <c r="S17"/>
  <c r="M6"/>
  <c r="Q6"/>
  <c r="R7" s="1"/>
  <c r="S8" s="1"/>
  <c r="D42" i="66"/>
  <c r="C185"/>
  <c r="D100"/>
  <c r="D145"/>
  <c r="B180"/>
  <c r="C95"/>
  <c r="B137"/>
  <c r="D33"/>
  <c r="D55"/>
  <c r="D136"/>
  <c r="D169"/>
  <c r="B71"/>
  <c r="B104"/>
  <c r="D135"/>
  <c r="C48"/>
  <c r="D28"/>
  <c r="B122"/>
  <c r="C154"/>
  <c r="D188"/>
  <c r="C91"/>
  <c r="B121"/>
  <c r="C45"/>
  <c r="C181"/>
  <c r="D84"/>
  <c r="D117"/>
  <c r="C151"/>
  <c r="B181"/>
  <c r="D83"/>
  <c r="D35"/>
  <c r="D156"/>
  <c r="C188"/>
  <c r="C90"/>
  <c r="B124"/>
  <c r="D155"/>
  <c r="C28"/>
  <c r="C165"/>
  <c r="B99"/>
  <c r="C164"/>
  <c r="B53"/>
  <c r="B171"/>
  <c r="B108"/>
  <c r="D45"/>
  <c r="C113"/>
  <c r="C179"/>
  <c r="C112"/>
  <c r="B154"/>
  <c r="D89"/>
  <c r="B153"/>
  <c r="C173"/>
  <c r="B173"/>
  <c r="C69"/>
  <c r="C68"/>
  <c r="C171"/>
  <c r="D48"/>
  <c r="C71"/>
  <c r="D146"/>
  <c r="C100"/>
  <c r="D128"/>
  <c r="D77"/>
  <c r="C93"/>
  <c r="D57"/>
  <c r="C56"/>
  <c r="C197"/>
  <c r="B196"/>
  <c r="D39"/>
  <c r="D113"/>
  <c r="C29"/>
  <c r="D166"/>
  <c r="B182"/>
  <c r="B152"/>
  <c r="C145"/>
  <c r="C144"/>
  <c r="B151"/>
  <c r="C37"/>
  <c r="B162"/>
  <c r="C170"/>
  <c r="C147"/>
  <c r="B184"/>
  <c r="C32"/>
  <c r="B126"/>
  <c r="B191"/>
  <c r="C53"/>
  <c r="B174"/>
  <c r="C89"/>
  <c r="C134"/>
  <c r="D170"/>
  <c r="B84"/>
  <c r="D127"/>
  <c r="C44"/>
  <c r="C27"/>
  <c r="D124"/>
  <c r="D157"/>
  <c r="D189"/>
  <c r="B92"/>
  <c r="D123"/>
  <c r="C60"/>
  <c r="D40"/>
  <c r="C109"/>
  <c r="C142"/>
  <c r="B176"/>
  <c r="C79"/>
  <c r="B109"/>
  <c r="C57"/>
  <c r="C169"/>
  <c r="D72"/>
  <c r="D105"/>
  <c r="C139"/>
  <c r="C168"/>
  <c r="D71"/>
  <c r="D47"/>
  <c r="D144"/>
  <c r="B175"/>
  <c r="C78"/>
  <c r="B112"/>
  <c r="D143"/>
  <c r="C40"/>
  <c r="D140"/>
  <c r="B75"/>
  <c r="C140"/>
  <c r="D36"/>
  <c r="B147"/>
  <c r="C83"/>
  <c r="B40"/>
  <c r="D88"/>
  <c r="C155"/>
  <c r="C88"/>
  <c r="C129"/>
  <c r="B65"/>
  <c r="B129"/>
  <c r="C125"/>
  <c r="C124"/>
  <c r="C150"/>
  <c r="C38"/>
  <c r="D122"/>
  <c r="B150"/>
  <c r="D151"/>
  <c r="C176"/>
  <c r="C42"/>
  <c r="B159"/>
  <c r="D98"/>
  <c r="B149"/>
  <c r="C119"/>
  <c r="B58"/>
  <c r="C192"/>
  <c r="D192"/>
  <c r="C153"/>
  <c r="B64"/>
  <c r="C51"/>
  <c r="B68"/>
  <c r="C85"/>
  <c r="B85"/>
  <c r="B79"/>
  <c r="D32"/>
  <c r="B88"/>
  <c r="D92"/>
  <c r="C98"/>
  <c r="C107"/>
  <c r="C80"/>
  <c r="D152"/>
  <c r="D50"/>
  <c r="B141"/>
  <c r="C196"/>
  <c r="B29"/>
  <c r="D164"/>
  <c r="B78"/>
  <c r="B123"/>
  <c r="C159"/>
  <c r="D74"/>
  <c r="C116"/>
  <c r="B55"/>
  <c r="C39"/>
  <c r="D112"/>
  <c r="B143"/>
  <c r="D178"/>
  <c r="B80"/>
  <c r="D111"/>
  <c r="D30"/>
  <c r="B54"/>
  <c r="C97"/>
  <c r="C130"/>
  <c r="B164"/>
  <c r="C67"/>
  <c r="B97"/>
  <c r="C34"/>
  <c r="C157"/>
  <c r="C189"/>
  <c r="D93"/>
  <c r="D126"/>
  <c r="C156"/>
  <c r="B27"/>
  <c r="D59"/>
  <c r="B130"/>
  <c r="B163"/>
  <c r="C66"/>
  <c r="K5" s="1"/>
  <c r="B100"/>
  <c r="D131"/>
  <c r="C52"/>
  <c r="D116"/>
  <c r="C183"/>
  <c r="D115"/>
  <c r="B188"/>
  <c r="C122"/>
  <c r="D187"/>
  <c r="C30"/>
  <c r="C63"/>
  <c r="C131"/>
  <c r="C64"/>
  <c r="C105"/>
  <c r="B172"/>
  <c r="C104"/>
  <c r="D76"/>
  <c r="C76"/>
  <c r="D101"/>
  <c r="C47"/>
  <c r="B72"/>
  <c r="B102"/>
  <c r="B101"/>
  <c r="D79"/>
  <c r="C141"/>
  <c r="C167"/>
  <c r="B125"/>
  <c r="C77"/>
  <c r="C111"/>
  <c r="D195"/>
  <c r="B192"/>
  <c r="D193"/>
  <c r="D68"/>
  <c r="B105"/>
  <c r="B131"/>
  <c r="B44"/>
  <c r="D183"/>
  <c r="C178"/>
  <c r="B39"/>
  <c r="D186"/>
  <c r="D158"/>
  <c r="C54"/>
  <c r="C81"/>
  <c r="B59"/>
  <c r="B183"/>
  <c r="D62"/>
  <c r="D196"/>
  <c r="B32"/>
  <c r="D52"/>
  <c r="B110"/>
  <c r="B155"/>
  <c r="C70"/>
  <c r="D106"/>
  <c r="C148"/>
  <c r="B63"/>
  <c r="D43"/>
  <c r="D148"/>
  <c r="D181"/>
  <c r="B83"/>
  <c r="D118"/>
  <c r="D147"/>
  <c r="C36"/>
  <c r="B57"/>
  <c r="B134"/>
  <c r="B167"/>
  <c r="D69"/>
  <c r="C103"/>
  <c r="B133"/>
  <c r="C33"/>
  <c r="C55"/>
  <c r="D96"/>
  <c r="D129"/>
  <c r="C163"/>
  <c r="D66"/>
  <c r="C96"/>
  <c r="D58"/>
  <c r="D168"/>
  <c r="B70"/>
  <c r="B103"/>
  <c r="B136"/>
  <c r="D167"/>
  <c r="B69"/>
  <c r="B189"/>
  <c r="D125"/>
  <c r="C61"/>
  <c r="D27"/>
  <c r="D64"/>
  <c r="B132"/>
  <c r="D65"/>
  <c r="C137"/>
  <c r="D73"/>
  <c r="C136"/>
  <c r="B178"/>
  <c r="C114"/>
  <c r="B177"/>
  <c r="B26"/>
  <c r="D94"/>
  <c r="C117"/>
  <c r="B117"/>
  <c r="B87"/>
  <c r="B41"/>
  <c r="B120"/>
  <c r="B111"/>
  <c r="B96"/>
  <c r="B49"/>
  <c r="C182"/>
  <c r="D175"/>
  <c r="B144"/>
  <c r="D85"/>
  <c r="B195"/>
  <c r="C193"/>
  <c r="B148"/>
  <c r="B98"/>
  <c r="D99"/>
  <c r="C118"/>
  <c r="C46"/>
  <c r="D114"/>
  <c r="B118"/>
  <c r="D119"/>
  <c r="D91"/>
  <c r="D163"/>
  <c r="B47"/>
  <c r="C158"/>
  <c r="C152"/>
  <c r="D161"/>
  <c r="B28"/>
  <c r="C59"/>
  <c r="D177"/>
  <c r="C180"/>
  <c r="D31"/>
  <c r="B107"/>
  <c r="D87"/>
  <c r="B146"/>
  <c r="B128"/>
  <c r="C58"/>
  <c r="D141"/>
  <c r="C120"/>
  <c r="B106"/>
  <c r="D150"/>
  <c r="D51"/>
  <c r="D67"/>
  <c r="B156"/>
  <c r="D121"/>
  <c r="C186"/>
  <c r="B52"/>
  <c r="C87"/>
  <c r="B135"/>
  <c r="D63"/>
  <c r="B35"/>
  <c r="C195"/>
  <c r="D160"/>
  <c r="C133"/>
  <c r="D173"/>
  <c r="C123"/>
  <c r="C92"/>
  <c r="B142"/>
  <c r="D130"/>
  <c r="D120"/>
  <c r="D107"/>
  <c r="B161"/>
  <c r="C177"/>
  <c r="B74"/>
  <c r="C72"/>
  <c r="D44"/>
  <c r="D134"/>
  <c r="C75"/>
  <c r="D80"/>
  <c r="C50"/>
  <c r="C166"/>
  <c r="B169"/>
  <c r="D184"/>
  <c r="B95"/>
  <c r="D75"/>
  <c r="C73"/>
  <c r="C115"/>
  <c r="B30"/>
  <c r="B67"/>
  <c r="C108"/>
  <c r="B94"/>
  <c r="B76"/>
  <c r="C35"/>
  <c r="B43"/>
  <c r="D139"/>
  <c r="D97"/>
  <c r="C162"/>
  <c r="D109"/>
  <c r="B165"/>
  <c r="C86"/>
  <c r="C62"/>
  <c r="D133"/>
  <c r="C191"/>
  <c r="B42"/>
  <c r="B56"/>
  <c r="C175"/>
  <c r="B138"/>
  <c r="C143"/>
  <c r="C128"/>
  <c r="C84"/>
  <c r="B145"/>
  <c r="B127"/>
  <c r="B38"/>
  <c r="D137"/>
  <c r="D197"/>
  <c r="B73"/>
  <c r="C94"/>
  <c r="D90"/>
  <c r="B93"/>
  <c r="B48"/>
  <c r="B36"/>
  <c r="C31"/>
  <c r="C102"/>
  <c r="D159"/>
  <c r="D172"/>
  <c r="D154"/>
  <c r="D61"/>
  <c r="D60"/>
  <c r="D171"/>
  <c r="C43"/>
  <c r="C187"/>
  <c r="B51"/>
  <c r="B82"/>
  <c r="C65"/>
  <c r="B66"/>
  <c r="D38"/>
  <c r="B113"/>
  <c r="D82"/>
  <c r="C138"/>
  <c r="B61"/>
  <c r="D104"/>
  <c r="B168"/>
  <c r="D70"/>
  <c r="C126"/>
  <c r="D191"/>
  <c r="D95"/>
  <c r="B179"/>
  <c r="B139"/>
  <c r="B89"/>
  <c r="D185"/>
  <c r="B86"/>
  <c r="C106"/>
  <c r="D102"/>
  <c r="D149"/>
  <c r="C99"/>
  <c r="B77"/>
  <c r="D132"/>
  <c r="C184"/>
  <c r="D108"/>
  <c r="B90"/>
  <c r="B34"/>
  <c r="D41"/>
  <c r="C121"/>
  <c r="C127"/>
  <c r="C41"/>
  <c r="B62"/>
  <c r="C172"/>
  <c r="B170"/>
  <c r="C82"/>
  <c r="D37"/>
  <c r="D165"/>
  <c r="D78"/>
  <c r="D56"/>
  <c r="D174"/>
  <c r="B81"/>
  <c r="D110"/>
  <c r="C74"/>
  <c r="C161"/>
  <c r="B37"/>
  <c r="D29"/>
  <c r="B166"/>
  <c r="B31"/>
  <c r="C149"/>
  <c r="D176"/>
  <c r="C101"/>
  <c r="B187"/>
  <c r="B116"/>
  <c r="D54"/>
  <c r="B119"/>
  <c r="C160"/>
  <c r="B158"/>
  <c r="B140"/>
  <c r="D49"/>
  <c r="D153"/>
  <c r="C132"/>
  <c r="D180"/>
  <c r="D162"/>
  <c r="C26"/>
  <c r="D86"/>
  <c r="D182"/>
  <c r="C146"/>
  <c r="B46"/>
  <c r="D53"/>
  <c r="C135"/>
  <c r="D26"/>
  <c r="C174"/>
  <c r="B160"/>
  <c r="C110"/>
  <c r="B91"/>
  <c r="D142"/>
  <c r="B157"/>
  <c r="D34"/>
  <c r="D179"/>
  <c r="B185"/>
  <c r="C49"/>
  <c r="B197"/>
  <c r="D81"/>
  <c r="B33"/>
  <c r="D46"/>
  <c r="B114"/>
  <c r="B60"/>
  <c r="B50"/>
  <c r="D138"/>
  <c r="B45"/>
  <c r="B115"/>
  <c r="B186"/>
  <c r="D103"/>
  <c r="B193"/>
  <c r="I39" i="41"/>
  <c r="J39" s="1"/>
  <c r="AQ39"/>
  <c r="AP39"/>
  <c r="Q7" i="64"/>
  <c r="R8" s="1"/>
  <c r="S9" s="1"/>
  <c r="R6"/>
  <c r="S7" s="1"/>
  <c r="T38" i="46"/>
  <c r="V38" s="1"/>
  <c r="X38"/>
  <c r="W17" i="61"/>
  <c r="W19"/>
  <c r="N21" s="1"/>
  <c r="W19" i="60"/>
  <c r="N21" s="1"/>
  <c r="O19" i="62"/>
  <c r="O17"/>
  <c r="P18"/>
  <c r="O18"/>
  <c r="Q17"/>
  <c r="P19"/>
  <c r="P17"/>
  <c r="Q18"/>
  <c r="W17" i="60"/>
  <c r="AQ68" i="46"/>
  <c r="AS68" s="1"/>
  <c r="AV68" s="1"/>
  <c r="AB68"/>
  <c r="AD68" s="1"/>
  <c r="AP68"/>
  <c r="AR68" s="1"/>
  <c r="AC68"/>
  <c r="AE68" s="1"/>
  <c r="AH68" s="1"/>
  <c r="Z70"/>
  <c r="AK69"/>
  <c r="AJ69"/>
  <c r="AA69"/>
  <c r="AL69"/>
  <c r="AM69"/>
  <c r="AW68" i="41"/>
  <c r="AV68"/>
  <c r="AY68" s="1"/>
  <c r="AM70"/>
  <c r="AB70"/>
  <c r="AN70"/>
  <c r="AK70"/>
  <c r="AL70"/>
  <c r="AA71"/>
  <c r="AH68"/>
  <c r="AG68"/>
  <c r="AJ68" s="1"/>
  <c r="AG67" i="46"/>
  <c r="AF67"/>
  <c r="AI67" s="1"/>
  <c r="AT67"/>
  <c r="AW67" s="1"/>
  <c r="AU67"/>
  <c r="AS69" i="41"/>
  <c r="AU69" s="1"/>
  <c r="AX69" s="1"/>
  <c r="AD69"/>
  <c r="AF69" s="1"/>
  <c r="AI69" s="1"/>
  <c r="AR69"/>
  <c r="AT69" s="1"/>
  <c r="AC69"/>
  <c r="AE69" s="1"/>
  <c r="L21" i="60" l="1"/>
  <c r="L21" i="61"/>
  <c r="L12" i="65"/>
  <c r="P12" s="1"/>
  <c r="L17" s="1"/>
  <c r="M13"/>
  <c r="Q13" s="1"/>
  <c r="M18" s="1"/>
  <c r="M12"/>
  <c r="Q12" s="1"/>
  <c r="M17" s="1"/>
  <c r="M14"/>
  <c r="Q14" s="1"/>
  <c r="M19" s="1"/>
  <c r="K13"/>
  <c r="O13" s="1"/>
  <c r="K18" s="1"/>
  <c r="O17" i="63" a="1"/>
  <c r="K12" i="65"/>
  <c r="O12" s="1"/>
  <c r="K17" s="1"/>
  <c r="AD39" i="41"/>
  <c r="AE39" s="1"/>
  <c r="L39" s="1"/>
  <c r="AJ39"/>
  <c r="AO39"/>
  <c r="K39"/>
  <c r="B7" i="67" s="1"/>
  <c r="AN39" i="41"/>
  <c r="AK39"/>
  <c r="AL39"/>
  <c r="AM39"/>
  <c r="K14" i="65"/>
  <c r="O14" s="1"/>
  <c r="K19" s="1"/>
  <c r="N7" i="64"/>
  <c r="K12" s="1" a="1"/>
  <c r="S18"/>
  <c r="L14" i="65"/>
  <c r="P14" s="1"/>
  <c r="L19" s="1"/>
  <c r="L13"/>
  <c r="P13" s="1"/>
  <c r="L18" s="1"/>
  <c r="AF38" i="41"/>
  <c r="S38"/>
  <c r="L5" i="66"/>
  <c r="B16"/>
  <c r="M38" i="41" s="1"/>
  <c r="M5" i="66"/>
  <c r="L6"/>
  <c r="M7" s="1"/>
  <c r="S19" s="1"/>
  <c r="Q5"/>
  <c r="W38" i="46"/>
  <c r="U17" i="62" a="1"/>
  <c r="U18" s="1"/>
  <c r="W18" s="1"/>
  <c r="M21" s="1"/>
  <c r="AC70" i="41"/>
  <c r="AE70" s="1"/>
  <c r="AD70"/>
  <c r="AF70" s="1"/>
  <c r="AI70" s="1"/>
  <c r="AS70"/>
  <c r="AU70" s="1"/>
  <c r="AX70" s="1"/>
  <c r="AR70"/>
  <c r="AT70" s="1"/>
  <c r="AC69" i="46"/>
  <c r="AE69" s="1"/>
  <c r="AH69" s="1"/>
  <c r="AP69"/>
  <c r="AR69" s="1"/>
  <c r="AQ69"/>
  <c r="AS69" s="1"/>
  <c r="AV69" s="1"/>
  <c r="AB69"/>
  <c r="AD69" s="1"/>
  <c r="AU68"/>
  <c r="AT68"/>
  <c r="AW68" s="1"/>
  <c r="AF68"/>
  <c r="AI68" s="1"/>
  <c r="AG68"/>
  <c r="AH69" i="41"/>
  <c r="AG69"/>
  <c r="AJ69" s="1"/>
  <c r="AV69"/>
  <c r="AY69" s="1"/>
  <c r="AW69"/>
  <c r="AN71"/>
  <c r="AK71"/>
  <c r="AA72"/>
  <c r="AL71"/>
  <c r="AM71"/>
  <c r="AB71"/>
  <c r="AK70" i="46"/>
  <c r="AJ70"/>
  <c r="Z71"/>
  <c r="AL70"/>
  <c r="AM70"/>
  <c r="AA70"/>
  <c r="O266" i="67" l="1"/>
  <c r="M265"/>
  <c r="N261"/>
  <c r="O257"/>
  <c r="M256"/>
  <c r="O252"/>
  <c r="M251"/>
  <c r="O248"/>
  <c r="M247"/>
  <c r="N243"/>
  <c r="M242"/>
  <c r="O239"/>
  <c r="N238"/>
  <c r="M237"/>
  <c r="N233"/>
  <c r="O229"/>
  <c r="M228"/>
  <c r="N224"/>
  <c r="O220"/>
  <c r="N266"/>
  <c r="O262"/>
  <c r="M261"/>
  <c r="N257"/>
  <c r="N252"/>
  <c r="N248"/>
  <c r="O244"/>
  <c r="M243"/>
  <c r="N239"/>
  <c r="M238"/>
  <c r="O234"/>
  <c r="M233"/>
  <c r="N229"/>
  <c r="O225"/>
  <c r="M224"/>
  <c r="N220"/>
  <c r="M217"/>
  <c r="M266"/>
  <c r="O263"/>
  <c r="N262"/>
  <c r="O258"/>
  <c r="M257"/>
  <c r="O253"/>
  <c r="M252"/>
  <c r="O249"/>
  <c r="M248"/>
  <c r="N244"/>
  <c r="O240"/>
  <c r="M239"/>
  <c r="N234"/>
  <c r="O230"/>
  <c r="M229"/>
  <c r="N225"/>
  <c r="M220"/>
  <c r="N263"/>
  <c r="M255"/>
  <c r="N250"/>
  <c r="O242"/>
  <c r="M236"/>
  <c r="O231"/>
  <c r="N223"/>
  <c r="M222"/>
  <c r="O218"/>
  <c r="M215"/>
  <c r="O213"/>
  <c r="N210"/>
  <c r="M263"/>
  <c r="O261"/>
  <c r="N258"/>
  <c r="O256"/>
  <c r="M250"/>
  <c r="O245"/>
  <c r="N242"/>
  <c r="O237"/>
  <c r="N231"/>
  <c r="O226"/>
  <c r="M223"/>
  <c r="N218"/>
  <c r="O216"/>
  <c r="N213"/>
  <c r="M210"/>
  <c r="M207"/>
  <c r="M204"/>
  <c r="O202"/>
  <c r="N199"/>
  <c r="M196"/>
  <c r="O194"/>
  <c r="O191"/>
  <c r="O188"/>
  <c r="M184"/>
  <c r="N180"/>
  <c r="O175"/>
  <c r="N174"/>
  <c r="M173"/>
  <c r="N169"/>
  <c r="M168"/>
  <c r="N164"/>
  <c r="O161"/>
  <c r="N160"/>
  <c r="M159"/>
  <c r="M155"/>
  <c r="O151"/>
  <c r="N150"/>
  <c r="M146"/>
  <c r="M145"/>
  <c r="N141"/>
  <c r="O138"/>
  <c r="M137"/>
  <c r="O133"/>
  <c r="M132"/>
  <c r="O129"/>
  <c r="M128"/>
  <c r="O264"/>
  <c r="M258"/>
  <c r="N256"/>
  <c r="N253"/>
  <c r="O251"/>
  <c r="N245"/>
  <c r="N237"/>
  <c r="M234"/>
  <c r="O232"/>
  <c r="M231"/>
  <c r="N226"/>
  <c r="M218"/>
  <c r="N216"/>
  <c r="M213"/>
  <c r="O265"/>
  <c r="M262"/>
  <c r="O260"/>
  <c r="M259"/>
  <c r="N254"/>
  <c r="N249"/>
  <c r="O247"/>
  <c r="M246"/>
  <c r="O241"/>
  <c r="N235"/>
  <c r="M227"/>
  <c r="N221"/>
  <c r="M219"/>
  <c r="O217"/>
  <c r="M214"/>
  <c r="O212"/>
  <c r="N209"/>
  <c r="N206"/>
  <c r="N203"/>
  <c r="M200"/>
  <c r="O198"/>
  <c r="N195"/>
  <c r="N192"/>
  <c r="N189"/>
  <c r="M186"/>
  <c r="N182"/>
  <c r="O179"/>
  <c r="N178"/>
  <c r="M177"/>
  <c r="O172"/>
  <c r="N166"/>
  <c r="O163"/>
  <c r="M162"/>
  <c r="O157"/>
  <c r="N153"/>
  <c r="M152"/>
  <c r="N148"/>
  <c r="O144"/>
  <c r="N143"/>
  <c r="N139"/>
  <c r="O136"/>
  <c r="N135"/>
  <c r="M134"/>
  <c r="O131"/>
  <c r="N126"/>
  <c r="N125"/>
  <c r="O122"/>
  <c r="N121"/>
  <c r="O116"/>
  <c r="M115"/>
  <c r="O112"/>
  <c r="M111"/>
  <c r="O259"/>
  <c r="M253"/>
  <c r="M241"/>
  <c r="N222"/>
  <c r="N217"/>
  <c r="N212"/>
  <c r="O208"/>
  <c r="M201"/>
  <c r="M199"/>
  <c r="N197"/>
  <c r="O195"/>
  <c r="O193"/>
  <c r="M190"/>
  <c r="N188"/>
  <c r="M185"/>
  <c r="M182"/>
  <c r="N176"/>
  <c r="M172"/>
  <c r="O169"/>
  <c r="M163"/>
  <c r="M160"/>
  <c r="N154"/>
  <c r="N151"/>
  <c r="O148"/>
  <c r="N145"/>
  <c r="N142"/>
  <c r="M139"/>
  <c r="O137"/>
  <c r="N131"/>
  <c r="O128"/>
  <c r="M127"/>
  <c r="O124"/>
  <c r="M120"/>
  <c r="M112"/>
  <c r="O110"/>
  <c r="O109"/>
  <c r="O105"/>
  <c r="M104"/>
  <c r="N100"/>
  <c r="O96"/>
  <c r="M95"/>
  <c r="N91"/>
  <c r="M90"/>
  <c r="O87"/>
  <c r="M86"/>
  <c r="O82"/>
  <c r="M81"/>
  <c r="O78"/>
  <c r="N77"/>
  <c r="O73"/>
  <c r="M72"/>
  <c r="N68"/>
  <c r="O64"/>
  <c r="M63"/>
  <c r="N59"/>
  <c r="M58"/>
  <c r="O55"/>
  <c r="M54"/>
  <c r="O50"/>
  <c r="M49"/>
  <c r="O46"/>
  <c r="N45"/>
  <c r="O41"/>
  <c r="N265"/>
  <c r="N259"/>
  <c r="O235"/>
  <c r="O233"/>
  <c r="M212"/>
  <c r="O210"/>
  <c r="N208"/>
  <c r="O206"/>
  <c r="M197"/>
  <c r="M195"/>
  <c r="N193"/>
  <c r="M188"/>
  <c r="O186"/>
  <c r="O183"/>
  <c r="O180"/>
  <c r="O177"/>
  <c r="M176"/>
  <c r="M169"/>
  <c r="O166"/>
  <c r="N161"/>
  <c r="N157"/>
  <c r="M154"/>
  <c r="M151"/>
  <c r="M148"/>
  <c r="O146"/>
  <c r="M142"/>
  <c r="O140"/>
  <c r="N137"/>
  <c r="O134"/>
  <c r="M131"/>
  <c r="N128"/>
  <c r="N124"/>
  <c r="O121"/>
  <c r="N116"/>
  <c r="O113"/>
  <c r="N110"/>
  <c r="N109"/>
  <c r="N105"/>
  <c r="O101"/>
  <c r="M100"/>
  <c r="N96"/>
  <c r="O92"/>
  <c r="M91"/>
  <c r="N87"/>
  <c r="O83"/>
  <c r="N82"/>
  <c r="N78"/>
  <c r="M77"/>
  <c r="N73"/>
  <c r="O69"/>
  <c r="M68"/>
  <c r="N64"/>
  <c r="O60"/>
  <c r="M59"/>
  <c r="N55"/>
  <c r="O51"/>
  <c r="N50"/>
  <c r="N46"/>
  <c r="M45"/>
  <c r="N41"/>
  <c r="O37"/>
  <c r="M36"/>
  <c r="N32"/>
  <c r="O28"/>
  <c r="M27"/>
  <c r="O246"/>
  <c r="M235"/>
  <c r="O227"/>
  <c r="O219"/>
  <c r="O214"/>
  <c r="M208"/>
  <c r="M206"/>
  <c r="O204"/>
  <c r="N202"/>
  <c r="M193"/>
  <c r="N191"/>
  <c r="N186"/>
  <c r="N183"/>
  <c r="M180"/>
  <c r="N177"/>
  <c r="O173"/>
  <c r="O170"/>
  <c r="M166"/>
  <c r="M161"/>
  <c r="O158"/>
  <c r="M157"/>
  <c r="O155"/>
  <c r="O149"/>
  <c r="N146"/>
  <c r="O143"/>
  <c r="N140"/>
  <c r="N134"/>
  <c r="M124"/>
  <c r="M121"/>
  <c r="M116"/>
  <c r="N113"/>
  <c r="M110"/>
  <c r="M109"/>
  <c r="O106"/>
  <c r="M105"/>
  <c r="O102"/>
  <c r="N101"/>
  <c r="O97"/>
  <c r="M96"/>
  <c r="N92"/>
  <c r="O88"/>
  <c r="M87"/>
  <c r="N83"/>
  <c r="M82"/>
  <c r="O79"/>
  <c r="M78"/>
  <c r="O74"/>
  <c r="M73"/>
  <c r="O70"/>
  <c r="N69"/>
  <c r="O65"/>
  <c r="M64"/>
  <c r="N60"/>
  <c r="O56"/>
  <c r="M55"/>
  <c r="N51"/>
  <c r="M50"/>
  <c r="O47"/>
  <c r="M46"/>
  <c r="O42"/>
  <c r="N264"/>
  <c r="M240"/>
  <c r="O238"/>
  <c r="N236"/>
  <c r="N232"/>
  <c r="N230"/>
  <c r="O228"/>
  <c r="M221"/>
  <c r="N211"/>
  <c r="M209"/>
  <c r="O207"/>
  <c r="O205"/>
  <c r="N196"/>
  <c r="M194"/>
  <c r="M189"/>
  <c r="N187"/>
  <c r="M181"/>
  <c r="N179"/>
  <c r="M174"/>
  <c r="M171"/>
  <c r="M167"/>
  <c r="O165"/>
  <c r="N162"/>
  <c r="O159"/>
  <c r="O156"/>
  <c r="O153"/>
  <c r="N147"/>
  <c r="M144"/>
  <c r="O141"/>
  <c r="N136"/>
  <c r="N130"/>
  <c r="M126"/>
  <c r="O123"/>
  <c r="O119"/>
  <c r="M118"/>
  <c r="M117"/>
  <c r="M114"/>
  <c r="N111"/>
  <c r="O108"/>
  <c r="M107"/>
  <c r="N103"/>
  <c r="O99"/>
  <c r="N98"/>
  <c r="N94"/>
  <c r="M93"/>
  <c r="N89"/>
  <c r="O85"/>
  <c r="M84"/>
  <c r="N80"/>
  <c r="O76"/>
  <c r="M75"/>
  <c r="N71"/>
  <c r="O67"/>
  <c r="N66"/>
  <c r="N62"/>
  <c r="M61"/>
  <c r="N57"/>
  <c r="O53"/>
  <c r="M52"/>
  <c r="N48"/>
  <c r="O44"/>
  <c r="M43"/>
  <c r="N39"/>
  <c r="O35"/>
  <c r="N34"/>
  <c r="N30"/>
  <c r="M29"/>
  <c r="O254"/>
  <c r="M230"/>
  <c r="N219"/>
  <c r="N207"/>
  <c r="M202"/>
  <c r="N200"/>
  <c r="M192"/>
  <c r="O187"/>
  <c r="N185"/>
  <c r="O181"/>
  <c r="M170"/>
  <c r="O168"/>
  <c r="M149"/>
  <c r="M133"/>
  <c r="N129"/>
  <c r="N117"/>
  <c r="N115"/>
  <c r="O107"/>
  <c r="M102"/>
  <c r="O100"/>
  <c r="M97"/>
  <c r="N95"/>
  <c r="N88"/>
  <c r="O86"/>
  <c r="M83"/>
  <c r="O81"/>
  <c r="M76"/>
  <c r="M69"/>
  <c r="N67"/>
  <c r="O62"/>
  <c r="M57"/>
  <c r="N52"/>
  <c r="O43"/>
  <c r="M40"/>
  <c r="N37"/>
  <c r="O34"/>
  <c r="O31"/>
  <c r="M254"/>
  <c r="M232"/>
  <c r="N204"/>
  <c r="M187"/>
  <c r="M183"/>
  <c r="N181"/>
  <c r="N175"/>
  <c r="N168"/>
  <c r="O164"/>
  <c r="O162"/>
  <c r="O160"/>
  <c r="N156"/>
  <c r="O154"/>
  <c r="N138"/>
  <c r="M136"/>
  <c r="M129"/>
  <c r="O127"/>
  <c r="O118"/>
  <c r="M113"/>
  <c r="O111"/>
  <c r="N107"/>
  <c r="O93"/>
  <c r="M88"/>
  <c r="N86"/>
  <c r="N81"/>
  <c r="N74"/>
  <c r="O72"/>
  <c r="M67"/>
  <c r="M62"/>
  <c r="O48"/>
  <c r="N43"/>
  <c r="O38"/>
  <c r="M37"/>
  <c r="M34"/>
  <c r="N31"/>
  <c r="N28"/>
  <c r="N260"/>
  <c r="N247"/>
  <c r="M245"/>
  <c r="O243"/>
  <c r="N241"/>
  <c r="O215"/>
  <c r="O197"/>
  <c r="N194"/>
  <c r="M175"/>
  <c r="O171"/>
  <c r="M164"/>
  <c r="N158"/>
  <c r="M156"/>
  <c r="O152"/>
  <c r="N144"/>
  <c r="M140"/>
  <c r="M138"/>
  <c r="N127"/>
  <c r="N123"/>
  <c r="N118"/>
  <c r="O103"/>
  <c r="O98"/>
  <c r="N93"/>
  <c r="O91"/>
  <c r="N79"/>
  <c r="M74"/>
  <c r="N72"/>
  <c r="M60"/>
  <c r="O58"/>
  <c r="N53"/>
  <c r="M48"/>
  <c r="M41"/>
  <c r="N38"/>
  <c r="N35"/>
  <c r="M31"/>
  <c r="M28"/>
  <c r="M264"/>
  <c r="O211"/>
  <c r="N205"/>
  <c r="M203"/>
  <c r="O196"/>
  <c r="O182"/>
  <c r="O167"/>
  <c r="M165"/>
  <c r="N163"/>
  <c r="N155"/>
  <c r="M153"/>
  <c r="N132"/>
  <c r="M119"/>
  <c r="N114"/>
  <c r="N112"/>
  <c r="N106"/>
  <c r="O104"/>
  <c r="M99"/>
  <c r="M94"/>
  <c r="O80"/>
  <c r="N75"/>
  <c r="O61"/>
  <c r="M56"/>
  <c r="N54"/>
  <c r="N49"/>
  <c r="N42"/>
  <c r="M39"/>
  <c r="O36"/>
  <c r="O33"/>
  <c r="N29"/>
  <c r="M26"/>
  <c r="N228"/>
  <c r="M226"/>
  <c r="O224"/>
  <c r="O222"/>
  <c r="O200"/>
  <c r="O185"/>
  <c r="M178"/>
  <c r="O176"/>
  <c r="N170"/>
  <c r="O142"/>
  <c r="M135"/>
  <c r="N133"/>
  <c r="N122"/>
  <c r="O120"/>
  <c r="O94"/>
  <c r="O77"/>
  <c r="O75"/>
  <c r="O54"/>
  <c r="O52"/>
  <c r="M44"/>
  <c r="O32"/>
  <c r="O30"/>
  <c r="O209"/>
  <c r="O174"/>
  <c r="N172"/>
  <c r="N165"/>
  <c r="M158"/>
  <c r="O126"/>
  <c r="M122"/>
  <c r="N120"/>
  <c r="O114"/>
  <c r="M98"/>
  <c r="N85"/>
  <c r="M79"/>
  <c r="O66"/>
  <c r="N58"/>
  <c r="N56"/>
  <c r="M32"/>
  <c r="M30"/>
  <c r="N240"/>
  <c r="N215"/>
  <c r="M205"/>
  <c r="O190"/>
  <c r="O139"/>
  <c r="O130"/>
  <c r="N104"/>
  <c r="N102"/>
  <c r="M85"/>
  <c r="N70"/>
  <c r="O68"/>
  <c r="M66"/>
  <c r="N47"/>
  <c r="O26"/>
  <c r="M260"/>
  <c r="O255"/>
  <c r="N246"/>
  <c r="N214"/>
  <c r="N201"/>
  <c r="N173"/>
  <c r="N159"/>
  <c r="O147"/>
  <c r="M123"/>
  <c r="O115"/>
  <c r="N99"/>
  <c r="N97"/>
  <c r="M80"/>
  <c r="O71"/>
  <c r="O59"/>
  <c r="O57"/>
  <c r="O27"/>
  <c r="M225"/>
  <c r="O192"/>
  <c r="O90"/>
  <c r="N227"/>
  <c r="M216"/>
  <c r="O189"/>
  <c r="O178"/>
  <c r="M141"/>
  <c r="N119"/>
  <c r="O117"/>
  <c r="M92"/>
  <c r="N90"/>
  <c r="N76"/>
  <c r="M71"/>
  <c r="O39"/>
  <c r="M35"/>
  <c r="N33"/>
  <c r="O201"/>
  <c r="N198"/>
  <c r="N152"/>
  <c r="O150"/>
  <c r="O145"/>
  <c r="M143"/>
  <c r="O45"/>
  <c r="M33"/>
  <c r="N26"/>
  <c r="O236"/>
  <c r="O203"/>
  <c r="O184"/>
  <c r="M179"/>
  <c r="N167"/>
  <c r="M103"/>
  <c r="O89"/>
  <c r="M70"/>
  <c r="N65"/>
  <c r="O63"/>
  <c r="N61"/>
  <c r="M51"/>
  <c r="M42"/>
  <c r="N40"/>
  <c r="M38"/>
  <c r="N36"/>
  <c r="M147"/>
  <c r="M125"/>
  <c r="M89"/>
  <c r="O84"/>
  <c r="N44"/>
  <c r="N190"/>
  <c r="N84"/>
  <c r="N255"/>
  <c r="N149"/>
  <c r="N108"/>
  <c r="M106"/>
  <c r="M101"/>
  <c r="M53"/>
  <c r="M130"/>
  <c r="O95"/>
  <c r="O40"/>
  <c r="O199"/>
  <c r="O132"/>
  <c r="N171"/>
  <c r="M108"/>
  <c r="O221"/>
  <c r="M191"/>
  <c r="N184"/>
  <c r="M150"/>
  <c r="N63"/>
  <c r="N27"/>
  <c r="O135"/>
  <c r="O49"/>
  <c r="M198"/>
  <c r="M47"/>
  <c r="M65"/>
  <c r="N251"/>
  <c r="M249"/>
  <c r="M244"/>
  <c r="O223"/>
  <c r="M211"/>
  <c r="O125"/>
  <c r="O250"/>
  <c r="O29"/>
  <c r="O17" i="63"/>
  <c r="O18"/>
  <c r="Q17"/>
  <c r="AG39" i="41"/>
  <c r="Q18" i="63"/>
  <c r="P17"/>
  <c r="Q19"/>
  <c r="AH39" i="41"/>
  <c r="P18" i="63"/>
  <c r="O19"/>
  <c r="O17" i="65" a="1"/>
  <c r="O19" s="1"/>
  <c r="P19" i="63"/>
  <c r="K13" i="64"/>
  <c r="O13" s="1"/>
  <c r="K18" s="1"/>
  <c r="M13"/>
  <c r="Q13" s="1"/>
  <c r="M18" s="1"/>
  <c r="K14"/>
  <c r="O14" s="1"/>
  <c r="K19" s="1"/>
  <c r="M12"/>
  <c r="Q12" s="1"/>
  <c r="M17" s="1"/>
  <c r="M14"/>
  <c r="Q14" s="1"/>
  <c r="M19" s="1"/>
  <c r="L12"/>
  <c r="P12" s="1"/>
  <c r="L17" s="1"/>
  <c r="L13"/>
  <c r="P13" s="1"/>
  <c r="L18" s="1"/>
  <c r="L14"/>
  <c r="P14" s="1"/>
  <c r="L19" s="1"/>
  <c r="K12"/>
  <c r="O12" s="1"/>
  <c r="K17" s="1"/>
  <c r="AI39" i="41"/>
  <c r="S39" s="1"/>
  <c r="C27" i="67"/>
  <c r="D140"/>
  <c r="D181"/>
  <c r="B95"/>
  <c r="D142"/>
  <c r="B181"/>
  <c r="C96"/>
  <c r="B50"/>
  <c r="C105"/>
  <c r="C134"/>
  <c r="B168"/>
  <c r="B189"/>
  <c r="D92"/>
  <c r="D121"/>
  <c r="C143"/>
  <c r="B188"/>
  <c r="B90"/>
  <c r="B119"/>
  <c r="D154"/>
  <c r="C180"/>
  <c r="B186"/>
  <c r="C89"/>
  <c r="C118"/>
  <c r="C151"/>
  <c r="D179"/>
  <c r="B81"/>
  <c r="B29"/>
  <c r="D100"/>
  <c r="D162"/>
  <c r="B137"/>
  <c r="B62"/>
  <c r="D56"/>
  <c r="C126"/>
  <c r="C75"/>
  <c r="D79"/>
  <c r="B33"/>
  <c r="D96"/>
  <c r="C159"/>
  <c r="D135"/>
  <c r="C33"/>
  <c r="D168"/>
  <c r="B99"/>
  <c r="D183"/>
  <c r="D61"/>
  <c r="D59"/>
  <c r="D102"/>
  <c r="C38"/>
  <c r="B100"/>
  <c r="D50"/>
  <c r="D146"/>
  <c r="B28"/>
  <c r="B91"/>
  <c r="B27"/>
  <c r="C107"/>
  <c r="B139"/>
  <c r="C109"/>
  <c r="C47"/>
  <c r="D27"/>
  <c r="C37"/>
  <c r="B37"/>
  <c r="C90"/>
  <c r="C186"/>
  <c r="B195"/>
  <c r="B192"/>
  <c r="D108"/>
  <c r="B149"/>
  <c r="C98"/>
  <c r="C182"/>
  <c r="B179"/>
  <c r="C149"/>
  <c r="D143"/>
  <c r="B96"/>
  <c r="B122"/>
  <c r="B34"/>
  <c r="C34"/>
  <c r="D34"/>
  <c r="D132"/>
  <c r="B60"/>
  <c r="D170"/>
  <c r="C71"/>
  <c r="B38"/>
  <c r="C129"/>
  <c r="C170"/>
  <c r="D85"/>
  <c r="C131"/>
  <c r="D171"/>
  <c r="B85"/>
  <c r="C61"/>
  <c r="C93"/>
  <c r="C122"/>
  <c r="B156"/>
  <c r="C177"/>
  <c r="D80"/>
  <c r="D109"/>
  <c r="D130"/>
  <c r="D176"/>
  <c r="B78"/>
  <c r="B107"/>
  <c r="B140"/>
  <c r="C168"/>
  <c r="B174"/>
  <c r="C77"/>
  <c r="D105"/>
  <c r="C139"/>
  <c r="D167"/>
  <c r="B69"/>
  <c r="D39"/>
  <c r="B74"/>
  <c r="D138"/>
  <c r="D123"/>
  <c r="C29"/>
  <c r="B170"/>
  <c r="C102"/>
  <c r="B185"/>
  <c r="D65"/>
  <c r="B45"/>
  <c r="D72"/>
  <c r="C135"/>
  <c r="C120"/>
  <c r="C45"/>
  <c r="D144"/>
  <c r="B75"/>
  <c r="C164"/>
  <c r="B39"/>
  <c r="D184"/>
  <c r="D70"/>
  <c r="C181"/>
  <c r="C65"/>
  <c r="B41"/>
  <c r="D98"/>
  <c r="B52"/>
  <c r="C175"/>
  <c r="C56"/>
  <c r="D163"/>
  <c r="B172"/>
  <c r="D137"/>
  <c r="B106"/>
  <c r="D185"/>
  <c r="D88"/>
  <c r="C157"/>
  <c r="D89"/>
  <c r="D175"/>
  <c r="B197"/>
  <c r="D197"/>
  <c r="C59"/>
  <c r="D110"/>
  <c r="B166"/>
  <c r="C153"/>
  <c r="D152"/>
  <c r="C144"/>
  <c r="C115"/>
  <c r="D153"/>
  <c r="D186"/>
  <c r="C150"/>
  <c r="B94"/>
  <c r="C85"/>
  <c r="B125"/>
  <c r="D86"/>
  <c r="C83"/>
  <c r="B129"/>
  <c r="C196"/>
  <c r="D48"/>
  <c r="B118"/>
  <c r="B159"/>
  <c r="C74"/>
  <c r="B120"/>
  <c r="C160"/>
  <c r="D75"/>
  <c r="B178"/>
  <c r="C81"/>
  <c r="C110"/>
  <c r="B144"/>
  <c r="C165"/>
  <c r="D68"/>
  <c r="D97"/>
  <c r="D118"/>
  <c r="D164"/>
  <c r="B66"/>
  <c r="C94"/>
  <c r="B128"/>
  <c r="C156"/>
  <c r="B162"/>
  <c r="C189"/>
  <c r="D93"/>
  <c r="C127"/>
  <c r="D155"/>
  <c r="D29"/>
  <c r="C50"/>
  <c r="D177"/>
  <c r="D114"/>
  <c r="B109"/>
  <c r="C41"/>
  <c r="B146"/>
  <c r="C78"/>
  <c r="B169"/>
  <c r="C36"/>
  <c r="B57"/>
  <c r="C174"/>
  <c r="C111"/>
  <c r="C104"/>
  <c r="C57"/>
  <c r="D120"/>
  <c r="D182"/>
  <c r="C148"/>
  <c r="C52"/>
  <c r="B134"/>
  <c r="B161"/>
  <c r="C133"/>
  <c r="D159"/>
  <c r="D180"/>
  <c r="B64"/>
  <c r="C42"/>
  <c r="D126"/>
  <c r="B36"/>
  <c r="B101"/>
  <c r="B84"/>
  <c r="C171"/>
  <c r="B135"/>
  <c r="D122"/>
  <c r="B124"/>
  <c r="B87"/>
  <c r="B53"/>
  <c r="C32"/>
  <c r="C193"/>
  <c r="C192"/>
  <c r="D63"/>
  <c r="C69"/>
  <c r="B83"/>
  <c r="C82"/>
  <c r="C178"/>
  <c r="D41"/>
  <c r="D95"/>
  <c r="C152"/>
  <c r="D90"/>
  <c r="D158"/>
  <c r="D127"/>
  <c r="B157"/>
  <c r="C40"/>
  <c r="D111"/>
  <c r="D196"/>
  <c r="D62"/>
  <c r="B150"/>
  <c r="D64"/>
  <c r="C106"/>
  <c r="B152"/>
  <c r="C67"/>
  <c r="D107"/>
  <c r="D36"/>
  <c r="C117"/>
  <c r="C146"/>
  <c r="B180"/>
  <c r="C51"/>
  <c r="D104"/>
  <c r="D133"/>
  <c r="C155"/>
  <c r="D52"/>
  <c r="B102"/>
  <c r="B131"/>
  <c r="D166"/>
  <c r="B68"/>
  <c r="B54"/>
  <c r="C101"/>
  <c r="C130"/>
  <c r="B164"/>
  <c r="D66"/>
  <c r="B93"/>
  <c r="C53"/>
  <c r="D124"/>
  <c r="C187"/>
  <c r="B153"/>
  <c r="C48"/>
  <c r="D32"/>
  <c r="B151"/>
  <c r="C95"/>
  <c r="C92"/>
  <c r="B56"/>
  <c r="C121"/>
  <c r="C183"/>
  <c r="D151"/>
  <c r="B51"/>
  <c r="D60"/>
  <c r="B123"/>
  <c r="B72"/>
  <c r="C76"/>
  <c r="D47"/>
  <c r="B148"/>
  <c r="C49"/>
  <c r="C147"/>
  <c r="D26"/>
  <c r="C62"/>
  <c r="B47"/>
  <c r="D141"/>
  <c r="C88"/>
  <c r="B67"/>
  <c r="B110"/>
  <c r="B46"/>
  <c r="C26"/>
  <c r="C60"/>
  <c r="B113"/>
  <c r="B73"/>
  <c r="B31"/>
  <c r="B173"/>
  <c r="B191"/>
  <c r="D192"/>
  <c r="D149"/>
  <c r="C64"/>
  <c r="B132"/>
  <c r="D106"/>
  <c r="B116"/>
  <c r="D81"/>
  <c r="C31"/>
  <c r="D54"/>
  <c r="D49"/>
  <c r="D91"/>
  <c r="B133"/>
  <c r="D84"/>
  <c r="C43"/>
  <c r="B145"/>
  <c r="C112"/>
  <c r="C195"/>
  <c r="B127"/>
  <c r="D139"/>
  <c r="B130"/>
  <c r="B26"/>
  <c r="B71"/>
  <c r="B114"/>
  <c r="B92"/>
  <c r="C166"/>
  <c r="C79"/>
  <c r="C173"/>
  <c r="C80"/>
  <c r="B175"/>
  <c r="D30"/>
  <c r="D74"/>
  <c r="C35"/>
  <c r="D103"/>
  <c r="C100"/>
  <c r="D45"/>
  <c r="D112"/>
  <c r="B40"/>
  <c r="B59"/>
  <c r="B187"/>
  <c r="C191"/>
  <c r="D128"/>
  <c r="B105"/>
  <c r="B77"/>
  <c r="B111"/>
  <c r="B196"/>
  <c r="C44"/>
  <c r="C70"/>
  <c r="B79"/>
  <c r="C145"/>
  <c r="D113"/>
  <c r="D57"/>
  <c r="C99"/>
  <c r="D73"/>
  <c r="C137"/>
  <c r="B32"/>
  <c r="D125"/>
  <c r="B163"/>
  <c r="B48"/>
  <c r="B182"/>
  <c r="D117"/>
  <c r="C128"/>
  <c r="B183"/>
  <c r="C39"/>
  <c r="C179"/>
  <c r="B167"/>
  <c r="B80"/>
  <c r="C154"/>
  <c r="D131"/>
  <c r="D148"/>
  <c r="D67"/>
  <c r="B160"/>
  <c r="B44"/>
  <c r="C184"/>
  <c r="B70"/>
  <c r="B89"/>
  <c r="C72"/>
  <c r="B82"/>
  <c r="C188"/>
  <c r="C54"/>
  <c r="D82"/>
  <c r="C123"/>
  <c r="D191"/>
  <c r="D174"/>
  <c r="B30"/>
  <c r="D31"/>
  <c r="B147"/>
  <c r="D87"/>
  <c r="C97"/>
  <c r="D116"/>
  <c r="D53"/>
  <c r="C136"/>
  <c r="D35"/>
  <c r="D115"/>
  <c r="C197"/>
  <c r="B55"/>
  <c r="D189"/>
  <c r="B76"/>
  <c r="D37"/>
  <c r="B97"/>
  <c r="D156"/>
  <c r="D172"/>
  <c r="B184"/>
  <c r="B117"/>
  <c r="B171"/>
  <c r="C141"/>
  <c r="C167"/>
  <c r="B155"/>
  <c r="C132"/>
  <c r="C142"/>
  <c r="D119"/>
  <c r="D129"/>
  <c r="B35"/>
  <c r="B136"/>
  <c r="B58"/>
  <c r="B165"/>
  <c r="D173"/>
  <c r="D46"/>
  <c r="B43"/>
  <c r="D161"/>
  <c r="B177"/>
  <c r="D44"/>
  <c r="C140"/>
  <c r="C176"/>
  <c r="D195"/>
  <c r="C161"/>
  <c r="C158"/>
  <c r="D94"/>
  <c r="D69"/>
  <c r="B112"/>
  <c r="C162"/>
  <c r="D83"/>
  <c r="B42"/>
  <c r="D134"/>
  <c r="D38"/>
  <c r="D169"/>
  <c r="B121"/>
  <c r="B65"/>
  <c r="C185"/>
  <c r="D76"/>
  <c r="B88"/>
  <c r="B154"/>
  <c r="B61"/>
  <c r="D157"/>
  <c r="B138"/>
  <c r="D178"/>
  <c r="C125"/>
  <c r="C103"/>
  <c r="D42"/>
  <c r="D187"/>
  <c r="B98"/>
  <c r="C108"/>
  <c r="D101"/>
  <c r="C46"/>
  <c r="C87"/>
  <c r="C114"/>
  <c r="D99"/>
  <c r="C68"/>
  <c r="D136"/>
  <c r="B141"/>
  <c r="D150"/>
  <c r="C28"/>
  <c r="B193"/>
  <c r="C138"/>
  <c r="D78"/>
  <c r="B142"/>
  <c r="C119"/>
  <c r="D145"/>
  <c r="B126"/>
  <c r="B104"/>
  <c r="C113"/>
  <c r="C91"/>
  <c r="C55"/>
  <c r="C172"/>
  <c r="C73"/>
  <c r="C63"/>
  <c r="D77"/>
  <c r="C58"/>
  <c r="C116"/>
  <c r="C66"/>
  <c r="K5" s="1"/>
  <c r="D71"/>
  <c r="D160"/>
  <c r="D165"/>
  <c r="C84"/>
  <c r="C30"/>
  <c r="B158"/>
  <c r="D33"/>
  <c r="B143"/>
  <c r="B103"/>
  <c r="C169"/>
  <c r="D58"/>
  <c r="D147"/>
  <c r="D51"/>
  <c r="C163"/>
  <c r="C86"/>
  <c r="D28"/>
  <c r="D188"/>
  <c r="D43"/>
  <c r="B63"/>
  <c r="C124"/>
  <c r="B115"/>
  <c r="B86"/>
  <c r="D40"/>
  <c r="B176"/>
  <c r="D55"/>
  <c r="B108"/>
  <c r="B49"/>
  <c r="D193"/>
  <c r="R6" i="66"/>
  <c r="S7" s="1"/>
  <c r="Q7"/>
  <c r="R8" s="1"/>
  <c r="S9" s="1"/>
  <c r="Q6"/>
  <c r="R7" s="1"/>
  <c r="S8" s="1"/>
  <c r="M6"/>
  <c r="N6"/>
  <c r="O7" s="1"/>
  <c r="S17"/>
  <c r="U19" i="62"/>
  <c r="W19" s="1"/>
  <c r="N21" s="1"/>
  <c r="U17"/>
  <c r="W17" s="1"/>
  <c r="AF69" i="46"/>
  <c r="AI69" s="1"/>
  <c r="AG69"/>
  <c r="AH70" i="41"/>
  <c r="AG70"/>
  <c r="AJ70" s="1"/>
  <c r="AC70" i="46"/>
  <c r="AE70" s="1"/>
  <c r="AH70" s="1"/>
  <c r="AB70"/>
  <c r="AD70" s="1"/>
  <c r="AD71" i="41"/>
  <c r="AF71" s="1"/>
  <c r="AI71" s="1"/>
  <c r="AC71"/>
  <c r="AE71" s="1"/>
  <c r="AJ71" i="46"/>
  <c r="AK71"/>
  <c r="AM71"/>
  <c r="AL71"/>
  <c r="AA71"/>
  <c r="AK72" i="41"/>
  <c r="AL72"/>
  <c r="AM72"/>
  <c r="AN72"/>
  <c r="AB72"/>
  <c r="AT69" i="46"/>
  <c r="AW69" s="1"/>
  <c r="AU69"/>
  <c r="AW70" i="41"/>
  <c r="AV70"/>
  <c r="AY70" s="1"/>
  <c r="P17" i="65" l="1"/>
  <c r="O18"/>
  <c r="Q18"/>
  <c r="Q17"/>
  <c r="P18"/>
  <c r="O17"/>
  <c r="Q19"/>
  <c r="P19"/>
  <c r="AF39" i="41"/>
  <c r="U17" i="63" a="1"/>
  <c r="O17" i="64" a="1"/>
  <c r="B16" i="67"/>
  <c r="M39" i="41" s="1"/>
  <c r="L5" i="67"/>
  <c r="L6"/>
  <c r="M7" s="1"/>
  <c r="S19" s="1"/>
  <c r="Q5"/>
  <c r="M5"/>
  <c r="N7" i="66"/>
  <c r="K12" s="1" a="1"/>
  <c r="S18"/>
  <c r="AB71" i="46"/>
  <c r="AD71" s="1"/>
  <c r="AC71"/>
  <c r="AE71" s="1"/>
  <c r="AH71" s="1"/>
  <c r="AH71" i="41"/>
  <c r="AG71"/>
  <c r="AJ71" s="1"/>
  <c r="AD72"/>
  <c r="AF72" s="1"/>
  <c r="AI72" s="1"/>
  <c r="AC72"/>
  <c r="AE72" s="1"/>
  <c r="L21" i="62"/>
  <c r="AG70" i="46"/>
  <c r="AF70"/>
  <c r="AI70" s="1"/>
  <c r="U17" i="65" l="1" a="1"/>
  <c r="U17" s="1"/>
  <c r="U18" i="63"/>
  <c r="W18" s="1"/>
  <c r="M21" s="1"/>
  <c r="U19"/>
  <c r="U17"/>
  <c r="M12" i="66"/>
  <c r="Q12" s="1"/>
  <c r="M17" s="1"/>
  <c r="L14"/>
  <c r="P14" s="1"/>
  <c r="L19" s="1"/>
  <c r="K14"/>
  <c r="O14" s="1"/>
  <c r="K19" s="1"/>
  <c r="M14"/>
  <c r="Q14" s="1"/>
  <c r="M19" s="1"/>
  <c r="M13"/>
  <c r="Q13" s="1"/>
  <c r="M18" s="1"/>
  <c r="L13"/>
  <c r="P13" s="1"/>
  <c r="L18" s="1"/>
  <c r="K12"/>
  <c r="O12" s="1"/>
  <c r="K17" s="1"/>
  <c r="L12"/>
  <c r="P12" s="1"/>
  <c r="L17" s="1"/>
  <c r="K13"/>
  <c r="O13" s="1"/>
  <c r="K18" s="1"/>
  <c r="Q19" i="64"/>
  <c r="P17"/>
  <c r="O17"/>
  <c r="O18"/>
  <c r="P19"/>
  <c r="Q18"/>
  <c r="Q17"/>
  <c r="P18"/>
  <c r="O19"/>
  <c r="Q6" i="67"/>
  <c r="R7" s="1"/>
  <c r="S8" s="1"/>
  <c r="M6"/>
  <c r="N6"/>
  <c r="O7" s="1"/>
  <c r="S17"/>
  <c r="R6"/>
  <c r="S7" s="1"/>
  <c r="Q7"/>
  <c r="R8" s="1"/>
  <c r="S9" s="1"/>
  <c r="AH72" i="41"/>
  <c r="AG72"/>
  <c r="AJ72" s="1"/>
  <c r="AF71" i="46"/>
  <c r="AI71" s="1"/>
  <c r="AG71"/>
  <c r="U18" i="65" l="1"/>
  <c r="W18" s="1"/>
  <c r="M21" s="1"/>
  <c r="U19"/>
  <c r="W17" i="63"/>
  <c r="W19"/>
  <c r="N21" s="1"/>
  <c r="O17" i="66" a="1"/>
  <c r="U17" i="64" a="1"/>
  <c r="S18" i="67"/>
  <c r="N7"/>
  <c r="K12" s="1" a="1"/>
  <c r="W19" i="65" l="1"/>
  <c r="N21" s="1"/>
  <c r="W17"/>
  <c r="L21" i="63"/>
  <c r="K14" i="67"/>
  <c r="O14" s="1"/>
  <c r="K19" s="1"/>
  <c r="L12"/>
  <c r="P12" s="1"/>
  <c r="L17" s="1"/>
  <c r="L14"/>
  <c r="P14" s="1"/>
  <c r="L19" s="1"/>
  <c r="M14"/>
  <c r="Q14" s="1"/>
  <c r="M19" s="1"/>
  <c r="K13"/>
  <c r="O13" s="1"/>
  <c r="K18" s="1"/>
  <c r="M12"/>
  <c r="Q12" s="1"/>
  <c r="M17" s="1"/>
  <c r="K12"/>
  <c r="O12" s="1"/>
  <c r="K17" s="1"/>
  <c r="L13"/>
  <c r="P13" s="1"/>
  <c r="L18" s="1"/>
  <c r="M13"/>
  <c r="Q13" s="1"/>
  <c r="M18" s="1"/>
  <c r="U17" i="64"/>
  <c r="U18"/>
  <c r="W18" s="1"/>
  <c r="M21" s="1"/>
  <c r="U19"/>
  <c r="Q17" i="66"/>
  <c r="Q19"/>
  <c r="P19"/>
  <c r="O17"/>
  <c r="O19"/>
  <c r="O18"/>
  <c r="P18"/>
  <c r="Q18"/>
  <c r="P17"/>
  <c r="L21" i="65" l="1"/>
  <c r="W19" i="64"/>
  <c r="N21" s="1"/>
  <c r="U17" i="66" a="1"/>
  <c r="O17" i="67" a="1"/>
  <c r="W17" i="64"/>
  <c r="L21" l="1"/>
  <c r="P17" i="67"/>
  <c r="Q19"/>
  <c r="P18"/>
  <c r="Q17"/>
  <c r="O18"/>
  <c r="P19"/>
  <c r="Q18"/>
  <c r="O19"/>
  <c r="O17"/>
  <c r="U17" i="66"/>
  <c r="U18"/>
  <c r="W18" s="1"/>
  <c r="M21" s="1"/>
  <c r="U19"/>
  <c r="W19" l="1"/>
  <c r="N21" s="1"/>
  <c r="U17" i="67" a="1"/>
  <c r="W17" i="66"/>
  <c r="L21" l="1"/>
  <c r="U18" i="67"/>
  <c r="W18" s="1"/>
  <c r="M21" s="1"/>
  <c r="U17"/>
  <c r="U19"/>
  <c r="W19" l="1"/>
  <c r="N21" s="1"/>
  <c r="W17"/>
  <c r="L21" l="1"/>
  <c r="AU37" i="41"/>
  <c r="AU28"/>
  <c r="AU33"/>
  <c r="AU35"/>
  <c r="B13" i="67"/>
  <c r="B13" i="66"/>
  <c r="B13" i="64"/>
  <c r="B13" i="65"/>
  <c r="B13" i="63"/>
  <c r="B13" i="62"/>
  <c r="B13" i="61"/>
  <c r="B13" i="60"/>
  <c r="B13" i="59"/>
  <c r="B13" i="57"/>
  <c r="B13" i="58"/>
  <c r="B13" i="55"/>
  <c r="B13" i="56"/>
  <c r="B13" i="54"/>
  <c r="B13" i="53"/>
  <c r="B13" i="51"/>
  <c r="B13" i="52"/>
  <c r="B13" i="50"/>
  <c r="B13" i="48"/>
  <c r="B13" i="49"/>
  <c r="B13" i="68"/>
  <c r="B13" i="47"/>
  <c r="P49" i="67" l="1"/>
  <c r="P61"/>
  <c r="P262"/>
  <c r="P264"/>
  <c r="P131"/>
  <c r="P214"/>
  <c r="P118"/>
  <c r="P186"/>
  <c r="P222"/>
  <c r="P72"/>
  <c r="P76"/>
  <c r="P62"/>
  <c r="P225"/>
  <c r="P29"/>
  <c r="P66"/>
  <c r="P73"/>
  <c r="P220"/>
  <c r="P99"/>
  <c r="P165"/>
  <c r="P192"/>
  <c r="P107"/>
  <c r="P202"/>
  <c r="P145"/>
  <c r="P180"/>
  <c r="P117"/>
  <c r="P74"/>
  <c r="P175"/>
  <c r="P39"/>
  <c r="P91"/>
  <c r="P265"/>
  <c r="P266"/>
  <c r="P183"/>
  <c r="P148"/>
  <c r="P200"/>
  <c r="P147"/>
  <c r="P154"/>
  <c r="P163"/>
  <c r="P82"/>
  <c r="P75"/>
  <c r="P31"/>
  <c r="P157"/>
  <c r="P218"/>
  <c r="P171"/>
  <c r="P161"/>
  <c r="P138"/>
  <c r="P217"/>
  <c r="P234"/>
  <c r="P196"/>
  <c r="P164"/>
  <c r="P143"/>
  <c r="P221"/>
  <c r="P133"/>
  <c r="P216"/>
  <c r="P257"/>
  <c r="P79"/>
  <c r="P237"/>
  <c r="P215"/>
  <c r="P158"/>
  <c r="P60"/>
  <c r="P121"/>
  <c r="P41"/>
  <c r="P179"/>
  <c r="P201"/>
  <c r="P184"/>
  <c r="P127"/>
  <c r="P111"/>
  <c r="P142"/>
  <c r="P159"/>
  <c r="P97"/>
  <c r="P104"/>
  <c r="P223"/>
  <c r="P81"/>
  <c r="P92"/>
  <c r="P176"/>
  <c r="P231"/>
  <c r="P98"/>
  <c r="P45"/>
  <c r="P100"/>
  <c r="P178"/>
  <c r="P194"/>
  <c r="P78"/>
  <c r="P153"/>
  <c r="P155"/>
  <c r="P63"/>
  <c r="P101"/>
  <c r="P150"/>
  <c r="P85"/>
  <c r="P38"/>
  <c r="P83"/>
  <c r="P139"/>
  <c r="P203"/>
  <c r="P208"/>
  <c r="P240"/>
  <c r="P95"/>
  <c r="P247"/>
  <c r="P136"/>
  <c r="P125"/>
  <c r="P204"/>
  <c r="P212"/>
  <c r="P103"/>
  <c r="P239"/>
  <c r="P44"/>
  <c r="P116"/>
  <c r="P126"/>
  <c r="P224"/>
  <c r="P177"/>
  <c r="P182"/>
  <c r="P65"/>
  <c r="P43"/>
  <c r="P96"/>
  <c r="P56"/>
  <c r="P109"/>
  <c r="P242"/>
  <c r="P89"/>
  <c r="P230"/>
  <c r="P28"/>
  <c r="P40"/>
  <c r="P67"/>
  <c r="P243"/>
  <c r="P68"/>
  <c r="P32"/>
  <c r="P263"/>
  <c r="P128"/>
  <c r="P119"/>
  <c r="P47"/>
  <c r="P124"/>
  <c r="P246"/>
  <c r="P27"/>
  <c r="P259"/>
  <c r="P254"/>
  <c r="P54"/>
  <c r="P122"/>
  <c r="P51"/>
  <c r="P135"/>
  <c r="P156"/>
  <c r="P46"/>
  <c r="P244"/>
  <c r="P170"/>
  <c r="P35"/>
  <c r="P87"/>
  <c r="P238"/>
  <c r="P71"/>
  <c r="P251"/>
  <c r="P110"/>
  <c r="P114"/>
  <c r="P181"/>
  <c r="P69"/>
  <c r="P249"/>
  <c r="P173"/>
  <c r="P233"/>
  <c r="P112"/>
  <c r="P30"/>
  <c r="P232"/>
  <c r="P55"/>
  <c r="P226"/>
  <c r="P58"/>
  <c r="P213"/>
  <c r="P255"/>
  <c r="P174"/>
  <c r="P36"/>
  <c r="P236"/>
  <c r="P141"/>
  <c r="P151"/>
  <c r="P235"/>
  <c r="P34"/>
  <c r="P64"/>
  <c r="P149"/>
  <c r="P228"/>
  <c r="P187"/>
  <c r="P137"/>
  <c r="P84"/>
  <c r="P162"/>
  <c r="P152"/>
  <c r="P166"/>
  <c r="P209"/>
  <c r="P37"/>
  <c r="P140"/>
  <c r="P253"/>
  <c r="P42"/>
  <c r="P108"/>
  <c r="P207"/>
  <c r="P33"/>
  <c r="P70"/>
  <c r="P77"/>
  <c r="P256"/>
  <c r="P205"/>
  <c r="P252"/>
  <c r="P26"/>
  <c r="P258"/>
  <c r="P80"/>
  <c r="P146"/>
  <c r="P210"/>
  <c r="P229"/>
  <c r="P245"/>
  <c r="P211"/>
  <c r="P105"/>
  <c r="P198"/>
  <c r="P106"/>
  <c r="P102"/>
  <c r="P193"/>
  <c r="P93"/>
  <c r="P129"/>
  <c r="P241"/>
  <c r="P199"/>
  <c r="P94"/>
  <c r="P219"/>
  <c r="P113"/>
  <c r="P261"/>
  <c r="P53"/>
  <c r="P90"/>
  <c r="P191"/>
  <c r="P260"/>
  <c r="P88"/>
  <c r="P120"/>
  <c r="P160"/>
  <c r="P197"/>
  <c r="P52"/>
  <c r="P123"/>
  <c r="P167"/>
  <c r="P132"/>
  <c r="P50"/>
  <c r="P248"/>
  <c r="P57"/>
  <c r="P86"/>
  <c r="P227"/>
  <c r="P250"/>
  <c r="P172"/>
  <c r="P168"/>
  <c r="P189"/>
  <c r="P188"/>
  <c r="P130"/>
  <c r="P48"/>
  <c r="P195"/>
  <c r="P206"/>
  <c r="P190"/>
  <c r="P169"/>
  <c r="P185"/>
  <c r="P134"/>
  <c r="P115"/>
  <c r="P59"/>
  <c r="P144"/>
  <c r="P159" i="48"/>
  <c r="P246"/>
  <c r="P156"/>
  <c r="P210"/>
  <c r="P59"/>
  <c r="P199"/>
  <c r="P120"/>
  <c r="P136"/>
  <c r="P112"/>
  <c r="P263"/>
  <c r="P205"/>
  <c r="P266"/>
  <c r="P128"/>
  <c r="P95"/>
  <c r="P30"/>
  <c r="P40"/>
  <c r="P165"/>
  <c r="P54"/>
  <c r="P184"/>
  <c r="P29"/>
  <c r="P38"/>
  <c r="P137"/>
  <c r="P212"/>
  <c r="P73"/>
  <c r="P63"/>
  <c r="P125"/>
  <c r="P26"/>
  <c r="P43"/>
  <c r="P71"/>
  <c r="P221"/>
  <c r="P180"/>
  <c r="P241"/>
  <c r="P97"/>
  <c r="P57"/>
  <c r="P195"/>
  <c r="P69"/>
  <c r="P191"/>
  <c r="P79"/>
  <c r="P110"/>
  <c r="P105"/>
  <c r="P77"/>
  <c r="P214"/>
  <c r="P46"/>
  <c r="P173"/>
  <c r="P255"/>
  <c r="P56"/>
  <c r="P92"/>
  <c r="P94"/>
  <c r="P122"/>
  <c r="P231"/>
  <c r="P142"/>
  <c r="P124"/>
  <c r="P75"/>
  <c r="P149"/>
  <c r="P177"/>
  <c r="P58"/>
  <c r="P45"/>
  <c r="P141"/>
  <c r="P100"/>
  <c r="P67"/>
  <c r="P52"/>
  <c r="P113"/>
  <c r="P108"/>
  <c r="P265"/>
  <c r="P42"/>
  <c r="P134"/>
  <c r="P151"/>
  <c r="P157"/>
  <c r="P171"/>
  <c r="P131"/>
  <c r="P121"/>
  <c r="P230"/>
  <c r="P163"/>
  <c r="P208"/>
  <c r="P87"/>
  <c r="P53"/>
  <c r="P99"/>
  <c r="P147"/>
  <c r="P139"/>
  <c r="P253"/>
  <c r="P150"/>
  <c r="P70"/>
  <c r="P76"/>
  <c r="P192"/>
  <c r="P261"/>
  <c r="P116"/>
  <c r="P130"/>
  <c r="P143"/>
  <c r="P83"/>
  <c r="P115"/>
  <c r="P118"/>
  <c r="P258"/>
  <c r="P204"/>
  <c r="P106"/>
  <c r="P175"/>
  <c r="P162"/>
  <c r="P189"/>
  <c r="P226"/>
  <c r="P248"/>
  <c r="P176"/>
  <c r="P224"/>
  <c r="P235"/>
  <c r="P206"/>
  <c r="P107"/>
  <c r="P66"/>
  <c r="P90"/>
  <c r="P197"/>
  <c r="P154"/>
  <c r="P119"/>
  <c r="P65"/>
  <c r="P101"/>
  <c r="P135"/>
  <c r="P207"/>
  <c r="P32"/>
  <c r="P35"/>
  <c r="P126"/>
  <c r="P61"/>
  <c r="P123"/>
  <c r="P168"/>
  <c r="P72"/>
  <c r="P170"/>
  <c r="P44"/>
  <c r="P232"/>
  <c r="P158"/>
  <c r="P259"/>
  <c r="P183"/>
  <c r="P264"/>
  <c r="P68"/>
  <c r="P203"/>
  <c r="P193"/>
  <c r="P257"/>
  <c r="P160"/>
  <c r="P187"/>
  <c r="P260"/>
  <c r="P102"/>
  <c r="P240"/>
  <c r="P239"/>
  <c r="P31"/>
  <c r="P64"/>
  <c r="P217"/>
  <c r="P249"/>
  <c r="P238"/>
  <c r="P85"/>
  <c r="P237"/>
  <c r="P213"/>
  <c r="P111"/>
  <c r="P172"/>
  <c r="P188"/>
  <c r="P262"/>
  <c r="P114"/>
  <c r="P228"/>
  <c r="P218"/>
  <c r="P55"/>
  <c r="P27"/>
  <c r="P196"/>
  <c r="P51"/>
  <c r="P155"/>
  <c r="P104"/>
  <c r="P200"/>
  <c r="P129"/>
  <c r="P48"/>
  <c r="P88"/>
  <c r="P250"/>
  <c r="P117"/>
  <c r="P178"/>
  <c r="P186"/>
  <c r="P220"/>
  <c r="P133"/>
  <c r="P152"/>
  <c r="P37"/>
  <c r="P164"/>
  <c r="P28"/>
  <c r="P201"/>
  <c r="P145"/>
  <c r="P96"/>
  <c r="P132"/>
  <c r="P146"/>
  <c r="P245"/>
  <c r="P254"/>
  <c r="P227"/>
  <c r="P211"/>
  <c r="P190"/>
  <c r="P229"/>
  <c r="P153"/>
  <c r="P50"/>
  <c r="P247"/>
  <c r="P74"/>
  <c r="P185"/>
  <c r="P81"/>
  <c r="P219"/>
  <c r="P140"/>
  <c r="P251"/>
  <c r="P182"/>
  <c r="P169"/>
  <c r="P167"/>
  <c r="P93"/>
  <c r="P39"/>
  <c r="P82"/>
  <c r="P161"/>
  <c r="P244"/>
  <c r="P98"/>
  <c r="P33"/>
  <c r="P91"/>
  <c r="P225"/>
  <c r="P144"/>
  <c r="P198"/>
  <c r="P223"/>
  <c r="P166"/>
  <c r="P148"/>
  <c r="P41"/>
  <c r="P174"/>
  <c r="P215"/>
  <c r="P252"/>
  <c r="P62"/>
  <c r="P209"/>
  <c r="P242"/>
  <c r="P47"/>
  <c r="P256"/>
  <c r="P60"/>
  <c r="P36"/>
  <c r="P103"/>
  <c r="P222"/>
  <c r="P243"/>
  <c r="P194"/>
  <c r="P236"/>
  <c r="P234"/>
  <c r="P181"/>
  <c r="P233"/>
  <c r="P34"/>
  <c r="P138"/>
  <c r="P109"/>
  <c r="P179"/>
  <c r="P78"/>
  <c r="P84"/>
  <c r="P49"/>
  <c r="P86"/>
  <c r="P80"/>
  <c r="P216"/>
  <c r="P89"/>
  <c r="P202"/>
  <c r="P127"/>
  <c r="P43" i="66"/>
  <c r="P223"/>
  <c r="P142"/>
  <c r="P254"/>
  <c r="P45"/>
  <c r="P68"/>
  <c r="P98"/>
  <c r="P173"/>
  <c r="P33"/>
  <c r="P213"/>
  <c r="P247"/>
  <c r="P260"/>
  <c r="P162"/>
  <c r="P263"/>
  <c r="P82"/>
  <c r="P143"/>
  <c r="P224"/>
  <c r="P244"/>
  <c r="P197"/>
  <c r="P196"/>
  <c r="P35"/>
  <c r="P185"/>
  <c r="P77"/>
  <c r="P187"/>
  <c r="P138"/>
  <c r="P239"/>
  <c r="P163"/>
  <c r="P229"/>
  <c r="P186"/>
  <c r="P246"/>
  <c r="P265"/>
  <c r="P220"/>
  <c r="P150"/>
  <c r="P232"/>
  <c r="P79"/>
  <c r="P158"/>
  <c r="P100"/>
  <c r="P116"/>
  <c r="P69"/>
  <c r="P139"/>
  <c r="P62"/>
  <c r="P191"/>
  <c r="P58"/>
  <c r="P28"/>
  <c r="P177"/>
  <c r="P120"/>
  <c r="P164"/>
  <c r="P27"/>
  <c r="P86"/>
  <c r="P91"/>
  <c r="P240"/>
  <c r="P67"/>
  <c r="P209"/>
  <c r="P144"/>
  <c r="P238"/>
  <c r="P60"/>
  <c r="P200"/>
  <c r="P127"/>
  <c r="P40"/>
  <c r="P30"/>
  <c r="P37"/>
  <c r="P95"/>
  <c r="P80"/>
  <c r="P74"/>
  <c r="P149"/>
  <c r="P203"/>
  <c r="P108"/>
  <c r="P136"/>
  <c r="P114"/>
  <c r="P75"/>
  <c r="P153"/>
  <c r="P211"/>
  <c r="P117"/>
  <c r="P44"/>
  <c r="P222"/>
  <c r="P87"/>
  <c r="P199"/>
  <c r="P105"/>
  <c r="P230"/>
  <c r="P160"/>
  <c r="P215"/>
  <c r="P99"/>
  <c r="P47"/>
  <c r="P221"/>
  <c r="P131"/>
  <c r="P171"/>
  <c r="P94"/>
  <c r="P52"/>
  <c r="P72"/>
  <c r="P101"/>
  <c r="P188"/>
  <c r="P109"/>
  <c r="P135"/>
  <c r="P46"/>
  <c r="P234"/>
  <c r="P57"/>
  <c r="P39"/>
  <c r="P179"/>
  <c r="P29"/>
  <c r="P170"/>
  <c r="P206"/>
  <c r="P261"/>
  <c r="P76"/>
  <c r="P32"/>
  <c r="P243"/>
  <c r="P198"/>
  <c r="P227"/>
  <c r="P236"/>
  <c r="P125"/>
  <c r="P157"/>
  <c r="P115"/>
  <c r="P141"/>
  <c r="P50"/>
  <c r="P84"/>
  <c r="P119"/>
  <c r="P225"/>
  <c r="P70"/>
  <c r="P122"/>
  <c r="P241"/>
  <c r="P145"/>
  <c r="P26"/>
  <c r="P242"/>
  <c r="P59"/>
  <c r="P146"/>
  <c r="P71"/>
  <c r="P111"/>
  <c r="P248"/>
  <c r="P137"/>
  <c r="P104"/>
  <c r="P148"/>
  <c r="P41"/>
  <c r="P123"/>
  <c r="P256"/>
  <c r="P53"/>
  <c r="P118"/>
  <c r="P183"/>
  <c r="P216"/>
  <c r="P102"/>
  <c r="P219"/>
  <c r="P147"/>
  <c r="P152"/>
  <c r="P110"/>
  <c r="P258"/>
  <c r="P151"/>
  <c r="P103"/>
  <c r="P210"/>
  <c r="P90"/>
  <c r="P231"/>
  <c r="P134"/>
  <c r="P154"/>
  <c r="P126"/>
  <c r="P64"/>
  <c r="P54"/>
  <c r="P259"/>
  <c r="P112"/>
  <c r="P181"/>
  <c r="P63"/>
  <c r="P124"/>
  <c r="P207"/>
  <c r="P262"/>
  <c r="P202"/>
  <c r="P166"/>
  <c r="P129"/>
  <c r="P140"/>
  <c r="P245"/>
  <c r="P257"/>
  <c r="P184"/>
  <c r="P169"/>
  <c r="P189"/>
  <c r="P155"/>
  <c r="P176"/>
  <c r="P132"/>
  <c r="P156"/>
  <c r="P56"/>
  <c r="P174"/>
  <c r="P217"/>
  <c r="P167"/>
  <c r="P92"/>
  <c r="P113"/>
  <c r="P264"/>
  <c r="P193"/>
  <c r="P96"/>
  <c r="P208"/>
  <c r="P97"/>
  <c r="P192"/>
  <c r="P49"/>
  <c r="P133"/>
  <c r="P214"/>
  <c r="P42"/>
  <c r="P78"/>
  <c r="P226"/>
  <c r="P130"/>
  <c r="P85"/>
  <c r="P212"/>
  <c r="P161"/>
  <c r="P66"/>
  <c r="P235"/>
  <c r="P250"/>
  <c r="P175"/>
  <c r="P51"/>
  <c r="P195"/>
  <c r="P194"/>
  <c r="P252"/>
  <c r="P88"/>
  <c r="P253"/>
  <c r="P233"/>
  <c r="P31"/>
  <c r="P180"/>
  <c r="P204"/>
  <c r="P93"/>
  <c r="P251"/>
  <c r="P190"/>
  <c r="P266"/>
  <c r="P165"/>
  <c r="P55"/>
  <c r="P201"/>
  <c r="P237"/>
  <c r="P81"/>
  <c r="P106"/>
  <c r="P159"/>
  <c r="P218"/>
  <c r="P61"/>
  <c r="P83"/>
  <c r="P178"/>
  <c r="P89"/>
  <c r="P107"/>
  <c r="P38"/>
  <c r="P205"/>
  <c r="P182"/>
  <c r="P228"/>
  <c r="P36"/>
  <c r="P34"/>
  <c r="P168"/>
  <c r="P48"/>
  <c r="P73"/>
  <c r="P128"/>
  <c r="P65"/>
  <c r="P121"/>
  <c r="P255"/>
  <c r="P172"/>
  <c r="P249"/>
  <c r="E71" i="51"/>
  <c r="P232"/>
  <c r="P173"/>
  <c r="P135"/>
  <c r="P102"/>
  <c r="P193"/>
  <c r="P142"/>
  <c r="P189"/>
  <c r="P47"/>
  <c r="P214"/>
  <c r="P243"/>
  <c r="P148"/>
  <c r="P186"/>
  <c r="P35"/>
  <c r="P154"/>
  <c r="P196"/>
  <c r="P179"/>
  <c r="P88"/>
  <c r="P176"/>
  <c r="P97"/>
  <c r="P129"/>
  <c r="P27"/>
  <c r="P166"/>
  <c r="P157"/>
  <c r="P64"/>
  <c r="P199"/>
  <c r="P182"/>
  <c r="P149"/>
  <c r="P229"/>
  <c r="P51"/>
  <c r="P249"/>
  <c r="P228"/>
  <c r="P99"/>
  <c r="P235"/>
  <c r="P241"/>
  <c r="P158"/>
  <c r="P101"/>
  <c r="P70"/>
  <c r="P195"/>
  <c r="P187"/>
  <c r="P265"/>
  <c r="P93"/>
  <c r="P30"/>
  <c r="P29"/>
  <c r="P180"/>
  <c r="P75"/>
  <c r="P45"/>
  <c r="P169"/>
  <c r="P77"/>
  <c r="P251"/>
  <c r="P104"/>
  <c r="P128"/>
  <c r="P112"/>
  <c r="P255"/>
  <c r="P26"/>
  <c r="P131"/>
  <c r="P122"/>
  <c r="P98"/>
  <c r="P133"/>
  <c r="P136"/>
  <c r="P40"/>
  <c r="P59"/>
  <c r="P246"/>
  <c r="P211"/>
  <c r="P263"/>
  <c r="P68"/>
  <c r="P237"/>
  <c r="P65"/>
  <c r="P114"/>
  <c r="P72"/>
  <c r="P225"/>
  <c r="P132"/>
  <c r="P146"/>
  <c r="P205"/>
  <c r="P175"/>
  <c r="P223"/>
  <c r="P127"/>
  <c r="P254"/>
  <c r="P239"/>
  <c r="P80"/>
  <c r="P50"/>
  <c r="P231"/>
  <c r="P198"/>
  <c r="P156"/>
  <c r="P256"/>
  <c r="P39"/>
  <c r="P71"/>
  <c r="P200"/>
  <c r="P79"/>
  <c r="P78"/>
  <c r="P221"/>
  <c r="P85"/>
  <c r="P66"/>
  <c r="P56"/>
  <c r="P49"/>
  <c r="P125"/>
  <c r="P240"/>
  <c r="P41"/>
  <c r="P227"/>
  <c r="P103"/>
  <c r="P164"/>
  <c r="P168"/>
  <c r="P210"/>
  <c r="P126"/>
  <c r="P139"/>
  <c r="P192"/>
  <c r="P202"/>
  <c r="P74"/>
  <c r="P201"/>
  <c r="P82"/>
  <c r="P90"/>
  <c r="P213"/>
  <c r="P170"/>
  <c r="P38"/>
  <c r="P119"/>
  <c r="P159"/>
  <c r="P178"/>
  <c r="P215"/>
  <c r="P163"/>
  <c r="P138"/>
  <c r="P58"/>
  <c r="P108"/>
  <c r="P121"/>
  <c r="P87"/>
  <c r="P141"/>
  <c r="P115"/>
  <c r="P140"/>
  <c r="P106"/>
  <c r="P224"/>
  <c r="P266"/>
  <c r="P155"/>
  <c r="P120"/>
  <c r="P42"/>
  <c r="P46"/>
  <c r="P208"/>
  <c r="P152"/>
  <c r="P69"/>
  <c r="P67"/>
  <c r="P233"/>
  <c r="P203"/>
  <c r="P34"/>
  <c r="P37"/>
  <c r="P130"/>
  <c r="P43"/>
  <c r="P217"/>
  <c r="P160"/>
  <c r="P55"/>
  <c r="P145"/>
  <c r="P206"/>
  <c r="P137"/>
  <c r="P171"/>
  <c r="P123"/>
  <c r="P262"/>
  <c r="P245"/>
  <c r="P84"/>
  <c r="P57"/>
  <c r="P33"/>
  <c r="P110"/>
  <c r="P190"/>
  <c r="P96"/>
  <c r="P226"/>
  <c r="P194"/>
  <c r="P94"/>
  <c r="P28"/>
  <c r="P244"/>
  <c r="P261"/>
  <c r="P153"/>
  <c r="P181"/>
  <c r="P32"/>
  <c r="P238"/>
  <c r="P247"/>
  <c r="P143"/>
  <c r="P151"/>
  <c r="P105"/>
  <c r="P230"/>
  <c r="P220"/>
  <c r="P124"/>
  <c r="P117"/>
  <c r="P73"/>
  <c r="P83"/>
  <c r="P61"/>
  <c r="P207"/>
  <c r="P177"/>
  <c r="P218"/>
  <c r="P172"/>
  <c r="P52"/>
  <c r="P253"/>
  <c r="P167"/>
  <c r="P111"/>
  <c r="P257"/>
  <c r="P92"/>
  <c r="P191"/>
  <c r="P252"/>
  <c r="P44"/>
  <c r="P184"/>
  <c r="P31"/>
  <c r="P242"/>
  <c r="P134"/>
  <c r="P54"/>
  <c r="P219"/>
  <c r="P259"/>
  <c r="P118"/>
  <c r="P150"/>
  <c r="P197"/>
  <c r="P209"/>
  <c r="P258"/>
  <c r="P113"/>
  <c r="P162"/>
  <c r="P107"/>
  <c r="P62"/>
  <c r="P60"/>
  <c r="P89"/>
  <c r="P236"/>
  <c r="P161"/>
  <c r="P165"/>
  <c r="P216"/>
  <c r="P188"/>
  <c r="P222"/>
  <c r="P86"/>
  <c r="P116"/>
  <c r="P264"/>
  <c r="P53"/>
  <c r="P36"/>
  <c r="P212"/>
  <c r="P250"/>
  <c r="P81"/>
  <c r="P144"/>
  <c r="P183"/>
  <c r="P76"/>
  <c r="P147"/>
  <c r="P95"/>
  <c r="P260"/>
  <c r="P48"/>
  <c r="P91"/>
  <c r="P63"/>
  <c r="P185"/>
  <c r="P174"/>
  <c r="P234"/>
  <c r="P109"/>
  <c r="P204"/>
  <c r="P100"/>
  <c r="P248"/>
  <c r="P165" i="47"/>
  <c r="P216"/>
  <c r="P125"/>
  <c r="P44"/>
  <c r="P137"/>
  <c r="P162"/>
  <c r="P238"/>
  <c r="P67"/>
  <c r="P82"/>
  <c r="P130"/>
  <c r="P255"/>
  <c r="P200"/>
  <c r="P252"/>
  <c r="P43"/>
  <c r="P223"/>
  <c r="P133"/>
  <c r="P253"/>
  <c r="P212"/>
  <c r="P111"/>
  <c r="P132"/>
  <c r="P266"/>
  <c r="P84"/>
  <c r="P198"/>
  <c r="P230"/>
  <c r="P221"/>
  <c r="P81"/>
  <c r="P30"/>
  <c r="P229"/>
  <c r="P207"/>
  <c r="P196"/>
  <c r="P151"/>
  <c r="P244"/>
  <c r="P60"/>
  <c r="P139"/>
  <c r="P34"/>
  <c r="P114"/>
  <c r="P38"/>
  <c r="P32"/>
  <c r="P98"/>
  <c r="P172"/>
  <c r="P153"/>
  <c r="P152"/>
  <c r="P26"/>
  <c r="P175"/>
  <c r="P256"/>
  <c r="P215"/>
  <c r="P116"/>
  <c r="P79"/>
  <c r="P87"/>
  <c r="P224"/>
  <c r="P161"/>
  <c r="P141"/>
  <c r="P88"/>
  <c r="P179"/>
  <c r="P99"/>
  <c r="P95"/>
  <c r="P61"/>
  <c r="P248"/>
  <c r="P225"/>
  <c r="P168"/>
  <c r="P259"/>
  <c r="P243"/>
  <c r="P205"/>
  <c r="P91"/>
  <c r="P106"/>
  <c r="P245"/>
  <c r="P110"/>
  <c r="P115"/>
  <c r="P164"/>
  <c r="P42"/>
  <c r="P66"/>
  <c r="P159"/>
  <c r="P176"/>
  <c r="P171"/>
  <c r="P167"/>
  <c r="P135"/>
  <c r="P35"/>
  <c r="P236"/>
  <c r="P28"/>
  <c r="P247"/>
  <c r="P160"/>
  <c r="P233"/>
  <c r="P76"/>
  <c r="P232"/>
  <c r="P93"/>
  <c r="P263"/>
  <c r="P260"/>
  <c r="P134"/>
  <c r="P261"/>
  <c r="P63"/>
  <c r="P197"/>
  <c r="P57"/>
  <c r="P226"/>
  <c r="P258"/>
  <c r="P251"/>
  <c r="P121"/>
  <c r="P237"/>
  <c r="P182"/>
  <c r="P219"/>
  <c r="P90"/>
  <c r="P158"/>
  <c r="P62"/>
  <c r="P109"/>
  <c r="P54"/>
  <c r="P262"/>
  <c r="P206"/>
  <c r="P254"/>
  <c r="P129"/>
  <c r="P55"/>
  <c r="P202"/>
  <c r="P50"/>
  <c r="P142"/>
  <c r="P131"/>
  <c r="P143"/>
  <c r="P102"/>
  <c r="P51"/>
  <c r="P222"/>
  <c r="P80"/>
  <c r="P240"/>
  <c r="P64"/>
  <c r="P208"/>
  <c r="P147"/>
  <c r="P265"/>
  <c r="P128"/>
  <c r="P49"/>
  <c r="P117"/>
  <c r="P65"/>
  <c r="P53"/>
  <c r="P107"/>
  <c r="P250"/>
  <c r="P70"/>
  <c r="P72"/>
  <c r="P148"/>
  <c r="P83"/>
  <c r="P123"/>
  <c r="P181"/>
  <c r="P41"/>
  <c r="P140"/>
  <c r="P249"/>
  <c r="P126"/>
  <c r="P124"/>
  <c r="P213"/>
  <c r="P69"/>
  <c r="P239"/>
  <c r="P105"/>
  <c r="P100"/>
  <c r="P118"/>
  <c r="P144"/>
  <c r="P96"/>
  <c r="P203"/>
  <c r="P120"/>
  <c r="P75"/>
  <c r="P191"/>
  <c r="P246"/>
  <c r="P154"/>
  <c r="P113"/>
  <c r="P92"/>
  <c r="P190"/>
  <c r="P228"/>
  <c r="P156"/>
  <c r="P210"/>
  <c r="P173"/>
  <c r="P89"/>
  <c r="P157"/>
  <c r="P188"/>
  <c r="P33"/>
  <c r="P36"/>
  <c r="P101"/>
  <c r="P45"/>
  <c r="P178"/>
  <c r="P103"/>
  <c r="P46"/>
  <c r="P231"/>
  <c r="P31"/>
  <c r="P77"/>
  <c r="P86"/>
  <c r="P184"/>
  <c r="P199"/>
  <c r="P39"/>
  <c r="P193"/>
  <c r="P150"/>
  <c r="P68"/>
  <c r="P186"/>
  <c r="P235"/>
  <c r="P136"/>
  <c r="P58"/>
  <c r="P155"/>
  <c r="P40"/>
  <c r="P177"/>
  <c r="P257"/>
  <c r="P227"/>
  <c r="P59"/>
  <c r="P146"/>
  <c r="P47"/>
  <c r="P27"/>
  <c r="P218"/>
  <c r="P37"/>
  <c r="P85"/>
  <c r="P122"/>
  <c r="P127"/>
  <c r="P209"/>
  <c r="P183"/>
  <c r="P94"/>
  <c r="P211"/>
  <c r="P145"/>
  <c r="P220"/>
  <c r="P78"/>
  <c r="P170"/>
  <c r="P185"/>
  <c r="P195"/>
  <c r="P241"/>
  <c r="P264"/>
  <c r="P108"/>
  <c r="P234"/>
  <c r="P217"/>
  <c r="P73"/>
  <c r="P52"/>
  <c r="P169"/>
  <c r="P192"/>
  <c r="P214"/>
  <c r="P194"/>
  <c r="P138"/>
  <c r="P204"/>
  <c r="P74"/>
  <c r="P187"/>
  <c r="P242"/>
  <c r="P163"/>
  <c r="P119"/>
  <c r="P97"/>
  <c r="P166"/>
  <c r="P112"/>
  <c r="P104"/>
  <c r="P48"/>
  <c r="P71"/>
  <c r="P180"/>
  <c r="P189"/>
  <c r="P56"/>
  <c r="P201"/>
  <c r="P29"/>
  <c r="P174"/>
  <c r="P149"/>
  <c r="P253" i="58"/>
  <c r="P117"/>
  <c r="P36"/>
  <c r="P210"/>
  <c r="P144"/>
  <c r="P170"/>
  <c r="P140"/>
  <c r="P232"/>
  <c r="P211"/>
  <c r="P33"/>
  <c r="P208"/>
  <c r="P84"/>
  <c r="P100"/>
  <c r="P64"/>
  <c r="P168"/>
  <c r="P39"/>
  <c r="P245"/>
  <c r="P147"/>
  <c r="P60"/>
  <c r="P187"/>
  <c r="P248"/>
  <c r="P59"/>
  <c r="P216"/>
  <c r="P123"/>
  <c r="P202"/>
  <c r="P226"/>
  <c r="P128"/>
  <c r="P28"/>
  <c r="P55"/>
  <c r="P95"/>
  <c r="P66"/>
  <c r="P102"/>
  <c r="P87"/>
  <c r="P82"/>
  <c r="P94"/>
  <c r="P80"/>
  <c r="P265"/>
  <c r="P127"/>
  <c r="P169"/>
  <c r="P107"/>
  <c r="P255"/>
  <c r="P207"/>
  <c r="P42"/>
  <c r="P134"/>
  <c r="P90"/>
  <c r="P240"/>
  <c r="P171"/>
  <c r="P236"/>
  <c r="P203"/>
  <c r="P247"/>
  <c r="P176"/>
  <c r="P223"/>
  <c r="P220"/>
  <c r="P193"/>
  <c r="P159"/>
  <c r="P239"/>
  <c r="P73"/>
  <c r="P124"/>
  <c r="P61"/>
  <c r="P145"/>
  <c r="P120"/>
  <c r="P222"/>
  <c r="P130"/>
  <c r="P189"/>
  <c r="P133"/>
  <c r="P257"/>
  <c r="P197"/>
  <c r="P50"/>
  <c r="P139"/>
  <c r="P119"/>
  <c r="P32"/>
  <c r="P191"/>
  <c r="P166"/>
  <c r="P204"/>
  <c r="P30"/>
  <c r="P233"/>
  <c r="P86"/>
  <c r="P122"/>
  <c r="P260"/>
  <c r="P167"/>
  <c r="P261"/>
  <c r="P214"/>
  <c r="P110"/>
  <c r="P264"/>
  <c r="P135"/>
  <c r="P141"/>
  <c r="P215"/>
  <c r="P108"/>
  <c r="P91"/>
  <c r="P235"/>
  <c r="P51"/>
  <c r="P74"/>
  <c r="P48"/>
  <c r="P206"/>
  <c r="P251"/>
  <c r="P115"/>
  <c r="P179"/>
  <c r="P98"/>
  <c r="P104"/>
  <c r="P180"/>
  <c r="P183"/>
  <c r="P158"/>
  <c r="P138"/>
  <c r="P209"/>
  <c r="P266"/>
  <c r="P126"/>
  <c r="P243"/>
  <c r="P221"/>
  <c r="P112"/>
  <c r="P88"/>
  <c r="P250"/>
  <c r="P249"/>
  <c r="P200"/>
  <c r="P164"/>
  <c r="P258"/>
  <c r="P192"/>
  <c r="P114"/>
  <c r="P113"/>
  <c r="P163"/>
  <c r="P65"/>
  <c r="P54"/>
  <c r="P116"/>
  <c r="P165"/>
  <c r="P196"/>
  <c r="P52"/>
  <c r="P244"/>
  <c r="P252"/>
  <c r="P132"/>
  <c r="P256"/>
  <c r="P136"/>
  <c r="P229"/>
  <c r="P105"/>
  <c r="P160"/>
  <c r="P118"/>
  <c r="P38"/>
  <c r="P157"/>
  <c r="P43"/>
  <c r="P131"/>
  <c r="P53"/>
  <c r="P93"/>
  <c r="P175"/>
  <c r="P199"/>
  <c r="P184"/>
  <c r="P213"/>
  <c r="P111"/>
  <c r="P185"/>
  <c r="P218"/>
  <c r="P186"/>
  <c r="P195"/>
  <c r="P162"/>
  <c r="P153"/>
  <c r="P129"/>
  <c r="P37"/>
  <c r="P142"/>
  <c r="P234"/>
  <c r="P217"/>
  <c r="P154"/>
  <c r="P57"/>
  <c r="P106"/>
  <c r="P228"/>
  <c r="P27"/>
  <c r="P152"/>
  <c r="P155"/>
  <c r="P103"/>
  <c r="P26"/>
  <c r="P150"/>
  <c r="P44"/>
  <c r="P75"/>
  <c r="P92"/>
  <c r="P76"/>
  <c r="P254"/>
  <c r="P182"/>
  <c r="P188"/>
  <c r="P174"/>
  <c r="P96"/>
  <c r="P238"/>
  <c r="P34"/>
  <c r="P242"/>
  <c r="P259"/>
  <c r="P67"/>
  <c r="P70"/>
  <c r="P56"/>
  <c r="P81"/>
  <c r="P177"/>
  <c r="P148"/>
  <c r="P101"/>
  <c r="P97"/>
  <c r="P83"/>
  <c r="P198"/>
  <c r="P212"/>
  <c r="P121"/>
  <c r="P172"/>
  <c r="P225"/>
  <c r="P35"/>
  <c r="P231"/>
  <c r="P194"/>
  <c r="P77"/>
  <c r="P79"/>
  <c r="P85"/>
  <c r="P224"/>
  <c r="P156"/>
  <c r="P62"/>
  <c r="P262"/>
  <c r="P72"/>
  <c r="P143"/>
  <c r="P47"/>
  <c r="P190"/>
  <c r="P125"/>
  <c r="P241"/>
  <c r="P230"/>
  <c r="P99"/>
  <c r="P237"/>
  <c r="P69"/>
  <c r="P41"/>
  <c r="P151"/>
  <c r="P31"/>
  <c r="P146"/>
  <c r="P219"/>
  <c r="P109"/>
  <c r="P58"/>
  <c r="P227"/>
  <c r="P149"/>
  <c r="P201"/>
  <c r="P45"/>
  <c r="P68"/>
  <c r="P49"/>
  <c r="P137"/>
  <c r="P263"/>
  <c r="P246"/>
  <c r="P178"/>
  <c r="P40"/>
  <c r="P89"/>
  <c r="P78"/>
  <c r="P173"/>
  <c r="P205"/>
  <c r="P161"/>
  <c r="P29"/>
  <c r="P46"/>
  <c r="P181"/>
  <c r="P71"/>
  <c r="P63"/>
  <c r="E106" i="50"/>
  <c r="P55"/>
  <c r="P136"/>
  <c r="P255"/>
  <c r="P40"/>
  <c r="P177"/>
  <c r="P83"/>
  <c r="P150"/>
  <c r="P216"/>
  <c r="P265"/>
  <c r="P185"/>
  <c r="P196"/>
  <c r="P186"/>
  <c r="P212"/>
  <c r="P84"/>
  <c r="P70"/>
  <c r="P82"/>
  <c r="P110"/>
  <c r="P141"/>
  <c r="P38"/>
  <c r="P51"/>
  <c r="P214"/>
  <c r="P153"/>
  <c r="P169"/>
  <c r="P152"/>
  <c r="P66"/>
  <c r="P47"/>
  <c r="P250"/>
  <c r="P195"/>
  <c r="P164"/>
  <c r="P200"/>
  <c r="P64"/>
  <c r="P157"/>
  <c r="P165"/>
  <c r="P85"/>
  <c r="P111"/>
  <c r="P254"/>
  <c r="P94"/>
  <c r="P127"/>
  <c r="P124"/>
  <c r="P194"/>
  <c r="P78"/>
  <c r="P220"/>
  <c r="P222"/>
  <c r="P189"/>
  <c r="P31"/>
  <c r="P91"/>
  <c r="P39"/>
  <c r="P135"/>
  <c r="P168"/>
  <c r="P138"/>
  <c r="P259"/>
  <c r="P101"/>
  <c r="P182"/>
  <c r="P123"/>
  <c r="P42"/>
  <c r="P247"/>
  <c r="P236"/>
  <c r="P249"/>
  <c r="P192"/>
  <c r="P193"/>
  <c r="P197"/>
  <c r="P36"/>
  <c r="P140"/>
  <c r="P41"/>
  <c r="P76"/>
  <c r="P145"/>
  <c r="P86"/>
  <c r="P261"/>
  <c r="P159"/>
  <c r="P206"/>
  <c r="P44"/>
  <c r="P221"/>
  <c r="P46"/>
  <c r="P74"/>
  <c r="P151"/>
  <c r="P198"/>
  <c r="P58"/>
  <c r="P113"/>
  <c r="P93"/>
  <c r="P167"/>
  <c r="P67"/>
  <c r="P209"/>
  <c r="P183"/>
  <c r="P120"/>
  <c r="P57"/>
  <c r="P134"/>
  <c r="P266"/>
  <c r="P77"/>
  <c r="P81"/>
  <c r="P213"/>
  <c r="P264"/>
  <c r="P28"/>
  <c r="P187"/>
  <c r="P245"/>
  <c r="P105"/>
  <c r="P252"/>
  <c r="P53"/>
  <c r="P191"/>
  <c r="P171"/>
  <c r="P30"/>
  <c r="P156"/>
  <c r="P166"/>
  <c r="P35"/>
  <c r="P109"/>
  <c r="P107"/>
  <c r="P199"/>
  <c r="P119"/>
  <c r="P87"/>
  <c r="P174"/>
  <c r="P160"/>
  <c r="P98"/>
  <c r="P230"/>
  <c r="P63"/>
  <c r="P256"/>
  <c r="P121"/>
  <c r="P240"/>
  <c r="P242"/>
  <c r="P260"/>
  <c r="P208"/>
  <c r="P29"/>
  <c r="P102"/>
  <c r="P263"/>
  <c r="P43"/>
  <c r="P202"/>
  <c r="P52"/>
  <c r="P225"/>
  <c r="P45"/>
  <c r="P54"/>
  <c r="P179"/>
  <c r="P89"/>
  <c r="P231"/>
  <c r="P258"/>
  <c r="P73"/>
  <c r="P158"/>
  <c r="P112"/>
  <c r="P253"/>
  <c r="P234"/>
  <c r="P131"/>
  <c r="P224"/>
  <c r="P142"/>
  <c r="P80"/>
  <c r="P69"/>
  <c r="P176"/>
  <c r="P181"/>
  <c r="P104"/>
  <c r="P175"/>
  <c r="P95"/>
  <c r="P117"/>
  <c r="P210"/>
  <c r="P90"/>
  <c r="P239"/>
  <c r="P106"/>
  <c r="P229"/>
  <c r="P129"/>
  <c r="P65"/>
  <c r="P143"/>
  <c r="P50"/>
  <c r="P233"/>
  <c r="P132"/>
  <c r="P99"/>
  <c r="P88"/>
  <c r="P144"/>
  <c r="P218"/>
  <c r="P130"/>
  <c r="P215"/>
  <c r="P237"/>
  <c r="P103"/>
  <c r="P251"/>
  <c r="P116"/>
  <c r="P243"/>
  <c r="P48"/>
  <c r="P190"/>
  <c r="P170"/>
  <c r="P49"/>
  <c r="P122"/>
  <c r="P223"/>
  <c r="P161"/>
  <c r="P108"/>
  <c r="P162"/>
  <c r="P188"/>
  <c r="P100"/>
  <c r="P147"/>
  <c r="P71"/>
  <c r="P118"/>
  <c r="P32"/>
  <c r="P201"/>
  <c r="P33"/>
  <c r="P96"/>
  <c r="P139"/>
  <c r="P60"/>
  <c r="P217"/>
  <c r="P173"/>
  <c r="P244"/>
  <c r="P227"/>
  <c r="P207"/>
  <c r="P126"/>
  <c r="P26"/>
  <c r="P114"/>
  <c r="P155"/>
  <c r="P232"/>
  <c r="P133"/>
  <c r="P262"/>
  <c r="P149"/>
  <c r="P238"/>
  <c r="P184"/>
  <c r="P235"/>
  <c r="P226"/>
  <c r="P241"/>
  <c r="P172"/>
  <c r="P61"/>
  <c r="P204"/>
  <c r="P115"/>
  <c r="P72"/>
  <c r="P163"/>
  <c r="P228"/>
  <c r="P137"/>
  <c r="P27"/>
  <c r="P97"/>
  <c r="P37"/>
  <c r="P248"/>
  <c r="P125"/>
  <c r="P68"/>
  <c r="P59"/>
  <c r="P205"/>
  <c r="P180"/>
  <c r="P34"/>
  <c r="P154"/>
  <c r="P62"/>
  <c r="P128"/>
  <c r="P92"/>
  <c r="P211"/>
  <c r="P75"/>
  <c r="P148"/>
  <c r="P219"/>
  <c r="P203"/>
  <c r="P257"/>
  <c r="P79"/>
  <c r="P246"/>
  <c r="P56"/>
  <c r="P146"/>
  <c r="P178"/>
  <c r="E114" i="52"/>
  <c r="P73"/>
  <c r="P82"/>
  <c r="P156"/>
  <c r="P178"/>
  <c r="P248"/>
  <c r="P231"/>
  <c r="P55"/>
  <c r="P109"/>
  <c r="P221"/>
  <c r="P177"/>
  <c r="P225"/>
  <c r="P35"/>
  <c r="P135"/>
  <c r="P173"/>
  <c r="P32"/>
  <c r="P227"/>
  <c r="P266"/>
  <c r="P208"/>
  <c r="P86"/>
  <c r="P163"/>
  <c r="P34"/>
  <c r="P190"/>
  <c r="P61"/>
  <c r="P186"/>
  <c r="P46"/>
  <c r="P91"/>
  <c r="P203"/>
  <c r="P49"/>
  <c r="P123"/>
  <c r="P246"/>
  <c r="P239"/>
  <c r="P237"/>
  <c r="P44"/>
  <c r="P249"/>
  <c r="P191"/>
  <c r="P181"/>
  <c r="P219"/>
  <c r="P29"/>
  <c r="P243"/>
  <c r="P87"/>
  <c r="P152"/>
  <c r="P262"/>
  <c r="P247"/>
  <c r="P101"/>
  <c r="P158"/>
  <c r="P67"/>
  <c r="P199"/>
  <c r="P90"/>
  <c r="P142"/>
  <c r="P207"/>
  <c r="P95"/>
  <c r="P138"/>
  <c r="P38"/>
  <c r="P185"/>
  <c r="P72"/>
  <c r="P104"/>
  <c r="P147"/>
  <c r="P198"/>
  <c r="P77"/>
  <c r="P242"/>
  <c r="P250"/>
  <c r="P220"/>
  <c r="P94"/>
  <c r="P100"/>
  <c r="P108"/>
  <c r="P144"/>
  <c r="P172"/>
  <c r="P68"/>
  <c r="P140"/>
  <c r="P43"/>
  <c r="P45"/>
  <c r="P260"/>
  <c r="P113"/>
  <c r="P160"/>
  <c r="P28"/>
  <c r="P209"/>
  <c r="P110"/>
  <c r="P170"/>
  <c r="P74"/>
  <c r="P59"/>
  <c r="P196"/>
  <c r="P229"/>
  <c r="P169"/>
  <c r="P205"/>
  <c r="P139"/>
  <c r="P150"/>
  <c r="P256"/>
  <c r="P107"/>
  <c r="P189"/>
  <c r="P81"/>
  <c r="P218"/>
  <c r="P183"/>
  <c r="P41"/>
  <c r="P215"/>
  <c r="P197"/>
  <c r="P78"/>
  <c r="P179"/>
  <c r="P97"/>
  <c r="P251"/>
  <c r="P253"/>
  <c r="P255"/>
  <c r="P141"/>
  <c r="P69"/>
  <c r="P148"/>
  <c r="P235"/>
  <c r="P182"/>
  <c r="P212"/>
  <c r="P238"/>
  <c r="P175"/>
  <c r="P128"/>
  <c r="P75"/>
  <c r="P254"/>
  <c r="P211"/>
  <c r="P143"/>
  <c r="P241"/>
  <c r="P137"/>
  <c r="P159"/>
  <c r="P117"/>
  <c r="P167"/>
  <c r="P64"/>
  <c r="P245"/>
  <c r="P136"/>
  <c r="P56"/>
  <c r="P40"/>
  <c r="P228"/>
  <c r="P60"/>
  <c r="P193"/>
  <c r="P195"/>
  <c r="P146"/>
  <c r="P261"/>
  <c r="P99"/>
  <c r="P47"/>
  <c r="P83"/>
  <c r="P149"/>
  <c r="P168"/>
  <c r="P214"/>
  <c r="P98"/>
  <c r="P85"/>
  <c r="P119"/>
  <c r="P37"/>
  <c r="P129"/>
  <c r="P233"/>
  <c r="P88"/>
  <c r="P264"/>
  <c r="P222"/>
  <c r="P187"/>
  <c r="P131"/>
  <c r="P184"/>
  <c r="P112"/>
  <c r="P213"/>
  <c r="P230"/>
  <c r="P224"/>
  <c r="P122"/>
  <c r="P48"/>
  <c r="P240"/>
  <c r="P31"/>
  <c r="P265"/>
  <c r="P192"/>
  <c r="P57"/>
  <c r="P154"/>
  <c r="P134"/>
  <c r="P162"/>
  <c r="P202"/>
  <c r="P126"/>
  <c r="P106"/>
  <c r="P63"/>
  <c r="P244"/>
  <c r="P116"/>
  <c r="P84"/>
  <c r="P53"/>
  <c r="P188"/>
  <c r="P232"/>
  <c r="P26"/>
  <c r="P127"/>
  <c r="P263"/>
  <c r="P96"/>
  <c r="P151"/>
  <c r="P50"/>
  <c r="P259"/>
  <c r="P223"/>
  <c r="P210"/>
  <c r="P66"/>
  <c r="P42"/>
  <c r="P180"/>
  <c r="P115"/>
  <c r="P39"/>
  <c r="P164"/>
  <c r="P234"/>
  <c r="P89"/>
  <c r="P111"/>
  <c r="P176"/>
  <c r="P153"/>
  <c r="P206"/>
  <c r="P36"/>
  <c r="P216"/>
  <c r="P166"/>
  <c r="P58"/>
  <c r="P54"/>
  <c r="P105"/>
  <c r="P124"/>
  <c r="P174"/>
  <c r="P194"/>
  <c r="P121"/>
  <c r="P217"/>
  <c r="P51"/>
  <c r="P80"/>
  <c r="P33"/>
  <c r="P62"/>
  <c r="P114"/>
  <c r="P252"/>
  <c r="P157"/>
  <c r="P70"/>
  <c r="P30"/>
  <c r="P133"/>
  <c r="P93"/>
  <c r="P226"/>
  <c r="P102"/>
  <c r="P103"/>
  <c r="P171"/>
  <c r="P79"/>
  <c r="P71"/>
  <c r="P118"/>
  <c r="P52"/>
  <c r="P201"/>
  <c r="P92"/>
  <c r="P200"/>
  <c r="P155"/>
  <c r="P120"/>
  <c r="P145"/>
  <c r="P257"/>
  <c r="P125"/>
  <c r="P76"/>
  <c r="P65"/>
  <c r="P161"/>
  <c r="P27"/>
  <c r="P236"/>
  <c r="P132"/>
  <c r="P130"/>
  <c r="P258"/>
  <c r="P204"/>
  <c r="P165"/>
  <c r="P123" i="60"/>
  <c r="P254"/>
  <c r="P30"/>
  <c r="P109"/>
  <c r="P231"/>
  <c r="P190"/>
  <c r="P115"/>
  <c r="P84"/>
  <c r="P200"/>
  <c r="P130"/>
  <c r="P69"/>
  <c r="P83"/>
  <c r="P89"/>
  <c r="P194"/>
  <c r="P227"/>
  <c r="P133"/>
  <c r="P92"/>
  <c r="P51"/>
  <c r="P224"/>
  <c r="P63"/>
  <c r="P125"/>
  <c r="P72"/>
  <c r="P239"/>
  <c r="P37"/>
  <c r="P43"/>
  <c r="P79"/>
  <c r="P62"/>
  <c r="P161"/>
  <c r="P26"/>
  <c r="P142"/>
  <c r="P213"/>
  <c r="P52"/>
  <c r="P39"/>
  <c r="P75"/>
  <c r="P139"/>
  <c r="P76"/>
  <c r="P27"/>
  <c r="P182"/>
  <c r="P210"/>
  <c r="P82"/>
  <c r="P98"/>
  <c r="P230"/>
  <c r="P164"/>
  <c r="P205"/>
  <c r="P262"/>
  <c r="P46"/>
  <c r="P223"/>
  <c r="P107"/>
  <c r="P245"/>
  <c r="P217"/>
  <c r="P264"/>
  <c r="P186"/>
  <c r="P101"/>
  <c r="P152"/>
  <c r="P242"/>
  <c r="P57"/>
  <c r="P199"/>
  <c r="P99"/>
  <c r="P143"/>
  <c r="P71"/>
  <c r="P42"/>
  <c r="P234"/>
  <c r="P158"/>
  <c r="P156"/>
  <c r="P167"/>
  <c r="P110"/>
  <c r="P41"/>
  <c r="P47"/>
  <c r="P141"/>
  <c r="P211"/>
  <c r="P236"/>
  <c r="P249"/>
  <c r="P102"/>
  <c r="P155"/>
  <c r="P189"/>
  <c r="P81"/>
  <c r="P238"/>
  <c r="P56"/>
  <c r="P228"/>
  <c r="P191"/>
  <c r="P135"/>
  <c r="P95"/>
  <c r="P243"/>
  <c r="P45"/>
  <c r="P221"/>
  <c r="P85"/>
  <c r="P215"/>
  <c r="P96"/>
  <c r="P129"/>
  <c r="P258"/>
  <c r="P204"/>
  <c r="P150"/>
  <c r="P206"/>
  <c r="P31"/>
  <c r="P138"/>
  <c r="P124"/>
  <c r="P257"/>
  <c r="P197"/>
  <c r="P137"/>
  <c r="P59"/>
  <c r="P226"/>
  <c r="P252"/>
  <c r="P216"/>
  <c r="P219"/>
  <c r="P113"/>
  <c r="P40"/>
  <c r="P162"/>
  <c r="P122"/>
  <c r="P87"/>
  <c r="P184"/>
  <c r="P246"/>
  <c r="P49"/>
  <c r="P35"/>
  <c r="P179"/>
  <c r="P28"/>
  <c r="P171"/>
  <c r="P55"/>
  <c r="P118"/>
  <c r="P168"/>
  <c r="P38"/>
  <c r="P195"/>
  <c r="P74"/>
  <c r="P58"/>
  <c r="P209"/>
  <c r="P176"/>
  <c r="P116"/>
  <c r="P70"/>
  <c r="P225"/>
  <c r="P111"/>
  <c r="P108"/>
  <c r="P265"/>
  <c r="P232"/>
  <c r="P260"/>
  <c r="P154"/>
  <c r="P183"/>
  <c r="P244"/>
  <c r="P120"/>
  <c r="P121"/>
  <c r="P93"/>
  <c r="P147"/>
  <c r="P201"/>
  <c r="P97"/>
  <c r="P60"/>
  <c r="P64"/>
  <c r="P151"/>
  <c r="P73"/>
  <c r="P117"/>
  <c r="P193"/>
  <c r="P80"/>
  <c r="P181"/>
  <c r="P78"/>
  <c r="P218"/>
  <c r="P240"/>
  <c r="P173"/>
  <c r="P266"/>
  <c r="P214"/>
  <c r="P114"/>
  <c r="P157"/>
  <c r="P188"/>
  <c r="P187"/>
  <c r="P146"/>
  <c r="P237"/>
  <c r="P100"/>
  <c r="P220"/>
  <c r="P29"/>
  <c r="P241"/>
  <c r="P148"/>
  <c r="P203"/>
  <c r="P169"/>
  <c r="P32"/>
  <c r="P192"/>
  <c r="P202"/>
  <c r="P33"/>
  <c r="P174"/>
  <c r="P165"/>
  <c r="P175"/>
  <c r="P126"/>
  <c r="P67"/>
  <c r="P88"/>
  <c r="P65"/>
  <c r="P233"/>
  <c r="P149"/>
  <c r="P172"/>
  <c r="P140"/>
  <c r="P207"/>
  <c r="P208"/>
  <c r="P48"/>
  <c r="P61"/>
  <c r="P247"/>
  <c r="P36"/>
  <c r="P250"/>
  <c r="P144"/>
  <c r="P94"/>
  <c r="P170"/>
  <c r="P128"/>
  <c r="P229"/>
  <c r="P145"/>
  <c r="P259"/>
  <c r="P77"/>
  <c r="P235"/>
  <c r="P251"/>
  <c r="P255"/>
  <c r="P166"/>
  <c r="P104"/>
  <c r="P261"/>
  <c r="P134"/>
  <c r="P66"/>
  <c r="P212"/>
  <c r="P127"/>
  <c r="P86"/>
  <c r="P131"/>
  <c r="P91"/>
  <c r="P44"/>
  <c r="P263"/>
  <c r="P177"/>
  <c r="P112"/>
  <c r="P136"/>
  <c r="P132"/>
  <c r="P180"/>
  <c r="P160"/>
  <c r="P222"/>
  <c r="P198"/>
  <c r="P54"/>
  <c r="P50"/>
  <c r="P256"/>
  <c r="P105"/>
  <c r="P159"/>
  <c r="P185"/>
  <c r="P163"/>
  <c r="P90"/>
  <c r="P106"/>
  <c r="P34"/>
  <c r="P68"/>
  <c r="P103"/>
  <c r="P119"/>
  <c r="P196"/>
  <c r="P53"/>
  <c r="P248"/>
  <c r="P178"/>
  <c r="P153"/>
  <c r="P253"/>
  <c r="E106" i="61"/>
  <c r="P103"/>
  <c r="P137"/>
  <c r="P138"/>
  <c r="P244"/>
  <c r="P215"/>
  <c r="P52"/>
  <c r="P127"/>
  <c r="P80"/>
  <c r="P51"/>
  <c r="P249"/>
  <c r="P140"/>
  <c r="P54"/>
  <c r="P263"/>
  <c r="P136"/>
  <c r="P173"/>
  <c r="P41"/>
  <c r="P61"/>
  <c r="P63"/>
  <c r="P45"/>
  <c r="P124"/>
  <c r="P235"/>
  <c r="P101"/>
  <c r="P120"/>
  <c r="P44"/>
  <c r="P111"/>
  <c r="P97"/>
  <c r="P232"/>
  <c r="P167"/>
  <c r="P161"/>
  <c r="P185"/>
  <c r="P254"/>
  <c r="P150"/>
  <c r="P30"/>
  <c r="P238"/>
  <c r="P169"/>
  <c r="P70"/>
  <c r="P149"/>
  <c r="P60"/>
  <c r="P62"/>
  <c r="P145"/>
  <c r="P162"/>
  <c r="P224"/>
  <c r="P164"/>
  <c r="P38"/>
  <c r="P37"/>
  <c r="P225"/>
  <c r="P86"/>
  <c r="P184"/>
  <c r="P48"/>
  <c r="P47"/>
  <c r="P119"/>
  <c r="P246"/>
  <c r="P132"/>
  <c r="P121"/>
  <c r="P99"/>
  <c r="P168"/>
  <c r="P179"/>
  <c r="P139"/>
  <c r="P180"/>
  <c r="P240"/>
  <c r="P207"/>
  <c r="P72"/>
  <c r="P104"/>
  <c r="P174"/>
  <c r="P105"/>
  <c r="P189"/>
  <c r="P68"/>
  <c r="P58"/>
  <c r="P57"/>
  <c r="P89"/>
  <c r="P130"/>
  <c r="P59"/>
  <c r="P144"/>
  <c r="P257"/>
  <c r="P81"/>
  <c r="P181"/>
  <c r="P202"/>
  <c r="P213"/>
  <c r="P221"/>
  <c r="P153"/>
  <c r="P113"/>
  <c r="P65"/>
  <c r="P264"/>
  <c r="P49"/>
  <c r="P46"/>
  <c r="P211"/>
  <c r="P33"/>
  <c r="P28"/>
  <c r="P118"/>
  <c r="P91"/>
  <c r="P177"/>
  <c r="P245"/>
  <c r="P178"/>
  <c r="P209"/>
  <c r="P242"/>
  <c r="P256"/>
  <c r="P67"/>
  <c r="P192"/>
  <c r="P71"/>
  <c r="P218"/>
  <c r="P152"/>
  <c r="P220"/>
  <c r="P182"/>
  <c r="P212"/>
  <c r="P55"/>
  <c r="P154"/>
  <c r="P85"/>
  <c r="P106"/>
  <c r="P229"/>
  <c r="P77"/>
  <c r="P261"/>
  <c r="P252"/>
  <c r="P227"/>
  <c r="P36"/>
  <c r="P143"/>
  <c r="P217"/>
  <c r="P88"/>
  <c r="P73"/>
  <c r="P64"/>
  <c r="P95"/>
  <c r="P155"/>
  <c r="P141"/>
  <c r="P206"/>
  <c r="P260"/>
  <c r="P163"/>
  <c r="P253"/>
  <c r="P166"/>
  <c r="P160"/>
  <c r="P247"/>
  <c r="P129"/>
  <c r="P214"/>
  <c r="P234"/>
  <c r="P128"/>
  <c r="P226"/>
  <c r="P159"/>
  <c r="P39"/>
  <c r="P74"/>
  <c r="P122"/>
  <c r="P194"/>
  <c r="P156"/>
  <c r="P29"/>
  <c r="P216"/>
  <c r="P230"/>
  <c r="P43"/>
  <c r="P204"/>
  <c r="P233"/>
  <c r="P123"/>
  <c r="P266"/>
  <c r="P236"/>
  <c r="P210"/>
  <c r="P82"/>
  <c r="P78"/>
  <c r="P146"/>
  <c r="P231"/>
  <c r="P92"/>
  <c r="P201"/>
  <c r="P32"/>
  <c r="P196"/>
  <c r="P142"/>
  <c r="P208"/>
  <c r="P239"/>
  <c r="P117"/>
  <c r="P125"/>
  <c r="P110"/>
  <c r="P186"/>
  <c r="P90"/>
  <c r="P205"/>
  <c r="P56"/>
  <c r="P223"/>
  <c r="P112"/>
  <c r="P259"/>
  <c r="P157"/>
  <c r="P83"/>
  <c r="P126"/>
  <c r="P109"/>
  <c r="P96"/>
  <c r="P42"/>
  <c r="P34"/>
  <c r="P197"/>
  <c r="P69"/>
  <c r="P241"/>
  <c r="P219"/>
  <c r="P53"/>
  <c r="P237"/>
  <c r="P84"/>
  <c r="P248"/>
  <c r="P131"/>
  <c r="P170"/>
  <c r="P258"/>
  <c r="P35"/>
  <c r="P183"/>
  <c r="P222"/>
  <c r="P228"/>
  <c r="P108"/>
  <c r="P100"/>
  <c r="P115"/>
  <c r="P243"/>
  <c r="P148"/>
  <c r="P165"/>
  <c r="P200"/>
  <c r="P188"/>
  <c r="P87"/>
  <c r="P171"/>
  <c r="P79"/>
  <c r="P94"/>
  <c r="P251"/>
  <c r="P250"/>
  <c r="P147"/>
  <c r="P114"/>
  <c r="P134"/>
  <c r="P107"/>
  <c r="P50"/>
  <c r="P93"/>
  <c r="P27"/>
  <c r="P31"/>
  <c r="P151"/>
  <c r="P193"/>
  <c r="P262"/>
  <c r="P26"/>
  <c r="P158"/>
  <c r="P116"/>
  <c r="P135"/>
  <c r="P195"/>
  <c r="P66"/>
  <c r="P199"/>
  <c r="P190"/>
  <c r="P76"/>
  <c r="P203"/>
  <c r="P40"/>
  <c r="P98"/>
  <c r="P198"/>
  <c r="P175"/>
  <c r="P191"/>
  <c r="P176"/>
  <c r="P265"/>
  <c r="P75"/>
  <c r="P187"/>
  <c r="P255"/>
  <c r="P172"/>
  <c r="P133"/>
  <c r="P102"/>
  <c r="P47" i="54"/>
  <c r="P176"/>
  <c r="P178"/>
  <c r="P236"/>
  <c r="P64"/>
  <c r="P255"/>
  <c r="P254"/>
  <c r="P42"/>
  <c r="P235"/>
  <c r="P173"/>
  <c r="P197"/>
  <c r="P113"/>
  <c r="P81"/>
  <c r="P60"/>
  <c r="P237"/>
  <c r="P264"/>
  <c r="P225"/>
  <c r="P122"/>
  <c r="P92"/>
  <c r="P194"/>
  <c r="P94"/>
  <c r="P189"/>
  <c r="P211"/>
  <c r="P243"/>
  <c r="P91"/>
  <c r="P58"/>
  <c r="P110"/>
  <c r="P72"/>
  <c r="P49"/>
  <c r="P98"/>
  <c r="P54"/>
  <c r="P238"/>
  <c r="P179"/>
  <c r="P120"/>
  <c r="P150"/>
  <c r="P266"/>
  <c r="P160"/>
  <c r="P191"/>
  <c r="P217"/>
  <c r="P129"/>
  <c r="P172"/>
  <c r="P205"/>
  <c r="P181"/>
  <c r="P121"/>
  <c r="P80"/>
  <c r="P177"/>
  <c r="P78"/>
  <c r="P108"/>
  <c r="P85"/>
  <c r="P87"/>
  <c r="P265"/>
  <c r="P34"/>
  <c r="P106"/>
  <c r="P119"/>
  <c r="P109"/>
  <c r="P249"/>
  <c r="P233"/>
  <c r="P192"/>
  <c r="P162"/>
  <c r="P263"/>
  <c r="P165"/>
  <c r="P99"/>
  <c r="P180"/>
  <c r="P228"/>
  <c r="P250"/>
  <c r="P241"/>
  <c r="P83"/>
  <c r="P28"/>
  <c r="P145"/>
  <c r="P169"/>
  <c r="P146"/>
  <c r="P143"/>
  <c r="P171"/>
  <c r="P188"/>
  <c r="P32"/>
  <c r="P137"/>
  <c r="P88"/>
  <c r="P136"/>
  <c r="P65"/>
  <c r="P89"/>
  <c r="P187"/>
  <c r="P210"/>
  <c r="P199"/>
  <c r="P203"/>
  <c r="P116"/>
  <c r="P114"/>
  <c r="P138"/>
  <c r="P213"/>
  <c r="P38"/>
  <c r="P67"/>
  <c r="P221"/>
  <c r="P33"/>
  <c r="P46"/>
  <c r="P149"/>
  <c r="P41"/>
  <c r="P26"/>
  <c r="P59"/>
  <c r="P161"/>
  <c r="P127"/>
  <c r="P62"/>
  <c r="P158"/>
  <c r="P258"/>
  <c r="P153"/>
  <c r="P154"/>
  <c r="P132"/>
  <c r="P39"/>
  <c r="P231"/>
  <c r="P68"/>
  <c r="P207"/>
  <c r="P36"/>
  <c r="P75"/>
  <c r="P126"/>
  <c r="P29"/>
  <c r="P100"/>
  <c r="P124"/>
  <c r="P35"/>
  <c r="P51"/>
  <c r="P130"/>
  <c r="P61"/>
  <c r="P167"/>
  <c r="P159"/>
  <c r="P104"/>
  <c r="P96"/>
  <c r="P209"/>
  <c r="P232"/>
  <c r="P190"/>
  <c r="P97"/>
  <c r="P219"/>
  <c r="P107"/>
  <c r="P223"/>
  <c r="P226"/>
  <c r="P111"/>
  <c r="P82"/>
  <c r="P186"/>
  <c r="P170"/>
  <c r="P70"/>
  <c r="P140"/>
  <c r="P27"/>
  <c r="P148"/>
  <c r="P246"/>
  <c r="P133"/>
  <c r="P55"/>
  <c r="P86"/>
  <c r="P48"/>
  <c r="P118"/>
  <c r="P69"/>
  <c r="P244"/>
  <c r="P262"/>
  <c r="P253"/>
  <c r="P40"/>
  <c r="P152"/>
  <c r="P208"/>
  <c r="P90"/>
  <c r="P204"/>
  <c r="P101"/>
  <c r="P202"/>
  <c r="P103"/>
  <c r="P45"/>
  <c r="P251"/>
  <c r="P144"/>
  <c r="P95"/>
  <c r="P174"/>
  <c r="P195"/>
  <c r="P30"/>
  <c r="P248"/>
  <c r="P66"/>
  <c r="P224"/>
  <c r="P76"/>
  <c r="P43"/>
  <c r="P163"/>
  <c r="P63"/>
  <c r="P214"/>
  <c r="P125"/>
  <c r="P74"/>
  <c r="P37"/>
  <c r="P183"/>
  <c r="P57"/>
  <c r="P234"/>
  <c r="P185"/>
  <c r="P175"/>
  <c r="P44"/>
  <c r="P245"/>
  <c r="P117"/>
  <c r="P112"/>
  <c r="P227"/>
  <c r="P73"/>
  <c r="P135"/>
  <c r="P229"/>
  <c r="P52"/>
  <c r="P157"/>
  <c r="P193"/>
  <c r="P102"/>
  <c r="P184"/>
  <c r="P196"/>
  <c r="P139"/>
  <c r="P240"/>
  <c r="P166"/>
  <c r="P79"/>
  <c r="P77"/>
  <c r="P247"/>
  <c r="P84"/>
  <c r="P198"/>
  <c r="P123"/>
  <c r="P151"/>
  <c r="P115"/>
  <c r="P200"/>
  <c r="P147"/>
  <c r="P155"/>
  <c r="P142"/>
  <c r="P260"/>
  <c r="P93"/>
  <c r="P141"/>
  <c r="P50"/>
  <c r="P206"/>
  <c r="P134"/>
  <c r="P259"/>
  <c r="P168"/>
  <c r="P56"/>
  <c r="P71"/>
  <c r="P239"/>
  <c r="P215"/>
  <c r="P53"/>
  <c r="P220"/>
  <c r="P218"/>
  <c r="P222"/>
  <c r="P212"/>
  <c r="P105"/>
  <c r="P131"/>
  <c r="P31"/>
  <c r="P182"/>
  <c r="P156"/>
  <c r="P261"/>
  <c r="P242"/>
  <c r="P252"/>
  <c r="P164"/>
  <c r="P230"/>
  <c r="P128"/>
  <c r="P257"/>
  <c r="P216"/>
  <c r="P201"/>
  <c r="P256"/>
  <c r="P216" i="68"/>
  <c r="P217"/>
  <c r="P205"/>
  <c r="P54"/>
  <c r="P78"/>
  <c r="P82"/>
  <c r="P163"/>
  <c r="P180"/>
  <c r="P164"/>
  <c r="P120"/>
  <c r="P242"/>
  <c r="P156"/>
  <c r="P80"/>
  <c r="P169"/>
  <c r="P184"/>
  <c r="P71"/>
  <c r="P53"/>
  <c r="P229"/>
  <c r="P255"/>
  <c r="P148"/>
  <c r="P58"/>
  <c r="P134"/>
  <c r="P262"/>
  <c r="P181"/>
  <c r="P190"/>
  <c r="P87"/>
  <c r="P110"/>
  <c r="P141"/>
  <c r="P259"/>
  <c r="P154"/>
  <c r="P118"/>
  <c r="P200"/>
  <c r="P45"/>
  <c r="P260"/>
  <c r="P244"/>
  <c r="P32"/>
  <c r="P40"/>
  <c r="P195"/>
  <c r="P227"/>
  <c r="P234"/>
  <c r="P65"/>
  <c r="P170"/>
  <c r="P138"/>
  <c r="P97"/>
  <c r="P146"/>
  <c r="P159"/>
  <c r="P160"/>
  <c r="P187"/>
  <c r="P48"/>
  <c r="P38"/>
  <c r="P63"/>
  <c r="P67"/>
  <c r="P183"/>
  <c r="P39"/>
  <c r="P250"/>
  <c r="P102"/>
  <c r="P238"/>
  <c r="P239"/>
  <c r="P263"/>
  <c r="P125"/>
  <c r="P214"/>
  <c r="P172"/>
  <c r="P105"/>
  <c r="P72"/>
  <c r="P202"/>
  <c r="P243"/>
  <c r="P192"/>
  <c r="P247"/>
  <c r="P131"/>
  <c r="P191"/>
  <c r="P136"/>
  <c r="P221"/>
  <c r="P143"/>
  <c r="P145"/>
  <c r="P249"/>
  <c r="P89"/>
  <c r="P179"/>
  <c r="P215"/>
  <c r="P52"/>
  <c r="P70"/>
  <c r="P130"/>
  <c r="P240"/>
  <c r="P155"/>
  <c r="P83"/>
  <c r="P220"/>
  <c r="P121"/>
  <c r="P222"/>
  <c r="P208"/>
  <c r="P96"/>
  <c r="P153"/>
  <c r="P152"/>
  <c r="P122"/>
  <c r="P84"/>
  <c r="P197"/>
  <c r="P112"/>
  <c r="P30"/>
  <c r="P60"/>
  <c r="P123"/>
  <c r="P28"/>
  <c r="P150"/>
  <c r="P135"/>
  <c r="P177"/>
  <c r="P95"/>
  <c r="P182"/>
  <c r="P79"/>
  <c r="P31"/>
  <c r="P129"/>
  <c r="P199"/>
  <c r="P106"/>
  <c r="P126"/>
  <c r="P59"/>
  <c r="P107"/>
  <c r="P203"/>
  <c r="P236"/>
  <c r="P162"/>
  <c r="P109"/>
  <c r="P171"/>
  <c r="P193"/>
  <c r="P36"/>
  <c r="P223"/>
  <c r="P185"/>
  <c r="P62"/>
  <c r="P258"/>
  <c r="P68"/>
  <c r="P176"/>
  <c r="P149"/>
  <c r="P76"/>
  <c r="P27"/>
  <c r="P90"/>
  <c r="P213"/>
  <c r="P43"/>
  <c r="P50"/>
  <c r="P210"/>
  <c r="P158"/>
  <c r="P237"/>
  <c r="P91"/>
  <c r="P168"/>
  <c r="P218"/>
  <c r="P94"/>
  <c r="P175"/>
  <c r="P75"/>
  <c r="P219"/>
  <c r="P100"/>
  <c r="P230"/>
  <c r="P235"/>
  <c r="P209"/>
  <c r="P252"/>
  <c r="P212"/>
  <c r="P81"/>
  <c r="P232"/>
  <c r="P189"/>
  <c r="P207"/>
  <c r="P161"/>
  <c r="P127"/>
  <c r="P256"/>
  <c r="P225"/>
  <c r="P266"/>
  <c r="P165"/>
  <c r="P74"/>
  <c r="P101"/>
  <c r="P66"/>
  <c r="P51"/>
  <c r="P117"/>
  <c r="P211"/>
  <c r="P93"/>
  <c r="P147"/>
  <c r="P151"/>
  <c r="P114"/>
  <c r="P231"/>
  <c r="P246"/>
  <c r="P116"/>
  <c r="P128"/>
  <c r="P35"/>
  <c r="P261"/>
  <c r="P33"/>
  <c r="P251"/>
  <c r="P254"/>
  <c r="P49"/>
  <c r="P34"/>
  <c r="P104"/>
  <c r="P44"/>
  <c r="P69"/>
  <c r="P178"/>
  <c r="P248"/>
  <c r="P198"/>
  <c r="P245"/>
  <c r="P46"/>
  <c r="P173"/>
  <c r="P92"/>
  <c r="P201"/>
  <c r="P137"/>
  <c r="P61"/>
  <c r="P140"/>
  <c r="P174"/>
  <c r="P88"/>
  <c r="P253"/>
  <c r="P265"/>
  <c r="P204"/>
  <c r="P124"/>
  <c r="P55"/>
  <c r="P73"/>
  <c r="P113"/>
  <c r="P85"/>
  <c r="P194"/>
  <c r="P41"/>
  <c r="P166"/>
  <c r="P233"/>
  <c r="P132"/>
  <c r="P196"/>
  <c r="P206"/>
  <c r="P157"/>
  <c r="P99"/>
  <c r="P37"/>
  <c r="P47"/>
  <c r="P241"/>
  <c r="P186"/>
  <c r="P98"/>
  <c r="P226"/>
  <c r="P142"/>
  <c r="P188"/>
  <c r="P26"/>
  <c r="P144"/>
  <c r="P64"/>
  <c r="P77"/>
  <c r="P228"/>
  <c r="P86"/>
  <c r="P103"/>
  <c r="P115"/>
  <c r="P119"/>
  <c r="P224"/>
  <c r="P56"/>
  <c r="P108"/>
  <c r="P264"/>
  <c r="P167"/>
  <c r="P133"/>
  <c r="P111"/>
  <c r="P42"/>
  <c r="P57"/>
  <c r="P257"/>
  <c r="P29"/>
  <c r="P139"/>
  <c r="P199" i="56"/>
  <c r="P233"/>
  <c r="P142"/>
  <c r="P36"/>
  <c r="P256"/>
  <c r="P89"/>
  <c r="P148"/>
  <c r="P254"/>
  <c r="P196"/>
  <c r="P240"/>
  <c r="P164"/>
  <c r="P116"/>
  <c r="P117"/>
  <c r="P44"/>
  <c r="P67"/>
  <c r="P191"/>
  <c r="P92"/>
  <c r="P249"/>
  <c r="P218"/>
  <c r="P115"/>
  <c r="P49"/>
  <c r="P131"/>
  <c r="P57"/>
  <c r="P238"/>
  <c r="P147"/>
  <c r="P90"/>
  <c r="P263"/>
  <c r="P43"/>
  <c r="P186"/>
  <c r="P35"/>
  <c r="P108"/>
  <c r="P150"/>
  <c r="P81"/>
  <c r="P247"/>
  <c r="P215"/>
  <c r="P62"/>
  <c r="P198"/>
  <c r="P58"/>
  <c r="P224"/>
  <c r="P169"/>
  <c r="P214"/>
  <c r="P229"/>
  <c r="P128"/>
  <c r="P163"/>
  <c r="P91"/>
  <c r="P146"/>
  <c r="P225"/>
  <c r="P153"/>
  <c r="P109"/>
  <c r="P55"/>
  <c r="P178"/>
  <c r="P264"/>
  <c r="P45"/>
  <c r="P246"/>
  <c r="P236"/>
  <c r="P134"/>
  <c r="P171"/>
  <c r="P197"/>
  <c r="P79"/>
  <c r="P237"/>
  <c r="P192"/>
  <c r="P255"/>
  <c r="P243"/>
  <c r="P46"/>
  <c r="P132"/>
  <c r="P235"/>
  <c r="P157"/>
  <c r="P220"/>
  <c r="P179"/>
  <c r="P64"/>
  <c r="P110"/>
  <c r="P145"/>
  <c r="P213"/>
  <c r="P154"/>
  <c r="P251"/>
  <c r="P159"/>
  <c r="P121"/>
  <c r="P239"/>
  <c r="P28"/>
  <c r="P209"/>
  <c r="P206"/>
  <c r="P78"/>
  <c r="P221"/>
  <c r="P52"/>
  <c r="P187"/>
  <c r="P106"/>
  <c r="P102"/>
  <c r="P107"/>
  <c r="P234"/>
  <c r="P245"/>
  <c r="P258"/>
  <c r="P27"/>
  <c r="P144"/>
  <c r="P66"/>
  <c r="P161"/>
  <c r="P167"/>
  <c r="P56"/>
  <c r="P42"/>
  <c r="P250"/>
  <c r="P63"/>
  <c r="P48"/>
  <c r="P173"/>
  <c r="P257"/>
  <c r="P265"/>
  <c r="P97"/>
  <c r="P119"/>
  <c r="P193"/>
  <c r="P259"/>
  <c r="P29"/>
  <c r="P177"/>
  <c r="P124"/>
  <c r="P39"/>
  <c r="P96"/>
  <c r="P160"/>
  <c r="P140"/>
  <c r="P181"/>
  <c r="P87"/>
  <c r="P162"/>
  <c r="P231"/>
  <c r="P59"/>
  <c r="P30"/>
  <c r="P241"/>
  <c r="P75"/>
  <c r="P126"/>
  <c r="P100"/>
  <c r="P41"/>
  <c r="P76"/>
  <c r="P182"/>
  <c r="P32"/>
  <c r="P61"/>
  <c r="P189"/>
  <c r="P74"/>
  <c r="P208"/>
  <c r="P143"/>
  <c r="P252"/>
  <c r="P228"/>
  <c r="P183"/>
  <c r="P103"/>
  <c r="P136"/>
  <c r="P155"/>
  <c r="P253"/>
  <c r="P127"/>
  <c r="P223"/>
  <c r="P219"/>
  <c r="P149"/>
  <c r="P86"/>
  <c r="P230"/>
  <c r="P94"/>
  <c r="P226"/>
  <c r="P114"/>
  <c r="P200"/>
  <c r="P176"/>
  <c r="P207"/>
  <c r="P188"/>
  <c r="P262"/>
  <c r="P71"/>
  <c r="P158"/>
  <c r="P80"/>
  <c r="P118"/>
  <c r="P93"/>
  <c r="P77"/>
  <c r="P26"/>
  <c r="P120"/>
  <c r="P38"/>
  <c r="P53"/>
  <c r="P101"/>
  <c r="P194"/>
  <c r="P248"/>
  <c r="P217"/>
  <c r="P156"/>
  <c r="P195"/>
  <c r="P70"/>
  <c r="P203"/>
  <c r="P201"/>
  <c r="P54"/>
  <c r="P202"/>
  <c r="P211"/>
  <c r="P152"/>
  <c r="P135"/>
  <c r="P73"/>
  <c r="P88"/>
  <c r="P204"/>
  <c r="P266"/>
  <c r="P104"/>
  <c r="P227"/>
  <c r="P242"/>
  <c r="P50"/>
  <c r="P105"/>
  <c r="P168"/>
  <c r="P180"/>
  <c r="P40"/>
  <c r="P83"/>
  <c r="P95"/>
  <c r="P68"/>
  <c r="P137"/>
  <c r="P113"/>
  <c r="P123"/>
  <c r="P69"/>
  <c r="P112"/>
  <c r="P85"/>
  <c r="P72"/>
  <c r="P175"/>
  <c r="P47"/>
  <c r="P151"/>
  <c r="P65"/>
  <c r="P99"/>
  <c r="P122"/>
  <c r="P184"/>
  <c r="P133"/>
  <c r="P82"/>
  <c r="P125"/>
  <c r="P244"/>
  <c r="P210"/>
  <c r="P172"/>
  <c r="P60"/>
  <c r="P138"/>
  <c r="P111"/>
  <c r="P141"/>
  <c r="P260"/>
  <c r="P129"/>
  <c r="P130"/>
  <c r="P98"/>
  <c r="P261"/>
  <c r="P190"/>
  <c r="P174"/>
  <c r="P34"/>
  <c r="P84"/>
  <c r="P165"/>
  <c r="P51"/>
  <c r="P222"/>
  <c r="P139"/>
  <c r="P216"/>
  <c r="P185"/>
  <c r="P212"/>
  <c r="P170"/>
  <c r="P205"/>
  <c r="P232"/>
  <c r="P33"/>
  <c r="P166"/>
  <c r="P37"/>
  <c r="P31"/>
  <c r="E106" i="63"/>
  <c r="P89"/>
  <c r="P143"/>
  <c r="P196"/>
  <c r="P199"/>
  <c r="P116"/>
  <c r="P115"/>
  <c r="P244"/>
  <c r="P231"/>
  <c r="P104"/>
  <c r="P243"/>
  <c r="P123"/>
  <c r="P228"/>
  <c r="P70"/>
  <c r="P79"/>
  <c r="P206"/>
  <c r="P138"/>
  <c r="P227"/>
  <c r="P114"/>
  <c r="P146"/>
  <c r="P93"/>
  <c r="P55"/>
  <c r="P234"/>
  <c r="P118"/>
  <c r="P97"/>
  <c r="P255"/>
  <c r="P38"/>
  <c r="P62"/>
  <c r="P185"/>
  <c r="P57"/>
  <c r="P40"/>
  <c r="P100"/>
  <c r="P193"/>
  <c r="P221"/>
  <c r="P217"/>
  <c r="P117"/>
  <c r="P42"/>
  <c r="P208"/>
  <c r="P64"/>
  <c r="P153"/>
  <c r="P86"/>
  <c r="P167"/>
  <c r="P184"/>
  <c r="P230"/>
  <c r="P127"/>
  <c r="P96"/>
  <c r="P105"/>
  <c r="P90"/>
  <c r="P225"/>
  <c r="P63"/>
  <c r="P188"/>
  <c r="P257"/>
  <c r="P156"/>
  <c r="P37"/>
  <c r="P245"/>
  <c r="P187"/>
  <c r="P32"/>
  <c r="P141"/>
  <c r="P36"/>
  <c r="P88"/>
  <c r="P237"/>
  <c r="P35"/>
  <c r="P224"/>
  <c r="P95"/>
  <c r="P175"/>
  <c r="P203"/>
  <c r="P163"/>
  <c r="P195"/>
  <c r="P201"/>
  <c r="P216"/>
  <c r="P43"/>
  <c r="P197"/>
  <c r="P258"/>
  <c r="P129"/>
  <c r="P226"/>
  <c r="P157"/>
  <c r="P251"/>
  <c r="P241"/>
  <c r="P121"/>
  <c r="P159"/>
  <c r="P179"/>
  <c r="P144"/>
  <c r="P139"/>
  <c r="P240"/>
  <c r="P66"/>
  <c r="P212"/>
  <c r="P41"/>
  <c r="P128"/>
  <c r="P87"/>
  <c r="P147"/>
  <c r="P242"/>
  <c r="P59"/>
  <c r="P44"/>
  <c r="P122"/>
  <c r="P198"/>
  <c r="P232"/>
  <c r="P92"/>
  <c r="P239"/>
  <c r="P28"/>
  <c r="P204"/>
  <c r="P119"/>
  <c r="P150"/>
  <c r="P160"/>
  <c r="P78"/>
  <c r="P107"/>
  <c r="P52"/>
  <c r="P29"/>
  <c r="P149"/>
  <c r="P151"/>
  <c r="P205"/>
  <c r="P202"/>
  <c r="P49"/>
  <c r="P140"/>
  <c r="P47"/>
  <c r="P172"/>
  <c r="P152"/>
  <c r="P166"/>
  <c r="P254"/>
  <c r="P186"/>
  <c r="P145"/>
  <c r="P210"/>
  <c r="P58"/>
  <c r="P31"/>
  <c r="P30"/>
  <c r="P39"/>
  <c r="P124"/>
  <c r="P94"/>
  <c r="P183"/>
  <c r="P236"/>
  <c r="P77"/>
  <c r="P98"/>
  <c r="P126"/>
  <c r="P253"/>
  <c r="P133"/>
  <c r="P112"/>
  <c r="P177"/>
  <c r="P229"/>
  <c r="P178"/>
  <c r="P181"/>
  <c r="P246"/>
  <c r="P213"/>
  <c r="P194"/>
  <c r="P109"/>
  <c r="P125"/>
  <c r="P218"/>
  <c r="P260"/>
  <c r="P103"/>
  <c r="P214"/>
  <c r="P106"/>
  <c r="P45"/>
  <c r="P84"/>
  <c r="P135"/>
  <c r="P171"/>
  <c r="P161"/>
  <c r="P247"/>
  <c r="P176"/>
  <c r="P120"/>
  <c r="P165"/>
  <c r="P26"/>
  <c r="P48"/>
  <c r="P223"/>
  <c r="P27"/>
  <c r="P238"/>
  <c r="P83"/>
  <c r="P148"/>
  <c r="P72"/>
  <c r="P215"/>
  <c r="P235"/>
  <c r="P222"/>
  <c r="P252"/>
  <c r="P101"/>
  <c r="P190"/>
  <c r="P50"/>
  <c r="P53"/>
  <c r="P85"/>
  <c r="P168"/>
  <c r="P182"/>
  <c r="P68"/>
  <c r="P256"/>
  <c r="P137"/>
  <c r="P131"/>
  <c r="P34"/>
  <c r="P91"/>
  <c r="P75"/>
  <c r="P173"/>
  <c r="P65"/>
  <c r="P76"/>
  <c r="P174"/>
  <c r="P61"/>
  <c r="P233"/>
  <c r="P219"/>
  <c r="P136"/>
  <c r="P189"/>
  <c r="P262"/>
  <c r="P51"/>
  <c r="P220"/>
  <c r="P249"/>
  <c r="P266"/>
  <c r="P108"/>
  <c r="P264"/>
  <c r="P162"/>
  <c r="P155"/>
  <c r="P259"/>
  <c r="P99"/>
  <c r="P134"/>
  <c r="P69"/>
  <c r="P261"/>
  <c r="P200"/>
  <c r="P192"/>
  <c r="P248"/>
  <c r="P207"/>
  <c r="P111"/>
  <c r="P60"/>
  <c r="P142"/>
  <c r="P250"/>
  <c r="P80"/>
  <c r="P71"/>
  <c r="P81"/>
  <c r="P164"/>
  <c r="P56"/>
  <c r="P67"/>
  <c r="P54"/>
  <c r="P73"/>
  <c r="P158"/>
  <c r="P33"/>
  <c r="P102"/>
  <c r="P110"/>
  <c r="P263"/>
  <c r="P169"/>
  <c r="P209"/>
  <c r="P154"/>
  <c r="P74"/>
  <c r="P211"/>
  <c r="P130"/>
  <c r="P113"/>
  <c r="P180"/>
  <c r="P191"/>
  <c r="P46"/>
  <c r="P170"/>
  <c r="P132"/>
  <c r="P265"/>
  <c r="P82"/>
  <c r="P29" i="64"/>
  <c r="P239"/>
  <c r="P159"/>
  <c r="P42"/>
  <c r="P187"/>
  <c r="P253"/>
  <c r="P137"/>
  <c r="P81"/>
  <c r="P123"/>
  <c r="P247"/>
  <c r="P254"/>
  <c r="P260"/>
  <c r="P262"/>
  <c r="P138"/>
  <c r="P259"/>
  <c r="P233"/>
  <c r="P198"/>
  <c r="P186"/>
  <c r="P265"/>
  <c r="P245"/>
  <c r="P27"/>
  <c r="P180"/>
  <c r="P116"/>
  <c r="P35"/>
  <c r="P173"/>
  <c r="P236"/>
  <c r="P55"/>
  <c r="P78"/>
  <c r="P71"/>
  <c r="P69"/>
  <c r="P121"/>
  <c r="P86"/>
  <c r="P149"/>
  <c r="P127"/>
  <c r="P169"/>
  <c r="P154"/>
  <c r="P90"/>
  <c r="P204"/>
  <c r="P196"/>
  <c r="P158"/>
  <c r="P58"/>
  <c r="P33"/>
  <c r="P145"/>
  <c r="P93"/>
  <c r="P48"/>
  <c r="P131"/>
  <c r="P210"/>
  <c r="P222"/>
  <c r="P63"/>
  <c r="P135"/>
  <c r="P190"/>
  <c r="P208"/>
  <c r="P45"/>
  <c r="P228"/>
  <c r="P129"/>
  <c r="P264"/>
  <c r="P44"/>
  <c r="P243"/>
  <c r="P219"/>
  <c r="P250"/>
  <c r="P92"/>
  <c r="P41"/>
  <c r="P150"/>
  <c r="P76"/>
  <c r="P163"/>
  <c r="P209"/>
  <c r="P70"/>
  <c r="P68"/>
  <c r="P221"/>
  <c r="P146"/>
  <c r="P160"/>
  <c r="P162"/>
  <c r="P51"/>
  <c r="P195"/>
  <c r="P151"/>
  <c r="P34"/>
  <c r="P43"/>
  <c r="P114"/>
  <c r="P176"/>
  <c r="P216"/>
  <c r="P256"/>
  <c r="P125"/>
  <c r="P177"/>
  <c r="P161"/>
  <c r="P54"/>
  <c r="P103"/>
  <c r="P85"/>
  <c r="P261"/>
  <c r="P206"/>
  <c r="P232"/>
  <c r="P110"/>
  <c r="P102"/>
  <c r="P197"/>
  <c r="P99"/>
  <c r="P240"/>
  <c r="P170"/>
  <c r="P181"/>
  <c r="P132"/>
  <c r="P139"/>
  <c r="P109"/>
  <c r="P213"/>
  <c r="P227"/>
  <c r="P214"/>
  <c r="P94"/>
  <c r="P217"/>
  <c r="P96"/>
  <c r="P84"/>
  <c r="P184"/>
  <c r="P28"/>
  <c r="P56"/>
  <c r="P67"/>
  <c r="P130"/>
  <c r="P80"/>
  <c r="P199"/>
  <c r="P26"/>
  <c r="P202"/>
  <c r="P179"/>
  <c r="P185"/>
  <c r="P205"/>
  <c r="P258"/>
  <c r="P200"/>
  <c r="P47"/>
  <c r="P144"/>
  <c r="P224"/>
  <c r="P141"/>
  <c r="P49"/>
  <c r="P231"/>
  <c r="P238"/>
  <c r="P166"/>
  <c r="P59"/>
  <c r="P89"/>
  <c r="P134"/>
  <c r="P211"/>
  <c r="P108"/>
  <c r="P97"/>
  <c r="P188"/>
  <c r="P104"/>
  <c r="P237"/>
  <c r="P88"/>
  <c r="P229"/>
  <c r="P107"/>
  <c r="P212"/>
  <c r="P100"/>
  <c r="P242"/>
  <c r="P225"/>
  <c r="P36"/>
  <c r="P83"/>
  <c r="P57"/>
  <c r="P74"/>
  <c r="P168"/>
  <c r="P148"/>
  <c r="P257"/>
  <c r="P65"/>
  <c r="P38"/>
  <c r="P171"/>
  <c r="P115"/>
  <c r="P178"/>
  <c r="P174"/>
  <c r="P252"/>
  <c r="P106"/>
  <c r="P147"/>
  <c r="P189"/>
  <c r="P75"/>
  <c r="P39"/>
  <c r="P40"/>
  <c r="P167"/>
  <c r="P119"/>
  <c r="P136"/>
  <c r="P120"/>
  <c r="P73"/>
  <c r="P244"/>
  <c r="P77"/>
  <c r="P157"/>
  <c r="P182"/>
  <c r="P91"/>
  <c r="P30"/>
  <c r="P153"/>
  <c r="P124"/>
  <c r="P98"/>
  <c r="P223"/>
  <c r="P62"/>
  <c r="P126"/>
  <c r="P191"/>
  <c r="P201"/>
  <c r="P118"/>
  <c r="P87"/>
  <c r="P172"/>
  <c r="P156"/>
  <c r="P164"/>
  <c r="P111"/>
  <c r="P32"/>
  <c r="P79"/>
  <c r="P142"/>
  <c r="P50"/>
  <c r="P112"/>
  <c r="P155"/>
  <c r="P61"/>
  <c r="P241"/>
  <c r="P203"/>
  <c r="P183"/>
  <c r="P215"/>
  <c r="P226"/>
  <c r="P60"/>
  <c r="P175"/>
  <c r="P37"/>
  <c r="P143"/>
  <c r="P248"/>
  <c r="P165"/>
  <c r="P122"/>
  <c r="P72"/>
  <c r="P255"/>
  <c r="P192"/>
  <c r="P53"/>
  <c r="P82"/>
  <c r="P31"/>
  <c r="P133"/>
  <c r="P194"/>
  <c r="P220"/>
  <c r="P251"/>
  <c r="P66"/>
  <c r="P218"/>
  <c r="P234"/>
  <c r="P64"/>
  <c r="P140"/>
  <c r="P207"/>
  <c r="P193"/>
  <c r="P128"/>
  <c r="P263"/>
  <c r="P230"/>
  <c r="P266"/>
  <c r="P249"/>
  <c r="P95"/>
  <c r="P152"/>
  <c r="P101"/>
  <c r="P105"/>
  <c r="P246"/>
  <c r="P235"/>
  <c r="P113"/>
  <c r="P52"/>
  <c r="P117"/>
  <c r="P46"/>
  <c r="P213" i="57"/>
  <c r="P240"/>
  <c r="P137"/>
  <c r="P235"/>
  <c r="P33"/>
  <c r="P127"/>
  <c r="P91"/>
  <c r="P61"/>
  <c r="P73"/>
  <c r="P208"/>
  <c r="P155"/>
  <c r="P220"/>
  <c r="P135"/>
  <c r="P231"/>
  <c r="P84"/>
  <c r="P71"/>
  <c r="P191"/>
  <c r="P181"/>
  <c r="P139"/>
  <c r="P246"/>
  <c r="P215"/>
  <c r="P165"/>
  <c r="P80"/>
  <c r="P119"/>
  <c r="P116"/>
  <c r="P167"/>
  <c r="P176"/>
  <c r="P238"/>
  <c r="P178"/>
  <c r="P81"/>
  <c r="P247"/>
  <c r="P241"/>
  <c r="P162"/>
  <c r="P113"/>
  <c r="P109"/>
  <c r="P75"/>
  <c r="P92"/>
  <c r="P98"/>
  <c r="P101"/>
  <c r="P32"/>
  <c r="P207"/>
  <c r="P128"/>
  <c r="P263"/>
  <c r="P151"/>
  <c r="P166"/>
  <c r="P234"/>
  <c r="P42"/>
  <c r="P27"/>
  <c r="P49"/>
  <c r="P172"/>
  <c r="P83"/>
  <c r="P170"/>
  <c r="P259"/>
  <c r="P189"/>
  <c r="P243"/>
  <c r="P198"/>
  <c r="P103"/>
  <c r="P171"/>
  <c r="P96"/>
  <c r="P222"/>
  <c r="P226"/>
  <c r="P141"/>
  <c r="P248"/>
  <c r="P187"/>
  <c r="P112"/>
  <c r="P35"/>
  <c r="P255"/>
  <c r="P78"/>
  <c r="P186"/>
  <c r="P236"/>
  <c r="P39"/>
  <c r="P217"/>
  <c r="P250"/>
  <c r="P188"/>
  <c r="P230"/>
  <c r="P156"/>
  <c r="P88"/>
  <c r="P249"/>
  <c r="P257"/>
  <c r="P264"/>
  <c r="P111"/>
  <c r="P26"/>
  <c r="P142"/>
  <c r="P95"/>
  <c r="P97"/>
  <c r="P218"/>
  <c r="P130"/>
  <c r="P69"/>
  <c r="P190"/>
  <c r="P161"/>
  <c r="P134"/>
  <c r="P183"/>
  <c r="P146"/>
  <c r="P58"/>
  <c r="P223"/>
  <c r="P63"/>
  <c r="P192"/>
  <c r="P41"/>
  <c r="P54"/>
  <c r="P100"/>
  <c r="P131"/>
  <c r="P148"/>
  <c r="P147"/>
  <c r="P221"/>
  <c r="P67"/>
  <c r="P45"/>
  <c r="P254"/>
  <c r="P153"/>
  <c r="P55"/>
  <c r="P37"/>
  <c r="P152"/>
  <c r="P227"/>
  <c r="P115"/>
  <c r="P122"/>
  <c r="P76"/>
  <c r="P160"/>
  <c r="P108"/>
  <c r="P107"/>
  <c r="P251"/>
  <c r="P194"/>
  <c r="P65"/>
  <c r="P90"/>
  <c r="P105"/>
  <c r="P40"/>
  <c r="P261"/>
  <c r="P99"/>
  <c r="P260"/>
  <c r="P30"/>
  <c r="P53"/>
  <c r="P129"/>
  <c r="P74"/>
  <c r="P195"/>
  <c r="P102"/>
  <c r="P44"/>
  <c r="P85"/>
  <c r="P242"/>
  <c r="P203"/>
  <c r="P202"/>
  <c r="P121"/>
  <c r="P214"/>
  <c r="P110"/>
  <c r="P256"/>
  <c r="P228"/>
  <c r="P154"/>
  <c r="P168"/>
  <c r="P47"/>
  <c r="P136"/>
  <c r="P229"/>
  <c r="P177"/>
  <c r="P233"/>
  <c r="P169"/>
  <c r="P197"/>
  <c r="P157"/>
  <c r="P237"/>
  <c r="P31"/>
  <c r="P239"/>
  <c r="P51"/>
  <c r="P266"/>
  <c r="P117"/>
  <c r="P210"/>
  <c r="P159"/>
  <c r="P173"/>
  <c r="P43"/>
  <c r="P180"/>
  <c r="P224"/>
  <c r="P182"/>
  <c r="P28"/>
  <c r="P29"/>
  <c r="P46"/>
  <c r="P126"/>
  <c r="P87"/>
  <c r="P262"/>
  <c r="P106"/>
  <c r="P150"/>
  <c r="P93"/>
  <c r="P163"/>
  <c r="P34"/>
  <c r="P164"/>
  <c r="P252"/>
  <c r="P206"/>
  <c r="P38"/>
  <c r="P52"/>
  <c r="P258"/>
  <c r="P50"/>
  <c r="P120"/>
  <c r="P123"/>
  <c r="P86"/>
  <c r="P209"/>
  <c r="P64"/>
  <c r="P219"/>
  <c r="P145"/>
  <c r="P72"/>
  <c r="P232"/>
  <c r="P70"/>
  <c r="P244"/>
  <c r="P211"/>
  <c r="P216"/>
  <c r="P158"/>
  <c r="P245"/>
  <c r="P140"/>
  <c r="P138"/>
  <c r="P174"/>
  <c r="P133"/>
  <c r="P185"/>
  <c r="P125"/>
  <c r="P89"/>
  <c r="P212"/>
  <c r="P56"/>
  <c r="P184"/>
  <c r="P82"/>
  <c r="P132"/>
  <c r="P104"/>
  <c r="P57"/>
  <c r="P79"/>
  <c r="P143"/>
  <c r="P66"/>
  <c r="P201"/>
  <c r="P60"/>
  <c r="P124"/>
  <c r="P48"/>
  <c r="P62"/>
  <c r="P77"/>
  <c r="P199"/>
  <c r="P118"/>
  <c r="P114"/>
  <c r="P200"/>
  <c r="P179"/>
  <c r="P149"/>
  <c r="P193"/>
  <c r="P175"/>
  <c r="P225"/>
  <c r="P68"/>
  <c r="P205"/>
  <c r="P94"/>
  <c r="P253"/>
  <c r="P196"/>
  <c r="P204"/>
  <c r="P144"/>
  <c r="P265"/>
  <c r="P36"/>
  <c r="P59"/>
  <c r="P41" i="59"/>
  <c r="P196"/>
  <c r="P238"/>
  <c r="P188"/>
  <c r="P158"/>
  <c r="P155"/>
  <c r="P201"/>
  <c r="P56"/>
  <c r="P230"/>
  <c r="P103"/>
  <c r="P139"/>
  <c r="P84"/>
  <c r="P159"/>
  <c r="P152"/>
  <c r="P30"/>
  <c r="P225"/>
  <c r="P124"/>
  <c r="P129"/>
  <c r="P77"/>
  <c r="P37"/>
  <c r="P169"/>
  <c r="P57"/>
  <c r="P249"/>
  <c r="P82"/>
  <c r="P211"/>
  <c r="P259"/>
  <c r="P240"/>
  <c r="P48"/>
  <c r="P71"/>
  <c r="P125"/>
  <c r="P209"/>
  <c r="P107"/>
  <c r="P96"/>
  <c r="P203"/>
  <c r="P86"/>
  <c r="P257"/>
  <c r="P127"/>
  <c r="P73"/>
  <c r="P218"/>
  <c r="P36"/>
  <c r="P258"/>
  <c r="P142"/>
  <c r="P105"/>
  <c r="P261"/>
  <c r="P208"/>
  <c r="P173"/>
  <c r="P43"/>
  <c r="P219"/>
  <c r="P236"/>
  <c r="P206"/>
  <c r="P101"/>
  <c r="P263"/>
  <c r="P189"/>
  <c r="P137"/>
  <c r="P212"/>
  <c r="P45"/>
  <c r="P254"/>
  <c r="P46"/>
  <c r="P69"/>
  <c r="P216"/>
  <c r="P141"/>
  <c r="P244"/>
  <c r="P80"/>
  <c r="P66"/>
  <c r="P184"/>
  <c r="P165"/>
  <c r="P194"/>
  <c r="P146"/>
  <c r="P149"/>
  <c r="P134"/>
  <c r="P150"/>
  <c r="P31"/>
  <c r="P35"/>
  <c r="P49"/>
  <c r="P190"/>
  <c r="P215"/>
  <c r="P179"/>
  <c r="P265"/>
  <c r="P91"/>
  <c r="P144"/>
  <c r="P122"/>
  <c r="P83"/>
  <c r="P156"/>
  <c r="P51"/>
  <c r="P75"/>
  <c r="P94"/>
  <c r="P68"/>
  <c r="P133"/>
  <c r="P210"/>
  <c r="P175"/>
  <c r="P241"/>
  <c r="P99"/>
  <c r="P205"/>
  <c r="P28"/>
  <c r="P253"/>
  <c r="P132"/>
  <c r="P183"/>
  <c r="P115"/>
  <c r="P58"/>
  <c r="P251"/>
  <c r="P229"/>
  <c r="P52"/>
  <c r="P264"/>
  <c r="P39"/>
  <c r="P27"/>
  <c r="P135"/>
  <c r="P93"/>
  <c r="P89"/>
  <c r="P176"/>
  <c r="P242"/>
  <c r="P47"/>
  <c r="P178"/>
  <c r="P202"/>
  <c r="P157"/>
  <c r="P243"/>
  <c r="P120"/>
  <c r="P172"/>
  <c r="P130"/>
  <c r="P63"/>
  <c r="P85"/>
  <c r="P50"/>
  <c r="P262"/>
  <c r="P266"/>
  <c r="P191"/>
  <c r="P260"/>
  <c r="P26"/>
  <c r="P118"/>
  <c r="P61"/>
  <c r="P177"/>
  <c r="P60"/>
  <c r="P186"/>
  <c r="P182"/>
  <c r="P104"/>
  <c r="P108"/>
  <c r="P195"/>
  <c r="P255"/>
  <c r="P217"/>
  <c r="P106"/>
  <c r="P164"/>
  <c r="P114"/>
  <c r="P140"/>
  <c r="P204"/>
  <c r="P64"/>
  <c r="P180"/>
  <c r="P245"/>
  <c r="P38"/>
  <c r="P234"/>
  <c r="P174"/>
  <c r="P67"/>
  <c r="P126"/>
  <c r="P239"/>
  <c r="P79"/>
  <c r="P247"/>
  <c r="P151"/>
  <c r="P74"/>
  <c r="P148"/>
  <c r="P221"/>
  <c r="P44"/>
  <c r="P170"/>
  <c r="P181"/>
  <c r="P138"/>
  <c r="P98"/>
  <c r="P223"/>
  <c r="P131"/>
  <c r="P123"/>
  <c r="P136"/>
  <c r="P111"/>
  <c r="P233"/>
  <c r="P53"/>
  <c r="P55"/>
  <c r="P214"/>
  <c r="P171"/>
  <c r="P54"/>
  <c r="P92"/>
  <c r="P102"/>
  <c r="P213"/>
  <c r="P153"/>
  <c r="P95"/>
  <c r="P166"/>
  <c r="P231"/>
  <c r="P78"/>
  <c r="P161"/>
  <c r="P224"/>
  <c r="P40"/>
  <c r="P147"/>
  <c r="P160"/>
  <c r="P113"/>
  <c r="P185"/>
  <c r="P119"/>
  <c r="P109"/>
  <c r="P200"/>
  <c r="P207"/>
  <c r="P227"/>
  <c r="P70"/>
  <c r="P110"/>
  <c r="P250"/>
  <c r="P65"/>
  <c r="P59"/>
  <c r="P154"/>
  <c r="P220"/>
  <c r="P168"/>
  <c r="P33"/>
  <c r="P162"/>
  <c r="P248"/>
  <c r="P76"/>
  <c r="P90"/>
  <c r="P143"/>
  <c r="P87"/>
  <c r="P88"/>
  <c r="P117"/>
  <c r="P112"/>
  <c r="P29"/>
  <c r="P62"/>
  <c r="P237"/>
  <c r="P72"/>
  <c r="P32"/>
  <c r="P34"/>
  <c r="P167"/>
  <c r="P232"/>
  <c r="P199"/>
  <c r="P193"/>
  <c r="P97"/>
  <c r="P235"/>
  <c r="P121"/>
  <c r="P192"/>
  <c r="P222"/>
  <c r="P256"/>
  <c r="P163"/>
  <c r="P42"/>
  <c r="P116"/>
  <c r="P246"/>
  <c r="P197"/>
  <c r="P226"/>
  <c r="P100"/>
  <c r="P145"/>
  <c r="P187"/>
  <c r="P128"/>
  <c r="P198"/>
  <c r="P228"/>
  <c r="P252"/>
  <c r="P81"/>
  <c r="E52" i="53"/>
  <c r="P203"/>
  <c r="P199"/>
  <c r="P154"/>
  <c r="P129"/>
  <c r="P224"/>
  <c r="P261"/>
  <c r="P198"/>
  <c r="P84"/>
  <c r="P183"/>
  <c r="P264"/>
  <c r="P182"/>
  <c r="P58"/>
  <c r="P71"/>
  <c r="P247"/>
  <c r="P41"/>
  <c r="P245"/>
  <c r="P180"/>
  <c r="P42"/>
  <c r="P90"/>
  <c r="P96"/>
  <c r="P250"/>
  <c r="P39"/>
  <c r="P148"/>
  <c r="P43"/>
  <c r="P256"/>
  <c r="P53"/>
  <c r="P38"/>
  <c r="P254"/>
  <c r="P235"/>
  <c r="P139"/>
  <c r="P131"/>
  <c r="P135"/>
  <c r="P200"/>
  <c r="P99"/>
  <c r="P239"/>
  <c r="P100"/>
  <c r="P105"/>
  <c r="P75"/>
  <c r="P253"/>
  <c r="P202"/>
  <c r="P240"/>
  <c r="P173"/>
  <c r="P251"/>
  <c r="P179"/>
  <c r="P206"/>
  <c r="P262"/>
  <c r="P193"/>
  <c r="P30"/>
  <c r="P150"/>
  <c r="P65"/>
  <c r="P31"/>
  <c r="P86"/>
  <c r="P127"/>
  <c r="P68"/>
  <c r="P124"/>
  <c r="P184"/>
  <c r="P228"/>
  <c r="P133"/>
  <c r="P227"/>
  <c r="P88"/>
  <c r="P116"/>
  <c r="P185"/>
  <c r="P82"/>
  <c r="P163"/>
  <c r="P155"/>
  <c r="P211"/>
  <c r="P46"/>
  <c r="P95"/>
  <c r="P168"/>
  <c r="P69"/>
  <c r="P205"/>
  <c r="P134"/>
  <c r="P47"/>
  <c r="P170"/>
  <c r="P258"/>
  <c r="P77"/>
  <c r="P125"/>
  <c r="P159"/>
  <c r="P204"/>
  <c r="P249"/>
  <c r="P208"/>
  <c r="P233"/>
  <c r="P157"/>
  <c r="P110"/>
  <c r="P136"/>
  <c r="P241"/>
  <c r="P60"/>
  <c r="P118"/>
  <c r="P144"/>
  <c r="P156"/>
  <c r="P169"/>
  <c r="P137"/>
  <c r="P238"/>
  <c r="P147"/>
  <c r="P263"/>
  <c r="P74"/>
  <c r="P109"/>
  <c r="P93"/>
  <c r="P216"/>
  <c r="P29"/>
  <c r="P121"/>
  <c r="P194"/>
  <c r="P221"/>
  <c r="P102"/>
  <c r="P37"/>
  <c r="P57"/>
  <c r="P230"/>
  <c r="P107"/>
  <c r="P108"/>
  <c r="P164"/>
  <c r="P244"/>
  <c r="P112"/>
  <c r="P76"/>
  <c r="P89"/>
  <c r="P151"/>
  <c r="P223"/>
  <c r="P67"/>
  <c r="P126"/>
  <c r="P138"/>
  <c r="P26"/>
  <c r="P165"/>
  <c r="P176"/>
  <c r="P257"/>
  <c r="P225"/>
  <c r="P72"/>
  <c r="P119"/>
  <c r="P191"/>
  <c r="P212"/>
  <c r="P162"/>
  <c r="P187"/>
  <c r="P178"/>
  <c r="P64"/>
  <c r="P123"/>
  <c r="P188"/>
  <c r="P140"/>
  <c r="P32"/>
  <c r="P237"/>
  <c r="P106"/>
  <c r="P232"/>
  <c r="P171"/>
  <c r="P132"/>
  <c r="P265"/>
  <c r="P49"/>
  <c r="P73"/>
  <c r="P172"/>
  <c r="P50"/>
  <c r="P59"/>
  <c r="P160"/>
  <c r="P220"/>
  <c r="P177"/>
  <c r="P114"/>
  <c r="P115"/>
  <c r="P231"/>
  <c r="P34"/>
  <c r="P153"/>
  <c r="P195"/>
  <c r="P28"/>
  <c r="P167"/>
  <c r="P236"/>
  <c r="P266"/>
  <c r="P186"/>
  <c r="P141"/>
  <c r="P128"/>
  <c r="P48"/>
  <c r="P246"/>
  <c r="P158"/>
  <c r="P209"/>
  <c r="P85"/>
  <c r="P207"/>
  <c r="P51"/>
  <c r="P234"/>
  <c r="P215"/>
  <c r="P120"/>
  <c r="P56"/>
  <c r="P40"/>
  <c r="P54"/>
  <c r="P192"/>
  <c r="P189"/>
  <c r="P152"/>
  <c r="P174"/>
  <c r="P146"/>
  <c r="P213"/>
  <c r="P66"/>
  <c r="P61"/>
  <c r="P97"/>
  <c r="P248"/>
  <c r="P143"/>
  <c r="P243"/>
  <c r="P81"/>
  <c r="P92"/>
  <c r="P52"/>
  <c r="P63"/>
  <c r="P197"/>
  <c r="P226"/>
  <c r="P79"/>
  <c r="P55"/>
  <c r="P190"/>
  <c r="P113"/>
  <c r="P175"/>
  <c r="P222"/>
  <c r="P130"/>
  <c r="P145"/>
  <c r="P166"/>
  <c r="P78"/>
  <c r="P62"/>
  <c r="P142"/>
  <c r="P104"/>
  <c r="P35"/>
  <c r="P218"/>
  <c r="P210"/>
  <c r="P98"/>
  <c r="P217"/>
  <c r="P111"/>
  <c r="P94"/>
  <c r="P117"/>
  <c r="P91"/>
  <c r="P80"/>
  <c r="P83"/>
  <c r="P242"/>
  <c r="P196"/>
  <c r="P149"/>
  <c r="P161"/>
  <c r="P103"/>
  <c r="P87"/>
  <c r="P219"/>
  <c r="P122"/>
  <c r="P36"/>
  <c r="P252"/>
  <c r="P255"/>
  <c r="P27"/>
  <c r="P70"/>
  <c r="P229"/>
  <c r="P260"/>
  <c r="P45"/>
  <c r="P33"/>
  <c r="P201"/>
  <c r="P181"/>
  <c r="P44"/>
  <c r="P101"/>
  <c r="P214"/>
  <c r="P259"/>
  <c r="E106" i="49"/>
  <c r="P55"/>
  <c r="P173"/>
  <c r="P198"/>
  <c r="P111"/>
  <c r="P117"/>
  <c r="P47"/>
  <c r="P69"/>
  <c r="P235"/>
  <c r="P103"/>
  <c r="P166"/>
  <c r="P40"/>
  <c r="P143"/>
  <c r="P39"/>
  <c r="P183"/>
  <c r="P148"/>
  <c r="P253"/>
  <c r="P240"/>
  <c r="P171"/>
  <c r="P30"/>
  <c r="P181"/>
  <c r="P51"/>
  <c r="P194"/>
  <c r="P163"/>
  <c r="P189"/>
  <c r="P229"/>
  <c r="P53"/>
  <c r="P254"/>
  <c r="P119"/>
  <c r="P68"/>
  <c r="P66"/>
  <c r="P256"/>
  <c r="P105"/>
  <c r="P225"/>
  <c r="P220"/>
  <c r="P96"/>
  <c r="P162"/>
  <c r="P115"/>
  <c r="P139"/>
  <c r="P70"/>
  <c r="P142"/>
  <c r="P170"/>
  <c r="P99"/>
  <c r="P191"/>
  <c r="P33"/>
  <c r="P251"/>
  <c r="P147"/>
  <c r="P208"/>
  <c r="P204"/>
  <c r="P64"/>
  <c r="P121"/>
  <c r="P152"/>
  <c r="P95"/>
  <c r="P89"/>
  <c r="P188"/>
  <c r="P258"/>
  <c r="P242"/>
  <c r="P44"/>
  <c r="P245"/>
  <c r="P151"/>
  <c r="P130"/>
  <c r="P214"/>
  <c r="P50"/>
  <c r="P205"/>
  <c r="P161"/>
  <c r="P212"/>
  <c r="P42"/>
  <c r="P179"/>
  <c r="P83"/>
  <c r="P243"/>
  <c r="P128"/>
  <c r="P122"/>
  <c r="P86"/>
  <c r="P76"/>
  <c r="P136"/>
  <c r="P217"/>
  <c r="P201"/>
  <c r="P123"/>
  <c r="P141"/>
  <c r="P102"/>
  <c r="P110"/>
  <c r="P193"/>
  <c r="P250"/>
  <c r="P175"/>
  <c r="P140"/>
  <c r="P160"/>
  <c r="P226"/>
  <c r="P135"/>
  <c r="P94"/>
  <c r="P186"/>
  <c r="P211"/>
  <c r="P61"/>
  <c r="P265"/>
  <c r="P106"/>
  <c r="P202"/>
  <c r="P199"/>
  <c r="P159"/>
  <c r="P248"/>
  <c r="P238"/>
  <c r="P156"/>
  <c r="P84"/>
  <c r="P261"/>
  <c r="P190"/>
  <c r="P87"/>
  <c r="P154"/>
  <c r="P266"/>
  <c r="P56"/>
  <c r="P81"/>
  <c r="P29"/>
  <c r="P118"/>
  <c r="P52"/>
  <c r="P26"/>
  <c r="P237"/>
  <c r="P200"/>
  <c r="P260"/>
  <c r="P149"/>
  <c r="P132"/>
  <c r="P249"/>
  <c r="P207"/>
  <c r="P223"/>
  <c r="P127"/>
  <c r="P182"/>
  <c r="P239"/>
  <c r="P178"/>
  <c r="P221"/>
  <c r="P65"/>
  <c r="P62"/>
  <c r="P82"/>
  <c r="P264"/>
  <c r="P133"/>
  <c r="P244"/>
  <c r="P231"/>
  <c r="P36"/>
  <c r="P247"/>
  <c r="P180"/>
  <c r="P54"/>
  <c r="P31"/>
  <c r="P63"/>
  <c r="P72"/>
  <c r="P172"/>
  <c r="P28"/>
  <c r="P218"/>
  <c r="P227"/>
  <c r="P88"/>
  <c r="P153"/>
  <c r="P145"/>
  <c r="P230"/>
  <c r="P246"/>
  <c r="P43"/>
  <c r="P257"/>
  <c r="P262"/>
  <c r="P100"/>
  <c r="P120"/>
  <c r="P255"/>
  <c r="P109"/>
  <c r="P252"/>
  <c r="P112"/>
  <c r="P114"/>
  <c r="P236"/>
  <c r="P158"/>
  <c r="P49"/>
  <c r="P187"/>
  <c r="P45"/>
  <c r="P224"/>
  <c r="P210"/>
  <c r="P57"/>
  <c r="P107"/>
  <c r="P185"/>
  <c r="P241"/>
  <c r="P93"/>
  <c r="P59"/>
  <c r="P138"/>
  <c r="P259"/>
  <c r="P216"/>
  <c r="P101"/>
  <c r="P91"/>
  <c r="P209"/>
  <c r="P75"/>
  <c r="P71"/>
  <c r="P125"/>
  <c r="P228"/>
  <c r="P80"/>
  <c r="P150"/>
  <c r="P168"/>
  <c r="P213"/>
  <c r="P146"/>
  <c r="P85"/>
  <c r="P234"/>
  <c r="P232"/>
  <c r="P144"/>
  <c r="P203"/>
  <c r="P174"/>
  <c r="P219"/>
  <c r="P177"/>
  <c r="P27"/>
  <c r="P60"/>
  <c r="P37"/>
  <c r="P124"/>
  <c r="P77"/>
  <c r="P206"/>
  <c r="P48"/>
  <c r="P192"/>
  <c r="P222"/>
  <c r="P41"/>
  <c r="P46"/>
  <c r="P97"/>
  <c r="P126"/>
  <c r="P90"/>
  <c r="P32"/>
  <c r="P167"/>
  <c r="P74"/>
  <c r="P196"/>
  <c r="P215"/>
  <c r="P92"/>
  <c r="P34"/>
  <c r="P195"/>
  <c r="P58"/>
  <c r="P197"/>
  <c r="P134"/>
  <c r="P157"/>
  <c r="P113"/>
  <c r="P169"/>
  <c r="P176"/>
  <c r="P73"/>
  <c r="P78"/>
  <c r="P137"/>
  <c r="P164"/>
  <c r="P263"/>
  <c r="P104"/>
  <c r="P184"/>
  <c r="P129"/>
  <c r="P165"/>
  <c r="P131"/>
  <c r="P98"/>
  <c r="P35"/>
  <c r="P233"/>
  <c r="P67"/>
  <c r="P79"/>
  <c r="P108"/>
  <c r="P38"/>
  <c r="P116"/>
  <c r="P155"/>
  <c r="P153" i="55"/>
  <c r="P129"/>
  <c r="P251"/>
  <c r="P138"/>
  <c r="P168"/>
  <c r="P67"/>
  <c r="P78"/>
  <c r="P239"/>
  <c r="P119"/>
  <c r="P238"/>
  <c r="P137"/>
  <c r="P212"/>
  <c r="P144"/>
  <c r="P56"/>
  <c r="P36"/>
  <c r="P115"/>
  <c r="P33"/>
  <c r="P187"/>
  <c r="P76"/>
  <c r="P62"/>
  <c r="P26"/>
  <c r="P156"/>
  <c r="P99"/>
  <c r="P266"/>
  <c r="P38"/>
  <c r="P32"/>
  <c r="P191"/>
  <c r="P204"/>
  <c r="P40"/>
  <c r="P179"/>
  <c r="P263"/>
  <c r="P123"/>
  <c r="P262"/>
  <c r="P213"/>
  <c r="P237"/>
  <c r="P186"/>
  <c r="P134"/>
  <c r="P192"/>
  <c r="P145"/>
  <c r="P140"/>
  <c r="P264"/>
  <c r="P43"/>
  <c r="P51"/>
  <c r="P47"/>
  <c r="P175"/>
  <c r="P100"/>
  <c r="P98"/>
  <c r="P173"/>
  <c r="P165"/>
  <c r="P197"/>
  <c r="P200"/>
  <c r="P58"/>
  <c r="P178"/>
  <c r="P148"/>
  <c r="P202"/>
  <c r="P105"/>
  <c r="P96"/>
  <c r="P112"/>
  <c r="P86"/>
  <c r="P104"/>
  <c r="P198"/>
  <c r="P71"/>
  <c r="P73"/>
  <c r="P87"/>
  <c r="P221"/>
  <c r="P206"/>
  <c r="P166"/>
  <c r="P108"/>
  <c r="P184"/>
  <c r="P185"/>
  <c r="P125"/>
  <c r="P160"/>
  <c r="P254"/>
  <c r="P107"/>
  <c r="P199"/>
  <c r="P167"/>
  <c r="P253"/>
  <c r="P133"/>
  <c r="P182"/>
  <c r="P242"/>
  <c r="P142"/>
  <c r="P90"/>
  <c r="P195"/>
  <c r="P260"/>
  <c r="P215"/>
  <c r="P70"/>
  <c r="P218"/>
  <c r="P256"/>
  <c r="P181"/>
  <c r="P183"/>
  <c r="P220"/>
  <c r="P53"/>
  <c r="P42"/>
  <c r="P37"/>
  <c r="P118"/>
  <c r="P147"/>
  <c r="P95"/>
  <c r="P152"/>
  <c r="P27"/>
  <c r="P261"/>
  <c r="P171"/>
  <c r="P149"/>
  <c r="P155"/>
  <c r="P82"/>
  <c r="P208"/>
  <c r="P80"/>
  <c r="P66"/>
  <c r="P143"/>
  <c r="P243"/>
  <c r="P29"/>
  <c r="P222"/>
  <c r="P61"/>
  <c r="P190"/>
  <c r="P65"/>
  <c r="P174"/>
  <c r="P241"/>
  <c r="P196"/>
  <c r="P234"/>
  <c r="P236"/>
  <c r="P77"/>
  <c r="P240"/>
  <c r="P93"/>
  <c r="P126"/>
  <c r="P89"/>
  <c r="P52"/>
  <c r="P79"/>
  <c r="P54"/>
  <c r="P257"/>
  <c r="P30"/>
  <c r="P55"/>
  <c r="P161"/>
  <c r="P81"/>
  <c r="P135"/>
  <c r="P74"/>
  <c r="P219"/>
  <c r="P106"/>
  <c r="P255"/>
  <c r="P231"/>
  <c r="P35"/>
  <c r="P146"/>
  <c r="P172"/>
  <c r="P34"/>
  <c r="P113"/>
  <c r="P164"/>
  <c r="P48"/>
  <c r="P28"/>
  <c r="P265"/>
  <c r="P136"/>
  <c r="P226"/>
  <c r="P228"/>
  <c r="P201"/>
  <c r="P57"/>
  <c r="P131"/>
  <c r="P114"/>
  <c r="P45"/>
  <c r="P189"/>
  <c r="P163"/>
  <c r="P132"/>
  <c r="P103"/>
  <c r="P102"/>
  <c r="P217"/>
  <c r="P117"/>
  <c r="P258"/>
  <c r="P193"/>
  <c r="P97"/>
  <c r="P94"/>
  <c r="P233"/>
  <c r="P124"/>
  <c r="P116"/>
  <c r="P224"/>
  <c r="P84"/>
  <c r="P207"/>
  <c r="P209"/>
  <c r="P250"/>
  <c r="P232"/>
  <c r="P92"/>
  <c r="P49"/>
  <c r="P31"/>
  <c r="P72"/>
  <c r="P249"/>
  <c r="P46"/>
  <c r="P39"/>
  <c r="P194"/>
  <c r="P151"/>
  <c r="P128"/>
  <c r="P211"/>
  <c r="P44"/>
  <c r="P210"/>
  <c r="P223"/>
  <c r="P121"/>
  <c r="P188"/>
  <c r="P216"/>
  <c r="P60"/>
  <c r="P159"/>
  <c r="P176"/>
  <c r="P170"/>
  <c r="P120"/>
  <c r="P162"/>
  <c r="P63"/>
  <c r="P245"/>
  <c r="P59"/>
  <c r="P88"/>
  <c r="P177"/>
  <c r="P248"/>
  <c r="P75"/>
  <c r="P225"/>
  <c r="P229"/>
  <c r="P214"/>
  <c r="P150"/>
  <c r="P252"/>
  <c r="P157"/>
  <c r="P154"/>
  <c r="P110"/>
  <c r="P101"/>
  <c r="P180"/>
  <c r="P41"/>
  <c r="P259"/>
  <c r="P91"/>
  <c r="P50"/>
  <c r="P111"/>
  <c r="P244"/>
  <c r="P68"/>
  <c r="P122"/>
  <c r="P69"/>
  <c r="P64"/>
  <c r="P246"/>
  <c r="P169"/>
  <c r="P205"/>
  <c r="P230"/>
  <c r="P141"/>
  <c r="P203"/>
  <c r="P109"/>
  <c r="P139"/>
  <c r="P85"/>
  <c r="P235"/>
  <c r="P83"/>
  <c r="P127"/>
  <c r="P130"/>
  <c r="P247"/>
  <c r="P158"/>
  <c r="P227"/>
  <c r="P171" i="65"/>
  <c r="P194"/>
  <c r="P115"/>
  <c r="P86"/>
  <c r="P217"/>
  <c r="P41"/>
  <c r="P89"/>
  <c r="P263"/>
  <c r="P162"/>
  <c r="P206"/>
  <c r="P94"/>
  <c r="P120"/>
  <c r="P218"/>
  <c r="P26"/>
  <c r="P126"/>
  <c r="P233"/>
  <c r="P264"/>
  <c r="P101"/>
  <c r="P57"/>
  <c r="P30"/>
  <c r="P28"/>
  <c r="P154"/>
  <c r="P195"/>
  <c r="P222"/>
  <c r="P134"/>
  <c r="P131"/>
  <c r="P228"/>
  <c r="P231"/>
  <c r="P74"/>
  <c r="P150"/>
  <c r="P157"/>
  <c r="P105"/>
  <c r="P54"/>
  <c r="P92"/>
  <c r="P33"/>
  <c r="P121"/>
  <c r="P147"/>
  <c r="P59"/>
  <c r="P49"/>
  <c r="P118"/>
  <c r="P142"/>
  <c r="P243"/>
  <c r="P167"/>
  <c r="P199"/>
  <c r="P209"/>
  <c r="P138"/>
  <c r="P51"/>
  <c r="P100"/>
  <c r="P46"/>
  <c r="P152"/>
  <c r="P204"/>
  <c r="P27"/>
  <c r="P168"/>
  <c r="P95"/>
  <c r="P68"/>
  <c r="P237"/>
  <c r="P261"/>
  <c r="P251"/>
  <c r="P65"/>
  <c r="P119"/>
  <c r="P108"/>
  <c r="P140"/>
  <c r="P238"/>
  <c r="P188"/>
  <c r="P227"/>
  <c r="P175"/>
  <c r="P43"/>
  <c r="P47"/>
  <c r="P198"/>
  <c r="P256"/>
  <c r="P99"/>
  <c r="P190"/>
  <c r="P60"/>
  <c r="P265"/>
  <c r="P102"/>
  <c r="P257"/>
  <c r="P129"/>
  <c r="P145"/>
  <c r="P221"/>
  <c r="P161"/>
  <c r="P45"/>
  <c r="P40"/>
  <c r="P180"/>
  <c r="P260"/>
  <c r="P55"/>
  <c r="P42"/>
  <c r="P158"/>
  <c r="P212"/>
  <c r="P200"/>
  <c r="P170"/>
  <c r="P80"/>
  <c r="P173"/>
  <c r="P192"/>
  <c r="P73"/>
  <c r="P163"/>
  <c r="P240"/>
  <c r="P56"/>
  <c r="P98"/>
  <c r="P249"/>
  <c r="P76"/>
  <c r="P114"/>
  <c r="P262"/>
  <c r="P139"/>
  <c r="P239"/>
  <c r="P71"/>
  <c r="P146"/>
  <c r="P193"/>
  <c r="P176"/>
  <c r="P156"/>
  <c r="P208"/>
  <c r="P236"/>
  <c r="P81"/>
  <c r="P215"/>
  <c r="P234"/>
  <c r="P66"/>
  <c r="P235"/>
  <c r="P141"/>
  <c r="P91"/>
  <c r="P226"/>
  <c r="P83"/>
  <c r="P132"/>
  <c r="P187"/>
  <c r="P130"/>
  <c r="P244"/>
  <c r="P207"/>
  <c r="P112"/>
  <c r="P155"/>
  <c r="P133"/>
  <c r="P225"/>
  <c r="P52"/>
  <c r="P127"/>
  <c r="P149"/>
  <c r="P189"/>
  <c r="P61"/>
  <c r="P213"/>
  <c r="P36"/>
  <c r="P182"/>
  <c r="P137"/>
  <c r="P84"/>
  <c r="P248"/>
  <c r="P258"/>
  <c r="P179"/>
  <c r="P62"/>
  <c r="P220"/>
  <c r="P224"/>
  <c r="P205"/>
  <c r="P246"/>
  <c r="P104"/>
  <c r="P31"/>
  <c r="P148"/>
  <c r="P77"/>
  <c r="P151"/>
  <c r="P135"/>
  <c r="P53"/>
  <c r="P252"/>
  <c r="P254"/>
  <c r="P196"/>
  <c r="P67"/>
  <c r="P223"/>
  <c r="P88"/>
  <c r="P128"/>
  <c r="P159"/>
  <c r="P111"/>
  <c r="P216"/>
  <c r="P203"/>
  <c r="P38"/>
  <c r="P79"/>
  <c r="P177"/>
  <c r="P211"/>
  <c r="P153"/>
  <c r="P29"/>
  <c r="P106"/>
  <c r="P164"/>
  <c r="P250"/>
  <c r="P253"/>
  <c r="P70"/>
  <c r="P48"/>
  <c r="P266"/>
  <c r="P122"/>
  <c r="P232"/>
  <c r="P202"/>
  <c r="P109"/>
  <c r="P63"/>
  <c r="P50"/>
  <c r="P169"/>
  <c r="P219"/>
  <c r="P183"/>
  <c r="P93"/>
  <c r="P197"/>
  <c r="P117"/>
  <c r="P229"/>
  <c r="P35"/>
  <c r="P113"/>
  <c r="P242"/>
  <c r="P191"/>
  <c r="P110"/>
  <c r="P185"/>
  <c r="P214"/>
  <c r="P166"/>
  <c r="P75"/>
  <c r="P39"/>
  <c r="P116"/>
  <c r="P144"/>
  <c r="P44"/>
  <c r="P241"/>
  <c r="P165"/>
  <c r="P107"/>
  <c r="P178"/>
  <c r="P123"/>
  <c r="P184"/>
  <c r="P247"/>
  <c r="P259"/>
  <c r="P181"/>
  <c r="P69"/>
  <c r="P245"/>
  <c r="P64"/>
  <c r="P160"/>
  <c r="P37"/>
  <c r="P78"/>
  <c r="P210"/>
  <c r="P87"/>
  <c r="P136"/>
  <c r="P125"/>
  <c r="P72"/>
  <c r="P172"/>
  <c r="P186"/>
  <c r="P97"/>
  <c r="P124"/>
  <c r="P230"/>
  <c r="P103"/>
  <c r="P85"/>
  <c r="P174"/>
  <c r="P34"/>
  <c r="P201"/>
  <c r="P96"/>
  <c r="P58"/>
  <c r="P143"/>
  <c r="P32"/>
  <c r="P82"/>
  <c r="P255"/>
  <c r="P90"/>
  <c r="E186" i="47"/>
  <c r="E52"/>
  <c r="E33"/>
  <c r="E49"/>
  <c r="E144"/>
  <c r="E91"/>
  <c r="E150"/>
  <c r="E189"/>
  <c r="E119"/>
  <c r="E95"/>
  <c r="E145"/>
  <c r="E128" i="48"/>
  <c r="E28"/>
  <c r="E177"/>
  <c r="E92"/>
  <c r="E40"/>
  <c r="E94"/>
  <c r="E49"/>
  <c r="E162"/>
  <c r="E182"/>
  <c r="E196"/>
  <c r="E82"/>
  <c r="E119"/>
  <c r="E93"/>
  <c r="E81"/>
  <c r="E36"/>
  <c r="E125"/>
  <c r="E86"/>
  <c r="E50"/>
  <c r="E83"/>
  <c r="E157"/>
  <c r="E148"/>
  <c r="E51"/>
  <c r="E60"/>
  <c r="E188"/>
  <c r="E180"/>
  <c r="E186"/>
  <c r="E48"/>
  <c r="E174"/>
  <c r="E47"/>
  <c r="E132"/>
  <c r="E37"/>
  <c r="E154"/>
  <c r="E46"/>
  <c r="E105"/>
  <c r="E44"/>
  <c r="E133"/>
  <c r="E139"/>
  <c r="E73"/>
  <c r="E99"/>
  <c r="E84"/>
  <c r="E96"/>
  <c r="E70"/>
  <c r="E75"/>
  <c r="E108"/>
  <c r="E91"/>
  <c r="E26"/>
  <c r="E53"/>
  <c r="E163"/>
  <c r="E41"/>
  <c r="E118"/>
  <c r="E141"/>
  <c r="E135"/>
  <c r="E115"/>
  <c r="E58"/>
  <c r="E31"/>
  <c r="E181"/>
  <c r="E32"/>
  <c r="E129"/>
  <c r="E102"/>
  <c r="E85"/>
  <c r="E63"/>
  <c r="E38"/>
  <c r="E42"/>
  <c r="E116"/>
  <c r="E165"/>
  <c r="E123"/>
  <c r="E149"/>
  <c r="E150"/>
  <c r="E156"/>
  <c r="E79"/>
  <c r="E175"/>
  <c r="E62"/>
  <c r="E80"/>
  <c r="E100"/>
  <c r="E130"/>
  <c r="E173"/>
  <c r="E171"/>
  <c r="E112"/>
  <c r="E134"/>
  <c r="E126"/>
  <c r="E110"/>
  <c r="E147"/>
  <c r="E95"/>
  <c r="E185"/>
  <c r="E144"/>
  <c r="E35"/>
  <c r="E55"/>
  <c r="E30"/>
  <c r="E167"/>
  <c r="E104"/>
  <c r="E107"/>
  <c r="E45"/>
  <c r="E127"/>
  <c r="E68"/>
  <c r="E90"/>
  <c r="E72"/>
  <c r="E169"/>
  <c r="E87"/>
  <c r="E161"/>
  <c r="E61"/>
  <c r="E109"/>
  <c r="E101"/>
  <c r="E66"/>
  <c r="E27"/>
  <c r="E152"/>
  <c r="E43"/>
  <c r="E103"/>
  <c r="E120"/>
  <c r="E117"/>
  <c r="E57"/>
  <c r="E111"/>
  <c r="E159"/>
  <c r="E78"/>
  <c r="E184"/>
  <c r="E143"/>
  <c r="E153"/>
  <c r="E67"/>
  <c r="E88"/>
  <c r="E122"/>
  <c r="E197"/>
  <c r="E166"/>
  <c r="E97"/>
  <c r="E77"/>
  <c r="E170"/>
  <c r="E145"/>
  <c r="E136"/>
  <c r="E151"/>
  <c r="E69"/>
  <c r="E29"/>
  <c r="E65"/>
  <c r="E131"/>
  <c r="E59"/>
  <c r="E39"/>
  <c r="E98"/>
  <c r="E140"/>
  <c r="E138"/>
  <c r="E137"/>
  <c r="E189"/>
  <c r="E124"/>
  <c r="E113"/>
  <c r="E142"/>
  <c r="E172"/>
  <c r="E146"/>
  <c r="E160"/>
  <c r="E54"/>
  <c r="E191"/>
  <c r="E52"/>
  <c r="E158"/>
  <c r="E179"/>
  <c r="E89"/>
  <c r="E34"/>
  <c r="E176"/>
  <c r="E64"/>
  <c r="E114"/>
  <c r="E164"/>
  <c r="E74"/>
  <c r="E195"/>
  <c r="E76"/>
  <c r="E183"/>
  <c r="E155"/>
  <c r="E178"/>
  <c r="E121"/>
  <c r="E33"/>
  <c r="E71"/>
  <c r="E56"/>
  <c r="E192"/>
  <c r="E193"/>
  <c r="E168"/>
  <c r="E118" i="47"/>
  <c r="E29"/>
  <c r="E131"/>
  <c r="E83"/>
  <c r="E65"/>
  <c r="E96"/>
  <c r="E82"/>
  <c r="E110"/>
  <c r="E174"/>
  <c r="E45"/>
  <c r="E175"/>
  <c r="E140"/>
  <c r="E48"/>
  <c r="E61"/>
  <c r="E100"/>
  <c r="E71"/>
  <c r="E161"/>
  <c r="E195"/>
  <c r="E188"/>
  <c r="E193"/>
  <c r="E101"/>
  <c r="E166"/>
  <c r="E170"/>
  <c r="E154"/>
  <c r="E123"/>
  <c r="E168"/>
  <c r="E180"/>
  <c r="E132"/>
  <c r="E120"/>
  <c r="E176"/>
  <c r="E32"/>
  <c r="E153"/>
  <c r="E197"/>
  <c r="E35"/>
  <c r="E37"/>
  <c r="E98"/>
  <c r="E117"/>
  <c r="E26"/>
  <c r="E104"/>
  <c r="E183"/>
  <c r="E151"/>
  <c r="E115"/>
  <c r="E108"/>
  <c r="E53"/>
  <c r="E84"/>
  <c r="E39"/>
  <c r="E80"/>
  <c r="E47"/>
  <c r="E143"/>
  <c r="E184"/>
  <c r="E30"/>
  <c r="E102"/>
  <c r="E75"/>
  <c r="E42"/>
  <c r="E56"/>
  <c r="E34"/>
  <c r="E51"/>
  <c r="E134"/>
  <c r="E85"/>
  <c r="E138"/>
  <c r="E167"/>
  <c r="E136"/>
  <c r="E111"/>
  <c r="E27"/>
  <c r="E40"/>
  <c r="E88"/>
  <c r="E72"/>
  <c r="E55"/>
  <c r="E142"/>
  <c r="E97"/>
  <c r="E73"/>
  <c r="E122"/>
  <c r="E165"/>
  <c r="E158"/>
  <c r="E79"/>
  <c r="E147"/>
  <c r="E124"/>
  <c r="E135"/>
  <c r="E64"/>
  <c r="E181"/>
  <c r="E50"/>
  <c r="E133"/>
  <c r="E62"/>
  <c r="E114"/>
  <c r="E162"/>
  <c r="E155"/>
  <c r="E179"/>
  <c r="E103"/>
  <c r="E160"/>
  <c r="E68"/>
  <c r="E67"/>
  <c r="E126"/>
  <c r="E129"/>
  <c r="E38"/>
  <c r="E191"/>
  <c r="E70"/>
  <c r="E171"/>
  <c r="E109"/>
  <c r="E125"/>
  <c r="E69"/>
  <c r="E44"/>
  <c r="E177"/>
  <c r="E28"/>
  <c r="E157"/>
  <c r="E113"/>
  <c r="E148"/>
  <c r="E137"/>
  <c r="E130"/>
  <c r="E87"/>
  <c r="E99"/>
  <c r="E74"/>
  <c r="E76"/>
  <c r="E31"/>
  <c r="E105"/>
  <c r="E163"/>
  <c r="E127"/>
  <c r="E43"/>
  <c r="E141"/>
  <c r="E81"/>
  <c r="E173"/>
  <c r="E78"/>
  <c r="E128"/>
  <c r="E58"/>
  <c r="E149"/>
  <c r="E63"/>
  <c r="E36"/>
  <c r="E196"/>
  <c r="E178"/>
  <c r="E164"/>
  <c r="E169"/>
  <c r="E121"/>
  <c r="E92"/>
  <c r="E153" i="68"/>
  <c r="E105"/>
  <c r="E57"/>
  <c r="E154"/>
  <c r="E145"/>
  <c r="E101"/>
  <c r="E55"/>
  <c r="E83"/>
  <c r="E51"/>
  <c r="E144"/>
  <c r="E141"/>
  <c r="E28"/>
  <c r="E36"/>
  <c r="E77"/>
  <c r="E111"/>
  <c r="E62"/>
  <c r="E137"/>
  <c r="E163"/>
  <c r="E176"/>
  <c r="E160"/>
  <c r="E66"/>
  <c r="E47"/>
  <c r="E63"/>
  <c r="E97"/>
  <c r="E113"/>
  <c r="E139"/>
  <c r="E134"/>
  <c r="E191"/>
  <c r="E70"/>
  <c r="E104"/>
  <c r="E164"/>
  <c r="E136"/>
  <c r="E65"/>
  <c r="E45"/>
  <c r="E31"/>
  <c r="E165"/>
  <c r="E192"/>
  <c r="E89"/>
  <c r="E138"/>
  <c r="E74"/>
  <c r="E121"/>
  <c r="E197"/>
  <c r="E172"/>
  <c r="E167"/>
  <c r="E127"/>
  <c r="E84"/>
  <c r="E128"/>
  <c r="E174"/>
  <c r="E112"/>
  <c r="E42"/>
  <c r="E131"/>
  <c r="E38"/>
  <c r="E130"/>
  <c r="E87"/>
  <c r="E135"/>
  <c r="E168"/>
  <c r="E132"/>
  <c r="E129"/>
  <c r="E116"/>
  <c r="E58"/>
  <c r="E120"/>
  <c r="E40"/>
  <c r="E195"/>
  <c r="E64"/>
  <c r="E124"/>
  <c r="E189"/>
  <c r="E41"/>
  <c r="E171"/>
  <c r="E53"/>
  <c r="E61"/>
  <c r="E148"/>
  <c r="E161"/>
  <c r="E80"/>
  <c r="E114"/>
  <c r="E170"/>
  <c r="E67"/>
  <c r="E123"/>
  <c r="E37"/>
  <c r="E100"/>
  <c r="E60"/>
  <c r="E39"/>
  <c r="E33"/>
  <c r="E143"/>
  <c r="E177"/>
  <c r="E91"/>
  <c r="E118"/>
  <c r="E179"/>
  <c r="E99"/>
  <c r="E115"/>
  <c r="E102"/>
  <c r="E71"/>
  <c r="E92"/>
  <c r="E34"/>
  <c r="E184"/>
  <c r="E50"/>
  <c r="E107"/>
  <c r="E30"/>
  <c r="E173"/>
  <c r="E151"/>
  <c r="E186"/>
  <c r="E86"/>
  <c r="E96"/>
  <c r="E155"/>
  <c r="E178"/>
  <c r="E44"/>
  <c r="E52"/>
  <c r="E56"/>
  <c r="E29"/>
  <c r="E166"/>
  <c r="E81"/>
  <c r="E125"/>
  <c r="E193"/>
  <c r="E175"/>
  <c r="E122"/>
  <c r="E159"/>
  <c r="E183"/>
  <c r="E32"/>
  <c r="E46"/>
  <c r="E75"/>
  <c r="E126"/>
  <c r="E146"/>
  <c r="E119"/>
  <c r="E49"/>
  <c r="E68"/>
  <c r="E142"/>
  <c r="E188"/>
  <c r="E196"/>
  <c r="E133"/>
  <c r="E157"/>
  <c r="E78"/>
  <c r="E27"/>
  <c r="E109"/>
  <c r="E162"/>
  <c r="E82"/>
  <c r="E98"/>
  <c r="E76"/>
  <c r="E182"/>
  <c r="E152"/>
  <c r="E180"/>
  <c r="E72"/>
  <c r="E35"/>
  <c r="E54"/>
  <c r="E110"/>
  <c r="E149"/>
  <c r="E73"/>
  <c r="E150"/>
  <c r="E117"/>
  <c r="E158"/>
  <c r="E156"/>
  <c r="E94"/>
  <c r="E147"/>
  <c r="E108"/>
  <c r="E48"/>
  <c r="E140"/>
  <c r="E169"/>
  <c r="E93"/>
  <c r="E43"/>
  <c r="E59"/>
  <c r="E69"/>
  <c r="E85"/>
  <c r="E181"/>
  <c r="E185"/>
  <c r="E88"/>
  <c r="E95"/>
  <c r="E90"/>
  <c r="E103"/>
  <c r="E26"/>
  <c r="E79"/>
  <c r="E106" i="48"/>
  <c r="E46" i="47"/>
  <c r="E192"/>
  <c r="E156"/>
  <c r="E146"/>
  <c r="E112"/>
  <c r="E139"/>
  <c r="E94"/>
  <c r="E107"/>
  <c r="E182"/>
  <c r="E77"/>
  <c r="E86"/>
  <c r="E90"/>
  <c r="E66"/>
  <c r="E103" i="49"/>
  <c r="E156"/>
  <c r="E185"/>
  <c r="E45"/>
  <c r="E69"/>
  <c r="E70"/>
  <c r="E120"/>
  <c r="E37"/>
  <c r="E133"/>
  <c r="E171"/>
  <c r="E172"/>
  <c r="E145"/>
  <c r="E28"/>
  <c r="E78"/>
  <c r="E138"/>
  <c r="E64"/>
  <c r="E107"/>
  <c r="E58"/>
  <c r="E155"/>
  <c r="E173"/>
  <c r="E75"/>
  <c r="E163"/>
  <c r="E76"/>
  <c r="E114"/>
  <c r="E66"/>
  <c r="E180"/>
  <c r="E148"/>
  <c r="E134"/>
  <c r="E193"/>
  <c r="E92"/>
  <c r="E48"/>
  <c r="E128"/>
  <c r="E97"/>
  <c r="E126"/>
  <c r="E169"/>
  <c r="E59"/>
  <c r="E143"/>
  <c r="E94"/>
  <c r="E158"/>
  <c r="E154"/>
  <c r="E146"/>
  <c r="E162"/>
  <c r="E95"/>
  <c r="E165"/>
  <c r="E152"/>
  <c r="E53"/>
  <c r="E179"/>
  <c r="E42"/>
  <c r="E101"/>
  <c r="E61"/>
  <c r="E98"/>
  <c r="E89"/>
  <c r="E140"/>
  <c r="E118"/>
  <c r="E62"/>
  <c r="E47"/>
  <c r="E35"/>
  <c r="E164"/>
  <c r="E57"/>
  <c r="E150"/>
  <c r="E56"/>
  <c r="E144"/>
  <c r="E141"/>
  <c r="E184"/>
  <c r="E195"/>
  <c r="E65"/>
  <c r="E147"/>
  <c r="E129"/>
  <c r="E34"/>
  <c r="E96"/>
  <c r="E102"/>
  <c r="E93"/>
  <c r="E149"/>
  <c r="E151"/>
  <c r="E139"/>
  <c r="E83"/>
  <c r="E159"/>
  <c r="E30"/>
  <c r="E188"/>
  <c r="E186"/>
  <c r="E113"/>
  <c r="E38"/>
  <c r="E142"/>
  <c r="E41"/>
  <c r="E86"/>
  <c r="E121"/>
  <c r="E88"/>
  <c r="E192"/>
  <c r="E71"/>
  <c r="E167"/>
  <c r="E175"/>
  <c r="E49"/>
  <c r="E60"/>
  <c r="E68"/>
  <c r="E178"/>
  <c r="E72"/>
  <c r="E125"/>
  <c r="E168"/>
  <c r="E161"/>
  <c r="E130"/>
  <c r="E100"/>
  <c r="E43"/>
  <c r="E104"/>
  <c r="E74"/>
  <c r="E27"/>
  <c r="E108"/>
  <c r="E36"/>
  <c r="E32"/>
  <c r="E54"/>
  <c r="E131"/>
  <c r="E124"/>
  <c r="E196"/>
  <c r="E110"/>
  <c r="E52"/>
  <c r="E82"/>
  <c r="E137"/>
  <c r="E122"/>
  <c r="E174"/>
  <c r="E183"/>
  <c r="E63"/>
  <c r="E119"/>
  <c r="E181"/>
  <c r="E123"/>
  <c r="E80"/>
  <c r="E39"/>
  <c r="E116"/>
  <c r="E189"/>
  <c r="E117"/>
  <c r="E50"/>
  <c r="E136"/>
  <c r="E90"/>
  <c r="E31"/>
  <c r="E67"/>
  <c r="E105"/>
  <c r="E79"/>
  <c r="E55"/>
  <c r="E77"/>
  <c r="E73"/>
  <c r="E26"/>
  <c r="E87"/>
  <c r="E157"/>
  <c r="E191"/>
  <c r="E29"/>
  <c r="E84"/>
  <c r="E153"/>
  <c r="E115"/>
  <c r="E170"/>
  <c r="E40"/>
  <c r="E81"/>
  <c r="E176"/>
  <c r="E91"/>
  <c r="E177"/>
  <c r="E127"/>
  <c r="E132"/>
  <c r="E160"/>
  <c r="E33"/>
  <c r="E51"/>
  <c r="E135"/>
  <c r="E85"/>
  <c r="E166"/>
  <c r="E44"/>
  <c r="E99"/>
  <c r="E197"/>
  <c r="E46"/>
  <c r="E111"/>
  <c r="E182"/>
  <c r="E112"/>
  <c r="E109"/>
  <c r="E106" i="47"/>
  <c r="E106" i="68"/>
  <c r="E172" i="47"/>
  <c r="E57"/>
  <c r="E159"/>
  <c r="E59"/>
  <c r="E41"/>
  <c r="E185"/>
  <c r="E93"/>
  <c r="E116"/>
  <c r="E54"/>
  <c r="E60"/>
  <c r="E152"/>
  <c r="E89"/>
  <c r="E180" i="54"/>
  <c r="E192"/>
  <c r="E149"/>
  <c r="E128"/>
  <c r="E108"/>
  <c r="E138"/>
  <c r="E104"/>
  <c r="E133"/>
  <c r="E132"/>
  <c r="E129"/>
  <c r="E65"/>
  <c r="E67"/>
  <c r="E169"/>
  <c r="E43"/>
  <c r="E47"/>
  <c r="E189"/>
  <c r="E163"/>
  <c r="E44"/>
  <c r="E35"/>
  <c r="E118"/>
  <c r="E82"/>
  <c r="E122"/>
  <c r="E64"/>
  <c r="E124"/>
  <c r="E136"/>
  <c r="E96"/>
  <c r="E126"/>
  <c r="E123"/>
  <c r="E193"/>
  <c r="E94"/>
  <c r="E57"/>
  <c r="E112"/>
  <c r="E92"/>
  <c r="E125"/>
  <c r="E183"/>
  <c r="E179"/>
  <c r="E184"/>
  <c r="E32"/>
  <c r="E185"/>
  <c r="E188"/>
  <c r="E181"/>
  <c r="E120"/>
  <c r="E36"/>
  <c r="E115"/>
  <c r="E144"/>
  <c r="E105"/>
  <c r="E62"/>
  <c r="E197"/>
  <c r="E55"/>
  <c r="E71"/>
  <c r="E81"/>
  <c r="E142"/>
  <c r="E148"/>
  <c r="E150"/>
  <c r="E173"/>
  <c r="E113"/>
  <c r="E111"/>
  <c r="E168"/>
  <c r="E90"/>
  <c r="E114"/>
  <c r="E146"/>
  <c r="E39"/>
  <c r="E191"/>
  <c r="E103"/>
  <c r="E30"/>
  <c r="E66"/>
  <c r="E121"/>
  <c r="E74"/>
  <c r="E40"/>
  <c r="E134"/>
  <c r="E162"/>
  <c r="E127"/>
  <c r="E139"/>
  <c r="E155"/>
  <c r="E76"/>
  <c r="E174"/>
  <c r="E59"/>
  <c r="E177"/>
  <c r="E117"/>
  <c r="E164"/>
  <c r="E31"/>
  <c r="E41"/>
  <c r="E29"/>
  <c r="E140"/>
  <c r="E159"/>
  <c r="E53"/>
  <c r="E137"/>
  <c r="E61"/>
  <c r="E87"/>
  <c r="E69"/>
  <c r="E158"/>
  <c r="E45"/>
  <c r="E38"/>
  <c r="E101"/>
  <c r="E130"/>
  <c r="E60"/>
  <c r="E176"/>
  <c r="E100"/>
  <c r="E102"/>
  <c r="E68"/>
  <c r="E110"/>
  <c r="E78"/>
  <c r="E141"/>
  <c r="E195"/>
  <c r="E186"/>
  <c r="E153"/>
  <c r="E109"/>
  <c r="E151"/>
  <c r="E145"/>
  <c r="E175"/>
  <c r="E84"/>
  <c r="E143"/>
  <c r="E27"/>
  <c r="E56"/>
  <c r="E157"/>
  <c r="E52"/>
  <c r="E131"/>
  <c r="E72"/>
  <c r="E28"/>
  <c r="E48"/>
  <c r="E98"/>
  <c r="E37"/>
  <c r="E166"/>
  <c r="E70"/>
  <c r="E83"/>
  <c r="E63"/>
  <c r="E91"/>
  <c r="E178"/>
  <c r="E77"/>
  <c r="E97"/>
  <c r="E99"/>
  <c r="E58"/>
  <c r="E42"/>
  <c r="E54"/>
  <c r="E85"/>
  <c r="E73"/>
  <c r="E107"/>
  <c r="E51"/>
  <c r="E93"/>
  <c r="E160"/>
  <c r="E156"/>
  <c r="E172"/>
  <c r="E170"/>
  <c r="E165"/>
  <c r="E171"/>
  <c r="E34"/>
  <c r="E49"/>
  <c r="E89"/>
  <c r="E135"/>
  <c r="E147"/>
  <c r="E33"/>
  <c r="E26"/>
  <c r="E161"/>
  <c r="E196"/>
  <c r="E167"/>
  <c r="E182"/>
  <c r="E88"/>
  <c r="E152"/>
  <c r="E46"/>
  <c r="E79"/>
  <c r="E86"/>
  <c r="E50"/>
  <c r="E95"/>
  <c r="E75"/>
  <c r="E119"/>
  <c r="E116"/>
  <c r="E154"/>
  <c r="E80"/>
  <c r="E184" i="56"/>
  <c r="E27"/>
  <c r="E89"/>
  <c r="E114"/>
  <c r="E28"/>
  <c r="E73"/>
  <c r="E116"/>
  <c r="E150"/>
  <c r="E72"/>
  <c r="E179"/>
  <c r="E32"/>
  <c r="E29"/>
  <c r="E100"/>
  <c r="E56"/>
  <c r="E124"/>
  <c r="E82"/>
  <c r="E42"/>
  <c r="E178"/>
  <c r="E196"/>
  <c r="E115"/>
  <c r="E173"/>
  <c r="E33"/>
  <c r="E108"/>
  <c r="E76"/>
  <c r="E97"/>
  <c r="E66"/>
  <c r="E137"/>
  <c r="E49"/>
  <c r="E118"/>
  <c r="E161"/>
  <c r="E78"/>
  <c r="E193"/>
  <c r="E174"/>
  <c r="E164"/>
  <c r="E53"/>
  <c r="E133"/>
  <c r="E141"/>
  <c r="E74"/>
  <c r="E188"/>
  <c r="E181"/>
  <c r="E30"/>
  <c r="E153"/>
  <c r="E99"/>
  <c r="E91"/>
  <c r="E186"/>
  <c r="E113"/>
  <c r="E35"/>
  <c r="E157"/>
  <c r="E146"/>
  <c r="E158"/>
  <c r="E183"/>
  <c r="E155"/>
  <c r="E167"/>
  <c r="E182"/>
  <c r="E88"/>
  <c r="E95"/>
  <c r="E136"/>
  <c r="E189"/>
  <c r="E77"/>
  <c r="E197"/>
  <c r="E67"/>
  <c r="E152"/>
  <c r="E126"/>
  <c r="E143"/>
  <c r="E79"/>
  <c r="E80"/>
  <c r="E105"/>
  <c r="E84"/>
  <c r="E172"/>
  <c r="E195"/>
  <c r="E65"/>
  <c r="E166"/>
  <c r="E62"/>
  <c r="E102"/>
  <c r="E134"/>
  <c r="E185"/>
  <c r="E40"/>
  <c r="E37"/>
  <c r="E128"/>
  <c r="E122"/>
  <c r="E68"/>
  <c r="E48"/>
  <c r="E177"/>
  <c r="E135"/>
  <c r="E41"/>
  <c r="E51"/>
  <c r="E36"/>
  <c r="E83"/>
  <c r="E109"/>
  <c r="E145"/>
  <c r="E50"/>
  <c r="E87"/>
  <c r="E81"/>
  <c r="E92"/>
  <c r="E71"/>
  <c r="E43"/>
  <c r="E61"/>
  <c r="E147"/>
  <c r="E104"/>
  <c r="E52"/>
  <c r="E107"/>
  <c r="E70"/>
  <c r="E96"/>
  <c r="E69"/>
  <c r="E93"/>
  <c r="E75"/>
  <c r="E159"/>
  <c r="E191"/>
  <c r="E39"/>
  <c r="E119"/>
  <c r="E138"/>
  <c r="E120"/>
  <c r="E90"/>
  <c r="E86"/>
  <c r="E168"/>
  <c r="E46"/>
  <c r="E117"/>
  <c r="E163"/>
  <c r="E171"/>
  <c r="E38"/>
  <c r="E31"/>
  <c r="E63"/>
  <c r="E165"/>
  <c r="E85"/>
  <c r="E47"/>
  <c r="E144"/>
  <c r="E101"/>
  <c r="E64"/>
  <c r="E45"/>
  <c r="E176"/>
  <c r="E149"/>
  <c r="E123"/>
  <c r="E111"/>
  <c r="E103"/>
  <c r="E121"/>
  <c r="E154"/>
  <c r="E140"/>
  <c r="E139"/>
  <c r="E180"/>
  <c r="E44"/>
  <c r="E110"/>
  <c r="E57"/>
  <c r="E132"/>
  <c r="E192"/>
  <c r="E130"/>
  <c r="E156"/>
  <c r="E151"/>
  <c r="E148"/>
  <c r="E125"/>
  <c r="E142"/>
  <c r="E34"/>
  <c r="E58"/>
  <c r="E160"/>
  <c r="E162"/>
  <c r="E60"/>
  <c r="E169"/>
  <c r="E54"/>
  <c r="E129"/>
  <c r="E98"/>
  <c r="E55"/>
  <c r="E26"/>
  <c r="E170"/>
  <c r="E94"/>
  <c r="E131"/>
  <c r="E175"/>
  <c r="E59"/>
  <c r="E112"/>
  <c r="E127"/>
  <c r="E106" i="53"/>
  <c r="E55" i="51"/>
  <c r="E27"/>
  <c r="E74"/>
  <c r="E122"/>
  <c r="E139"/>
  <c r="E51"/>
  <c r="E89"/>
  <c r="E168"/>
  <c r="E185"/>
  <c r="E50"/>
  <c r="E48"/>
  <c r="E60"/>
  <c r="E104"/>
  <c r="E111"/>
  <c r="E40"/>
  <c r="E54"/>
  <c r="E100"/>
  <c r="E162"/>
  <c r="E53"/>
  <c r="E193"/>
  <c r="E39"/>
  <c r="E155"/>
  <c r="E133"/>
  <c r="E141"/>
  <c r="E175"/>
  <c r="E102"/>
  <c r="E76"/>
  <c r="E72"/>
  <c r="E69"/>
  <c r="E156"/>
  <c r="E47"/>
  <c r="E110"/>
  <c r="E165"/>
  <c r="E150"/>
  <c r="E167"/>
  <c r="E108"/>
  <c r="E116"/>
  <c r="E66"/>
  <c r="E158"/>
  <c r="E136"/>
  <c r="E121"/>
  <c r="E52"/>
  <c r="E65"/>
  <c r="E146" i="53"/>
  <c r="E123"/>
  <c r="E33"/>
  <c r="E60"/>
  <c r="E51"/>
  <c r="E40"/>
  <c r="E30"/>
  <c r="E34"/>
  <c r="E99"/>
  <c r="E167"/>
  <c r="E122"/>
  <c r="E119"/>
  <c r="E53"/>
  <c r="E154"/>
  <c r="E89"/>
  <c r="E86"/>
  <c r="E74"/>
  <c r="E161"/>
  <c r="E124"/>
  <c r="E49"/>
  <c r="E37"/>
  <c r="E71"/>
  <c r="E152"/>
  <c r="E139"/>
  <c r="E159"/>
  <c r="E67"/>
  <c r="E177"/>
  <c r="E168"/>
  <c r="E57"/>
  <c r="E81"/>
  <c r="E164"/>
  <c r="E185"/>
  <c r="E94"/>
  <c r="E44"/>
  <c r="E54"/>
  <c r="E102"/>
  <c r="E189"/>
  <c r="E179"/>
  <c r="E110"/>
  <c r="E41"/>
  <c r="E26"/>
  <c r="E149"/>
  <c r="E192" i="52"/>
  <c r="E141"/>
  <c r="E81"/>
  <c r="E96"/>
  <c r="E136"/>
  <c r="E73"/>
  <c r="E77"/>
  <c r="E115"/>
  <c r="E89"/>
  <c r="E146"/>
  <c r="E88"/>
  <c r="E158"/>
  <c r="E72"/>
  <c r="E42"/>
  <c r="E36"/>
  <c r="E94"/>
  <c r="E180"/>
  <c r="E140"/>
  <c r="E34"/>
  <c r="E197"/>
  <c r="E54"/>
  <c r="E43"/>
  <c r="E183"/>
  <c r="E175"/>
  <c r="E40"/>
  <c r="E145"/>
  <c r="E125"/>
  <c r="E156"/>
  <c r="E27"/>
  <c r="E137"/>
  <c r="E165"/>
  <c r="E138"/>
  <c r="E184"/>
  <c r="E26"/>
  <c r="E66"/>
  <c r="E172"/>
  <c r="E131"/>
  <c r="E104"/>
  <c r="E31"/>
  <c r="E59"/>
  <c r="E49"/>
  <c r="E60"/>
  <c r="E75"/>
  <c r="E106" i="51"/>
  <c r="E106" i="54"/>
  <c r="E106" i="56"/>
  <c r="E142" i="51"/>
  <c r="E123"/>
  <c r="E58"/>
  <c r="E178"/>
  <c r="E182"/>
  <c r="E83"/>
  <c r="E98"/>
  <c r="E131"/>
  <c r="E130"/>
  <c r="E37"/>
  <c r="E196"/>
  <c r="E43"/>
  <c r="E87"/>
  <c r="E117"/>
  <c r="E42"/>
  <c r="E46"/>
  <c r="E26"/>
  <c r="E149"/>
  <c r="E174"/>
  <c r="E160"/>
  <c r="E67"/>
  <c r="E170"/>
  <c r="E159"/>
  <c r="E179"/>
  <c r="E147"/>
  <c r="E95"/>
  <c r="E138"/>
  <c r="E140"/>
  <c r="E172"/>
  <c r="E171"/>
  <c r="E94"/>
  <c r="E154"/>
  <c r="E132"/>
  <c r="E113"/>
  <c r="E189"/>
  <c r="E64"/>
  <c r="E127"/>
  <c r="E77"/>
  <c r="E49"/>
  <c r="E180"/>
  <c r="E183"/>
  <c r="E61"/>
  <c r="E48" i="53"/>
  <c r="E77"/>
  <c r="E107"/>
  <c r="E120"/>
  <c r="E104"/>
  <c r="E59"/>
  <c r="E170"/>
  <c r="E36"/>
  <c r="E68"/>
  <c r="E166"/>
  <c r="E109"/>
  <c r="E35"/>
  <c r="E169"/>
  <c r="E126"/>
  <c r="E165"/>
  <c r="E70"/>
  <c r="E79"/>
  <c r="E171"/>
  <c r="E85"/>
  <c r="E50"/>
  <c r="E100"/>
  <c r="E32"/>
  <c r="E183"/>
  <c r="E192"/>
  <c r="E116"/>
  <c r="E136"/>
  <c r="E38"/>
  <c r="E172"/>
  <c r="E193"/>
  <c r="E188"/>
  <c r="E78"/>
  <c r="E155"/>
  <c r="E105"/>
  <c r="E69"/>
  <c r="E98"/>
  <c r="E42"/>
  <c r="E157"/>
  <c r="E134"/>
  <c r="E95"/>
  <c r="E76"/>
  <c r="E111"/>
  <c r="E174"/>
  <c r="E56" i="52"/>
  <c r="E45"/>
  <c r="E78"/>
  <c r="E64"/>
  <c r="E163"/>
  <c r="E127"/>
  <c r="E70"/>
  <c r="E91"/>
  <c r="E28"/>
  <c r="E51"/>
  <c r="E153"/>
  <c r="E177"/>
  <c r="E181"/>
  <c r="E58"/>
  <c r="E129"/>
  <c r="E83"/>
  <c r="E148"/>
  <c r="E117"/>
  <c r="E79"/>
  <c r="E169"/>
  <c r="E108"/>
  <c r="E109"/>
  <c r="E93"/>
  <c r="E162"/>
  <c r="E69"/>
  <c r="E182"/>
  <c r="E159"/>
  <c r="E85"/>
  <c r="E103"/>
  <c r="E134"/>
  <c r="E86"/>
  <c r="E188"/>
  <c r="E178"/>
  <c r="E132"/>
  <c r="E173"/>
  <c r="E119"/>
  <c r="E191"/>
  <c r="E193"/>
  <c r="E63"/>
  <c r="E38"/>
  <c r="E171"/>
  <c r="E100"/>
  <c r="E124"/>
  <c r="E106"/>
  <c r="E166" i="51"/>
  <c r="E35"/>
  <c r="E107"/>
  <c r="E70"/>
  <c r="E184"/>
  <c r="E92"/>
  <c r="E103"/>
  <c r="E115"/>
  <c r="E173"/>
  <c r="E68"/>
  <c r="E105"/>
  <c r="E152"/>
  <c r="E114"/>
  <c r="E44"/>
  <c r="E88"/>
  <c r="E118"/>
  <c r="E119"/>
  <c r="E157"/>
  <c r="E81"/>
  <c r="E188"/>
  <c r="E28"/>
  <c r="E86"/>
  <c r="E112"/>
  <c r="E96"/>
  <c r="E73"/>
  <c r="E134"/>
  <c r="E90"/>
  <c r="E80"/>
  <c r="E82"/>
  <c r="E30"/>
  <c r="E163"/>
  <c r="E186"/>
  <c r="E56"/>
  <c r="E57"/>
  <c r="E146"/>
  <c r="E124"/>
  <c r="E164"/>
  <c r="E36"/>
  <c r="E109"/>
  <c r="E41"/>
  <c r="E151"/>
  <c r="E182" i="53"/>
  <c r="E82"/>
  <c r="E175"/>
  <c r="E173"/>
  <c r="E118"/>
  <c r="E128"/>
  <c r="E61"/>
  <c r="E195"/>
  <c r="E163"/>
  <c r="E160"/>
  <c r="E144"/>
  <c r="E56"/>
  <c r="E114"/>
  <c r="E125"/>
  <c r="E150"/>
  <c r="E90"/>
  <c r="E55"/>
  <c r="E181"/>
  <c r="E97"/>
  <c r="E113"/>
  <c r="E84"/>
  <c r="E135"/>
  <c r="E132"/>
  <c r="E180"/>
  <c r="E96"/>
  <c r="E47"/>
  <c r="E66"/>
  <c r="E153"/>
  <c r="E129"/>
  <c r="E156"/>
  <c r="E112"/>
  <c r="E117"/>
  <c r="E65"/>
  <c r="E72"/>
  <c r="E64"/>
  <c r="E191"/>
  <c r="E133"/>
  <c r="E158"/>
  <c r="E138"/>
  <c r="E115"/>
  <c r="E27"/>
  <c r="E43"/>
  <c r="E176" i="52"/>
  <c r="E46"/>
  <c r="E47"/>
  <c r="E61"/>
  <c r="E50"/>
  <c r="E74"/>
  <c r="E133"/>
  <c r="E196"/>
  <c r="E95"/>
  <c r="E33"/>
  <c r="E65"/>
  <c r="E90"/>
  <c r="E174"/>
  <c r="E84"/>
  <c r="E35"/>
  <c r="E157"/>
  <c r="E32"/>
  <c r="E111"/>
  <c r="E151"/>
  <c r="E168"/>
  <c r="E144"/>
  <c r="E62"/>
  <c r="E102"/>
  <c r="E150"/>
  <c r="E87"/>
  <c r="E98"/>
  <c r="E92"/>
  <c r="E68"/>
  <c r="E48"/>
  <c r="E154"/>
  <c r="E142"/>
  <c r="E170"/>
  <c r="E143"/>
  <c r="E120"/>
  <c r="E80"/>
  <c r="E161"/>
  <c r="E107"/>
  <c r="E113"/>
  <c r="E57"/>
  <c r="E39"/>
  <c r="E126"/>
  <c r="E122"/>
  <c r="E44" i="50"/>
  <c r="E78"/>
  <c r="E131"/>
  <c r="E46"/>
  <c r="E47"/>
  <c r="E27"/>
  <c r="E173"/>
  <c r="E179"/>
  <c r="E38"/>
  <c r="E112"/>
  <c r="E195"/>
  <c r="E59"/>
  <c r="E121"/>
  <c r="E31"/>
  <c r="E128"/>
  <c r="E73"/>
  <c r="E169"/>
  <c r="E171"/>
  <c r="E35"/>
  <c r="E143"/>
  <c r="E37"/>
  <c r="E111"/>
  <c r="E136"/>
  <c r="E58"/>
  <c r="E132"/>
  <c r="E151"/>
  <c r="E74"/>
  <c r="E45"/>
  <c r="E150"/>
  <c r="E117"/>
  <c r="E83"/>
  <c r="E197"/>
  <c r="E28"/>
  <c r="E188"/>
  <c r="E135"/>
  <c r="E185"/>
  <c r="E183"/>
  <c r="E196"/>
  <c r="E164"/>
  <c r="E118"/>
  <c r="E148"/>
  <c r="E130"/>
  <c r="E70"/>
  <c r="E66"/>
  <c r="E154"/>
  <c r="E94"/>
  <c r="E116"/>
  <c r="E167"/>
  <c r="E158"/>
  <c r="E104"/>
  <c r="E166"/>
  <c r="E174"/>
  <c r="E155"/>
  <c r="E181"/>
  <c r="E61"/>
  <c r="E75"/>
  <c r="E62"/>
  <c r="E71"/>
  <c r="E103"/>
  <c r="E178"/>
  <c r="E36"/>
  <c r="E125"/>
  <c r="E170"/>
  <c r="E133"/>
  <c r="E113"/>
  <c r="E145"/>
  <c r="E102"/>
  <c r="E52"/>
  <c r="E152"/>
  <c r="E184"/>
  <c r="E39"/>
  <c r="E146"/>
  <c r="E156"/>
  <c r="E79"/>
  <c r="E97"/>
  <c r="E139"/>
  <c r="E110"/>
  <c r="E85"/>
  <c r="E162"/>
  <c r="E180"/>
  <c r="E63"/>
  <c r="E109"/>
  <c r="E55"/>
  <c r="E140"/>
  <c r="E81"/>
  <c r="E95"/>
  <c r="E186"/>
  <c r="E126"/>
  <c r="E57"/>
  <c r="E138"/>
  <c r="E50"/>
  <c r="E88"/>
  <c r="E176"/>
  <c r="E172"/>
  <c r="E142"/>
  <c r="E93"/>
  <c r="E175"/>
  <c r="E107"/>
  <c r="E68"/>
  <c r="E67"/>
  <c r="E60"/>
  <c r="E82"/>
  <c r="E98"/>
  <c r="E30"/>
  <c r="E124"/>
  <c r="E189"/>
  <c r="E122"/>
  <c r="E115"/>
  <c r="E160"/>
  <c r="E129"/>
  <c r="E120"/>
  <c r="E80"/>
  <c r="E153"/>
  <c r="E144"/>
  <c r="E33"/>
  <c r="E26"/>
  <c r="E34"/>
  <c r="E159"/>
  <c r="E96"/>
  <c r="E108"/>
  <c r="E65"/>
  <c r="E92"/>
  <c r="E51"/>
  <c r="E149"/>
  <c r="E147"/>
  <c r="E165"/>
  <c r="E119"/>
  <c r="E42"/>
  <c r="E114"/>
  <c r="E90"/>
  <c r="E69"/>
  <c r="E41"/>
  <c r="E53"/>
  <c r="E76"/>
  <c r="E72"/>
  <c r="E137"/>
  <c r="E43"/>
  <c r="E86"/>
  <c r="E105"/>
  <c r="E101"/>
  <c r="E99"/>
  <c r="E56"/>
  <c r="E141"/>
  <c r="E193"/>
  <c r="E29"/>
  <c r="E168"/>
  <c r="E54"/>
  <c r="E89"/>
  <c r="E64"/>
  <c r="E48"/>
  <c r="E134"/>
  <c r="E84"/>
  <c r="E182"/>
  <c r="E49"/>
  <c r="E163"/>
  <c r="E91"/>
  <c r="E32"/>
  <c r="E127"/>
  <c r="E40"/>
  <c r="E87"/>
  <c r="E177"/>
  <c r="E191"/>
  <c r="E123"/>
  <c r="E157"/>
  <c r="E77"/>
  <c r="E161"/>
  <c r="E192"/>
  <c r="E100"/>
  <c r="E79" i="51"/>
  <c r="E63"/>
  <c r="E181"/>
  <c r="E191"/>
  <c r="E59"/>
  <c r="E78"/>
  <c r="E38"/>
  <c r="E99"/>
  <c r="E126"/>
  <c r="E129"/>
  <c r="E195"/>
  <c r="E97"/>
  <c r="E34"/>
  <c r="E125"/>
  <c r="E153"/>
  <c r="E176"/>
  <c r="E128"/>
  <c r="E120"/>
  <c r="E33"/>
  <c r="E91"/>
  <c r="E135"/>
  <c r="E31"/>
  <c r="E161"/>
  <c r="E93"/>
  <c r="E75"/>
  <c r="E145"/>
  <c r="E101"/>
  <c r="E62"/>
  <c r="E84"/>
  <c r="E144"/>
  <c r="E177"/>
  <c r="E148"/>
  <c r="E143"/>
  <c r="E85"/>
  <c r="E192"/>
  <c r="E169"/>
  <c r="E32"/>
  <c r="E137"/>
  <c r="E29"/>
  <c r="E197"/>
  <c r="E45"/>
  <c r="E80" i="53"/>
  <c r="E148"/>
  <c r="E62"/>
  <c r="E184"/>
  <c r="E140"/>
  <c r="E73"/>
  <c r="E147"/>
  <c r="E103"/>
  <c r="E29"/>
  <c r="E178"/>
  <c r="E176"/>
  <c r="E58"/>
  <c r="E39"/>
  <c r="E141"/>
  <c r="E75"/>
  <c r="E45"/>
  <c r="E143"/>
  <c r="E131"/>
  <c r="E46"/>
  <c r="E63"/>
  <c r="E101"/>
  <c r="E196"/>
  <c r="E186"/>
  <c r="E88"/>
  <c r="E28"/>
  <c r="E197"/>
  <c r="E127"/>
  <c r="E108"/>
  <c r="E92"/>
  <c r="E142"/>
  <c r="E151"/>
  <c r="E137"/>
  <c r="E162"/>
  <c r="E121"/>
  <c r="E87"/>
  <c r="E31"/>
  <c r="E93"/>
  <c r="E83"/>
  <c r="E91"/>
  <c r="E145"/>
  <c r="E130"/>
  <c r="E185" i="52"/>
  <c r="E41"/>
  <c r="E116"/>
  <c r="E99"/>
  <c r="E52"/>
  <c r="E186"/>
  <c r="E121"/>
  <c r="E189"/>
  <c r="E112"/>
  <c r="E160"/>
  <c r="E44"/>
  <c r="E37"/>
  <c r="E101"/>
  <c r="E97"/>
  <c r="E149"/>
  <c r="E166"/>
  <c r="E128"/>
  <c r="E152"/>
  <c r="E53"/>
  <c r="E123"/>
  <c r="E30"/>
  <c r="E130"/>
  <c r="E110"/>
  <c r="E29"/>
  <c r="E195"/>
  <c r="E179"/>
  <c r="E67"/>
  <c r="E55"/>
  <c r="E167"/>
  <c r="E139"/>
  <c r="E105"/>
  <c r="E76"/>
  <c r="E71"/>
  <c r="E135"/>
  <c r="E147"/>
  <c r="E155"/>
  <c r="E82"/>
  <c r="E118"/>
  <c r="E164"/>
  <c r="E119" i="55"/>
  <c r="E160"/>
  <c r="E139"/>
  <c r="E35"/>
  <c r="E64"/>
  <c r="E84"/>
  <c r="E145"/>
  <c r="E125"/>
  <c r="E27"/>
  <c r="E31"/>
  <c r="E127"/>
  <c r="E51"/>
  <c r="E123"/>
  <c r="E60"/>
  <c r="E42"/>
  <c r="E57"/>
  <c r="E131"/>
  <c r="E59"/>
  <c r="E172"/>
  <c r="E164"/>
  <c r="E40"/>
  <c r="E189"/>
  <c r="E122"/>
  <c r="E146"/>
  <c r="E37"/>
  <c r="E26"/>
  <c r="E181"/>
  <c r="E70"/>
  <c r="E79"/>
  <c r="E162"/>
  <c r="E159"/>
  <c r="E63"/>
  <c r="E108"/>
  <c r="E147"/>
  <c r="E58"/>
  <c r="E142"/>
  <c r="E92"/>
  <c r="E153"/>
  <c r="E157"/>
  <c r="E66"/>
  <c r="E86"/>
  <c r="E89"/>
  <c r="E83"/>
  <c r="E128"/>
  <c r="E180"/>
  <c r="E75"/>
  <c r="E117"/>
  <c r="E93"/>
  <c r="E163"/>
  <c r="E71"/>
  <c r="E156"/>
  <c r="E143"/>
  <c r="E72"/>
  <c r="E47"/>
  <c r="E195"/>
  <c r="E141"/>
  <c r="E167"/>
  <c r="E50"/>
  <c r="E36"/>
  <c r="E124"/>
  <c r="E90"/>
  <c r="E178"/>
  <c r="E96"/>
  <c r="E99"/>
  <c r="E171"/>
  <c r="E129"/>
  <c r="E41"/>
  <c r="E184"/>
  <c r="E179"/>
  <c r="E81"/>
  <c r="E144"/>
  <c r="E55"/>
  <c r="E39"/>
  <c r="E46"/>
  <c r="E54"/>
  <c r="E152"/>
  <c r="E69"/>
  <c r="E133"/>
  <c r="E104"/>
  <c r="E105"/>
  <c r="E170"/>
  <c r="E175"/>
  <c r="E98"/>
  <c r="E28"/>
  <c r="E132"/>
  <c r="E140"/>
  <c r="E165"/>
  <c r="E158"/>
  <c r="E120"/>
  <c r="E33"/>
  <c r="E49"/>
  <c r="E34"/>
  <c r="E150"/>
  <c r="E121"/>
  <c r="E154"/>
  <c r="E116"/>
  <c r="E56"/>
  <c r="E148"/>
  <c r="E138"/>
  <c r="E174"/>
  <c r="E76"/>
  <c r="E188"/>
  <c r="E192"/>
  <c r="E111"/>
  <c r="E149"/>
  <c r="E45"/>
  <c r="E44"/>
  <c r="E130"/>
  <c r="E103"/>
  <c r="E62"/>
  <c r="E48"/>
  <c r="E88"/>
  <c r="E197"/>
  <c r="E155"/>
  <c r="E61"/>
  <c r="E185"/>
  <c r="E30"/>
  <c r="E173"/>
  <c r="E109"/>
  <c r="E82"/>
  <c r="E186"/>
  <c r="E67"/>
  <c r="E73"/>
  <c r="E113"/>
  <c r="E65"/>
  <c r="E166"/>
  <c r="E87"/>
  <c r="E80"/>
  <c r="E182"/>
  <c r="E191"/>
  <c r="E112"/>
  <c r="E32"/>
  <c r="E134"/>
  <c r="E110"/>
  <c r="E52"/>
  <c r="E97"/>
  <c r="E136"/>
  <c r="E169"/>
  <c r="E85"/>
  <c r="E183"/>
  <c r="E68"/>
  <c r="E114"/>
  <c r="E43"/>
  <c r="E100"/>
  <c r="E91"/>
  <c r="E118"/>
  <c r="E77"/>
  <c r="E135"/>
  <c r="E193"/>
  <c r="E168"/>
  <c r="E196"/>
  <c r="E137"/>
  <c r="E74"/>
  <c r="E101"/>
  <c r="E176"/>
  <c r="E161"/>
  <c r="E94"/>
  <c r="E102"/>
  <c r="E95"/>
  <c r="E177"/>
  <c r="E107"/>
  <c r="E53"/>
  <c r="E115"/>
  <c r="E29"/>
  <c r="E78"/>
  <c r="E151"/>
  <c r="E126"/>
  <c r="E38"/>
  <c r="E80" i="60"/>
  <c r="E155"/>
  <c r="E47"/>
  <c r="E119"/>
  <c r="E48"/>
  <c r="E123"/>
  <c r="E178"/>
  <c r="E44"/>
  <c r="E172"/>
  <c r="E113"/>
  <c r="E32"/>
  <c r="E51"/>
  <c r="E92"/>
  <c r="E83"/>
  <c r="E151"/>
  <c r="E107"/>
  <c r="E61"/>
  <c r="E128"/>
  <c r="E28"/>
  <c r="E166"/>
  <c r="E108"/>
  <c r="E144"/>
  <c r="E40"/>
  <c r="E164"/>
  <c r="E137"/>
  <c r="E197"/>
  <c r="E185"/>
  <c r="E184"/>
  <c r="E145"/>
  <c r="E170"/>
  <c r="E175"/>
  <c r="E146"/>
  <c r="E134"/>
  <c r="E191"/>
  <c r="E122"/>
  <c r="E29"/>
  <c r="E38"/>
  <c r="E86"/>
  <c r="E139"/>
  <c r="E91"/>
  <c r="E64"/>
  <c r="E163"/>
  <c r="E95"/>
  <c r="E125"/>
  <c r="E188"/>
  <c r="E182"/>
  <c r="E176"/>
  <c r="E87"/>
  <c r="E117"/>
  <c r="E154"/>
  <c r="E180"/>
  <c r="E39"/>
  <c r="E100"/>
  <c r="E68"/>
  <c r="E150"/>
  <c r="E57"/>
  <c r="E161"/>
  <c r="E192"/>
  <c r="E69"/>
  <c r="E46"/>
  <c r="E34"/>
  <c r="E131"/>
  <c r="E63"/>
  <c r="E109"/>
  <c r="E43"/>
  <c r="E174"/>
  <c r="E127"/>
  <c r="E72"/>
  <c r="E193"/>
  <c r="E121"/>
  <c r="E54"/>
  <c r="E52"/>
  <c r="E162"/>
  <c r="E31"/>
  <c r="E138"/>
  <c r="E148"/>
  <c r="E179"/>
  <c r="E26"/>
  <c r="E96"/>
  <c r="E157"/>
  <c r="E143"/>
  <c r="E195"/>
  <c r="E58"/>
  <c r="E114"/>
  <c r="E147"/>
  <c r="E167"/>
  <c r="E186"/>
  <c r="E104"/>
  <c r="E130"/>
  <c r="E168"/>
  <c r="E112"/>
  <c r="E37"/>
  <c r="E102"/>
  <c r="E60"/>
  <c r="E85"/>
  <c r="E140"/>
  <c r="E129"/>
  <c r="E30"/>
  <c r="E62"/>
  <c r="E75"/>
  <c r="E93"/>
  <c r="E160"/>
  <c r="E71"/>
  <c r="E36"/>
  <c r="E169"/>
  <c r="E67"/>
  <c r="E156"/>
  <c r="E165"/>
  <c r="E88"/>
  <c r="E41"/>
  <c r="E101"/>
  <c r="E66"/>
  <c r="E59"/>
  <c r="E159"/>
  <c r="E42"/>
  <c r="E136"/>
  <c r="E74"/>
  <c r="E142"/>
  <c r="E133"/>
  <c r="E103"/>
  <c r="E177"/>
  <c r="E35"/>
  <c r="E79"/>
  <c r="E120"/>
  <c r="E141"/>
  <c r="E50"/>
  <c r="E105"/>
  <c r="E124"/>
  <c r="E45"/>
  <c r="E183"/>
  <c r="E97"/>
  <c r="E135"/>
  <c r="E98"/>
  <c r="E153"/>
  <c r="E84"/>
  <c r="E73"/>
  <c r="E171"/>
  <c r="E173"/>
  <c r="E115"/>
  <c r="E70"/>
  <c r="E33"/>
  <c r="E99"/>
  <c r="E94"/>
  <c r="E90"/>
  <c r="E56"/>
  <c r="E189"/>
  <c r="E78"/>
  <c r="E196"/>
  <c r="E118"/>
  <c r="E53"/>
  <c r="E111"/>
  <c r="E89"/>
  <c r="E65"/>
  <c r="E126"/>
  <c r="E82"/>
  <c r="E76"/>
  <c r="E181"/>
  <c r="E49"/>
  <c r="E27"/>
  <c r="E149"/>
  <c r="E110"/>
  <c r="E55"/>
  <c r="E116"/>
  <c r="E81"/>
  <c r="E152"/>
  <c r="E77"/>
  <c r="E158"/>
  <c r="E132"/>
  <c r="E86" i="58"/>
  <c r="E116"/>
  <c r="E166"/>
  <c r="E81"/>
  <c r="E27"/>
  <c r="E98"/>
  <c r="E136"/>
  <c r="E140"/>
  <c r="E48"/>
  <c r="E149"/>
  <c r="E117"/>
  <c r="E105"/>
  <c r="E88"/>
  <c r="E103"/>
  <c r="E161"/>
  <c r="E157"/>
  <c r="E186"/>
  <c r="E41"/>
  <c r="E185"/>
  <c r="E47"/>
  <c r="E70"/>
  <c r="E171"/>
  <c r="E175"/>
  <c r="E130"/>
  <c r="E57"/>
  <c r="E178"/>
  <c r="E71"/>
  <c r="E118"/>
  <c r="E197"/>
  <c r="E95"/>
  <c r="E165"/>
  <c r="E121"/>
  <c r="E195"/>
  <c r="E30"/>
  <c r="E53"/>
  <c r="E153"/>
  <c r="E148"/>
  <c r="E170"/>
  <c r="E159"/>
  <c r="E111"/>
  <c r="E177"/>
  <c r="E67"/>
  <c r="E110"/>
  <c r="E139"/>
  <c r="E77"/>
  <c r="E193"/>
  <c r="E154"/>
  <c r="E196"/>
  <c r="E94"/>
  <c r="E141"/>
  <c r="E150"/>
  <c r="E192"/>
  <c r="E80"/>
  <c r="E54"/>
  <c r="E42"/>
  <c r="E184"/>
  <c r="E142"/>
  <c r="E43"/>
  <c r="E132"/>
  <c r="E168"/>
  <c r="E65"/>
  <c r="E137"/>
  <c r="E85"/>
  <c r="E173"/>
  <c r="E181"/>
  <c r="E97"/>
  <c r="E26"/>
  <c r="E182"/>
  <c r="E169"/>
  <c r="E129"/>
  <c r="E174"/>
  <c r="E100"/>
  <c r="E147"/>
  <c r="E99"/>
  <c r="E76"/>
  <c r="E125"/>
  <c r="E35"/>
  <c r="E89"/>
  <c r="E72"/>
  <c r="E152"/>
  <c r="E158"/>
  <c r="E160"/>
  <c r="E183"/>
  <c r="E155"/>
  <c r="E75"/>
  <c r="E66"/>
  <c r="E113"/>
  <c r="E131"/>
  <c r="E56"/>
  <c r="E59"/>
  <c r="E101"/>
  <c r="E55"/>
  <c r="E32"/>
  <c r="E108"/>
  <c r="E49"/>
  <c r="E33"/>
  <c r="E126"/>
  <c r="E109"/>
  <c r="E79"/>
  <c r="E107"/>
  <c r="E102"/>
  <c r="E58"/>
  <c r="E115"/>
  <c r="E191"/>
  <c r="E31"/>
  <c r="E82"/>
  <c r="E151"/>
  <c r="E127"/>
  <c r="E120"/>
  <c r="E128"/>
  <c r="E51"/>
  <c r="E162"/>
  <c r="E44"/>
  <c r="E146"/>
  <c r="E39"/>
  <c r="E135"/>
  <c r="E176"/>
  <c r="E143"/>
  <c r="E122"/>
  <c r="E83"/>
  <c r="E60"/>
  <c r="E73"/>
  <c r="E36"/>
  <c r="E45"/>
  <c r="E69"/>
  <c r="E91"/>
  <c r="E179"/>
  <c r="E64"/>
  <c r="E188"/>
  <c r="E78"/>
  <c r="E138"/>
  <c r="E61"/>
  <c r="E189"/>
  <c r="E164"/>
  <c r="E167"/>
  <c r="E133"/>
  <c r="E63"/>
  <c r="E134"/>
  <c r="E46"/>
  <c r="E87"/>
  <c r="E34"/>
  <c r="E104"/>
  <c r="E112"/>
  <c r="E50"/>
  <c r="E96"/>
  <c r="E180"/>
  <c r="E37"/>
  <c r="E52"/>
  <c r="E114"/>
  <c r="E145"/>
  <c r="E172"/>
  <c r="E62"/>
  <c r="E38"/>
  <c r="E144"/>
  <c r="E68"/>
  <c r="E156"/>
  <c r="E74"/>
  <c r="E90"/>
  <c r="E92"/>
  <c r="E40"/>
  <c r="E124"/>
  <c r="E123"/>
  <c r="E28"/>
  <c r="E29"/>
  <c r="E93"/>
  <c r="E119"/>
  <c r="E163"/>
  <c r="E84"/>
  <c r="E106" i="55"/>
  <c r="E106" i="60"/>
  <c r="E142" i="57"/>
  <c r="E88"/>
  <c r="E112"/>
  <c r="E175"/>
  <c r="E180"/>
  <c r="E145"/>
  <c r="E89"/>
  <c r="E195"/>
  <c r="E84"/>
  <c r="E64"/>
  <c r="E30"/>
  <c r="E182"/>
  <c r="E41"/>
  <c r="E54"/>
  <c r="E91"/>
  <c r="E92"/>
  <c r="E78"/>
  <c r="E75"/>
  <c r="E52"/>
  <c r="E137"/>
  <c r="E51"/>
  <c r="E103"/>
  <c r="E159"/>
  <c r="E163"/>
  <c r="E157"/>
  <c r="E94"/>
  <c r="E104"/>
  <c r="E146"/>
  <c r="E90"/>
  <c r="E179"/>
  <c r="E62"/>
  <c r="E65"/>
  <c r="E155"/>
  <c r="E117"/>
  <c r="E161"/>
  <c r="E114"/>
  <c r="E131"/>
  <c r="E33"/>
  <c r="E185"/>
  <c r="E171"/>
  <c r="E149"/>
  <c r="E164"/>
  <c r="E32"/>
  <c r="E63"/>
  <c r="E35"/>
  <c r="E109"/>
  <c r="E178"/>
  <c r="E50"/>
  <c r="E99"/>
  <c r="E123"/>
  <c r="E167"/>
  <c r="E44"/>
  <c r="E143"/>
  <c r="E97"/>
  <c r="E165"/>
  <c r="E162"/>
  <c r="E139"/>
  <c r="E110"/>
  <c r="E150"/>
  <c r="E193"/>
  <c r="E61"/>
  <c r="E177"/>
  <c r="E47"/>
  <c r="E189"/>
  <c r="E85"/>
  <c r="E69"/>
  <c r="E151"/>
  <c r="E174"/>
  <c r="E196"/>
  <c r="E38"/>
  <c r="E158"/>
  <c r="E140"/>
  <c r="E168"/>
  <c r="E100"/>
  <c r="E126"/>
  <c r="E173"/>
  <c r="E34"/>
  <c r="E154"/>
  <c r="E134"/>
  <c r="E73"/>
  <c r="E98"/>
  <c r="E197"/>
  <c r="E55"/>
  <c r="E26"/>
  <c r="E83"/>
  <c r="E127"/>
  <c r="E96"/>
  <c r="E29"/>
  <c r="E79"/>
  <c r="E66"/>
  <c r="E183"/>
  <c r="E57"/>
  <c r="E42"/>
  <c r="E82"/>
  <c r="E67"/>
  <c r="E107"/>
  <c r="E77"/>
  <c r="E101"/>
  <c r="E191"/>
  <c r="E152"/>
  <c r="E172"/>
  <c r="E129"/>
  <c r="E71"/>
  <c r="E95"/>
  <c r="E128"/>
  <c r="E86"/>
  <c r="E132"/>
  <c r="E87"/>
  <c r="E74"/>
  <c r="E105"/>
  <c r="E147"/>
  <c r="E108"/>
  <c r="E46"/>
  <c r="E186"/>
  <c r="E121"/>
  <c r="E153"/>
  <c r="E43"/>
  <c r="E31"/>
  <c r="E133"/>
  <c r="E59"/>
  <c r="E135"/>
  <c r="E102"/>
  <c r="E148"/>
  <c r="E136"/>
  <c r="E49"/>
  <c r="E118"/>
  <c r="E76"/>
  <c r="E138"/>
  <c r="E40"/>
  <c r="E169"/>
  <c r="E119"/>
  <c r="E122"/>
  <c r="E68"/>
  <c r="E176"/>
  <c r="E81"/>
  <c r="E45"/>
  <c r="E188"/>
  <c r="E166"/>
  <c r="E156"/>
  <c r="E70"/>
  <c r="E120"/>
  <c r="E125"/>
  <c r="E160"/>
  <c r="E184"/>
  <c r="E144"/>
  <c r="E48"/>
  <c r="E39"/>
  <c r="E170"/>
  <c r="E141"/>
  <c r="E115"/>
  <c r="E93"/>
  <c r="E72"/>
  <c r="E28"/>
  <c r="E113"/>
  <c r="E37"/>
  <c r="E60"/>
  <c r="E116"/>
  <c r="E192"/>
  <c r="E56"/>
  <c r="E58"/>
  <c r="E111"/>
  <c r="E80"/>
  <c r="E130"/>
  <c r="E124"/>
  <c r="E27"/>
  <c r="E181"/>
  <c r="E53"/>
  <c r="E36"/>
  <c r="E99" i="59"/>
  <c r="E174"/>
  <c r="E147"/>
  <c r="E47"/>
  <c r="E126"/>
  <c r="E68"/>
  <c r="E41"/>
  <c r="E55"/>
  <c r="E185"/>
  <c r="E45"/>
  <c r="E150"/>
  <c r="E74"/>
  <c r="E31"/>
  <c r="E115"/>
  <c r="E83"/>
  <c r="E168"/>
  <c r="E180"/>
  <c r="E192"/>
  <c r="E30"/>
  <c r="E56"/>
  <c r="E40"/>
  <c r="E135"/>
  <c r="E134"/>
  <c r="E44"/>
  <c r="E131"/>
  <c r="E177"/>
  <c r="E181"/>
  <c r="E121"/>
  <c r="E93"/>
  <c r="E91"/>
  <c r="E124"/>
  <c r="E33"/>
  <c r="E163"/>
  <c r="E79"/>
  <c r="E120"/>
  <c r="E113"/>
  <c r="E75"/>
  <c r="E43"/>
  <c r="E94"/>
  <c r="E127"/>
  <c r="E154"/>
  <c r="E179"/>
  <c r="E108"/>
  <c r="E153"/>
  <c r="E39"/>
  <c r="E64"/>
  <c r="E188"/>
  <c r="E71"/>
  <c r="E36"/>
  <c r="E167"/>
  <c r="E186"/>
  <c r="E82"/>
  <c r="E67"/>
  <c r="E119"/>
  <c r="E59"/>
  <c r="E87"/>
  <c r="E191"/>
  <c r="E112"/>
  <c r="E123"/>
  <c r="E103"/>
  <c r="E162"/>
  <c r="E107"/>
  <c r="E35"/>
  <c r="E46"/>
  <c r="E111"/>
  <c r="E159"/>
  <c r="E62"/>
  <c r="E92"/>
  <c r="E61"/>
  <c r="E78"/>
  <c r="E49"/>
  <c r="E66"/>
  <c r="E38"/>
  <c r="E53"/>
  <c r="E110"/>
  <c r="E133"/>
  <c r="E142"/>
  <c r="E151"/>
  <c r="E182"/>
  <c r="E128"/>
  <c r="E122"/>
  <c r="E105"/>
  <c r="E129"/>
  <c r="E139"/>
  <c r="E95"/>
  <c r="E143"/>
  <c r="E102"/>
  <c r="E176"/>
  <c r="E32"/>
  <c r="E109"/>
  <c r="E157"/>
  <c r="E183"/>
  <c r="E65"/>
  <c r="E85"/>
  <c r="E170"/>
  <c r="E140"/>
  <c r="E28"/>
  <c r="E156"/>
  <c r="E77"/>
  <c r="E114"/>
  <c r="E88"/>
  <c r="E81"/>
  <c r="E164"/>
  <c r="E178"/>
  <c r="E37"/>
  <c r="E60"/>
  <c r="E166"/>
  <c r="E141"/>
  <c r="E152"/>
  <c r="E196"/>
  <c r="E197"/>
  <c r="E42"/>
  <c r="E155"/>
  <c r="E193"/>
  <c r="E189"/>
  <c r="E116"/>
  <c r="E90"/>
  <c r="E146"/>
  <c r="E58"/>
  <c r="E98"/>
  <c r="E69"/>
  <c r="E169"/>
  <c r="E171"/>
  <c r="E48"/>
  <c r="E130"/>
  <c r="E89"/>
  <c r="E63"/>
  <c r="E117"/>
  <c r="E97"/>
  <c r="E125"/>
  <c r="E138"/>
  <c r="E80"/>
  <c r="E145"/>
  <c r="E96"/>
  <c r="E144"/>
  <c r="E158"/>
  <c r="E52"/>
  <c r="E195"/>
  <c r="E118"/>
  <c r="E132"/>
  <c r="E51"/>
  <c r="E27"/>
  <c r="E50"/>
  <c r="E57"/>
  <c r="E161"/>
  <c r="E34"/>
  <c r="E54"/>
  <c r="E100"/>
  <c r="E165"/>
  <c r="E160"/>
  <c r="E172"/>
  <c r="E104"/>
  <c r="E136"/>
  <c r="E73"/>
  <c r="E101"/>
  <c r="E137"/>
  <c r="E148"/>
  <c r="E76"/>
  <c r="E173"/>
  <c r="E70"/>
  <c r="E29"/>
  <c r="E26"/>
  <c r="E149"/>
  <c r="E184"/>
  <c r="E72"/>
  <c r="E84"/>
  <c r="E175"/>
  <c r="E86"/>
  <c r="E106" i="58"/>
  <c r="E127" i="61"/>
  <c r="E119"/>
  <c r="E85"/>
  <c r="E180"/>
  <c r="E92"/>
  <c r="E102"/>
  <c r="E155"/>
  <c r="E126"/>
  <c r="E111"/>
  <c r="E159"/>
  <c r="E144"/>
  <c r="E33"/>
  <c r="E184"/>
  <c r="E96"/>
  <c r="E32"/>
  <c r="E70"/>
  <c r="E108"/>
  <c r="E78"/>
  <c r="E62"/>
  <c r="E86"/>
  <c r="E68"/>
  <c r="E183"/>
  <c r="E195"/>
  <c r="E192"/>
  <c r="E165"/>
  <c r="E171"/>
  <c r="E174"/>
  <c r="E177"/>
  <c r="E27"/>
  <c r="E181"/>
  <c r="E99"/>
  <c r="E149"/>
  <c r="E116"/>
  <c r="E97"/>
  <c r="E191"/>
  <c r="E73"/>
  <c r="E110"/>
  <c r="E38"/>
  <c r="E100"/>
  <c r="E36"/>
  <c r="E94"/>
  <c r="E125"/>
  <c r="E182"/>
  <c r="E77"/>
  <c r="E193"/>
  <c r="E57"/>
  <c r="E30"/>
  <c r="E46"/>
  <c r="E139"/>
  <c r="E115"/>
  <c r="E147"/>
  <c r="E42"/>
  <c r="E133"/>
  <c r="E82"/>
  <c r="E189"/>
  <c r="E90"/>
  <c r="E105"/>
  <c r="E79"/>
  <c r="E173"/>
  <c r="E107"/>
  <c r="E179"/>
  <c r="E109"/>
  <c r="E28"/>
  <c r="E161"/>
  <c r="E71"/>
  <c r="E140"/>
  <c r="E136"/>
  <c r="E129"/>
  <c r="E69"/>
  <c r="E81"/>
  <c r="E120"/>
  <c r="E58"/>
  <c r="E98"/>
  <c r="E112"/>
  <c r="E167"/>
  <c r="E80"/>
  <c r="E87"/>
  <c r="E164"/>
  <c r="E44"/>
  <c r="E185"/>
  <c r="E131"/>
  <c r="E103"/>
  <c r="E48"/>
  <c r="E45"/>
  <c r="E148"/>
  <c r="E160"/>
  <c r="E55"/>
  <c r="E83"/>
  <c r="E72"/>
  <c r="E91"/>
  <c r="E176"/>
  <c r="E50"/>
  <c r="E146"/>
  <c r="E145"/>
  <c r="E166"/>
  <c r="E84"/>
  <c r="E188"/>
  <c r="E142"/>
  <c r="E65"/>
  <c r="E59"/>
  <c r="E162"/>
  <c r="E134"/>
  <c r="E74"/>
  <c r="E40"/>
  <c r="E31"/>
  <c r="E64"/>
  <c r="E89"/>
  <c r="E51"/>
  <c r="E52"/>
  <c r="E197"/>
  <c r="E137"/>
  <c r="E152"/>
  <c r="E196"/>
  <c r="E138"/>
  <c r="E67"/>
  <c r="E60"/>
  <c r="E49"/>
  <c r="E151"/>
  <c r="E104"/>
  <c r="E47"/>
  <c r="E63"/>
  <c r="E163"/>
  <c r="E29"/>
  <c r="E43"/>
  <c r="E35"/>
  <c r="E186"/>
  <c r="E54"/>
  <c r="E123"/>
  <c r="E170"/>
  <c r="E61"/>
  <c r="E117"/>
  <c r="E39"/>
  <c r="E172"/>
  <c r="E76"/>
  <c r="E178"/>
  <c r="E95"/>
  <c r="E56"/>
  <c r="E53"/>
  <c r="E66"/>
  <c r="E141"/>
  <c r="E130"/>
  <c r="E37"/>
  <c r="E157"/>
  <c r="E135"/>
  <c r="E169"/>
  <c r="E175"/>
  <c r="E34"/>
  <c r="E114"/>
  <c r="E88"/>
  <c r="E150"/>
  <c r="E124"/>
  <c r="E156"/>
  <c r="E128"/>
  <c r="E132"/>
  <c r="E26"/>
  <c r="E75"/>
  <c r="E154"/>
  <c r="E122"/>
  <c r="E153"/>
  <c r="E41"/>
  <c r="E143"/>
  <c r="E93"/>
  <c r="E168"/>
  <c r="E118"/>
  <c r="E113"/>
  <c r="E121"/>
  <c r="E101"/>
  <c r="E158"/>
  <c r="E106" i="57"/>
  <c r="E106" i="59"/>
  <c r="E80" i="62"/>
  <c r="E44"/>
  <c r="E45"/>
  <c r="P162"/>
  <c r="P39"/>
  <c r="P210"/>
  <c r="P157"/>
  <c r="E139"/>
  <c r="E59"/>
  <c r="P86"/>
  <c r="P176"/>
  <c r="P57"/>
  <c r="P168"/>
  <c r="E109"/>
  <c r="E122"/>
  <c r="E174"/>
  <c r="P250"/>
  <c r="P53"/>
  <c r="P192"/>
  <c r="P131"/>
  <c r="E38"/>
  <c r="E159"/>
  <c r="P217"/>
  <c r="P114"/>
  <c r="P145"/>
  <c r="P55"/>
  <c r="E169"/>
  <c r="E40"/>
  <c r="E83"/>
  <c r="P104"/>
  <c r="P60"/>
  <c r="P262"/>
  <c r="E76"/>
  <c r="E70"/>
  <c r="E155"/>
  <c r="P254"/>
  <c r="P229"/>
  <c r="P81"/>
  <c r="P243"/>
  <c r="E39"/>
  <c r="E156"/>
  <c r="P35"/>
  <c r="P236"/>
  <c r="P180"/>
  <c r="P172"/>
  <c r="E137"/>
  <c r="E72"/>
  <c r="E74"/>
  <c r="P116"/>
  <c r="P37"/>
  <c r="P79"/>
  <c r="P225"/>
  <c r="E71"/>
  <c r="E54"/>
  <c r="P231"/>
  <c r="P87"/>
  <c r="P197"/>
  <c r="P74"/>
  <c r="E30"/>
  <c r="E197"/>
  <c r="E100"/>
  <c r="P133"/>
  <c r="P167"/>
  <c r="P191"/>
  <c r="P77"/>
  <c r="E128"/>
  <c r="E77"/>
  <c r="P49"/>
  <c r="P33"/>
  <c r="P96"/>
  <c r="P261"/>
  <c r="E60"/>
  <c r="E157"/>
  <c r="E108"/>
  <c r="P263"/>
  <c r="P146"/>
  <c r="P122"/>
  <c r="E110"/>
  <c r="E124"/>
  <c r="E165"/>
  <c r="P266"/>
  <c r="P160"/>
  <c r="P70"/>
  <c r="E53"/>
  <c r="E180"/>
  <c r="E121"/>
  <c r="P178"/>
  <c r="P101"/>
  <c r="P98"/>
  <c r="P108"/>
  <c r="E140"/>
  <c r="E94"/>
  <c r="P203"/>
  <c r="P121"/>
  <c r="P233"/>
  <c r="P150"/>
  <c r="E66"/>
  <c r="E97"/>
  <c r="E42"/>
  <c r="P177"/>
  <c r="P30"/>
  <c r="P227"/>
  <c r="P93"/>
  <c r="E130"/>
  <c r="E131"/>
  <c r="P260"/>
  <c r="P212"/>
  <c r="P242"/>
  <c r="P228"/>
  <c r="E27"/>
  <c r="E145"/>
  <c r="E127"/>
  <c r="P152"/>
  <c r="P181"/>
  <c r="P67"/>
  <c r="E138"/>
  <c r="E48"/>
  <c r="E26"/>
  <c r="P41"/>
  <c r="P29"/>
  <c r="P126"/>
  <c r="P253"/>
  <c r="E182"/>
  <c r="E160"/>
  <c r="P42"/>
  <c r="P136"/>
  <c r="P202"/>
  <c r="P129"/>
  <c r="E151"/>
  <c r="E89"/>
  <c r="E61"/>
  <c r="P214"/>
  <c r="P32"/>
  <c r="P220"/>
  <c r="P257"/>
  <c r="E43"/>
  <c r="E142"/>
  <c r="P194"/>
  <c r="P166"/>
  <c r="P183"/>
  <c r="P239"/>
  <c r="E51"/>
  <c r="E105"/>
  <c r="E117"/>
  <c r="P193"/>
  <c r="P117"/>
  <c r="P62"/>
  <c r="E111"/>
  <c r="E69"/>
  <c r="E55"/>
  <c r="P258"/>
  <c r="P64"/>
  <c r="P31"/>
  <c r="P251"/>
  <c r="E168"/>
  <c r="E92"/>
  <c r="E172"/>
  <c r="P156"/>
  <c r="P200"/>
  <c r="P51"/>
  <c r="E82"/>
  <c r="E115"/>
  <c r="E64"/>
  <c r="P90"/>
  <c r="P213"/>
  <c r="P91"/>
  <c r="P100"/>
  <c r="E73"/>
  <c r="E184"/>
  <c r="P244"/>
  <c r="P73"/>
  <c r="P230"/>
  <c r="P222"/>
  <c r="E37"/>
  <c r="E171"/>
  <c r="E186"/>
  <c r="P155"/>
  <c r="P224"/>
  <c r="P188"/>
  <c r="E146"/>
  <c r="E41"/>
  <c r="E167"/>
  <c r="P120"/>
  <c r="P246"/>
  <c r="P48"/>
  <c r="P107"/>
  <c r="E143"/>
  <c r="E123"/>
  <c r="P196"/>
  <c r="P89"/>
  <c r="P216"/>
  <c r="P119"/>
  <c r="E91"/>
  <c r="E102"/>
  <c r="E116"/>
  <c r="P206"/>
  <c r="P207"/>
  <c r="P128"/>
  <c r="E63"/>
  <c r="E67"/>
  <c r="E176"/>
  <c r="P169"/>
  <c r="P28"/>
  <c r="P135"/>
  <c r="P179"/>
  <c r="E90"/>
  <c r="E129"/>
  <c r="P113"/>
  <c r="P54"/>
  <c r="P134"/>
  <c r="P65"/>
  <c r="E34"/>
  <c r="E118"/>
  <c r="E189"/>
  <c r="P161"/>
  <c r="P142"/>
  <c r="P232"/>
  <c r="P147"/>
  <c r="E36"/>
  <c r="E57"/>
  <c r="P237"/>
  <c r="P175"/>
  <c r="P247"/>
  <c r="P143"/>
  <c r="E144"/>
  <c r="E147"/>
  <c r="E134"/>
  <c r="P219"/>
  <c r="P223"/>
  <c r="P59"/>
  <c r="E133"/>
  <c r="E58"/>
  <c r="E119"/>
  <c r="P170"/>
  <c r="P112"/>
  <c r="P149"/>
  <c r="P85"/>
  <c r="E99"/>
  <c r="E195"/>
  <c r="P171"/>
  <c r="P173"/>
  <c r="P215"/>
  <c r="P92"/>
  <c r="E173"/>
  <c r="E163"/>
  <c r="E95"/>
  <c r="P137"/>
  <c r="P248"/>
  <c r="P40"/>
  <c r="P252"/>
  <c r="E78"/>
  <c r="E191"/>
  <c r="P249"/>
  <c r="P46"/>
  <c r="P127"/>
  <c r="P63"/>
  <c r="E154"/>
  <c r="E136"/>
  <c r="E112"/>
  <c r="P58"/>
  <c r="P61"/>
  <c r="P99"/>
  <c r="P182"/>
  <c r="E196"/>
  <c r="E192"/>
  <c r="P221"/>
  <c r="P185"/>
  <c r="P195"/>
  <c r="P43"/>
  <c r="E107"/>
  <c r="E35"/>
  <c r="E188"/>
  <c r="P66"/>
  <c r="P153"/>
  <c r="P95"/>
  <c r="E135"/>
  <c r="E101"/>
  <c r="E175"/>
  <c r="P189"/>
  <c r="P184"/>
  <c r="P115"/>
  <c r="P138"/>
  <c r="E50"/>
  <c r="E79"/>
  <c r="P186"/>
  <c r="P199"/>
  <c r="P154"/>
  <c r="P218"/>
  <c r="E153"/>
  <c r="E113"/>
  <c r="E65"/>
  <c r="P140"/>
  <c r="P159"/>
  <c r="P44"/>
  <c r="E81"/>
  <c r="E103"/>
  <c r="E114"/>
  <c r="P211"/>
  <c r="P256"/>
  <c r="P190"/>
  <c r="P105"/>
  <c r="E52"/>
  <c r="E161"/>
  <c r="P111"/>
  <c r="P130"/>
  <c r="P208"/>
  <c r="P110"/>
  <c r="E170"/>
  <c r="E178"/>
  <c r="E49"/>
  <c r="P45"/>
  <c r="P97"/>
  <c r="P255"/>
  <c r="E68"/>
  <c r="E56"/>
  <c r="E150"/>
  <c r="P163"/>
  <c r="P106"/>
  <c r="P174"/>
  <c r="P164"/>
  <c r="E183"/>
  <c r="E177"/>
  <c r="E98"/>
  <c r="P102"/>
  <c r="P235"/>
  <c r="P204"/>
  <c r="E185"/>
  <c r="E84"/>
  <c r="E164"/>
  <c r="P118"/>
  <c r="P103"/>
  <c r="P240"/>
  <c r="P198"/>
  <c r="E149"/>
  <c r="E179"/>
  <c r="P226"/>
  <c r="P123"/>
  <c r="P245"/>
  <c r="P71"/>
  <c r="E132"/>
  <c r="E33"/>
  <c r="E88"/>
  <c r="P52"/>
  <c r="P209"/>
  <c r="P50"/>
  <c r="E32"/>
  <c r="E47"/>
  <c r="E87"/>
  <c r="P75"/>
  <c r="P78"/>
  <c r="P83"/>
  <c r="P72"/>
  <c r="E46"/>
  <c r="E31"/>
  <c r="P68"/>
  <c r="P139"/>
  <c r="P201"/>
  <c r="P205"/>
  <c r="E75"/>
  <c r="E125"/>
  <c r="E85"/>
  <c r="P165"/>
  <c r="P158"/>
  <c r="P264"/>
  <c r="P84"/>
  <c r="E104"/>
  <c r="E148"/>
  <c r="P34"/>
  <c r="P88"/>
  <c r="P238"/>
  <c r="P151"/>
  <c r="E162"/>
  <c r="E181"/>
  <c r="E120"/>
  <c r="P234"/>
  <c r="P94"/>
  <c r="P56"/>
  <c r="P109"/>
  <c r="E193"/>
  <c r="E29"/>
  <c r="P132"/>
  <c r="P26"/>
  <c r="P36"/>
  <c r="P69"/>
  <c r="E28"/>
  <c r="E96"/>
  <c r="P82"/>
  <c r="P141"/>
  <c r="P27"/>
  <c r="P187"/>
  <c r="E93"/>
  <c r="E158"/>
  <c r="E126"/>
  <c r="P38"/>
  <c r="P124"/>
  <c r="P47"/>
  <c r="P125"/>
  <c r="E62"/>
  <c r="E152"/>
  <c r="P80"/>
  <c r="P76"/>
  <c r="P265"/>
  <c r="P144"/>
  <c r="E166"/>
  <c r="E141"/>
  <c r="E86"/>
  <c r="P241"/>
  <c r="P259"/>
  <c r="P148"/>
  <c r="E102" i="65"/>
  <c r="E143"/>
  <c r="E82"/>
  <c r="E176"/>
  <c r="E128"/>
  <c r="E163"/>
  <c r="E122"/>
  <c r="E156"/>
  <c r="E83"/>
  <c r="E193"/>
  <c r="E98"/>
  <c r="E195"/>
  <c r="E60"/>
  <c r="E107"/>
  <c r="E80"/>
  <c r="E110"/>
  <c r="E147"/>
  <c r="E117"/>
  <c r="E149"/>
  <c r="E177"/>
  <c r="E58"/>
  <c r="E164"/>
  <c r="E103"/>
  <c r="E191"/>
  <c r="E45"/>
  <c r="E150"/>
  <c r="E182"/>
  <c r="E141"/>
  <c r="E119"/>
  <c r="E53"/>
  <c r="E99"/>
  <c r="E85"/>
  <c r="E92"/>
  <c r="E95"/>
  <c r="E57"/>
  <c r="E30"/>
  <c r="E131"/>
  <c r="E54"/>
  <c r="E166"/>
  <c r="E162"/>
  <c r="E72"/>
  <c r="E135"/>
  <c r="E109"/>
  <c r="E43"/>
  <c r="E116"/>
  <c r="E158"/>
  <c r="E152"/>
  <c r="E50"/>
  <c r="E100"/>
  <c r="E167"/>
  <c r="E61"/>
  <c r="E161"/>
  <c r="E125"/>
  <c r="E41"/>
  <c r="E66"/>
  <c r="E86"/>
  <c r="E148"/>
  <c r="E155"/>
  <c r="E111"/>
  <c r="E93"/>
  <c r="E180"/>
  <c r="E192"/>
  <c r="E179"/>
  <c r="E52"/>
  <c r="E42"/>
  <c r="E136"/>
  <c r="E48"/>
  <c r="E73"/>
  <c r="E165"/>
  <c r="E127"/>
  <c r="E196"/>
  <c r="E146"/>
  <c r="E97"/>
  <c r="E108"/>
  <c r="E174"/>
  <c r="E32"/>
  <c r="E37"/>
  <c r="E40"/>
  <c r="E114"/>
  <c r="E63"/>
  <c r="E120"/>
  <c r="E39"/>
  <c r="E59"/>
  <c r="E126"/>
  <c r="E28"/>
  <c r="E181"/>
  <c r="E64"/>
  <c r="E36"/>
  <c r="E115"/>
  <c r="E138"/>
  <c r="E185"/>
  <c r="E170"/>
  <c r="E140"/>
  <c r="E84"/>
  <c r="E133"/>
  <c r="E27"/>
  <c r="E94"/>
  <c r="E91"/>
  <c r="E151"/>
  <c r="E142"/>
  <c r="E124"/>
  <c r="E38"/>
  <c r="E101"/>
  <c r="E76"/>
  <c r="E121"/>
  <c r="E47"/>
  <c r="E132"/>
  <c r="E160"/>
  <c r="E186"/>
  <c r="E197"/>
  <c r="E104"/>
  <c r="E75"/>
  <c r="E173"/>
  <c r="E90"/>
  <c r="E70"/>
  <c r="E159"/>
  <c r="E71"/>
  <c r="E171"/>
  <c r="E154"/>
  <c r="E44"/>
  <c r="E77"/>
  <c r="E139"/>
  <c r="E68"/>
  <c r="E96"/>
  <c r="E175"/>
  <c r="E129"/>
  <c r="E69"/>
  <c r="E62"/>
  <c r="E168"/>
  <c r="E35"/>
  <c r="E56"/>
  <c r="E31"/>
  <c r="E51"/>
  <c r="E188"/>
  <c r="E183"/>
  <c r="E134"/>
  <c r="E123"/>
  <c r="E29"/>
  <c r="E67"/>
  <c r="E34"/>
  <c r="E26"/>
  <c r="E33"/>
  <c r="E153"/>
  <c r="E65"/>
  <c r="E105"/>
  <c r="E169"/>
  <c r="E113"/>
  <c r="E55"/>
  <c r="E89"/>
  <c r="E112"/>
  <c r="E184"/>
  <c r="E74"/>
  <c r="E172"/>
  <c r="E118"/>
  <c r="E79"/>
  <c r="E81"/>
  <c r="E145"/>
  <c r="E130"/>
  <c r="E46"/>
  <c r="E78"/>
  <c r="E88"/>
  <c r="E157"/>
  <c r="E189"/>
  <c r="E49"/>
  <c r="E144"/>
  <c r="E137"/>
  <c r="E178"/>
  <c r="E87"/>
  <c r="E47" i="63"/>
  <c r="E91"/>
  <c r="E68"/>
  <c r="E176"/>
  <c r="E101"/>
  <c r="E108"/>
  <c r="E188"/>
  <c r="E146"/>
  <c r="E150"/>
  <c r="E94"/>
  <c r="E126"/>
  <c r="E92"/>
  <c r="E166"/>
  <c r="E38"/>
  <c r="E32"/>
  <c r="E59"/>
  <c r="E124"/>
  <c r="E53"/>
  <c r="E62"/>
  <c r="E100"/>
  <c r="E147"/>
  <c r="E116"/>
  <c r="E165"/>
  <c r="E110"/>
  <c r="E89"/>
  <c r="E149"/>
  <c r="E160"/>
  <c r="E88"/>
  <c r="E96"/>
  <c r="E157"/>
  <c r="E129"/>
  <c r="E130"/>
  <c r="E49"/>
  <c r="E72"/>
  <c r="E83"/>
  <c r="E61"/>
  <c r="E177"/>
  <c r="E109"/>
  <c r="E63"/>
  <c r="E30"/>
  <c r="E140"/>
  <c r="E87"/>
  <c r="E195"/>
  <c r="E97"/>
  <c r="E131"/>
  <c r="E189"/>
  <c r="E134"/>
  <c r="E173"/>
  <c r="E121"/>
  <c r="E105"/>
  <c r="E55"/>
  <c r="E39"/>
  <c r="E28"/>
  <c r="E191"/>
  <c r="E93"/>
  <c r="E152"/>
  <c r="E170"/>
  <c r="E128"/>
  <c r="E158"/>
  <c r="E45"/>
  <c r="E82"/>
  <c r="E125"/>
  <c r="E84"/>
  <c r="E145"/>
  <c r="E102"/>
  <c r="E144"/>
  <c r="E65"/>
  <c r="E81"/>
  <c r="E34"/>
  <c r="E36"/>
  <c r="E153"/>
  <c r="E151"/>
  <c r="E142"/>
  <c r="E41"/>
  <c r="E75"/>
  <c r="E26"/>
  <c r="E58"/>
  <c r="E35"/>
  <c r="E33"/>
  <c r="E79"/>
  <c r="E76"/>
  <c r="E71"/>
  <c r="E70"/>
  <c r="E107"/>
  <c r="E155"/>
  <c r="E159"/>
  <c r="E46"/>
  <c r="E37"/>
  <c r="E54"/>
  <c r="E69"/>
  <c r="E186"/>
  <c r="E161"/>
  <c r="E156"/>
  <c r="E80"/>
  <c r="E57"/>
  <c r="E181"/>
  <c r="E56"/>
  <c r="E183"/>
  <c r="E77"/>
  <c r="E113"/>
  <c r="E136"/>
  <c r="E112"/>
  <c r="E42"/>
  <c r="E167"/>
  <c r="E95"/>
  <c r="E60"/>
  <c r="E139"/>
  <c r="E64"/>
  <c r="E135"/>
  <c r="E31"/>
  <c r="E172"/>
  <c r="E43"/>
  <c r="E184"/>
  <c r="E192"/>
  <c r="E103"/>
  <c r="E74"/>
  <c r="E163"/>
  <c r="E48"/>
  <c r="E169"/>
  <c r="E52"/>
  <c r="E138"/>
  <c r="E132"/>
  <c r="E44"/>
  <c r="E154"/>
  <c r="E193"/>
  <c r="E86"/>
  <c r="E90"/>
  <c r="E98"/>
  <c r="E67"/>
  <c r="E122"/>
  <c r="E164"/>
  <c r="E40"/>
  <c r="E171"/>
  <c r="E162"/>
  <c r="E178"/>
  <c r="E119"/>
  <c r="E196"/>
  <c r="E180"/>
  <c r="E66"/>
  <c r="E114"/>
  <c r="E29"/>
  <c r="E118"/>
  <c r="E197"/>
  <c r="E141"/>
  <c r="E168"/>
  <c r="E117"/>
  <c r="E137"/>
  <c r="E99"/>
  <c r="E115"/>
  <c r="E182"/>
  <c r="E50"/>
  <c r="E51"/>
  <c r="E123"/>
  <c r="E174"/>
  <c r="E104"/>
  <c r="E111"/>
  <c r="E27"/>
  <c r="E185"/>
  <c r="E120"/>
  <c r="E78"/>
  <c r="E85"/>
  <c r="E143"/>
  <c r="E148"/>
  <c r="E127"/>
  <c r="E179"/>
  <c r="E73"/>
  <c r="E133"/>
  <c r="E175"/>
  <c r="E106" i="62"/>
  <c r="E106" i="65"/>
  <c r="E81" i="67"/>
  <c r="E104"/>
  <c r="E148"/>
  <c r="E147"/>
  <c r="E121"/>
  <c r="E168"/>
  <c r="E149"/>
  <c r="E89"/>
  <c r="E132"/>
  <c r="E101"/>
  <c r="E51"/>
  <c r="E153"/>
  <c r="E161"/>
  <c r="E118"/>
  <c r="E70"/>
  <c r="E42"/>
  <c r="E176"/>
  <c r="E110"/>
  <c r="E193"/>
  <c r="E127"/>
  <c r="E162"/>
  <c r="E143"/>
  <c r="E125"/>
  <c r="E135"/>
  <c r="E183"/>
  <c r="E100"/>
  <c r="E136"/>
  <c r="E65"/>
  <c r="E28"/>
  <c r="E97"/>
  <c r="E75"/>
  <c r="E137"/>
  <c r="E157"/>
  <c r="E111"/>
  <c r="E177"/>
  <c r="E152"/>
  <c r="E140"/>
  <c r="E77"/>
  <c r="E85"/>
  <c r="E119"/>
  <c r="E95"/>
  <c r="E78"/>
  <c r="E103"/>
  <c r="E182"/>
  <c r="E114"/>
  <c r="E134"/>
  <c r="E181"/>
  <c r="E87"/>
  <c r="E130"/>
  <c r="E33"/>
  <c r="E27"/>
  <c r="E122"/>
  <c r="E34"/>
  <c r="E163"/>
  <c r="E59"/>
  <c r="E172"/>
  <c r="E53"/>
  <c r="E31"/>
  <c r="E154"/>
  <c r="E109"/>
  <c r="E50"/>
  <c r="E142"/>
  <c r="E146"/>
  <c r="E57"/>
  <c r="E56"/>
  <c r="E108"/>
  <c r="E126"/>
  <c r="E131"/>
  <c r="E151"/>
  <c r="E191"/>
  <c r="E133"/>
  <c r="E48"/>
  <c r="E145"/>
  <c r="E76"/>
  <c r="E91"/>
  <c r="E171"/>
  <c r="E68"/>
  <c r="E73"/>
  <c r="E166"/>
  <c r="E61"/>
  <c r="E138"/>
  <c r="E158"/>
  <c r="E88"/>
  <c r="E107"/>
  <c r="E71"/>
  <c r="E36"/>
  <c r="E37"/>
  <c r="E90"/>
  <c r="E39"/>
  <c r="E35"/>
  <c r="E186"/>
  <c r="E58"/>
  <c r="E129"/>
  <c r="E196"/>
  <c r="E99"/>
  <c r="E26"/>
  <c r="E112"/>
  <c r="E52"/>
  <c r="E184"/>
  <c r="E115"/>
  <c r="E47"/>
  <c r="E45"/>
  <c r="E164"/>
  <c r="E54"/>
  <c r="E165"/>
  <c r="E102"/>
  <c r="E96"/>
  <c r="E167"/>
  <c r="E44"/>
  <c r="E29"/>
  <c r="E170"/>
  <c r="E55"/>
  <c r="E105"/>
  <c r="E66"/>
  <c r="E128"/>
  <c r="E79"/>
  <c r="E144"/>
  <c r="E180"/>
  <c r="E38"/>
  <c r="E72"/>
  <c r="E160"/>
  <c r="E150"/>
  <c r="E80"/>
  <c r="E94"/>
  <c r="E123"/>
  <c r="E69"/>
  <c r="E178"/>
  <c r="E40"/>
  <c r="E155"/>
  <c r="E185"/>
  <c r="E169"/>
  <c r="E92"/>
  <c r="E116"/>
  <c r="E86"/>
  <c r="E106"/>
  <c r="E43"/>
  <c r="E41"/>
  <c r="E63"/>
  <c r="E67"/>
  <c r="E173"/>
  <c r="E156"/>
  <c r="E82"/>
  <c r="E188"/>
  <c r="E141"/>
  <c r="E32"/>
  <c r="E64"/>
  <c r="E49"/>
  <c r="E98"/>
  <c r="E113"/>
  <c r="E60"/>
  <c r="E93"/>
  <c r="E159"/>
  <c r="E189"/>
  <c r="E124"/>
  <c r="E30"/>
  <c r="E62"/>
  <c r="E83"/>
  <c r="E174"/>
  <c r="E84"/>
  <c r="E139"/>
  <c r="E197"/>
  <c r="E179"/>
  <c r="E175"/>
  <c r="E46"/>
  <c r="E192"/>
  <c r="E74"/>
  <c r="E120"/>
  <c r="E117"/>
  <c r="E195"/>
  <c r="E48" i="64"/>
  <c r="E113"/>
  <c r="E29"/>
  <c r="E147"/>
  <c r="E134"/>
  <c r="E118"/>
  <c r="E154"/>
  <c r="E145"/>
  <c r="E50"/>
  <c r="E133"/>
  <c r="E164"/>
  <c r="E124"/>
  <c r="E107"/>
  <c r="E104"/>
  <c r="E166"/>
  <c r="E102"/>
  <c r="E76"/>
  <c r="E126"/>
  <c r="E140"/>
  <c r="E99"/>
  <c r="E136"/>
  <c r="E109"/>
  <c r="E130"/>
  <c r="E165"/>
  <c r="E112"/>
  <c r="E81"/>
  <c r="E168"/>
  <c r="E148"/>
  <c r="E157"/>
  <c r="E167"/>
  <c r="E155"/>
  <c r="E45"/>
  <c r="E153"/>
  <c r="E33"/>
  <c r="E151"/>
  <c r="E95"/>
  <c r="E43"/>
  <c r="E188"/>
  <c r="E66"/>
  <c r="E170"/>
  <c r="E74"/>
  <c r="E184"/>
  <c r="E80"/>
  <c r="E182"/>
  <c r="E129"/>
  <c r="E197"/>
  <c r="E47"/>
  <c r="E196"/>
  <c r="E185"/>
  <c r="E55"/>
  <c r="E183"/>
  <c r="E28"/>
  <c r="E158"/>
  <c r="E101"/>
  <c r="E160"/>
  <c r="E40"/>
  <c r="E117"/>
  <c r="E90"/>
  <c r="E59"/>
  <c r="E77"/>
  <c r="E144"/>
  <c r="E57"/>
  <c r="E70"/>
  <c r="E108"/>
  <c r="E38"/>
  <c r="E71"/>
  <c r="E119"/>
  <c r="E150"/>
  <c r="E93"/>
  <c r="E39"/>
  <c r="E152"/>
  <c r="E78"/>
  <c r="E143"/>
  <c r="E86"/>
  <c r="E32"/>
  <c r="E51"/>
  <c r="E52"/>
  <c r="E31"/>
  <c r="E131"/>
  <c r="E105"/>
  <c r="E96"/>
  <c r="E127"/>
  <c r="E178"/>
  <c r="E53"/>
  <c r="E54"/>
  <c r="E46"/>
  <c r="E42"/>
  <c r="E121"/>
  <c r="E138"/>
  <c r="E79"/>
  <c r="E115"/>
  <c r="E27"/>
  <c r="E58"/>
  <c r="E161"/>
  <c r="E114"/>
  <c r="E128"/>
  <c r="E181"/>
  <c r="E135"/>
  <c r="E176"/>
  <c r="E41"/>
  <c r="E110"/>
  <c r="E62"/>
  <c r="E35"/>
  <c r="E122"/>
  <c r="E159"/>
  <c r="E186"/>
  <c r="E44"/>
  <c r="E91"/>
  <c r="E63"/>
  <c r="E139"/>
  <c r="E132"/>
  <c r="E146"/>
  <c r="E37"/>
  <c r="E111"/>
  <c r="E83"/>
  <c r="E100"/>
  <c r="E65"/>
  <c r="E141"/>
  <c r="E34"/>
  <c r="E73"/>
  <c r="E30"/>
  <c r="E68"/>
  <c r="E82"/>
  <c r="E189"/>
  <c r="E69"/>
  <c r="E171"/>
  <c r="E191"/>
  <c r="E123"/>
  <c r="E192"/>
  <c r="E87"/>
  <c r="E180"/>
  <c r="E64"/>
  <c r="E177"/>
  <c r="E172"/>
  <c r="E116"/>
  <c r="E84"/>
  <c r="E137"/>
  <c r="E72"/>
  <c r="E75"/>
  <c r="E85"/>
  <c r="E169"/>
  <c r="E94"/>
  <c r="E179"/>
  <c r="E98"/>
  <c r="E61"/>
  <c r="E92"/>
  <c r="E56"/>
  <c r="E103"/>
  <c r="E97"/>
  <c r="E175"/>
  <c r="E89"/>
  <c r="E60"/>
  <c r="E88"/>
  <c r="E149"/>
  <c r="E125"/>
  <c r="E142"/>
  <c r="E156"/>
  <c r="E162"/>
  <c r="E26"/>
  <c r="E49"/>
  <c r="E163"/>
  <c r="E173"/>
  <c r="E195"/>
  <c r="E193"/>
  <c r="E120"/>
  <c r="E36"/>
  <c r="E67"/>
  <c r="E174"/>
  <c r="E71" i="66"/>
  <c r="E34"/>
  <c r="E143"/>
  <c r="E84"/>
  <c r="E77"/>
  <c r="E102"/>
  <c r="E181"/>
  <c r="E154"/>
  <c r="E68"/>
  <c r="E146"/>
  <c r="E115"/>
  <c r="E142"/>
  <c r="E178"/>
  <c r="E98"/>
  <c r="E60"/>
  <c r="E151"/>
  <c r="E189"/>
  <c r="E116"/>
  <c r="E114"/>
  <c r="E47"/>
  <c r="E53"/>
  <c r="E128"/>
  <c r="E180"/>
  <c r="E55"/>
  <c r="E159"/>
  <c r="E158"/>
  <c r="E108"/>
  <c r="E59"/>
  <c r="E44"/>
  <c r="E169"/>
  <c r="E86"/>
  <c r="E100"/>
  <c r="E48"/>
  <c r="E165"/>
  <c r="E174"/>
  <c r="E54"/>
  <c r="E87"/>
  <c r="E96"/>
  <c r="E64"/>
  <c r="E120"/>
  <c r="E171"/>
  <c r="E40"/>
  <c r="E121"/>
  <c r="E193"/>
  <c r="E196"/>
  <c r="E26"/>
  <c r="E43"/>
  <c r="E113"/>
  <c r="E148"/>
  <c r="E140"/>
  <c r="E179"/>
  <c r="E105"/>
  <c r="E188"/>
  <c r="E118"/>
  <c r="E123"/>
  <c r="E61"/>
  <c r="E30"/>
  <c r="E160"/>
  <c r="E28"/>
  <c r="E33"/>
  <c r="E62"/>
  <c r="E79"/>
  <c r="E130"/>
  <c r="E195"/>
  <c r="E66"/>
  <c r="E172"/>
  <c r="E103"/>
  <c r="E32"/>
  <c r="E136"/>
  <c r="E90"/>
  <c r="E191"/>
  <c r="E125"/>
  <c r="E197"/>
  <c r="E80"/>
  <c r="E133"/>
  <c r="E170"/>
  <c r="E126"/>
  <c r="E129"/>
  <c r="E144"/>
  <c r="E152"/>
  <c r="E122"/>
  <c r="E101"/>
  <c r="E31"/>
  <c r="E74"/>
  <c r="E192"/>
  <c r="E83"/>
  <c r="E78"/>
  <c r="E58"/>
  <c r="E182"/>
  <c r="E153"/>
  <c r="E176"/>
  <c r="E131"/>
  <c r="E94"/>
  <c r="E99"/>
  <c r="E135"/>
  <c r="E124"/>
  <c r="E95"/>
  <c r="E49"/>
  <c r="E149"/>
  <c r="E183"/>
  <c r="E161"/>
  <c r="E141"/>
  <c r="E37"/>
  <c r="E67"/>
  <c r="E127"/>
  <c r="E110"/>
  <c r="E163"/>
  <c r="E52"/>
  <c r="E88"/>
  <c r="E51"/>
  <c r="E185"/>
  <c r="E112"/>
  <c r="E82"/>
  <c r="E69"/>
  <c r="E134"/>
  <c r="E29"/>
  <c r="E92"/>
  <c r="E119"/>
  <c r="E173"/>
  <c r="E184"/>
  <c r="E85"/>
  <c r="E72"/>
  <c r="E147"/>
  <c r="E97"/>
  <c r="E91"/>
  <c r="E50"/>
  <c r="E109"/>
  <c r="E45"/>
  <c r="E104"/>
  <c r="E46"/>
  <c r="E81"/>
  <c r="E35"/>
  <c r="E36"/>
  <c r="E186"/>
  <c r="E156"/>
  <c r="E168"/>
  <c r="E107"/>
  <c r="E38"/>
  <c r="E132"/>
  <c r="E167"/>
  <c r="E70"/>
  <c r="E150"/>
  <c r="E164"/>
  <c r="E76"/>
  <c r="E39"/>
  <c r="E65"/>
  <c r="E139"/>
  <c r="E56"/>
  <c r="E111"/>
  <c r="E175"/>
  <c r="E155"/>
  <c r="E137"/>
  <c r="E145"/>
  <c r="E177"/>
  <c r="E89"/>
  <c r="E57"/>
  <c r="E162"/>
  <c r="E138"/>
  <c r="E63"/>
  <c r="E75"/>
  <c r="E27"/>
  <c r="E117"/>
  <c r="E41"/>
  <c r="E42"/>
  <c r="E166"/>
  <c r="E157"/>
  <c r="E73"/>
  <c r="E93"/>
  <c r="E106" i="64"/>
  <c r="E106" i="66"/>
  <c r="B14" i="62" l="1"/>
  <c r="B15" s="1"/>
  <c r="B14" i="64"/>
  <c r="R114" s="1"/>
  <c r="B14" i="59"/>
  <c r="Q118" s="1"/>
  <c r="B14" i="54"/>
  <c r="R147" s="1"/>
  <c r="B14" i="66"/>
  <c r="R164" s="1"/>
  <c r="B14" i="65"/>
  <c r="Q127" s="1"/>
  <c r="B14" i="58"/>
  <c r="S111" s="1"/>
  <c r="B14" i="55"/>
  <c r="S136" s="1"/>
  <c r="B14" i="56"/>
  <c r="B14" i="60"/>
  <c r="S162" s="1"/>
  <c r="B14" i="47"/>
  <c r="R170" s="1"/>
  <c r="B14" i="57"/>
  <c r="R113" s="1"/>
  <c r="B14" i="68"/>
  <c r="Q166" s="1"/>
  <c r="B14" i="48"/>
  <c r="Q156" s="1"/>
  <c r="B14" i="61"/>
  <c r="R112" s="1"/>
  <c r="B14" i="50"/>
  <c r="R120" s="1"/>
  <c r="B14" i="63"/>
  <c r="S179" s="1"/>
  <c r="B14" i="49"/>
  <c r="Q137" s="1"/>
  <c r="B14" i="67"/>
  <c r="Q116" s="1"/>
  <c r="B14" i="51"/>
  <c r="S116" s="1"/>
  <c r="B14" i="52"/>
  <c r="Q168" s="1"/>
  <c r="B14" i="53"/>
  <c r="R134" s="1"/>
  <c r="S154" i="51" l="1"/>
  <c r="R157" i="60"/>
  <c r="Q167" i="68"/>
  <c r="S178"/>
  <c r="Q158" i="47"/>
  <c r="Q152"/>
  <c r="R144" i="57"/>
  <c r="R144" i="47"/>
  <c r="S168" i="58"/>
  <c r="Q133" i="67"/>
  <c r="S119" i="60"/>
  <c r="S164" i="52"/>
  <c r="Q132" i="58"/>
  <c r="Q132" i="67"/>
  <c r="Q149" i="61"/>
  <c r="R162" i="51"/>
  <c r="S142" i="58"/>
  <c r="Q174"/>
  <c r="Q130"/>
  <c r="S128" i="61"/>
  <c r="R165" i="58"/>
  <c r="S114"/>
  <c r="Q145" i="68"/>
  <c r="S183" i="52"/>
  <c r="Q138" i="66"/>
  <c r="Q174"/>
  <c r="S180" i="52"/>
  <c r="S161" i="66"/>
  <c r="Q134" i="61"/>
  <c r="R146" i="57"/>
  <c r="R160" i="66"/>
  <c r="R183" i="60"/>
  <c r="R177" i="49"/>
  <c r="Q118" i="60"/>
  <c r="S175" i="67"/>
  <c r="Q167" i="51"/>
  <c r="S145" i="60"/>
  <c r="R175" i="66"/>
  <c r="R109" i="58"/>
  <c r="R162" i="54"/>
  <c r="R120" i="49"/>
  <c r="Q106" i="51"/>
  <c r="Q109" i="61"/>
  <c r="R127" i="58"/>
  <c r="Q178" i="61"/>
  <c r="S111" i="54"/>
  <c r="R167" i="58"/>
  <c r="R143" i="68"/>
  <c r="R137" i="66"/>
  <c r="R166" i="67"/>
  <c r="Q129"/>
  <c r="Q162" i="51"/>
  <c r="S176" i="52"/>
  <c r="R123" i="54"/>
  <c r="S133" i="49"/>
  <c r="Q168" i="47"/>
  <c r="Q142" i="54"/>
  <c r="R182" i="67"/>
  <c r="Q174" i="54"/>
  <c r="R185" i="60"/>
  <c r="R169" i="49"/>
  <c r="S166" i="68"/>
  <c r="Q177" i="57"/>
  <c r="Q146" i="48"/>
  <c r="S147" i="53"/>
  <c r="R158" i="51"/>
  <c r="S178" i="66"/>
  <c r="R110" i="57"/>
  <c r="Q134" i="60"/>
  <c r="Q178" i="49"/>
  <c r="S167" i="60"/>
  <c r="R117" i="67"/>
  <c r="S135" i="51"/>
  <c r="S150" i="52"/>
  <c r="S149" i="68"/>
  <c r="Q128" i="49"/>
  <c r="S108" i="47"/>
  <c r="R129" i="68"/>
  <c r="Q124" i="48"/>
  <c r="Q129" i="54"/>
  <c r="Q174" i="47"/>
  <c r="R133" i="58"/>
  <c r="Q133"/>
  <c r="Q138"/>
  <c r="Q112" i="61"/>
  <c r="S119" i="58"/>
  <c r="R148" i="67"/>
  <c r="S138" i="47"/>
  <c r="S138" i="58"/>
  <c r="S125"/>
  <c r="R167" i="61"/>
  <c r="R158"/>
  <c r="R119" i="58"/>
  <c r="Q184" i="61"/>
  <c r="R150" i="47"/>
  <c r="S141" i="58"/>
  <c r="R149" i="61"/>
  <c r="Q163"/>
  <c r="R150" i="58"/>
  <c r="Q170"/>
  <c r="R154"/>
  <c r="S120" i="61"/>
  <c r="R111"/>
  <c r="Q163" i="67"/>
  <c r="S138" i="48"/>
  <c r="R126" i="66"/>
  <c r="S120" i="47"/>
  <c r="S134"/>
  <c r="Q110" i="58"/>
  <c r="S154"/>
  <c r="S164" i="50"/>
  <c r="Q126" i="60"/>
  <c r="Q118" i="61"/>
  <c r="Q155"/>
  <c r="S163" i="68"/>
  <c r="Q118" i="57"/>
  <c r="Q138" i="49"/>
  <c r="R174" i="58"/>
  <c r="R166" i="61"/>
  <c r="R151" i="66"/>
  <c r="Q164" i="58"/>
  <c r="Q173"/>
  <c r="Q154" i="50"/>
  <c r="Q117" i="61"/>
  <c r="Q174"/>
  <c r="Q132" i="57"/>
  <c r="R155" i="49"/>
  <c r="R178" i="58"/>
  <c r="S124" i="66"/>
  <c r="R120" i="58"/>
  <c r="S108"/>
  <c r="S107" i="60"/>
  <c r="S145" i="57"/>
  <c r="S114" i="51"/>
  <c r="S144" i="54"/>
  <c r="R119"/>
  <c r="S151" i="68"/>
  <c r="S142" i="60"/>
  <c r="Q185" i="61"/>
  <c r="R176" i="58"/>
  <c r="R124" i="61"/>
  <c r="Q142"/>
  <c r="R175" i="58"/>
  <c r="Q136" i="61"/>
  <c r="S115" i="67"/>
  <c r="S117" i="58"/>
  <c r="S183"/>
  <c r="Q168" i="48"/>
  <c r="S162" i="67"/>
  <c r="R129" i="48"/>
  <c r="S146" i="66"/>
  <c r="R132" i="47"/>
  <c r="Q116" i="58"/>
  <c r="R110"/>
  <c r="R155"/>
  <c r="Q135" i="52"/>
  <c r="R154" i="60"/>
  <c r="Q138" i="61"/>
  <c r="R150" i="54"/>
  <c r="R123" i="68"/>
  <c r="R114" i="59"/>
  <c r="S182" i="65"/>
  <c r="Q159" i="58"/>
  <c r="Q162" i="61"/>
  <c r="Q131" i="66"/>
  <c r="S107" i="58"/>
  <c r="R186"/>
  <c r="Q180" i="52"/>
  <c r="R132" i="61"/>
  <c r="R116"/>
  <c r="Q169" i="57"/>
  <c r="Q142" i="67"/>
  <c r="R120" i="61"/>
  <c r="S157" i="66"/>
  <c r="Q166" i="58"/>
  <c r="Q157"/>
  <c r="Q140" i="61"/>
  <c r="Q137" i="59"/>
  <c r="Q132" i="51"/>
  <c r="S145" i="59"/>
  <c r="Q152" i="57"/>
  <c r="S165" i="58"/>
  <c r="Q151" i="61"/>
  <c r="R144"/>
  <c r="R137" i="58"/>
  <c r="Q135"/>
  <c r="Q137"/>
  <c r="Q141" i="61"/>
  <c r="R153" i="48"/>
  <c r="R175" i="47"/>
  <c r="Q131" i="58"/>
  <c r="R156" i="61"/>
  <c r="R131" i="59"/>
  <c r="R149" i="58"/>
  <c r="Q141" i="67"/>
  <c r="Q160" i="58"/>
  <c r="Q120" i="61"/>
  <c r="Q166"/>
  <c r="R135" i="58"/>
  <c r="S182" i="55"/>
  <c r="R168" i="58"/>
  <c r="Q153"/>
  <c r="S179" i="67"/>
  <c r="Q178" i="66"/>
  <c r="Q119" i="51"/>
  <c r="Q137" i="47"/>
  <c r="Q140" i="58"/>
  <c r="Q184"/>
  <c r="S151"/>
  <c r="Q149" i="52"/>
  <c r="S183" i="60"/>
  <c r="R110" i="61"/>
  <c r="Q163" i="54"/>
  <c r="S146" i="68"/>
  <c r="R171" i="59"/>
  <c r="Q149" i="65"/>
  <c r="Q126" i="58"/>
  <c r="R137" i="67"/>
  <c r="S166" i="51"/>
  <c r="S143" i="58"/>
  <c r="Q147"/>
  <c r="S146" i="52"/>
  <c r="Q168" i="61"/>
  <c r="S183" i="54"/>
  <c r="S159" i="53"/>
  <c r="Q144" i="51"/>
  <c r="R182" i="61"/>
  <c r="S180" i="51"/>
  <c r="R112" i="58"/>
  <c r="S147"/>
  <c r="Q157" i="61"/>
  <c r="S175" i="65"/>
  <c r="Q174" i="50"/>
  <c r="S139" i="59"/>
  <c r="R122" i="61"/>
  <c r="Q134" i="58"/>
  <c r="R107"/>
  <c r="S136" i="47"/>
  <c r="Q145" i="50"/>
  <c r="Q159" i="61"/>
  <c r="S160" i="58"/>
  <c r="Q154"/>
  <c r="Q112" i="67"/>
  <c r="S128" i="58"/>
  <c r="Q177"/>
  <c r="R179" i="65"/>
  <c r="Q183" i="58"/>
  <c r="R152" i="61"/>
  <c r="Q149" i="58"/>
  <c r="R121" i="61"/>
  <c r="Q116" i="59"/>
  <c r="Q182" i="58"/>
  <c r="S149" i="67"/>
  <c r="Q136" i="51"/>
  <c r="Q131" i="47"/>
  <c r="R128" i="58"/>
  <c r="S178"/>
  <c r="S182"/>
  <c r="Q170" i="60"/>
  <c r="R157" i="61"/>
  <c r="S151" i="54"/>
  <c r="R163" i="59"/>
  <c r="R120" i="47"/>
  <c r="Q170" i="67"/>
  <c r="S176" i="47"/>
  <c r="R145" i="58"/>
  <c r="Q163"/>
  <c r="Q150" i="60"/>
  <c r="R163" i="61"/>
  <c r="Q113" i="54"/>
  <c r="Q111" i="53"/>
  <c r="Q144" i="58"/>
  <c r="S182" i="67"/>
  <c r="S183" i="47"/>
  <c r="R114" i="58"/>
  <c r="S166"/>
  <c r="Q153" i="61"/>
  <c r="R170" i="58"/>
  <c r="R160" i="61"/>
  <c r="S114" i="65"/>
  <c r="S158" i="59"/>
  <c r="Q138" i="47"/>
  <c r="S174" i="56"/>
  <c r="Q171"/>
  <c r="S130"/>
  <c r="R127"/>
  <c r="Q168"/>
  <c r="R143"/>
  <c r="R121"/>
  <c r="Q166"/>
  <c r="S182"/>
  <c r="S169"/>
  <c r="R113"/>
  <c r="R140"/>
  <c r="S153"/>
  <c r="R142"/>
  <c r="R174"/>
  <c r="Q184"/>
  <c r="R136" i="63"/>
  <c r="R140" i="64"/>
  <c r="S153" i="50"/>
  <c r="S159"/>
  <c r="R134"/>
  <c r="R113"/>
  <c r="Q155"/>
  <c r="Q162"/>
  <c r="R123"/>
  <c r="R152"/>
  <c r="Q139"/>
  <c r="Q173"/>
  <c r="S161"/>
  <c r="Q159"/>
  <c r="Q121"/>
  <c r="R184"/>
  <c r="Q106"/>
  <c r="R143"/>
  <c r="S135"/>
  <c r="Q181"/>
  <c r="R183"/>
  <c r="R142"/>
  <c r="R175"/>
  <c r="S109"/>
  <c r="Q182"/>
  <c r="Q123"/>
  <c r="S139"/>
  <c r="R185"/>
  <c r="Q125"/>
  <c r="R119"/>
  <c r="Q114"/>
  <c r="S179"/>
  <c r="R108"/>
  <c r="Q134"/>
  <c r="R146"/>
  <c r="S170"/>
  <c r="R129"/>
  <c r="Q142"/>
  <c r="Q147"/>
  <c r="R156"/>
  <c r="S115"/>
  <c r="R138" i="64"/>
  <c r="S178" i="63"/>
  <c r="R110" i="50"/>
  <c r="S126" i="56"/>
  <c r="R117" i="50"/>
  <c r="Q138"/>
  <c r="S139" i="48"/>
  <c r="S107"/>
  <c r="R138"/>
  <c r="S175"/>
  <c r="S145"/>
  <c r="R156"/>
  <c r="R114"/>
  <c r="S111"/>
  <c r="S137"/>
  <c r="R123"/>
  <c r="Q139"/>
  <c r="R154"/>
  <c r="R176"/>
  <c r="Q158"/>
  <c r="S172"/>
  <c r="R157"/>
  <c r="S183"/>
  <c r="Q122"/>
  <c r="Q176"/>
  <c r="Q161"/>
  <c r="Q125"/>
  <c r="Q169"/>
  <c r="S121"/>
  <c r="Q157"/>
  <c r="Q140"/>
  <c r="R171"/>
  <c r="S167"/>
  <c r="R135"/>
  <c r="R109"/>
  <c r="R120"/>
  <c r="R167"/>
  <c r="Q176" i="56"/>
  <c r="Q136" i="64"/>
  <c r="R136" i="65"/>
  <c r="R141" i="54"/>
  <c r="S151" i="57"/>
  <c r="R149" i="59"/>
  <c r="S160" i="49"/>
  <c r="Q182" i="55"/>
  <c r="Q178" i="47"/>
  <c r="S110" i="50"/>
  <c r="S150" i="67"/>
  <c r="S178" i="47"/>
  <c r="R154" i="50"/>
  <c r="R144" i="60"/>
  <c r="S135" i="54"/>
  <c r="R125" i="59"/>
  <c r="S112" i="67"/>
  <c r="S136"/>
  <c r="Q124" i="51"/>
  <c r="S150" i="60"/>
  <c r="Q157" i="54"/>
  <c r="R111" i="49"/>
  <c r="R120" i="67"/>
  <c r="Q116" i="57"/>
  <c r="Q150" i="59"/>
  <c r="Q108" i="51"/>
  <c r="S160" i="57"/>
  <c r="R169" i="47"/>
  <c r="Q117" i="52"/>
  <c r="Q131"/>
  <c r="Q160"/>
  <c r="Q146"/>
  <c r="Q151"/>
  <c r="R127"/>
  <c r="R175"/>
  <c r="Q159"/>
  <c r="R128"/>
  <c r="R162"/>
  <c r="S185"/>
  <c r="Q118"/>
  <c r="R157"/>
  <c r="R142"/>
  <c r="S184"/>
  <c r="R161"/>
  <c r="Q173"/>
  <c r="S159"/>
  <c r="Q150"/>
  <c r="Q114"/>
  <c r="R119"/>
  <c r="Q164"/>
  <c r="S172"/>
  <c r="R137"/>
  <c r="R111"/>
  <c r="S132"/>
  <c r="S109"/>
  <c r="R144"/>
  <c r="R181"/>
  <c r="R173"/>
  <c r="S171"/>
  <c r="R108"/>
  <c r="S124"/>
  <c r="Q162"/>
  <c r="R178"/>
  <c r="R172"/>
  <c r="S186"/>
  <c r="Q128"/>
  <c r="S121"/>
  <c r="R125"/>
  <c r="Q112"/>
  <c r="Q175" i="68"/>
  <c r="S153"/>
  <c r="R132"/>
  <c r="Q117"/>
  <c r="Q113"/>
  <c r="R107"/>
  <c r="Q124"/>
  <c r="S184"/>
  <c r="R112"/>
  <c r="R135"/>
  <c r="S155"/>
  <c r="R118"/>
  <c r="Q178"/>
  <c r="S168"/>
  <c r="Q115"/>
  <c r="R172"/>
  <c r="Q179"/>
  <c r="R139"/>
  <c r="Q182"/>
  <c r="Q138"/>
  <c r="S115"/>
  <c r="Q130"/>
  <c r="Q176"/>
  <c r="R154"/>
  <c r="S119"/>
  <c r="Q109"/>
  <c r="R150"/>
  <c r="Q114"/>
  <c r="Q129"/>
  <c r="R163"/>
  <c r="R166"/>
  <c r="S181"/>
  <c r="R147"/>
  <c r="R182"/>
  <c r="Q135"/>
  <c r="Q122"/>
  <c r="R158"/>
  <c r="Q123"/>
  <c r="S129"/>
  <c r="S167"/>
  <c r="S166" i="66"/>
  <c r="R152"/>
  <c r="R131"/>
  <c r="R171"/>
  <c r="Q155"/>
  <c r="R177"/>
  <c r="R132"/>
  <c r="R170"/>
  <c r="Q143"/>
  <c r="Q167"/>
  <c r="S172"/>
  <c r="R155"/>
  <c r="Q150"/>
  <c r="R136"/>
  <c r="R176"/>
  <c r="Q181"/>
  <c r="Q136"/>
  <c r="R158"/>
  <c r="R129"/>
  <c r="R127"/>
  <c r="Q142"/>
  <c r="Q171"/>
  <c r="R130"/>
  <c r="S181"/>
  <c r="Q130"/>
  <c r="S131"/>
  <c r="Q172"/>
  <c r="Q152"/>
  <c r="Q140"/>
  <c r="Q179"/>
  <c r="Q166"/>
  <c r="Q114"/>
  <c r="Q107"/>
  <c r="R178"/>
  <c r="R173"/>
  <c r="S158"/>
  <c r="Q139"/>
  <c r="R164" i="67"/>
  <c r="R114"/>
  <c r="Q120" i="48"/>
  <c r="Q162" i="66"/>
  <c r="Q163"/>
  <c r="R110" i="51"/>
  <c r="R141" i="47"/>
  <c r="R113"/>
  <c r="Q126" i="50"/>
  <c r="S163" i="52"/>
  <c r="R152" i="60"/>
  <c r="Q176" i="54"/>
  <c r="R145" i="68"/>
  <c r="R149" i="56"/>
  <c r="R135" i="57"/>
  <c r="S108" i="59"/>
  <c r="S130" i="53"/>
  <c r="R118" i="55"/>
  <c r="S114" i="66"/>
  <c r="R135" i="60"/>
  <c r="Q179" i="67"/>
  <c r="Q130" i="48"/>
  <c r="S130" i="51"/>
  <c r="R177" i="47"/>
  <c r="R107" i="52"/>
  <c r="S164" i="68"/>
  <c r="S154" i="57"/>
  <c r="S125" i="59"/>
  <c r="S145" i="49"/>
  <c r="R124" i="55"/>
  <c r="S160" i="47"/>
  <c r="S182" i="52"/>
  <c r="Q134" i="67"/>
  <c r="Q160" i="47"/>
  <c r="R114" i="52"/>
  <c r="R128" i="54"/>
  <c r="Q157" i="53"/>
  <c r="R154" i="67"/>
  <c r="Q177"/>
  <c r="Q139" i="47"/>
  <c r="Q175" i="60"/>
  <c r="R143" i="49"/>
  <c r="Q168" i="66"/>
  <c r="S169" i="59"/>
  <c r="Q167" i="53"/>
  <c r="Q174" i="56"/>
  <c r="Q153" i="67"/>
  <c r="R135" i="59"/>
  <c r="Q112" i="63"/>
  <c r="R172" i="50"/>
  <c r="S178"/>
  <c r="R159"/>
  <c r="S174"/>
  <c r="Q113"/>
  <c r="R147" i="65"/>
  <c r="Q173"/>
  <c r="Q134"/>
  <c r="S150"/>
  <c r="R172"/>
  <c r="S184"/>
  <c r="S116"/>
  <c r="R170"/>
  <c r="Q109"/>
  <c r="S112"/>
  <c r="R128"/>
  <c r="Q117"/>
  <c r="R178"/>
  <c r="S113"/>
  <c r="R168"/>
  <c r="S130"/>
  <c r="R171"/>
  <c r="Q133"/>
  <c r="S140"/>
  <c r="R180"/>
  <c r="S180"/>
  <c r="Q132"/>
  <c r="Q163"/>
  <c r="S177"/>
  <c r="Q170"/>
  <c r="S107"/>
  <c r="Q161"/>
  <c r="S115"/>
  <c r="Q112"/>
  <c r="S138"/>
  <c r="R161"/>
  <c r="S143"/>
  <c r="Q122"/>
  <c r="S183"/>
  <c r="S146"/>
  <c r="R145"/>
  <c r="S156"/>
  <c r="Q106"/>
  <c r="R163"/>
  <c r="R131"/>
  <c r="S156" i="50"/>
  <c r="Q120" i="51"/>
  <c r="S117"/>
  <c r="Q122"/>
  <c r="R120"/>
  <c r="R164"/>
  <c r="Q141"/>
  <c r="Q181"/>
  <c r="R183"/>
  <c r="S149"/>
  <c r="Q113"/>
  <c r="Q109"/>
  <c r="S153"/>
  <c r="R135"/>
  <c r="S129"/>
  <c r="Q135"/>
  <c r="S165"/>
  <c r="S134"/>
  <c r="S183"/>
  <c r="S121"/>
  <c r="R175"/>
  <c r="R108"/>
  <c r="R127"/>
  <c r="R185"/>
  <c r="S157"/>
  <c r="Q118"/>
  <c r="Q169"/>
  <c r="Q143"/>
  <c r="Q184"/>
  <c r="Q171"/>
  <c r="Q158"/>
  <c r="S132"/>
  <c r="R131"/>
  <c r="Q129"/>
  <c r="Q149"/>
  <c r="R178"/>
  <c r="Q140"/>
  <c r="S151"/>
  <c r="R123"/>
  <c r="Q116"/>
  <c r="S115"/>
  <c r="Q182"/>
  <c r="R150"/>
  <c r="S171"/>
  <c r="Q112"/>
  <c r="R152"/>
  <c r="S182"/>
  <c r="R113"/>
  <c r="S169"/>
  <c r="S167"/>
  <c r="Q173"/>
  <c r="S137"/>
  <c r="R138"/>
  <c r="R139"/>
  <c r="Q134"/>
  <c r="S108"/>
  <c r="Q174"/>
  <c r="Q168"/>
  <c r="Q159"/>
  <c r="S131"/>
  <c r="R122"/>
  <c r="S128"/>
  <c r="S172"/>
  <c r="R137"/>
  <c r="Q115"/>
  <c r="R145"/>
  <c r="Q110"/>
  <c r="Q161"/>
  <c r="S182" i="57"/>
  <c r="S155"/>
  <c r="R123"/>
  <c r="Q110"/>
  <c r="S158"/>
  <c r="R154"/>
  <c r="S115"/>
  <c r="R173"/>
  <c r="R149"/>
  <c r="S161"/>
  <c r="Q123"/>
  <c r="Q143"/>
  <c r="Q180"/>
  <c r="R121"/>
  <c r="Q170"/>
  <c r="S129"/>
  <c r="Q154"/>
  <c r="Q141"/>
  <c r="Q185"/>
  <c r="Q107"/>
  <c r="S174"/>
  <c r="R122"/>
  <c r="Q134"/>
  <c r="Q176"/>
  <c r="R119"/>
  <c r="R136"/>
  <c r="Q133"/>
  <c r="R109"/>
  <c r="Q130"/>
  <c r="R114"/>
  <c r="S170"/>
  <c r="S119"/>
  <c r="Q119"/>
  <c r="Q149"/>
  <c r="S121"/>
  <c r="Q183"/>
  <c r="S132"/>
  <c r="S163"/>
  <c r="S134"/>
  <c r="S120"/>
  <c r="Q128"/>
  <c r="S107"/>
  <c r="S152"/>
  <c r="Q129"/>
  <c r="R145"/>
  <c r="Q122"/>
  <c r="R153"/>
  <c r="Q150"/>
  <c r="S131"/>
  <c r="Q156"/>
  <c r="Q151"/>
  <c r="R120"/>
  <c r="Q153"/>
  <c r="R117"/>
  <c r="Q164"/>
  <c r="R158"/>
  <c r="S156"/>
  <c r="Q182"/>
  <c r="R155"/>
  <c r="R139"/>
  <c r="Q163"/>
  <c r="R157"/>
  <c r="R169"/>
  <c r="S176"/>
  <c r="R127"/>
  <c r="Q142"/>
  <c r="R118"/>
  <c r="R176"/>
  <c r="R168"/>
  <c r="S171"/>
  <c r="Q124"/>
  <c r="Q137"/>
  <c r="R140"/>
  <c r="Q145"/>
  <c r="R152"/>
  <c r="R107"/>
  <c r="S117"/>
  <c r="R111"/>
  <c r="S177"/>
  <c r="Q117"/>
  <c r="S144"/>
  <c r="R161"/>
  <c r="Q171"/>
  <c r="R163" i="54"/>
  <c r="R168"/>
  <c r="Q150"/>
  <c r="Q153"/>
  <c r="Q137"/>
  <c r="R177"/>
  <c r="S143"/>
  <c r="R171"/>
  <c r="S139"/>
  <c r="S125"/>
  <c r="Q170"/>
  <c r="Q140"/>
  <c r="R161"/>
  <c r="R179"/>
  <c r="R154"/>
  <c r="R176"/>
  <c r="S142"/>
  <c r="Q118"/>
  <c r="R143"/>
  <c r="R184"/>
  <c r="S153"/>
  <c r="S120"/>
  <c r="R173"/>
  <c r="Q164"/>
  <c r="Q159"/>
  <c r="S169"/>
  <c r="S154"/>
  <c r="R157"/>
  <c r="R120"/>
  <c r="S171"/>
  <c r="S131"/>
  <c r="Q130"/>
  <c r="S158"/>
  <c r="Q184"/>
  <c r="Q146"/>
  <c r="Q166"/>
  <c r="S174"/>
  <c r="Q124"/>
  <c r="Q147"/>
  <c r="Q120"/>
  <c r="Q123"/>
  <c r="S126"/>
  <c r="R170"/>
  <c r="R125"/>
  <c r="Q136"/>
  <c r="Q179"/>
  <c r="R172"/>
  <c r="S110"/>
  <c r="S136"/>
  <c r="Q121"/>
  <c r="Q183"/>
  <c r="Q144"/>
  <c r="R175"/>
  <c r="R113"/>
  <c r="R164"/>
  <c r="R127"/>
  <c r="S172"/>
  <c r="R140"/>
  <c r="R138"/>
  <c r="S173"/>
  <c r="R151"/>
  <c r="Q152"/>
  <c r="Q180"/>
  <c r="S179"/>
  <c r="R132"/>
  <c r="R146"/>
  <c r="S127"/>
  <c r="S149"/>
  <c r="S167"/>
  <c r="R180"/>
  <c r="R158"/>
  <c r="S129"/>
  <c r="Q156"/>
  <c r="Q134"/>
  <c r="R116"/>
  <c r="Q115"/>
  <c r="R185"/>
  <c r="R110"/>
  <c r="S145"/>
  <c r="Q116"/>
  <c r="R156"/>
  <c r="Q168"/>
  <c r="S135" i="67"/>
  <c r="S152"/>
  <c r="Q153" i="48"/>
  <c r="Q107" i="51"/>
  <c r="Q185"/>
  <c r="R168" i="47"/>
  <c r="R157"/>
  <c r="Q143" i="50"/>
  <c r="Q136" i="60"/>
  <c r="S146" i="54"/>
  <c r="Q170" i="63"/>
  <c r="S135" i="57"/>
  <c r="Q164" i="59"/>
  <c r="R122" i="53"/>
  <c r="S156" i="55"/>
  <c r="Q127" i="51"/>
  <c r="S171" i="60"/>
  <c r="Q154" i="67"/>
  <c r="R182" i="48"/>
  <c r="R140" i="51"/>
  <c r="S114" i="47"/>
  <c r="S109" i="57"/>
  <c r="S180" i="59"/>
  <c r="R170" i="49"/>
  <c r="R160" i="52"/>
  <c r="Q115" i="67"/>
  <c r="S148" i="51"/>
  <c r="S110" i="47"/>
  <c r="Q182" i="52"/>
  <c r="Q134" i="68"/>
  <c r="Q109" i="53"/>
  <c r="S115" i="48"/>
  <c r="Q125" i="67"/>
  <c r="S178" i="60"/>
  <c r="R149" i="63"/>
  <c r="Q113" i="49"/>
  <c r="S110" i="66"/>
  <c r="Q146" i="67"/>
  <c r="S110" i="49"/>
  <c r="R129" i="56"/>
  <c r="Q117" i="67"/>
  <c r="R128" i="57"/>
  <c r="Q140" i="64"/>
  <c r="Q108"/>
  <c r="R112"/>
  <c r="S155"/>
  <c r="Q135"/>
  <c r="Q141"/>
  <c r="S138"/>
  <c r="Q143"/>
  <c r="Q176"/>
  <c r="R164"/>
  <c r="R158"/>
  <c r="S112"/>
  <c r="Q114"/>
  <c r="R182"/>
  <c r="Q158"/>
  <c r="S169"/>
  <c r="S165"/>
  <c r="Q147"/>
  <c r="Q165"/>
  <c r="Q162"/>
  <c r="Q131"/>
  <c r="Q116"/>
  <c r="R185" i="55"/>
  <c r="S130"/>
  <c r="R163"/>
  <c r="S135"/>
  <c r="Q177"/>
  <c r="R146"/>
  <c r="R178"/>
  <c r="R159"/>
  <c r="R134"/>
  <c r="Q161"/>
  <c r="S144"/>
  <c r="S124"/>
  <c r="R114"/>
  <c r="S126"/>
  <c r="Q131"/>
  <c r="R161"/>
  <c r="R128"/>
  <c r="Q146"/>
  <c r="Q129"/>
  <c r="S151"/>
  <c r="Q107"/>
  <c r="Q128"/>
  <c r="S125"/>
  <c r="R144"/>
  <c r="Q173"/>
  <c r="S110"/>
  <c r="R123"/>
  <c r="S108"/>
  <c r="S183"/>
  <c r="S177"/>
  <c r="S138"/>
  <c r="R133"/>
  <c r="Q157"/>
  <c r="Q178"/>
  <c r="Q144"/>
  <c r="R147"/>
  <c r="Q179"/>
  <c r="S179"/>
  <c r="R115"/>
  <c r="S152"/>
  <c r="S174"/>
  <c r="S185" i="50"/>
  <c r="S138"/>
  <c r="S141" i="55"/>
  <c r="Q107" i="50"/>
  <c r="Q166" i="67"/>
  <c r="Q137"/>
  <c r="S167"/>
  <c r="Q157"/>
  <c r="R113"/>
  <c r="R178"/>
  <c r="Q126"/>
  <c r="Q182"/>
  <c r="S143"/>
  <c r="R109"/>
  <c r="R149"/>
  <c r="Q155"/>
  <c r="Q161"/>
  <c r="Q113"/>
  <c r="S177"/>
  <c r="R184"/>
  <c r="Q111"/>
  <c r="S153"/>
  <c r="S127"/>
  <c r="R138"/>
  <c r="Q145"/>
  <c r="S116"/>
  <c r="Q147"/>
  <c r="R173"/>
  <c r="S145"/>
  <c r="R169"/>
  <c r="Q183"/>
  <c r="R180"/>
  <c r="Q176"/>
  <c r="Q131"/>
  <c r="R131"/>
  <c r="R132"/>
  <c r="Q143"/>
  <c r="R130"/>
  <c r="R134"/>
  <c r="Q175"/>
  <c r="Q120"/>
  <c r="S180"/>
  <c r="Q178"/>
  <c r="S131"/>
  <c r="R142"/>
  <c r="S126"/>
  <c r="R153"/>
  <c r="R174"/>
  <c r="R150"/>
  <c r="R108"/>
  <c r="S151"/>
  <c r="S183"/>
  <c r="S171"/>
  <c r="S137"/>
  <c r="Q130"/>
  <c r="R162"/>
  <c r="S161"/>
  <c r="S141"/>
  <c r="R139"/>
  <c r="R156"/>
  <c r="S148"/>
  <c r="S185"/>
  <c r="Q168"/>
  <c r="Q138"/>
  <c r="Q122"/>
  <c r="R171"/>
  <c r="R111"/>
  <c r="R116"/>
  <c r="S181"/>
  <c r="R110"/>
  <c r="S122"/>
  <c r="S118"/>
  <c r="S169"/>
  <c r="Q164"/>
  <c r="Q156"/>
  <c r="R123"/>
  <c r="R158"/>
  <c r="S184"/>
  <c r="S176"/>
  <c r="R125"/>
  <c r="S140"/>
  <c r="S168"/>
  <c r="Q123"/>
  <c r="R161"/>
  <c r="Q150" i="47"/>
  <c r="S174"/>
  <c r="S182"/>
  <c r="R155"/>
  <c r="Q143"/>
  <c r="S145"/>
  <c r="Q156"/>
  <c r="R178"/>
  <c r="Q161"/>
  <c r="Q132"/>
  <c r="Q114"/>
  <c r="R140"/>
  <c r="R185"/>
  <c r="R171"/>
  <c r="S169"/>
  <c r="R183"/>
  <c r="Q141"/>
  <c r="R146"/>
  <c r="Q119"/>
  <c r="Q180"/>
  <c r="R160"/>
  <c r="S155"/>
  <c r="Q175"/>
  <c r="S124"/>
  <c r="Q125"/>
  <c r="R118"/>
  <c r="R143"/>
  <c r="Q186"/>
  <c r="Q155"/>
  <c r="S150"/>
  <c r="R123"/>
  <c r="Q121"/>
  <c r="R167"/>
  <c r="R165"/>
  <c r="S159"/>
  <c r="R133"/>
  <c r="Q130"/>
  <c r="R163"/>
  <c r="R107"/>
  <c r="S112"/>
  <c r="Q106"/>
  <c r="Q133"/>
  <c r="Q179"/>
  <c r="S122"/>
  <c r="Q149"/>
  <c r="Q172"/>
  <c r="S186"/>
  <c r="Q144"/>
  <c r="R151"/>
  <c r="R138"/>
  <c r="R179"/>
  <c r="S143"/>
  <c r="S142"/>
  <c r="S171"/>
  <c r="R134"/>
  <c r="S177"/>
  <c r="S135"/>
  <c r="Q135"/>
  <c r="Q146"/>
  <c r="S167"/>
  <c r="Q148"/>
  <c r="S116"/>
  <c r="S146"/>
  <c r="Q171"/>
  <c r="Q113"/>
  <c r="Q164"/>
  <c r="Q177"/>
  <c r="Q173"/>
  <c r="S184"/>
  <c r="R128"/>
  <c r="S149"/>
  <c r="R152"/>
  <c r="R180"/>
  <c r="Q180" i="59"/>
  <c r="R115"/>
  <c r="S146"/>
  <c r="S130"/>
  <c r="Q149"/>
  <c r="R142"/>
  <c r="Q126"/>
  <c r="R165"/>
  <c r="S112"/>
  <c r="R122"/>
  <c r="Q183"/>
  <c r="Q168"/>
  <c r="R184"/>
  <c r="S152"/>
  <c r="R168"/>
  <c r="S174"/>
  <c r="S120"/>
  <c r="Q138"/>
  <c r="S166"/>
  <c r="Q143"/>
  <c r="R181"/>
  <c r="Q162"/>
  <c r="R112"/>
  <c r="R124"/>
  <c r="Q127"/>
  <c r="Q154"/>
  <c r="Q178"/>
  <c r="Q159"/>
  <c r="R130"/>
  <c r="R156"/>
  <c r="S150"/>
  <c r="R160"/>
  <c r="Q148"/>
  <c r="S186"/>
  <c r="Q163"/>
  <c r="R178"/>
  <c r="Q132"/>
  <c r="Q113"/>
  <c r="R151"/>
  <c r="S138"/>
  <c r="R129"/>
  <c r="Q119"/>
  <c r="R116"/>
  <c r="Q108"/>
  <c r="Q135"/>
  <c r="R175"/>
  <c r="Q110"/>
  <c r="Q152"/>
  <c r="R133"/>
  <c r="Q139"/>
  <c r="R137"/>
  <c r="Q122"/>
  <c r="Q155"/>
  <c r="R148"/>
  <c r="Q117"/>
  <c r="R138"/>
  <c r="R111"/>
  <c r="S117"/>
  <c r="R109"/>
  <c r="Q156"/>
  <c r="R141"/>
  <c r="R182"/>
  <c r="S165"/>
  <c r="R121"/>
  <c r="Q172"/>
  <c r="Q145"/>
  <c r="Q151"/>
  <c r="S171"/>
  <c r="R177"/>
  <c r="Q120"/>
  <c r="R136"/>
  <c r="R123"/>
  <c r="R169"/>
  <c r="Q179"/>
  <c r="Q130"/>
  <c r="Q173"/>
  <c r="S133"/>
  <c r="Q106"/>
  <c r="Q147"/>
  <c r="R158"/>
  <c r="Q131"/>
  <c r="Q166"/>
  <c r="Q182"/>
  <c r="R144"/>
  <c r="R173"/>
  <c r="R127" i="67"/>
  <c r="S156"/>
  <c r="Q174" i="48"/>
  <c r="Q150" i="51"/>
  <c r="S177"/>
  <c r="R135" i="47"/>
  <c r="S113"/>
  <c r="S154" i="50"/>
  <c r="Q165" i="60"/>
  <c r="Q143" i="54"/>
  <c r="R183" i="63"/>
  <c r="S179" i="57"/>
  <c r="S181" i="59"/>
  <c r="S124" i="49"/>
  <c r="Q134" i="55"/>
  <c r="Q179" i="51"/>
  <c r="R136" i="60"/>
  <c r="R181" i="67"/>
  <c r="Q175" i="51"/>
  <c r="R138" i="50"/>
  <c r="S169" i="57"/>
  <c r="Q184" i="59"/>
  <c r="Q156" i="49"/>
  <c r="S165" i="55"/>
  <c r="Q137" i="48"/>
  <c r="Q176" i="51"/>
  <c r="R166" i="47"/>
  <c r="R165" i="52"/>
  <c r="S136" i="64"/>
  <c r="S135" i="53"/>
  <c r="Q126" i="48"/>
  <c r="Q166"/>
  <c r="Q153" i="47"/>
  <c r="Q179" i="63"/>
  <c r="R176" i="55"/>
  <c r="R128" i="66"/>
  <c r="R182"/>
  <c r="R174" i="51"/>
  <c r="R183" i="57"/>
  <c r="S130" i="67"/>
  <c r="S111" i="63"/>
  <c r="R121"/>
  <c r="Q124"/>
  <c r="R157"/>
  <c r="S121"/>
  <c r="Q145"/>
  <c r="R161"/>
  <c r="Q143"/>
  <c r="R162"/>
  <c r="S126"/>
  <c r="Q131"/>
  <c r="S147"/>
  <c r="R142"/>
  <c r="R114"/>
  <c r="Q125"/>
  <c r="S136"/>
  <c r="R133"/>
  <c r="S116" i="56"/>
  <c r="S133" i="50"/>
  <c r="R173" i="63"/>
  <c r="S164" i="53"/>
  <c r="R130"/>
  <c r="R146"/>
  <c r="R109"/>
  <c r="R181"/>
  <c r="Q185"/>
  <c r="R123"/>
  <c r="S151"/>
  <c r="S160"/>
  <c r="S108"/>
  <c r="Q154"/>
  <c r="Q147"/>
  <c r="R158"/>
  <c r="Q168"/>
  <c r="Q171"/>
  <c r="Q183"/>
  <c r="S158"/>
  <c r="R119"/>
  <c r="S174"/>
  <c r="R175"/>
  <c r="Q151"/>
  <c r="S161"/>
  <c r="S125"/>
  <c r="S167"/>
  <c r="S116"/>
  <c r="Q178"/>
  <c r="R145"/>
  <c r="R176"/>
  <c r="R166"/>
  <c r="S153"/>
  <c r="S112"/>
  <c r="R143"/>
  <c r="S131"/>
  <c r="S110"/>
  <c r="S136"/>
  <c r="R133"/>
  <c r="Q158"/>
  <c r="R152" i="48"/>
  <c r="Q162" i="49"/>
  <c r="R114"/>
  <c r="Q169"/>
  <c r="Q120"/>
  <c r="Q110"/>
  <c r="S128"/>
  <c r="R168"/>
  <c r="S167"/>
  <c r="R108"/>
  <c r="R148"/>
  <c r="R122"/>
  <c r="R160"/>
  <c r="Q153"/>
  <c r="R126"/>
  <c r="S156"/>
  <c r="Q150"/>
  <c r="S147"/>
  <c r="R123"/>
  <c r="S126"/>
  <c r="S182"/>
  <c r="Q142"/>
  <c r="R176"/>
  <c r="R178"/>
  <c r="Q109"/>
  <c r="R183"/>
  <c r="Q131"/>
  <c r="S153"/>
  <c r="Q116"/>
  <c r="Q115"/>
  <c r="R121"/>
  <c r="R125"/>
  <c r="R132"/>
  <c r="Q165"/>
  <c r="R166"/>
  <c r="S172"/>
  <c r="Q170"/>
  <c r="S121"/>
  <c r="Q151"/>
  <c r="R173"/>
  <c r="Q176"/>
  <c r="Q171"/>
  <c r="S135"/>
  <c r="Q163"/>
  <c r="Q125"/>
  <c r="R182"/>
  <c r="S184"/>
  <c r="Q134"/>
  <c r="S183"/>
  <c r="R157"/>
  <c r="Q126"/>
  <c r="R109"/>
  <c r="Q173"/>
  <c r="Q183"/>
  <c r="R153"/>
  <c r="R135"/>
  <c r="S154"/>
  <c r="Q140"/>
  <c r="S152"/>
  <c r="S158"/>
  <c r="S107"/>
  <c r="R127"/>
  <c r="R175"/>
  <c r="R165"/>
  <c r="Q161"/>
  <c r="S179"/>
  <c r="S170"/>
  <c r="S120"/>
  <c r="R110"/>
  <c r="R151"/>
  <c r="R174"/>
  <c r="Q108"/>
  <c r="Q122"/>
  <c r="S113"/>
  <c r="Q158"/>
  <c r="Q166"/>
  <c r="R184"/>
  <c r="S146"/>
  <c r="R180"/>
  <c r="Q175"/>
  <c r="S182" i="60"/>
  <c r="S146"/>
  <c r="R164"/>
  <c r="S126"/>
  <c r="Q163"/>
  <c r="R114"/>
  <c r="R119"/>
  <c r="R139"/>
  <c r="R166"/>
  <c r="Q149"/>
  <c r="R161"/>
  <c r="R128"/>
  <c r="R176"/>
  <c r="R150"/>
  <c r="S112"/>
  <c r="Q184"/>
  <c r="S175"/>
  <c r="Q155"/>
  <c r="Q182"/>
  <c r="R160"/>
  <c r="Q138"/>
  <c r="Q127"/>
  <c r="S128"/>
  <c r="Q131"/>
  <c r="Q141"/>
  <c r="Q108"/>
  <c r="Q147"/>
  <c r="R130"/>
  <c r="Q125"/>
  <c r="S109"/>
  <c r="Q171"/>
  <c r="R108"/>
  <c r="S123"/>
  <c r="Q162"/>
  <c r="R151"/>
  <c r="Q186"/>
  <c r="R138"/>
  <c r="R181"/>
  <c r="S158"/>
  <c r="S139"/>
  <c r="S115"/>
  <c r="Q146"/>
  <c r="S143"/>
  <c r="Q167"/>
  <c r="R146"/>
  <c r="R124"/>
  <c r="R167"/>
  <c r="Q157"/>
  <c r="R115"/>
  <c r="R125"/>
  <c r="R120"/>
  <c r="R153"/>
  <c r="R156"/>
  <c r="Q119"/>
  <c r="S108"/>
  <c r="Q166"/>
  <c r="R129"/>
  <c r="S155"/>
  <c r="Q137"/>
  <c r="Q158"/>
  <c r="S179"/>
  <c r="Q154"/>
  <c r="Q158" i="67"/>
  <c r="R140"/>
  <c r="Q152" i="48"/>
  <c r="Q155" i="51"/>
  <c r="R147"/>
  <c r="S152" i="47"/>
  <c r="Q120"/>
  <c r="Q184" i="50"/>
  <c r="R116" i="60"/>
  <c r="R139" i="54"/>
  <c r="Q128" i="63"/>
  <c r="S146" i="57"/>
  <c r="S136" i="59"/>
  <c r="S162" i="49"/>
  <c r="S153" i="55"/>
  <c r="S146" i="51"/>
  <c r="R141" i="67"/>
  <c r="S127" i="47"/>
  <c r="S169" i="50"/>
  <c r="S156" i="60"/>
  <c r="Q114" i="54"/>
  <c r="Q106" i="56"/>
  <c r="R150" i="57"/>
  <c r="R128" i="59"/>
  <c r="R146" i="49"/>
  <c r="Q165" i="65"/>
  <c r="Q112" i="48"/>
  <c r="S139" i="51"/>
  <c r="Q118" i="50"/>
  <c r="Q132" i="60"/>
  <c r="Q159" i="64"/>
  <c r="Q118" i="55"/>
  <c r="Q167" i="48"/>
  <c r="R142" i="66"/>
  <c r="R180" i="63"/>
  <c r="S155" i="55"/>
  <c r="S157" i="47"/>
  <c r="R159" i="51"/>
  <c r="S139" i="47"/>
  <c r="R147"/>
  <c r="Q120" i="57"/>
  <c r="Q135" i="60"/>
  <c r="R124" i="49"/>
  <c r="R140" i="48"/>
  <c r="Q122" i="61"/>
  <c r="Q183"/>
  <c r="Q127"/>
  <c r="R131"/>
  <c r="R146"/>
  <c r="Q177"/>
  <c r="Q165"/>
  <c r="Q147"/>
  <c r="Q161"/>
  <c r="S118"/>
  <c r="R134"/>
  <c r="R118"/>
  <c r="R125"/>
  <c r="Q133"/>
  <c r="R141"/>
  <c r="R117"/>
  <c r="Q175"/>
  <c r="R129"/>
  <c r="R143"/>
  <c r="R153"/>
  <c r="Q182"/>
  <c r="Q143"/>
  <c r="R177"/>
  <c r="R133"/>
  <c r="Q139"/>
  <c r="R114"/>
  <c r="R107"/>
  <c r="R169"/>
  <c r="R147"/>
  <c r="R145"/>
  <c r="Q144"/>
  <c r="Q169"/>
  <c r="R128"/>
  <c r="Q113"/>
  <c r="R170"/>
  <c r="Q150"/>
  <c r="S148" i="58"/>
  <c r="Q119"/>
  <c r="R166"/>
  <c r="S139"/>
  <c r="R129"/>
  <c r="S152"/>
  <c r="Q115"/>
  <c r="Q148"/>
  <c r="S129"/>
  <c r="R136"/>
  <c r="S186"/>
  <c r="R115"/>
  <c r="Q178"/>
  <c r="Q117"/>
  <c r="R131"/>
  <c r="Q151"/>
  <c r="Q142"/>
  <c r="R181"/>
  <c r="S171"/>
  <c r="R126"/>
  <c r="Q169"/>
  <c r="R116"/>
  <c r="S161"/>
  <c r="Q165"/>
  <c r="R171"/>
  <c r="R147"/>
  <c r="R172"/>
  <c r="S155"/>
  <c r="Q114"/>
  <c r="S162"/>
  <c r="R121"/>
  <c r="R169"/>
  <c r="S158"/>
  <c r="R179"/>
  <c r="R185"/>
  <c r="Q176"/>
  <c r="S136"/>
  <c r="Q150"/>
  <c r="Q128"/>
  <c r="Q180"/>
  <c r="S157"/>
  <c r="S116"/>
  <c r="Q108"/>
  <c r="Q139"/>
  <c r="Q141"/>
  <c r="S149"/>
  <c r="Q179"/>
  <c r="Q129" i="61"/>
  <c r="Q168" i="58"/>
  <c r="R173" i="61"/>
  <c r="R180" i="58"/>
  <c r="Q152"/>
  <c r="Q137" i="61"/>
  <c r="Q173"/>
  <c r="R158" i="58"/>
  <c r="S140"/>
  <c r="S115"/>
  <c r="Q170" i="61"/>
  <c r="R138" i="58"/>
  <c r="S181"/>
  <c r="R154" i="61"/>
  <c r="R138"/>
  <c r="Q115"/>
  <c r="R163" i="58"/>
  <c r="Q160" i="61"/>
  <c r="R146" i="58"/>
  <c r="S153" i="61"/>
  <c r="Q106"/>
  <c r="Q132"/>
  <c r="R148"/>
  <c r="S172" i="58"/>
  <c r="Q121" i="61"/>
  <c r="Q181"/>
  <c r="R135"/>
  <c r="R130"/>
  <c r="Q124" i="58"/>
  <c r="R150" i="61"/>
  <c r="R140"/>
  <c r="F51" i="63"/>
  <c r="I91" s="1"/>
  <c r="J91" s="1"/>
  <c r="B22"/>
  <c r="S144"/>
  <c r="R138"/>
  <c r="S112"/>
  <c r="S107"/>
  <c r="R141"/>
  <c r="S152"/>
  <c r="R146"/>
  <c r="R106"/>
  <c r="S106"/>
  <c r="R186"/>
  <c r="Q186"/>
  <c r="Q171"/>
  <c r="Q126"/>
  <c r="S169"/>
  <c r="Q119"/>
  <c r="S157"/>
  <c r="S154"/>
  <c r="S174"/>
  <c r="R108"/>
  <c r="Q114"/>
  <c r="Q109"/>
  <c r="Q144"/>
  <c r="S129"/>
  <c r="Q178"/>
  <c r="R143"/>
  <c r="S183"/>
  <c r="Q163"/>
  <c r="S124"/>
  <c r="R117"/>
  <c r="Q162"/>
  <c r="Q148"/>
  <c r="Q127"/>
  <c r="R167"/>
  <c r="S185"/>
  <c r="S142"/>
  <c r="R107"/>
  <c r="Q166"/>
  <c r="Q160"/>
  <c r="R135"/>
  <c r="R159"/>
  <c r="S164"/>
  <c r="Q164"/>
  <c r="Q149"/>
  <c r="Q141"/>
  <c r="R166"/>
  <c r="R156"/>
  <c r="S161"/>
  <c r="S135"/>
  <c r="S114"/>
  <c r="R139"/>
  <c r="R115"/>
  <c r="S186"/>
  <c r="R113"/>
  <c r="R172"/>
  <c r="Q136"/>
  <c r="R176"/>
  <c r="Q139"/>
  <c r="Q142"/>
  <c r="R130"/>
  <c r="S172"/>
  <c r="Q132"/>
  <c r="S141"/>
  <c r="S131"/>
  <c r="S143"/>
  <c r="Q172"/>
  <c r="S113"/>
  <c r="S120"/>
  <c r="R125"/>
  <c r="S117"/>
  <c r="R177"/>
  <c r="Q175"/>
  <c r="Q121"/>
  <c r="Q133"/>
  <c r="R131"/>
  <c r="R151"/>
  <c r="R127"/>
  <c r="R170"/>
  <c r="Q176"/>
  <c r="R112"/>
  <c r="R150"/>
  <c r="R110"/>
  <c r="Q116"/>
  <c r="Q153"/>
  <c r="Q152"/>
  <c r="R164"/>
  <c r="Q108"/>
  <c r="R111"/>
  <c r="S134"/>
  <c r="S160"/>
  <c r="R123"/>
  <c r="Q182"/>
  <c r="Q107"/>
  <c r="S159"/>
  <c r="S175"/>
  <c r="Q113"/>
  <c r="R171"/>
  <c r="Q167"/>
  <c r="Q177"/>
  <c r="S184"/>
  <c r="R122"/>
  <c r="Q147"/>
  <c r="R120"/>
  <c r="Q146"/>
  <c r="Q173"/>
  <c r="Q174"/>
  <c r="Q134"/>
  <c r="S162"/>
  <c r="Q120"/>
  <c r="R116"/>
  <c r="S158"/>
  <c r="S163"/>
  <c r="R109"/>
  <c r="S132"/>
  <c r="Q181"/>
  <c r="S108"/>
  <c r="R174"/>
  <c r="Q110"/>
  <c r="Q168"/>
  <c r="R155"/>
  <c r="R178"/>
  <c r="R129"/>
  <c r="Q169"/>
  <c r="S109"/>
  <c r="S156"/>
  <c r="R175"/>
  <c r="R132"/>
  <c r="R168"/>
  <c r="Q129"/>
  <c r="Q180"/>
  <c r="Q115"/>
  <c r="Q140"/>
  <c r="S133"/>
  <c r="S171"/>
  <c r="S148"/>
  <c r="S118"/>
  <c r="S153"/>
  <c r="B22" i="56"/>
  <c r="R162"/>
  <c r="S185"/>
  <c r="S145"/>
  <c r="S106"/>
  <c r="R186"/>
  <c r="S165"/>
  <c r="R154"/>
  <c r="S141"/>
  <c r="S129"/>
  <c r="S113"/>
  <c r="R167"/>
  <c r="S156"/>
  <c r="S133"/>
  <c r="S137"/>
  <c r="S168"/>
  <c r="R117"/>
  <c r="R159"/>
  <c r="S120"/>
  <c r="S180"/>
  <c r="S109"/>
  <c r="R175"/>
  <c r="S121"/>
  <c r="S173"/>
  <c r="S131"/>
  <c r="Q186"/>
  <c r="R106"/>
  <c r="Q119"/>
  <c r="R166"/>
  <c r="Q113"/>
  <c r="Q181"/>
  <c r="Q146"/>
  <c r="R131"/>
  <c r="R161"/>
  <c r="S122"/>
  <c r="R124"/>
  <c r="R151"/>
  <c r="S157"/>
  <c r="S111"/>
  <c r="R139"/>
  <c r="R126"/>
  <c r="Q145"/>
  <c r="S128"/>
  <c r="R179"/>
  <c r="R125"/>
  <c r="S150"/>
  <c r="Q159"/>
  <c r="Q148"/>
  <c r="Q141"/>
  <c r="Q135"/>
  <c r="S147"/>
  <c r="Q177"/>
  <c r="Q161"/>
  <c r="R107"/>
  <c r="R112"/>
  <c r="S142"/>
  <c r="Q160"/>
  <c r="S159"/>
  <c r="Q124"/>
  <c r="S136"/>
  <c r="S163"/>
  <c r="S148"/>
  <c r="Q108"/>
  <c r="Q185"/>
  <c r="R163"/>
  <c r="R122"/>
  <c r="R165"/>
  <c r="S179"/>
  <c r="R123"/>
  <c r="Q180"/>
  <c r="S112"/>
  <c r="Q127"/>
  <c r="R136"/>
  <c r="R178"/>
  <c r="S162"/>
  <c r="S161"/>
  <c r="S149"/>
  <c r="Q111"/>
  <c r="Q157"/>
  <c r="Q136"/>
  <c r="R147"/>
  <c r="S127"/>
  <c r="S154"/>
  <c r="R134"/>
  <c r="S114"/>
  <c r="Q178"/>
  <c r="R114"/>
  <c r="Q144"/>
  <c r="Q169"/>
  <c r="Q165"/>
  <c r="R108"/>
  <c r="R153"/>
  <c r="Q137"/>
  <c r="Q118"/>
  <c r="Q123"/>
  <c r="R138"/>
  <c r="Q134"/>
  <c r="S164"/>
  <c r="Q107"/>
  <c r="R168"/>
  <c r="Q167"/>
  <c r="Q125"/>
  <c r="R137"/>
  <c r="Q155"/>
  <c r="R128"/>
  <c r="R152"/>
  <c r="R160"/>
  <c r="S167"/>
  <c r="R185"/>
  <c r="Q172"/>
  <c r="S110"/>
  <c r="R110"/>
  <c r="Q149"/>
  <c r="Q121"/>
  <c r="R146"/>
  <c r="R145"/>
  <c r="Q120"/>
  <c r="R181"/>
  <c r="R182"/>
  <c r="Q182"/>
  <c r="Q150"/>
  <c r="Q142"/>
  <c r="Q131"/>
  <c r="Q133"/>
  <c r="R144"/>
  <c r="Q129"/>
  <c r="S115"/>
  <c r="S178"/>
  <c r="S138"/>
  <c r="Q114"/>
  <c r="S108"/>
  <c r="Q158"/>
  <c r="S160"/>
  <c r="R133"/>
  <c r="Q112"/>
  <c r="T112" s="1"/>
  <c r="U112" s="1"/>
  <c r="R171"/>
  <c r="Q163"/>
  <c r="S144"/>
  <c r="R180"/>
  <c r="R177"/>
  <c r="Q138"/>
  <c r="R150"/>
  <c r="R118"/>
  <c r="Q117"/>
  <c r="Q140"/>
  <c r="B22" i="64"/>
  <c r="S180"/>
  <c r="R181"/>
  <c r="R180"/>
  <c r="R146"/>
  <c r="S124"/>
  <c r="S118"/>
  <c r="S108"/>
  <c r="S175"/>
  <c r="R169"/>
  <c r="R149"/>
  <c r="S148"/>
  <c r="R113"/>
  <c r="R177"/>
  <c r="S156"/>
  <c r="S186"/>
  <c r="R126"/>
  <c r="R116"/>
  <c r="S111"/>
  <c r="S119"/>
  <c r="S134"/>
  <c r="S176"/>
  <c r="R162"/>
  <c r="S150"/>
  <c r="Q186"/>
  <c r="R106"/>
  <c r="R186"/>
  <c r="S106"/>
  <c r="Q133"/>
  <c r="S183"/>
  <c r="Q185"/>
  <c r="Q155"/>
  <c r="R139"/>
  <c r="S185"/>
  <c r="Q172"/>
  <c r="R156"/>
  <c r="S145"/>
  <c r="Q117"/>
  <c r="Q146"/>
  <c r="Q126"/>
  <c r="Q138"/>
  <c r="Q128"/>
  <c r="S166"/>
  <c r="S114"/>
  <c r="R123"/>
  <c r="S146"/>
  <c r="S157"/>
  <c r="S129"/>
  <c r="R133"/>
  <c r="S162"/>
  <c r="Q156"/>
  <c r="Q111"/>
  <c r="Q180"/>
  <c r="R160"/>
  <c r="R143"/>
  <c r="R108"/>
  <c r="Q121"/>
  <c r="Q142"/>
  <c r="R175"/>
  <c r="R128"/>
  <c r="R171"/>
  <c r="R110"/>
  <c r="S174"/>
  <c r="Q151"/>
  <c r="Q137"/>
  <c r="S120"/>
  <c r="R157"/>
  <c r="S143"/>
  <c r="R122"/>
  <c r="Q109"/>
  <c r="S182"/>
  <c r="R155"/>
  <c r="S135"/>
  <c r="Q130"/>
  <c r="Q139"/>
  <c r="S163"/>
  <c r="R165"/>
  <c r="S158"/>
  <c r="S184"/>
  <c r="S168"/>
  <c r="Q177"/>
  <c r="R150"/>
  <c r="S161"/>
  <c r="Q129"/>
  <c r="R131"/>
  <c r="Q149"/>
  <c r="Q154"/>
  <c r="Q157"/>
  <c r="S171"/>
  <c r="Q163"/>
  <c r="R151"/>
  <c r="R159"/>
  <c r="R184"/>
  <c r="R163"/>
  <c r="R107"/>
  <c r="R134"/>
  <c r="R118"/>
  <c r="Q119"/>
  <c r="R153"/>
  <c r="Q167"/>
  <c r="Q127"/>
  <c r="R135"/>
  <c r="R183"/>
  <c r="S178"/>
  <c r="S142"/>
  <c r="S123"/>
  <c r="S151"/>
  <c r="R129"/>
  <c r="R111"/>
  <c r="R185"/>
  <c r="Q170"/>
  <c r="Q182"/>
  <c r="R172"/>
  <c r="R144"/>
  <c r="S110"/>
  <c r="R178"/>
  <c r="S127"/>
  <c r="Q125"/>
  <c r="R154"/>
  <c r="Q160"/>
  <c r="S131"/>
  <c r="R161"/>
  <c r="S137"/>
  <c r="S113"/>
  <c r="S109"/>
  <c r="S152"/>
  <c r="S167"/>
  <c r="R117"/>
  <c r="Q110"/>
  <c r="R170"/>
  <c r="Q115"/>
  <c r="Q132"/>
  <c r="R119"/>
  <c r="S160"/>
  <c r="R121"/>
  <c r="R174"/>
  <c r="Q179"/>
  <c r="S107"/>
  <c r="S170"/>
  <c r="Q178"/>
  <c r="Q106"/>
  <c r="R145"/>
  <c r="R141"/>
  <c r="R142"/>
  <c r="Q107"/>
  <c r="Q122"/>
  <c r="Q110" i="56"/>
  <c r="R118" i="63"/>
  <c r="S155"/>
  <c r="Q183" i="64"/>
  <c r="S154"/>
  <c r="Q170" i="56"/>
  <c r="R156"/>
  <c r="R179" i="63"/>
  <c r="Q151"/>
  <c r="S125" i="64"/>
  <c r="R164" i="56"/>
  <c r="R120"/>
  <c r="S123" i="63"/>
  <c r="S182"/>
  <c r="S181" i="64"/>
  <c r="Q175"/>
  <c r="S107" i="56"/>
  <c r="R130"/>
  <c r="R152" i="63"/>
  <c r="S159" i="64"/>
  <c r="Q118"/>
  <c r="R116" i="56"/>
  <c r="S137" i="63"/>
  <c r="Q124" i="64"/>
  <c r="Q147" i="56"/>
  <c r="S128" i="64"/>
  <c r="S122" i="63"/>
  <c r="Q177" i="53"/>
  <c r="S129" i="65"/>
  <c r="S125" i="56"/>
  <c r="S126" i="64"/>
  <c r="Q148"/>
  <c r="S129" i="48"/>
  <c r="R184" i="56"/>
  <c r="S179" i="53"/>
  <c r="R143" i="65"/>
  <c r="R142"/>
  <c r="Q134" i="53"/>
  <c r="R176" i="65"/>
  <c r="Q139" i="56"/>
  <c r="Q148" i="52"/>
  <c r="S147" i="68"/>
  <c r="Q136"/>
  <c r="S124" i="56"/>
  <c r="R119" i="63"/>
  <c r="S139" i="64"/>
  <c r="R148" i="53"/>
  <c r="Q150"/>
  <c r="Q146" i="65"/>
  <c r="Q184" i="48"/>
  <c r="Q122" i="66"/>
  <c r="Q171" i="68"/>
  <c r="S144" i="64"/>
  <c r="S151" i="65"/>
  <c r="Q133" i="66"/>
  <c r="S158" i="56"/>
  <c r="B22" i="50"/>
  <c r="S186"/>
  <c r="S150"/>
  <c r="R149"/>
  <c r="R128"/>
  <c r="R169"/>
  <c r="S152"/>
  <c r="S134"/>
  <c r="S129"/>
  <c r="S121"/>
  <c r="S180"/>
  <c r="S175"/>
  <c r="R121"/>
  <c r="S111"/>
  <c r="S137"/>
  <c r="S125"/>
  <c r="S118"/>
  <c r="S160"/>
  <c r="S145"/>
  <c r="S113"/>
  <c r="R181"/>
  <c r="S176"/>
  <c r="R131"/>
  <c r="R126"/>
  <c r="R136"/>
  <c r="S166"/>
  <c r="S149"/>
  <c r="R124"/>
  <c r="R144"/>
  <c r="S157"/>
  <c r="R186"/>
  <c r="S106"/>
  <c r="R106"/>
  <c r="Q186"/>
  <c r="R114"/>
  <c r="R160"/>
  <c r="Q171"/>
  <c r="S171"/>
  <c r="Q119"/>
  <c r="R167"/>
  <c r="Q144"/>
  <c r="R118"/>
  <c r="S131"/>
  <c r="R139"/>
  <c r="Q132"/>
  <c r="S117"/>
  <c r="Q120"/>
  <c r="Q117"/>
  <c r="Q175"/>
  <c r="R151"/>
  <c r="S116"/>
  <c r="Q177"/>
  <c r="Q169"/>
  <c r="S140"/>
  <c r="R115"/>
  <c r="Q131"/>
  <c r="R178"/>
  <c r="R161"/>
  <c r="R107"/>
  <c r="Q158"/>
  <c r="R137"/>
  <c r="Q140"/>
  <c r="R166"/>
  <c r="R127"/>
  <c r="Q157"/>
  <c r="Q150"/>
  <c r="R135"/>
  <c r="Q109"/>
  <c r="R155"/>
  <c r="Q180"/>
  <c r="S162"/>
  <c r="R182"/>
  <c r="S168"/>
  <c r="S124"/>
  <c r="S144"/>
  <c r="Q166"/>
  <c r="S177"/>
  <c r="Q141"/>
  <c r="S183"/>
  <c r="Q165"/>
  <c r="Q176"/>
  <c r="R148"/>
  <c r="R116"/>
  <c r="Q133"/>
  <c r="R165"/>
  <c r="R180"/>
  <c r="Q168"/>
  <c r="Q146"/>
  <c r="S143"/>
  <c r="S148"/>
  <c r="R147"/>
  <c r="S165"/>
  <c r="S120"/>
  <c r="S167"/>
  <c r="S136"/>
  <c r="Q136"/>
  <c r="S172"/>
  <c r="R132"/>
  <c r="R170"/>
  <c r="R174"/>
  <c r="Q111"/>
  <c r="S108"/>
  <c r="S127"/>
  <c r="S151"/>
  <c r="S112"/>
  <c r="S158"/>
  <c r="S182"/>
  <c r="S119"/>
  <c r="Q127"/>
  <c r="R130"/>
  <c r="Q161"/>
  <c r="S141"/>
  <c r="S128"/>
  <c r="Q148"/>
  <c r="Q170"/>
  <c r="S126"/>
  <c r="Q163"/>
  <c r="R112"/>
  <c r="R173"/>
  <c r="R176"/>
  <c r="Q124"/>
  <c r="Q152"/>
  <c r="S130"/>
  <c r="Q137"/>
  <c r="S132"/>
  <c r="Q110"/>
  <c r="Q128"/>
  <c r="R171"/>
  <c r="R111"/>
  <c r="Q108"/>
  <c r="S163"/>
  <c r="R145"/>
  <c r="Q167"/>
  <c r="R133"/>
  <c r="R179"/>
  <c r="Q156"/>
  <c r="Q135"/>
  <c r="S114"/>
  <c r="Q122"/>
  <c r="R163"/>
  <c r="Q149"/>
  <c r="Q116"/>
  <c r="Q115"/>
  <c r="Q179"/>
  <c r="Q178"/>
  <c r="F168" i="55"/>
  <c r="G128" s="1"/>
  <c r="H128" s="1"/>
  <c r="B22"/>
  <c r="S181"/>
  <c r="S180"/>
  <c r="R157"/>
  <c r="S142"/>
  <c r="S129"/>
  <c r="S127"/>
  <c r="R122"/>
  <c r="Q119"/>
  <c r="Q117"/>
  <c r="R109"/>
  <c r="R181"/>
  <c r="R142"/>
  <c r="R129"/>
  <c r="S121"/>
  <c r="R170"/>
  <c r="Q162"/>
  <c r="R151"/>
  <c r="S150"/>
  <c r="Q143"/>
  <c r="R132"/>
  <c r="S131"/>
  <c r="S123"/>
  <c r="R112"/>
  <c r="Q111"/>
  <c r="S106"/>
  <c r="S176"/>
  <c r="S166"/>
  <c r="S115"/>
  <c r="S164"/>
  <c r="Q154"/>
  <c r="R138"/>
  <c r="S117"/>
  <c r="S109"/>
  <c r="S120"/>
  <c r="S118"/>
  <c r="Q170"/>
  <c r="Q114"/>
  <c r="S119"/>
  <c r="Q113"/>
  <c r="S148"/>
  <c r="S134"/>
  <c r="R106"/>
  <c r="S145"/>
  <c r="S137"/>
  <c r="R140"/>
  <c r="Q106"/>
  <c r="S186"/>
  <c r="Q167"/>
  <c r="R135"/>
  <c r="S169"/>
  <c r="Q133"/>
  <c r="Q142"/>
  <c r="Q159"/>
  <c r="Q132"/>
  <c r="Q135"/>
  <c r="S170"/>
  <c r="Q126"/>
  <c r="Q108"/>
  <c r="Q148"/>
  <c r="S163"/>
  <c r="Q160"/>
  <c r="R169"/>
  <c r="Q125"/>
  <c r="S140"/>
  <c r="S171"/>
  <c r="R150"/>
  <c r="S175"/>
  <c r="Q176"/>
  <c r="R158"/>
  <c r="Q137"/>
  <c r="R160"/>
  <c r="Q183"/>
  <c r="R182"/>
  <c r="Q116"/>
  <c r="Q181"/>
  <c r="R171"/>
  <c r="S113"/>
  <c r="R167"/>
  <c r="S132"/>
  <c r="Q180"/>
  <c r="Q122"/>
  <c r="R152"/>
  <c r="S154"/>
  <c r="S146"/>
  <c r="Q145"/>
  <c r="R121"/>
  <c r="S173"/>
  <c r="Q123"/>
  <c r="Q130"/>
  <c r="S185"/>
  <c r="R166"/>
  <c r="Q139"/>
  <c r="Q110"/>
  <c r="R165"/>
  <c r="Q149"/>
  <c r="R164"/>
  <c r="Q185"/>
  <c r="S167"/>
  <c r="R113"/>
  <c r="R125"/>
  <c r="Q158"/>
  <c r="R180"/>
  <c r="R149"/>
  <c r="R184"/>
  <c r="Q163"/>
  <c r="R136"/>
  <c r="R108"/>
  <c r="Q136"/>
  <c r="Q120"/>
  <c r="R107"/>
  <c r="Q150"/>
  <c r="S116"/>
  <c r="R183"/>
  <c r="Q109"/>
  <c r="R175"/>
  <c r="Q112"/>
  <c r="R177"/>
  <c r="Q115"/>
  <c r="Q166"/>
  <c r="Q140"/>
  <c r="S160"/>
  <c r="S184"/>
  <c r="Q121"/>
  <c r="Q186"/>
  <c r="R173"/>
  <c r="S139"/>
  <c r="Q153"/>
  <c r="Q147"/>
  <c r="R127"/>
  <c r="R154"/>
  <c r="Q169"/>
  <c r="Q127"/>
  <c r="Q165"/>
  <c r="Q171"/>
  <c r="S158"/>
  <c r="R156"/>
  <c r="R117"/>
  <c r="Q152"/>
  <c r="R174"/>
  <c r="S111"/>
  <c r="R139"/>
  <c r="R116"/>
  <c r="Q175"/>
  <c r="R119"/>
  <c r="Q172"/>
  <c r="Q141"/>
  <c r="S159"/>
  <c r="S114"/>
  <c r="R155"/>
  <c r="R145"/>
  <c r="Q155"/>
  <c r="S168"/>
  <c r="S161"/>
  <c r="R186"/>
  <c r="R130"/>
  <c r="S143"/>
  <c r="Q168"/>
  <c r="R141"/>
  <c r="Q185" i="48"/>
  <c r="R132"/>
  <c r="S150" i="66"/>
  <c r="Q135"/>
  <c r="R168" i="50"/>
  <c r="Q112"/>
  <c r="Q154" i="52"/>
  <c r="Q113"/>
  <c r="R153" i="68"/>
  <c r="S119" i="56"/>
  <c r="R183"/>
  <c r="R153" i="63"/>
  <c r="Q155"/>
  <c r="S147" i="64"/>
  <c r="R156" i="53"/>
  <c r="Q125"/>
  <c r="S122" i="55"/>
  <c r="S149"/>
  <c r="S128" i="65"/>
  <c r="Q161" i="52"/>
  <c r="S109" i="48"/>
  <c r="S156"/>
  <c r="R145" i="66"/>
  <c r="R141" i="50"/>
  <c r="S147"/>
  <c r="Q158" i="52"/>
  <c r="R110" i="68"/>
  <c r="R116"/>
  <c r="S117" i="56"/>
  <c r="Q162"/>
  <c r="R140" i="63"/>
  <c r="R137" i="64"/>
  <c r="R148"/>
  <c r="R169" i="53"/>
  <c r="S162" i="55"/>
  <c r="Q169" i="65"/>
  <c r="Q157"/>
  <c r="S159" i="66"/>
  <c r="S181" i="52"/>
  <c r="Q134" i="48"/>
  <c r="Q117"/>
  <c r="Q119" i="66"/>
  <c r="S142" i="50"/>
  <c r="R162"/>
  <c r="S116" i="52"/>
  <c r="Q145"/>
  <c r="Q148" i="68"/>
  <c r="S183" i="56"/>
  <c r="R135"/>
  <c r="R144" i="63"/>
  <c r="S168"/>
  <c r="Q174" i="64"/>
  <c r="R137" i="53"/>
  <c r="S128" i="55"/>
  <c r="S147"/>
  <c r="Q116" i="65"/>
  <c r="R151" i="48"/>
  <c r="S130" i="66"/>
  <c r="S122" i="50"/>
  <c r="R160" i="48"/>
  <c r="Q159" i="66"/>
  <c r="R133"/>
  <c r="S107" i="50"/>
  <c r="R125"/>
  <c r="Q179" i="52"/>
  <c r="Q119" i="68"/>
  <c r="S124"/>
  <c r="Q128" i="56"/>
  <c r="S152"/>
  <c r="R126" i="63"/>
  <c r="R127" i="64"/>
  <c r="Q153"/>
  <c r="S181" i="53"/>
  <c r="R167"/>
  <c r="R126" i="55"/>
  <c r="Q181" i="65"/>
  <c r="S125"/>
  <c r="Q132" i="48"/>
  <c r="R144"/>
  <c r="R109" i="66"/>
  <c r="S125"/>
  <c r="Q158" i="68"/>
  <c r="S184" i="56"/>
  <c r="R163" i="63"/>
  <c r="R166" i="64"/>
  <c r="R120" i="53"/>
  <c r="S172" i="55"/>
  <c r="S155" i="66"/>
  <c r="R129" i="52"/>
  <c r="S151" i="56"/>
  <c r="S122" i="64"/>
  <c r="R154" i="66"/>
  <c r="R170" i="52"/>
  <c r="R168" i="68"/>
  <c r="Q165" i="63"/>
  <c r="R141" i="65"/>
  <c r="Q116" i="56"/>
  <c r="Q118" i="63"/>
  <c r="Q184" i="64"/>
  <c r="R162" i="65"/>
  <c r="Q110" i="68"/>
  <c r="R109" i="64"/>
  <c r="R110" i="55"/>
  <c r="Q175" i="66"/>
  <c r="R185" i="52"/>
  <c r="Q123" i="63"/>
  <c r="R135" i="65"/>
  <c r="Q183" i="50"/>
  <c r="Q156" i="56"/>
  <c r="Q115" i="53"/>
  <c r="S184" i="48"/>
  <c r="S133" i="52"/>
  <c r="Q173" i="56"/>
  <c r="R158" i="50"/>
  <c r="S129" i="52"/>
  <c r="R136" i="68"/>
  <c r="S177"/>
  <c r="Q179" i="56"/>
  <c r="S173" i="63"/>
  <c r="Q150" i="64"/>
  <c r="Q162" i="53"/>
  <c r="R111" i="55"/>
  <c r="S166" i="65"/>
  <c r="S186" i="66"/>
  <c r="R148" i="56"/>
  <c r="R115" i="64"/>
  <c r="Q106" i="53"/>
  <c r="R119" i="65"/>
  <c r="R121" i="66"/>
  <c r="S139" i="56"/>
  <c r="S112" i="55"/>
  <c r="R141" i="56"/>
  <c r="S172" i="64"/>
  <c r="S135" i="56"/>
  <c r="Q161" i="63"/>
  <c r="Q109" i="56"/>
  <c r="S166" i="63"/>
  <c r="R124" i="64"/>
  <c r="Q145"/>
  <c r="S149"/>
  <c r="R184" i="63"/>
  <c r="R160"/>
  <c r="S127"/>
  <c r="R172" i="56"/>
  <c r="B22" i="48"/>
  <c r="R147"/>
  <c r="R126"/>
  <c r="S122"/>
  <c r="S166"/>
  <c r="R161"/>
  <c r="S142"/>
  <c r="S131"/>
  <c r="S118"/>
  <c r="S176"/>
  <c r="R142"/>
  <c r="R131"/>
  <c r="S154"/>
  <c r="S134"/>
  <c r="R111"/>
  <c r="R180"/>
  <c r="R139"/>
  <c r="S186"/>
  <c r="R116"/>
  <c r="S150"/>
  <c r="R134"/>
  <c r="S180"/>
  <c r="R155"/>
  <c r="R181"/>
  <c r="R110"/>
  <c r="S106"/>
  <c r="R169"/>
  <c r="R172"/>
  <c r="R177"/>
  <c r="R106"/>
  <c r="Q186"/>
  <c r="R121"/>
  <c r="S110"/>
  <c r="Q145"/>
  <c r="Q175"/>
  <c r="R175"/>
  <c r="S149"/>
  <c r="Q110"/>
  <c r="Q160"/>
  <c r="R178"/>
  <c r="S124"/>
  <c r="Q151"/>
  <c r="S153"/>
  <c r="R117"/>
  <c r="S178"/>
  <c r="Q123"/>
  <c r="Q115"/>
  <c r="Q106"/>
  <c r="Q107"/>
  <c r="Q150"/>
  <c r="Q154"/>
  <c r="Q127"/>
  <c r="Q135"/>
  <c r="Q163"/>
  <c r="Q143"/>
  <c r="Q171"/>
  <c r="R166"/>
  <c r="S157"/>
  <c r="S173"/>
  <c r="R136"/>
  <c r="S132"/>
  <c r="R145"/>
  <c r="S155"/>
  <c r="S119"/>
  <c r="R108"/>
  <c r="Q165"/>
  <c r="Q114"/>
  <c r="S182"/>
  <c r="S181"/>
  <c r="Q118"/>
  <c r="Q116"/>
  <c r="Q131"/>
  <c r="S112"/>
  <c r="Q109"/>
  <c r="S117"/>
  <c r="R184"/>
  <c r="Q164"/>
  <c r="Q111"/>
  <c r="S128"/>
  <c r="S170"/>
  <c r="R148"/>
  <c r="S133"/>
  <c r="R150"/>
  <c r="R165"/>
  <c r="S174"/>
  <c r="S164"/>
  <c r="S160"/>
  <c r="S185"/>
  <c r="S171"/>
  <c r="Q138"/>
  <c r="R186"/>
  <c r="R113"/>
  <c r="S126"/>
  <c r="S163"/>
  <c r="Q183"/>
  <c r="S169"/>
  <c r="Q179"/>
  <c r="R128"/>
  <c r="S135"/>
  <c r="S108"/>
  <c r="Q133"/>
  <c r="S130"/>
  <c r="R174"/>
  <c r="S168"/>
  <c r="S125"/>
  <c r="Q121"/>
  <c r="S113"/>
  <c r="R141"/>
  <c r="Q144"/>
  <c r="Q178"/>
  <c r="S159"/>
  <c r="R163"/>
  <c r="R112"/>
  <c r="R118"/>
  <c r="Q148"/>
  <c r="S140"/>
  <c r="Q142"/>
  <c r="S158"/>
  <c r="Q159"/>
  <c r="S143"/>
  <c r="R168"/>
  <c r="Q119"/>
  <c r="Q141"/>
  <c r="Q155"/>
  <c r="R185"/>
  <c r="R158"/>
  <c r="R124"/>
  <c r="S116"/>
  <c r="Q180"/>
  <c r="S165"/>
  <c r="Q170"/>
  <c r="R125"/>
  <c r="R127"/>
  <c r="R146"/>
  <c r="S127"/>
  <c r="R122"/>
  <c r="R179"/>
  <c r="R133"/>
  <c r="R107"/>
  <c r="S161"/>
  <c r="Q182"/>
  <c r="Q162"/>
  <c r="R183"/>
  <c r="S141"/>
  <c r="S120"/>
  <c r="S134" i="56"/>
  <c r="S132" i="64"/>
  <c r="S119" i="53"/>
  <c r="R148" i="65"/>
  <c r="R170" i="48"/>
  <c r="R154" i="52"/>
  <c r="Q143" i="68"/>
  <c r="Q168"/>
  <c r="Q122" i="56"/>
  <c r="S132"/>
  <c r="S149" i="63"/>
  <c r="S116" i="64"/>
  <c r="Q171"/>
  <c r="S177" i="53"/>
  <c r="Q131" i="65"/>
  <c r="S173"/>
  <c r="Q164" i="66"/>
  <c r="S151" i="48"/>
  <c r="Q113"/>
  <c r="Q184" i="66"/>
  <c r="R146" i="52"/>
  <c r="Q112" i="68"/>
  <c r="R128"/>
  <c r="R157" i="56"/>
  <c r="Q164"/>
  <c r="Q138" i="63"/>
  <c r="Q161" i="64"/>
  <c r="S177"/>
  <c r="Q144" i="53"/>
  <c r="R118" i="65"/>
  <c r="Q150"/>
  <c r="S152" i="48"/>
  <c r="S169" i="52"/>
  <c r="Q149" i="48"/>
  <c r="Q108"/>
  <c r="Q127" i="66"/>
  <c r="Q153" i="50"/>
  <c r="S123" i="52"/>
  <c r="S108"/>
  <c r="S117" i="68"/>
  <c r="Q137"/>
  <c r="S146" i="56"/>
  <c r="S150" i="63"/>
  <c r="S110"/>
  <c r="S115" i="64"/>
  <c r="Q152"/>
  <c r="S182" i="53"/>
  <c r="R161"/>
  <c r="R137" i="55"/>
  <c r="S178"/>
  <c r="S171" i="65"/>
  <c r="S139"/>
  <c r="S144" i="48"/>
  <c r="S174" i="66"/>
  <c r="R123"/>
  <c r="Q164" i="68"/>
  <c r="R155" i="56"/>
  <c r="R181" i="63"/>
  <c r="R152" i="64"/>
  <c r="S120" i="65"/>
  <c r="Q135" i="63"/>
  <c r="Q182" i="53"/>
  <c r="R172" i="55"/>
  <c r="Q172" i="48"/>
  <c r="R118" i="52"/>
  <c r="R169" i="56"/>
  <c r="Q123" i="64"/>
  <c r="S179" i="68"/>
  <c r="Q132" i="56"/>
  <c r="Q111" i="63"/>
  <c r="S144" i="65"/>
  <c r="R140" i="50"/>
  <c r="R108" i="68"/>
  <c r="S142" i="53"/>
  <c r="Q156" i="65"/>
  <c r="Q141" i="66"/>
  <c r="R154" i="63"/>
  <c r="R179" i="55"/>
  <c r="R173" i="64"/>
  <c r="S175" i="52"/>
  <c r="Q150" i="63"/>
  <c r="Q106"/>
  <c r="Q174" i="55"/>
  <c r="Q129" i="50"/>
  <c r="S166" i="56"/>
  <c r="S119" i="63"/>
  <c r="Q130"/>
  <c r="Q169" i="64"/>
  <c r="Q138" i="55"/>
  <c r="Q137" i="65"/>
  <c r="R122"/>
  <c r="R137" i="48"/>
  <c r="S136"/>
  <c r="Q151" i="50"/>
  <c r="S172" i="56"/>
  <c r="R109" i="50"/>
  <c r="Q185" i="63"/>
  <c r="S130"/>
  <c r="Q130" i="56"/>
  <c r="S116" i="63"/>
  <c r="S140" i="56"/>
  <c r="R115"/>
  <c r="R147" i="64"/>
  <c r="S181" i="56"/>
  <c r="S165" i="63"/>
  <c r="Q115" i="56"/>
  <c r="R148" i="63"/>
  <c r="Q164" i="64"/>
  <c r="S177" i="56"/>
  <c r="B22" i="53"/>
  <c r="R126"/>
  <c r="S113"/>
  <c r="R108"/>
  <c r="R184"/>
  <c r="S180"/>
  <c r="Q175"/>
  <c r="R149"/>
  <c r="S109"/>
  <c r="Q108"/>
  <c r="R186"/>
  <c r="S185"/>
  <c r="R128"/>
  <c r="Q172"/>
  <c r="R151"/>
  <c r="R138"/>
  <c r="S137"/>
  <c r="S106"/>
  <c r="S156"/>
  <c r="S133"/>
  <c r="Q116"/>
  <c r="Q164"/>
  <c r="Q136"/>
  <c r="Q128"/>
  <c r="S152"/>
  <c r="S121"/>
  <c r="R159"/>
  <c r="S170"/>
  <c r="S165"/>
  <c r="Q132"/>
  <c r="R132"/>
  <c r="S173"/>
  <c r="S141"/>
  <c r="Q186"/>
  <c r="R106"/>
  <c r="R165"/>
  <c r="R118"/>
  <c r="Q146"/>
  <c r="S183"/>
  <c r="Q121"/>
  <c r="S176"/>
  <c r="S122"/>
  <c r="Q152"/>
  <c r="R155"/>
  <c r="R163"/>
  <c r="R111"/>
  <c r="R162"/>
  <c r="S169"/>
  <c r="R125"/>
  <c r="Q174"/>
  <c r="R164"/>
  <c r="Q155"/>
  <c r="Q135"/>
  <c r="S145"/>
  <c r="Q166"/>
  <c r="S154"/>
  <c r="R157"/>
  <c r="Q170"/>
  <c r="S146"/>
  <c r="Q169"/>
  <c r="Q145"/>
  <c r="S128"/>
  <c r="Q123"/>
  <c r="Q120"/>
  <c r="Q140"/>
  <c r="S118"/>
  <c r="R121"/>
  <c r="S120"/>
  <c r="R135"/>
  <c r="Q161"/>
  <c r="Q117"/>
  <c r="Q110"/>
  <c r="R127"/>
  <c r="R142"/>
  <c r="S114"/>
  <c r="R139"/>
  <c r="S163"/>
  <c r="S143"/>
  <c r="R179"/>
  <c r="Q113"/>
  <c r="R153"/>
  <c r="S178"/>
  <c r="R182"/>
  <c r="S168"/>
  <c r="Q137"/>
  <c r="R173"/>
  <c r="R150"/>
  <c r="Q181"/>
  <c r="S129"/>
  <c r="S124"/>
  <c r="S138"/>
  <c r="S134"/>
  <c r="R168"/>
  <c r="S123"/>
  <c r="S166"/>
  <c r="Q127"/>
  <c r="S155"/>
  <c r="R113"/>
  <c r="R147"/>
  <c r="Q119"/>
  <c r="R174"/>
  <c r="R107"/>
  <c r="Q180"/>
  <c r="S162"/>
  <c r="Q139"/>
  <c r="Q126"/>
  <c r="R154"/>
  <c r="Q131"/>
  <c r="Q173"/>
  <c r="Q179"/>
  <c r="Q141"/>
  <c r="R117"/>
  <c r="R140"/>
  <c r="R124"/>
  <c r="Q156"/>
  <c r="Q153"/>
  <c r="S175"/>
  <c r="S127"/>
  <c r="S186"/>
  <c r="R116"/>
  <c r="Q160"/>
  <c r="Q165"/>
  <c r="S140"/>
  <c r="Q124"/>
  <c r="R177"/>
  <c r="R185"/>
  <c r="S172"/>
  <c r="R160"/>
  <c r="R110"/>
  <c r="Q138"/>
  <c r="Q159"/>
  <c r="S150"/>
  <c r="S171"/>
  <c r="Q163"/>
  <c r="Q130"/>
  <c r="R170"/>
  <c r="S184"/>
  <c r="S139"/>
  <c r="R115"/>
  <c r="Q184"/>
  <c r="S111"/>
  <c r="R131"/>
  <c r="R144"/>
  <c r="R112"/>
  <c r="Q142"/>
  <c r="S157"/>
  <c r="S132"/>
  <c r="B22" i="65"/>
  <c r="R126"/>
  <c r="R164"/>
  <c r="S127"/>
  <c r="R107"/>
  <c r="Q129"/>
  <c r="S119"/>
  <c r="R156"/>
  <c r="R124"/>
  <c r="S134"/>
  <c r="S110"/>
  <c r="R186"/>
  <c r="R106"/>
  <c r="Q186"/>
  <c r="S106"/>
  <c r="S137"/>
  <c r="S174"/>
  <c r="R144"/>
  <c r="Q164"/>
  <c r="Q182"/>
  <c r="Q174"/>
  <c r="R185"/>
  <c r="S179"/>
  <c r="S145"/>
  <c r="R181"/>
  <c r="Q124"/>
  <c r="S135"/>
  <c r="R110"/>
  <c r="Q114"/>
  <c r="Q140"/>
  <c r="S186"/>
  <c r="S154"/>
  <c r="R152"/>
  <c r="R174"/>
  <c r="R177"/>
  <c r="S159"/>
  <c r="Q185"/>
  <c r="S165"/>
  <c r="Q142"/>
  <c r="S141"/>
  <c r="R165"/>
  <c r="Q141"/>
  <c r="S176"/>
  <c r="Q121"/>
  <c r="S164"/>
  <c r="S111"/>
  <c r="R127"/>
  <c r="Q123"/>
  <c r="R115"/>
  <c r="S123"/>
  <c r="S152"/>
  <c r="Q136"/>
  <c r="S122"/>
  <c r="S136"/>
  <c r="Q125"/>
  <c r="Q184"/>
  <c r="R123"/>
  <c r="Q126"/>
  <c r="R153"/>
  <c r="R146"/>
  <c r="S163"/>
  <c r="Q152"/>
  <c r="Q168"/>
  <c r="S160"/>
  <c r="S142"/>
  <c r="R166"/>
  <c r="S133"/>
  <c r="Q179"/>
  <c r="R117"/>
  <c r="R112"/>
  <c r="R140"/>
  <c r="Q167"/>
  <c r="R173"/>
  <c r="R183"/>
  <c r="R130"/>
  <c r="Q145"/>
  <c r="S109"/>
  <c r="S168"/>
  <c r="S147"/>
  <c r="Q111"/>
  <c r="R149"/>
  <c r="S181"/>
  <c r="S161"/>
  <c r="S155"/>
  <c r="R169"/>
  <c r="R134"/>
  <c r="S121"/>
  <c r="R159"/>
  <c r="Q178"/>
  <c r="Q172"/>
  <c r="Q144"/>
  <c r="R151"/>
  <c r="S132"/>
  <c r="S153"/>
  <c r="S149"/>
  <c r="R155"/>
  <c r="S158"/>
  <c r="R109"/>
  <c r="Q171"/>
  <c r="Q175"/>
  <c r="Q135"/>
  <c r="Q177"/>
  <c r="R111"/>
  <c r="S169"/>
  <c r="Q113"/>
  <c r="Q154"/>
  <c r="R120"/>
  <c r="Q119"/>
  <c r="Q108"/>
  <c r="R121"/>
  <c r="R113"/>
  <c r="R129"/>
  <c r="Q110"/>
  <c r="R132"/>
  <c r="R116"/>
  <c r="R137"/>
  <c r="S185"/>
  <c r="S126"/>
  <c r="Q115"/>
  <c r="R133"/>
  <c r="S157"/>
  <c r="Q162"/>
  <c r="Q159"/>
  <c r="R139"/>
  <c r="R157"/>
  <c r="Q183"/>
  <c r="Q147"/>
  <c r="Q153"/>
  <c r="R150"/>
  <c r="R108"/>
  <c r="Q158"/>
  <c r="S172"/>
  <c r="Q160"/>
  <c r="S148"/>
  <c r="Q128"/>
  <c r="Q166"/>
  <c r="R143" i="48"/>
  <c r="S162"/>
  <c r="Q175" i="56"/>
  <c r="R128" i="63"/>
  <c r="R158"/>
  <c r="S107" i="53"/>
  <c r="R154" i="65"/>
  <c r="Q129" i="48"/>
  <c r="B22" i="52"/>
  <c r="R155"/>
  <c r="R133"/>
  <c r="S127"/>
  <c r="S115"/>
  <c r="S161"/>
  <c r="S110"/>
  <c r="S162"/>
  <c r="S142"/>
  <c r="Q116"/>
  <c r="S106"/>
  <c r="R179"/>
  <c r="S136"/>
  <c r="S120"/>
  <c r="S119"/>
  <c r="S158"/>
  <c r="S153"/>
  <c r="S126"/>
  <c r="S166"/>
  <c r="S111"/>
  <c r="R186"/>
  <c r="S137"/>
  <c r="R147"/>
  <c r="R117"/>
  <c r="S114"/>
  <c r="S174"/>
  <c r="R130"/>
  <c r="R139"/>
  <c r="S118"/>
  <c r="S144"/>
  <c r="S107"/>
  <c r="Q186"/>
  <c r="R106"/>
  <c r="S151"/>
  <c r="S139"/>
  <c r="S152"/>
  <c r="S173"/>
  <c r="Q129"/>
  <c r="R110"/>
  <c r="S112"/>
  <c r="S170"/>
  <c r="Q134"/>
  <c r="S122"/>
  <c r="S138"/>
  <c r="Q166"/>
  <c r="R177"/>
  <c r="R174"/>
  <c r="S165"/>
  <c r="R152"/>
  <c r="S128"/>
  <c r="Q142"/>
  <c r="S134"/>
  <c r="Q184"/>
  <c r="Q133"/>
  <c r="Q185"/>
  <c r="R168"/>
  <c r="Q125"/>
  <c r="S168"/>
  <c r="S156"/>
  <c r="R126"/>
  <c r="R183"/>
  <c r="R163"/>
  <c r="R158"/>
  <c r="Q140"/>
  <c r="R123"/>
  <c r="Q143"/>
  <c r="Q110"/>
  <c r="Q107"/>
  <c r="S160"/>
  <c r="R169"/>
  <c r="S145"/>
  <c r="R115"/>
  <c r="S131"/>
  <c r="Q124"/>
  <c r="Q183"/>
  <c r="R124"/>
  <c r="Q144"/>
  <c r="Q170"/>
  <c r="R136"/>
  <c r="R176"/>
  <c r="S113"/>
  <c r="Q174"/>
  <c r="Q122"/>
  <c r="Q152"/>
  <c r="R132"/>
  <c r="R120"/>
  <c r="Q111"/>
  <c r="S125"/>
  <c r="Q115"/>
  <c r="R135"/>
  <c r="R150"/>
  <c r="R149"/>
  <c r="S130"/>
  <c r="R171"/>
  <c r="R131"/>
  <c r="Q108"/>
  <c r="R156"/>
  <c r="Q130"/>
  <c r="R151"/>
  <c r="S155"/>
  <c r="Q126"/>
  <c r="Q119"/>
  <c r="R153"/>
  <c r="R148"/>
  <c r="Q167"/>
  <c r="R182"/>
  <c r="R167"/>
  <c r="R141"/>
  <c r="Q163"/>
  <c r="R166"/>
  <c r="Q127"/>
  <c r="R138"/>
  <c r="S135"/>
  <c r="Q138"/>
  <c r="Q169"/>
  <c r="Q147"/>
  <c r="R159"/>
  <c r="R164"/>
  <c r="Q136"/>
  <c r="Q175"/>
  <c r="R143"/>
  <c r="Q172"/>
  <c r="R122"/>
  <c r="R113"/>
  <c r="Q153"/>
  <c r="Q177"/>
  <c r="Q156"/>
  <c r="R116"/>
  <c r="Q139"/>
  <c r="R109"/>
  <c r="Q171"/>
  <c r="Q132"/>
  <c r="Q137"/>
  <c r="S117"/>
  <c r="Q141"/>
  <c r="Q123"/>
  <c r="Q121"/>
  <c r="S154"/>
  <c r="Q120"/>
  <c r="Q181"/>
  <c r="S140"/>
  <c r="S148"/>
  <c r="S177"/>
  <c r="R112"/>
  <c r="S125" i="68"/>
  <c r="R171"/>
  <c r="S156"/>
  <c r="S113"/>
  <c r="S109"/>
  <c r="R186"/>
  <c r="S185"/>
  <c r="S172"/>
  <c r="S106"/>
  <c r="B22"/>
  <c r="S180"/>
  <c r="S133"/>
  <c r="S121"/>
  <c r="S173"/>
  <c r="S145"/>
  <c r="S140"/>
  <c r="R155"/>
  <c r="S141"/>
  <c r="S165"/>
  <c r="R106"/>
  <c r="Q186"/>
  <c r="S123"/>
  <c r="Q157"/>
  <c r="R124"/>
  <c r="Q156"/>
  <c r="Q185"/>
  <c r="S116"/>
  <c r="Q150"/>
  <c r="Q140"/>
  <c r="Q152"/>
  <c r="Q173"/>
  <c r="Q160"/>
  <c r="Q133"/>
  <c r="S127"/>
  <c r="Q106"/>
  <c r="R131"/>
  <c r="S144"/>
  <c r="R165"/>
  <c r="R121"/>
  <c r="R134"/>
  <c r="R111"/>
  <c r="S131"/>
  <c r="R122"/>
  <c r="R141"/>
  <c r="Q183"/>
  <c r="R117"/>
  <c r="R152"/>
  <c r="S175"/>
  <c r="S126"/>
  <c r="S138"/>
  <c r="S159"/>
  <c r="R130"/>
  <c r="Q141"/>
  <c r="R137"/>
  <c r="Q116"/>
  <c r="S170"/>
  <c r="Q146"/>
  <c r="S107"/>
  <c r="S122"/>
  <c r="S120"/>
  <c r="Q161"/>
  <c r="S148"/>
  <c r="S143"/>
  <c r="Q121"/>
  <c r="R183"/>
  <c r="R144"/>
  <c r="S152"/>
  <c r="S135"/>
  <c r="R169"/>
  <c r="R115"/>
  <c r="S132"/>
  <c r="Q163"/>
  <c r="R148"/>
  <c r="R142"/>
  <c r="S176"/>
  <c r="S169"/>
  <c r="S162"/>
  <c r="R113"/>
  <c r="Q142"/>
  <c r="Q118"/>
  <c r="R174"/>
  <c r="Q111"/>
  <c r="S158"/>
  <c r="R114"/>
  <c r="R178"/>
  <c r="Q139"/>
  <c r="R160"/>
  <c r="R185"/>
  <c r="Q151"/>
  <c r="Q125"/>
  <c r="S130"/>
  <c r="R140"/>
  <c r="S128"/>
  <c r="Q172"/>
  <c r="Q120"/>
  <c r="Q127"/>
  <c r="S139"/>
  <c r="S111"/>
  <c r="Q162"/>
  <c r="S108"/>
  <c r="R175"/>
  <c r="Q169"/>
  <c r="R156"/>
  <c r="R157"/>
  <c r="Q174"/>
  <c r="S112"/>
  <c r="R170"/>
  <c r="Q153"/>
  <c r="S154"/>
  <c r="Q144"/>
  <c r="Q154"/>
  <c r="S142"/>
  <c r="S182"/>
  <c r="R164"/>
  <c r="S171"/>
  <c r="S118"/>
  <c r="Q181"/>
  <c r="R119"/>
  <c r="S134"/>
  <c r="Q159"/>
  <c r="Q155"/>
  <c r="Q149"/>
  <c r="R126"/>
  <c r="R159"/>
  <c r="R173"/>
  <c r="R109"/>
  <c r="Q147"/>
  <c r="Q126"/>
  <c r="R162"/>
  <c r="R138"/>
  <c r="R167"/>
  <c r="Q131"/>
  <c r="S160"/>
  <c r="R120"/>
  <c r="S174"/>
  <c r="R180"/>
  <c r="S161"/>
  <c r="Q180"/>
  <c r="Q132"/>
  <c r="R184"/>
  <c r="S150"/>
  <c r="R161"/>
  <c r="Q107"/>
  <c r="B22" i="66"/>
  <c r="S133"/>
  <c r="S123"/>
  <c r="S160"/>
  <c r="Q134"/>
  <c r="Q124"/>
  <c r="S106"/>
  <c r="R161"/>
  <c r="Q160"/>
  <c r="S120"/>
  <c r="S112"/>
  <c r="Q106"/>
  <c r="S176"/>
  <c r="Q132"/>
  <c r="S121"/>
  <c r="R112"/>
  <c r="Q176"/>
  <c r="S117"/>
  <c r="S169"/>
  <c r="S137"/>
  <c r="S128"/>
  <c r="R181"/>
  <c r="S132"/>
  <c r="S153"/>
  <c r="S109"/>
  <c r="S108"/>
  <c r="S144"/>
  <c r="R163"/>
  <c r="R106"/>
  <c r="Q186"/>
  <c r="Q126"/>
  <c r="R125"/>
  <c r="Q180"/>
  <c r="R110"/>
  <c r="S113"/>
  <c r="Q158"/>
  <c r="Q115"/>
  <c r="R120"/>
  <c r="Q146"/>
  <c r="R146"/>
  <c r="Q110"/>
  <c r="Q153"/>
  <c r="Q170"/>
  <c r="S142"/>
  <c r="S152"/>
  <c r="S122"/>
  <c r="S135"/>
  <c r="Q123"/>
  <c r="Q161"/>
  <c r="Q177"/>
  <c r="R141"/>
  <c r="R139"/>
  <c r="S179"/>
  <c r="R174"/>
  <c r="R115"/>
  <c r="Q149"/>
  <c r="R144"/>
  <c r="S126"/>
  <c r="R162"/>
  <c r="R157"/>
  <c r="Q151"/>
  <c r="R124"/>
  <c r="S183"/>
  <c r="S134"/>
  <c r="S145"/>
  <c r="Q147"/>
  <c r="Q118"/>
  <c r="S139"/>
  <c r="R108"/>
  <c r="Q128"/>
  <c r="S143"/>
  <c r="R168"/>
  <c r="Q183"/>
  <c r="R117"/>
  <c r="Q129"/>
  <c r="R169"/>
  <c r="Q112"/>
  <c r="S140"/>
  <c r="R148"/>
  <c r="S175"/>
  <c r="R184"/>
  <c r="Q156"/>
  <c r="S185"/>
  <c r="Q116"/>
  <c r="S154"/>
  <c r="Q157"/>
  <c r="R185"/>
  <c r="Q145"/>
  <c r="R135"/>
  <c r="Q125"/>
  <c r="Q185"/>
  <c r="R186"/>
  <c r="R122"/>
  <c r="S148"/>
  <c r="S184"/>
  <c r="S156"/>
  <c r="Q108"/>
  <c r="S171"/>
  <c r="Q121"/>
  <c r="Q120"/>
  <c r="Q173"/>
  <c r="Q169"/>
  <c r="S136"/>
  <c r="R149"/>
  <c r="R166"/>
  <c r="R172"/>
  <c r="S182"/>
  <c r="Q137"/>
  <c r="S107"/>
  <c r="S118"/>
  <c r="S127"/>
  <c r="S170"/>
  <c r="R156"/>
  <c r="R114"/>
  <c r="R116"/>
  <c r="S173"/>
  <c r="R111"/>
  <c r="S165"/>
  <c r="R159"/>
  <c r="S151"/>
  <c r="S141"/>
  <c r="S116"/>
  <c r="R113"/>
  <c r="S147"/>
  <c r="S167"/>
  <c r="S162"/>
  <c r="S115"/>
  <c r="S163"/>
  <c r="R150"/>
  <c r="R179"/>
  <c r="R180"/>
  <c r="R183"/>
  <c r="Q154"/>
  <c r="R107"/>
  <c r="S164"/>
  <c r="Q111"/>
  <c r="R118"/>
  <c r="R153"/>
  <c r="S177"/>
  <c r="R134"/>
  <c r="Q117"/>
  <c r="Q148"/>
  <c r="R162" i="48"/>
  <c r="S114"/>
  <c r="S168" i="66"/>
  <c r="Q155" i="52"/>
  <c r="S178"/>
  <c r="S137" i="68"/>
  <c r="R127"/>
  <c r="R109" i="56"/>
  <c r="Q152"/>
  <c r="Q158" i="63"/>
  <c r="Q154"/>
  <c r="R168" i="64"/>
  <c r="Q122" i="53"/>
  <c r="Q114"/>
  <c r="Q139" i="65"/>
  <c r="Q118"/>
  <c r="S111" i="66"/>
  <c r="R159" i="48"/>
  <c r="S123"/>
  <c r="R143" i="66"/>
  <c r="Q144"/>
  <c r="S147" i="52"/>
  <c r="Q176"/>
  <c r="S183" i="68"/>
  <c r="Q165"/>
  <c r="R119" i="56"/>
  <c r="S151" i="63"/>
  <c r="S138"/>
  <c r="S130" i="64"/>
  <c r="Q112"/>
  <c r="R178" i="53"/>
  <c r="Q148" i="65"/>
  <c r="Q143"/>
  <c r="Q182" i="66"/>
  <c r="S181" i="50"/>
  <c r="R115" i="48"/>
  <c r="Q113" i="66"/>
  <c r="R167"/>
  <c r="S184" i="50"/>
  <c r="S123"/>
  <c r="Q178" i="52"/>
  <c r="Q177" i="68"/>
  <c r="Q184"/>
  <c r="S171" i="56"/>
  <c r="R170"/>
  <c r="Q157" i="63"/>
  <c r="S153" i="64"/>
  <c r="R136"/>
  <c r="R129" i="53"/>
  <c r="R171"/>
  <c r="R153" i="55"/>
  <c r="R131"/>
  <c r="Q180" i="65"/>
  <c r="Q130"/>
  <c r="S177" i="48"/>
  <c r="S149" i="52"/>
  <c r="R173" i="48"/>
  <c r="S147"/>
  <c r="Q109" i="66"/>
  <c r="R177" i="50"/>
  <c r="Q160"/>
  <c r="S167" i="52"/>
  <c r="S179"/>
  <c r="R177" i="68"/>
  <c r="S176" i="56"/>
  <c r="R158"/>
  <c r="S177" i="63"/>
  <c r="R137"/>
  <c r="R125" i="64"/>
  <c r="S140"/>
  <c r="Q148" i="53"/>
  <c r="Q107"/>
  <c r="Q156" i="55"/>
  <c r="Q164"/>
  <c r="R175" i="65"/>
  <c r="S162"/>
  <c r="R119" i="48"/>
  <c r="S180" i="66"/>
  <c r="R147"/>
  <c r="R176" i="68"/>
  <c r="Q151" i="56"/>
  <c r="S167" i="63"/>
  <c r="Q151" i="65"/>
  <c r="R150" i="50"/>
  <c r="Q117" i="63"/>
  <c r="Q112" i="53"/>
  <c r="R120" i="55"/>
  <c r="R130" i="48"/>
  <c r="Q126" i="56"/>
  <c r="S133" i="64"/>
  <c r="R146" i="68"/>
  <c r="Q143" i="56"/>
  <c r="Q183" i="63"/>
  <c r="S126" i="53"/>
  <c r="S131" i="65"/>
  <c r="R122" i="50"/>
  <c r="S186" i="56"/>
  <c r="S149" i="53"/>
  <c r="Q138" i="65"/>
  <c r="S136" i="68"/>
  <c r="Q134" i="64"/>
  <c r="Q151" i="55"/>
  <c r="R120" i="64"/>
  <c r="S138" i="66"/>
  <c r="R145" i="52"/>
  <c r="R165" i="63"/>
  <c r="R165" i="66"/>
  <c r="S139" i="63"/>
  <c r="S148" i="53"/>
  <c r="S118" i="65"/>
  <c r="Q164" i="50"/>
  <c r="S155"/>
  <c r="R184" i="52"/>
  <c r="S157" i="68"/>
  <c r="S175" i="56"/>
  <c r="R185" i="63"/>
  <c r="R134"/>
  <c r="Q168" i="64"/>
  <c r="Q129" i="53"/>
  <c r="Q184" i="55"/>
  <c r="R167" i="65"/>
  <c r="S167"/>
  <c r="Q136" i="48"/>
  <c r="S129" i="66"/>
  <c r="R140" i="52"/>
  <c r="Q137" i="63"/>
  <c r="S173" i="50"/>
  <c r="S170" i="63"/>
  <c r="R183" i="53"/>
  <c r="S178" i="65"/>
  <c r="S155" i="56"/>
  <c r="S179" i="64"/>
  <c r="R147" i="63"/>
  <c r="R130" i="64"/>
  <c r="Q113"/>
  <c r="S146" i="63"/>
  <c r="S143" i="56"/>
  <c r="S181" i="63"/>
  <c r="Q159"/>
  <c r="R132" i="56"/>
  <c r="R111"/>
  <c r="R145" i="63"/>
  <c r="S173" i="64"/>
  <c r="R167"/>
  <c r="Q133" i="53"/>
  <c r="R141"/>
  <c r="R138" i="65"/>
  <c r="S170"/>
  <c r="Q177" i="48"/>
  <c r="Q128"/>
  <c r="S157" i="52"/>
  <c r="R180"/>
  <c r="Q108" i="68"/>
  <c r="R133"/>
  <c r="Q183" i="56"/>
  <c r="S145" i="63"/>
  <c r="R182"/>
  <c r="R176" i="64"/>
  <c r="Q144"/>
  <c r="Q118" i="53"/>
  <c r="R152"/>
  <c r="R158" i="65"/>
  <c r="R125"/>
  <c r="S146" i="48"/>
  <c r="R138" i="66"/>
  <c r="Q165"/>
  <c r="S141" i="52"/>
  <c r="R134"/>
  <c r="R125" i="68"/>
  <c r="S114"/>
  <c r="S170" i="56"/>
  <c r="Q184" i="63"/>
  <c r="S180"/>
  <c r="Q166" i="64"/>
  <c r="S121"/>
  <c r="Q176" i="53"/>
  <c r="S115"/>
  <c r="S108" i="65"/>
  <c r="Q155"/>
  <c r="R164" i="48"/>
  <c r="Q165" i="52"/>
  <c r="Q147" i="48"/>
  <c r="Q173"/>
  <c r="R119" i="66"/>
  <c r="R164" i="50"/>
  <c r="Q130"/>
  <c r="Q157" i="52"/>
  <c r="R121"/>
  <c r="R149" i="68"/>
  <c r="S118" i="56"/>
  <c r="S123"/>
  <c r="S115" i="63"/>
  <c r="S140"/>
  <c r="R132" i="64"/>
  <c r="Q181"/>
  <c r="Q149" i="53"/>
  <c r="S157" i="55"/>
  <c r="Q124"/>
  <c r="Q120" i="65"/>
  <c r="R184"/>
  <c r="S179" i="48"/>
  <c r="S149" i="66"/>
  <c r="R140"/>
  <c r="S186" i="68"/>
  <c r="Q153" i="56"/>
  <c r="Q156" i="63"/>
  <c r="R182" i="65"/>
  <c r="Q185" i="50"/>
  <c r="R181" i="68"/>
  <c r="S125" i="63"/>
  <c r="Q143" i="53"/>
  <c r="Q107" i="65"/>
  <c r="S148" i="48"/>
  <c r="R157" i="50"/>
  <c r="R176" i="56"/>
  <c r="Q120" i="64"/>
  <c r="R180" i="53"/>
  <c r="R148" i="55"/>
  <c r="R179" i="68"/>
  <c r="Q154" i="56"/>
  <c r="S176" i="63"/>
  <c r="R136" i="53"/>
  <c r="S133" i="55"/>
  <c r="R160" i="65"/>
  <c r="S146" i="50"/>
  <c r="S128" i="63"/>
  <c r="Q170" i="68"/>
  <c r="R179" i="64"/>
  <c r="R162" i="55"/>
  <c r="S144" i="53"/>
  <c r="S107" i="55"/>
  <c r="Q173" i="64"/>
  <c r="Q128" i="68"/>
  <c r="S117" i="64"/>
  <c r="R172" i="53"/>
  <c r="R114" i="65"/>
  <c r="R153" i="50"/>
  <c r="Q172"/>
  <c r="S143" i="52"/>
  <c r="R151" i="68"/>
  <c r="R173" i="56"/>
  <c r="Q122" i="63"/>
  <c r="R169"/>
  <c r="S164" i="64"/>
  <c r="R114" i="53"/>
  <c r="R143" i="55"/>
  <c r="S124" i="65"/>
  <c r="Q176"/>
  <c r="R149" i="48"/>
  <c r="S119" i="66"/>
  <c r="Q106" i="52"/>
  <c r="R124" i="63"/>
  <c r="R168" i="55"/>
  <c r="Q181" i="48"/>
  <c r="Q109" i="52"/>
  <c r="S110" i="68"/>
  <c r="S141" i="64"/>
  <c r="S117" i="53"/>
  <c r="S117" i="65"/>
  <c r="S144" i="60"/>
  <c r="S163"/>
  <c r="Q168"/>
  <c r="R129" i="54"/>
  <c r="R126"/>
  <c r="R183"/>
  <c r="S128" i="57"/>
  <c r="Q121"/>
  <c r="R126"/>
  <c r="Q174"/>
  <c r="Q148" i="49"/>
  <c r="S138"/>
  <c r="Q177"/>
  <c r="Q137" i="51"/>
  <c r="R171" i="60"/>
  <c r="S183" i="57"/>
  <c r="R150" i="49"/>
  <c r="R183" i="67"/>
  <c r="Q156" i="51"/>
  <c r="Q113" i="60"/>
  <c r="Q107" i="54"/>
  <c r="Q155" i="57"/>
  <c r="S163" i="59"/>
  <c r="S115" i="49"/>
  <c r="S186" i="61"/>
  <c r="S173"/>
  <c r="S172"/>
  <c r="S160"/>
  <c r="S155"/>
  <c r="S140"/>
  <c r="S132"/>
  <c r="S131"/>
  <c r="S122"/>
  <c r="S121"/>
  <c r="S119"/>
  <c r="S107"/>
  <c r="S181"/>
  <c r="R178"/>
  <c r="S146"/>
  <c r="S137"/>
  <c r="S184"/>
  <c r="S159"/>
  <c r="S117"/>
  <c r="S154"/>
  <c r="S179"/>
  <c r="S176"/>
  <c r="S175"/>
  <c r="S174"/>
  <c r="S165"/>
  <c r="S163"/>
  <c r="S162"/>
  <c r="S143"/>
  <c r="S142"/>
  <c r="S141"/>
  <c r="S134"/>
  <c r="S133"/>
  <c r="S167"/>
  <c r="S157"/>
  <c r="S115"/>
  <c r="B22"/>
  <c r="S138"/>
  <c r="S170"/>
  <c r="S180"/>
  <c r="R179"/>
  <c r="S178"/>
  <c r="S166"/>
  <c r="R165"/>
  <c r="S164"/>
  <c r="S156"/>
  <c r="S145"/>
  <c r="S135"/>
  <c r="S123"/>
  <c r="S114"/>
  <c r="S113"/>
  <c r="S108"/>
  <c r="S126"/>
  <c r="S124"/>
  <c r="S183"/>
  <c r="S158"/>
  <c r="S152"/>
  <c r="S139"/>
  <c r="S130"/>
  <c r="S129"/>
  <c r="S110"/>
  <c r="R139"/>
  <c r="S111"/>
  <c r="S182"/>
  <c r="S168"/>
  <c r="S151"/>
  <c r="S150"/>
  <c r="S149"/>
  <c r="S148"/>
  <c r="S147"/>
  <c r="S127"/>
  <c r="R126"/>
  <c r="S125"/>
  <c r="S116"/>
  <c r="R115"/>
  <c r="S109"/>
  <c r="R185"/>
  <c r="S171"/>
  <c r="R161"/>
  <c r="S106"/>
  <c r="R186"/>
  <c r="R106"/>
  <c r="Q186"/>
  <c r="F84" i="58"/>
  <c r="G44" s="1"/>
  <c r="H44" s="1"/>
  <c r="B22"/>
  <c r="S180"/>
  <c r="S134"/>
  <c r="S122"/>
  <c r="S118"/>
  <c r="Q185"/>
  <c r="S135"/>
  <c r="R134"/>
  <c r="S123"/>
  <c r="R118"/>
  <c r="S112"/>
  <c r="R157"/>
  <c r="R140"/>
  <c r="S113"/>
  <c r="S137"/>
  <c r="S130"/>
  <c r="S126"/>
  <c r="R141"/>
  <c r="S120"/>
  <c r="R173"/>
  <c r="S169"/>
  <c r="S144"/>
  <c r="S132"/>
  <c r="R113"/>
  <c r="S164"/>
  <c r="S153"/>
  <c r="S127"/>
  <c r="S179"/>
  <c r="S131"/>
  <c r="R177"/>
  <c r="S110"/>
  <c r="Q186"/>
  <c r="S106"/>
  <c r="R106"/>
  <c r="S142" i="67"/>
  <c r="Q172"/>
  <c r="S164"/>
  <c r="Q173"/>
  <c r="Q131" i="51"/>
  <c r="R168"/>
  <c r="S181"/>
  <c r="Q124" i="47"/>
  <c r="R115"/>
  <c r="R126"/>
  <c r="S131"/>
  <c r="Q122" i="58"/>
  <c r="S163"/>
  <c r="S174"/>
  <c r="S131" i="60"/>
  <c r="Q177"/>
  <c r="S118"/>
  <c r="R181" i="61"/>
  <c r="Q130"/>
  <c r="S185" i="54"/>
  <c r="R124"/>
  <c r="R135"/>
  <c r="Q113" i="57"/>
  <c r="Q168"/>
  <c r="R177"/>
  <c r="S113"/>
  <c r="R146" i="59"/>
  <c r="R174"/>
  <c r="R161" i="49"/>
  <c r="Q111"/>
  <c r="Q112"/>
  <c r="R124" i="51"/>
  <c r="Q145" i="47"/>
  <c r="R162" i="58"/>
  <c r="Q172" i="60"/>
  <c r="Q148"/>
  <c r="Q152" i="67"/>
  <c r="R176"/>
  <c r="Q135"/>
  <c r="S170"/>
  <c r="Q125" i="51"/>
  <c r="Q170"/>
  <c r="R165"/>
  <c r="Q118" i="47"/>
  <c r="R158"/>
  <c r="S151"/>
  <c r="Q136"/>
  <c r="S184" i="58"/>
  <c r="R182"/>
  <c r="R161"/>
  <c r="R158" i="60"/>
  <c r="Q140"/>
  <c r="R177"/>
  <c r="Q126" i="61"/>
  <c r="S161"/>
  <c r="R121" i="54"/>
  <c r="Q148"/>
  <c r="S160"/>
  <c r="R141" i="57"/>
  <c r="Q179"/>
  <c r="S139"/>
  <c r="R159" i="59"/>
  <c r="R179"/>
  <c r="R140"/>
  <c r="Q142"/>
  <c r="S149" i="49"/>
  <c r="S168"/>
  <c r="Q155"/>
  <c r="Q130" i="51"/>
  <c r="R109" i="47"/>
  <c r="R122" i="58"/>
  <c r="S177" i="60"/>
  <c r="R159" i="61"/>
  <c r="Q140" i="67"/>
  <c r="R128"/>
  <c r="S172"/>
  <c r="S107" i="51"/>
  <c r="Q123"/>
  <c r="S136"/>
  <c r="Q112" i="47"/>
  <c r="Q142"/>
  <c r="Q111"/>
  <c r="R144" i="58"/>
  <c r="R139"/>
  <c r="R160"/>
  <c r="R143"/>
  <c r="R107" i="60"/>
  <c r="Q129"/>
  <c r="R140"/>
  <c r="R136" i="61"/>
  <c r="S136"/>
  <c r="Q161" i="54"/>
  <c r="Q126"/>
  <c r="S168"/>
  <c r="Q111"/>
  <c r="S168" i="57"/>
  <c r="Q165"/>
  <c r="R143"/>
  <c r="Q153" i="59"/>
  <c r="S162"/>
  <c r="R161"/>
  <c r="R136" i="49"/>
  <c r="Q139"/>
  <c r="Q119" i="67"/>
  <c r="S128"/>
  <c r="S155"/>
  <c r="R168"/>
  <c r="Q138" i="51"/>
  <c r="Q108" i="47"/>
  <c r="Q175" i="58"/>
  <c r="Q115" i="60"/>
  <c r="R142" i="61"/>
  <c r="Q121" i="67"/>
  <c r="Q127"/>
  <c r="Q174"/>
  <c r="S155" i="51"/>
  <c r="Q121"/>
  <c r="R117"/>
  <c r="Q147" i="47"/>
  <c r="R159"/>
  <c r="R181"/>
  <c r="R127"/>
  <c r="Q146" i="58"/>
  <c r="S170"/>
  <c r="Q161"/>
  <c r="Q159" i="60"/>
  <c r="Q120"/>
  <c r="R170"/>
  <c r="Q124" i="61"/>
  <c r="Q108"/>
  <c r="Q176"/>
  <c r="S157" i="54"/>
  <c r="Q145"/>
  <c r="R152"/>
  <c r="R134"/>
  <c r="R112" i="57"/>
  <c r="S123"/>
  <c r="R138"/>
  <c r="R107" i="59"/>
  <c r="R132"/>
  <c r="S153"/>
  <c r="S172"/>
  <c r="R130" i="49"/>
  <c r="S141"/>
  <c r="Q117"/>
  <c r="Q162" i="67"/>
  <c r="Q124"/>
  <c r="Q144"/>
  <c r="S108"/>
  <c r="R133" i="51"/>
  <c r="Q164"/>
  <c r="Q166"/>
  <c r="R176" i="47"/>
  <c r="R136" i="54"/>
  <c r="R182"/>
  <c r="Q112" i="57"/>
  <c r="Q146"/>
  <c r="R154" i="59"/>
  <c r="R138" i="49"/>
  <c r="Q163" i="51"/>
  <c r="S119" i="47"/>
  <c r="S113" i="60"/>
  <c r="Q167" i="61"/>
  <c r="S162" i="54"/>
  <c r="R142" i="57"/>
  <c r="R157" i="59"/>
  <c r="S123" i="49"/>
  <c r="R126" i="67"/>
  <c r="Q114" i="51"/>
  <c r="Q183" i="47"/>
  <c r="S150" i="58"/>
  <c r="Q181" i="60"/>
  <c r="R180" i="61"/>
  <c r="S161" i="54"/>
  <c r="R180" i="57"/>
  <c r="R113" i="59"/>
  <c r="Q178" i="54"/>
  <c r="Q154"/>
  <c r="S137" i="57"/>
  <c r="Q160" i="59"/>
  <c r="S111" i="49"/>
  <c r="S168" i="47"/>
  <c r="Q171" i="58"/>
  <c r="Q171" i="61"/>
  <c r="R159" i="54"/>
  <c r="R134" i="57"/>
  <c r="S182" i="59"/>
  <c r="Q157" i="49"/>
  <c r="Q107" i="67"/>
  <c r="R114" i="51"/>
  <c r="Q182" i="47"/>
  <c r="R152" i="58"/>
  <c r="Q106" i="60"/>
  <c r="Q172" i="61"/>
  <c r="S124" i="54"/>
  <c r="S142" i="57"/>
  <c r="S114" i="59"/>
  <c r="Q118" i="49"/>
  <c r="R163" i="57"/>
  <c r="S155" i="59"/>
  <c r="Q121" i="49"/>
  <c r="R156" i="51"/>
  <c r="S126" i="47"/>
  <c r="R111" i="58"/>
  <c r="S177" i="61"/>
  <c r="Q175" i="54"/>
  <c r="S175" i="57"/>
  <c r="Q129" i="59"/>
  <c r="Q181" i="49"/>
  <c r="S157" i="67"/>
  <c r="Q110"/>
  <c r="R112" i="51"/>
  <c r="R154" i="47"/>
  <c r="Q156" i="58"/>
  <c r="Q160" i="60"/>
  <c r="R171" i="61"/>
  <c r="Q157" i="59"/>
  <c r="R185" i="49"/>
  <c r="S128" i="47"/>
  <c r="S129"/>
  <c r="R123" i="58"/>
  <c r="R108"/>
  <c r="Q155"/>
  <c r="Q142" i="60"/>
  <c r="R162"/>
  <c r="Q128"/>
  <c r="Q131" i="61"/>
  <c r="R113"/>
  <c r="Q164"/>
  <c r="R108" i="54"/>
  <c r="R167"/>
  <c r="Q182"/>
  <c r="R167" i="57"/>
  <c r="Q125"/>
  <c r="R164"/>
  <c r="Q121" i="59"/>
  <c r="Q115"/>
  <c r="S137"/>
  <c r="Q114"/>
  <c r="S163" i="49"/>
  <c r="S177"/>
  <c r="Q172"/>
  <c r="Q165" i="67"/>
  <c r="R112"/>
  <c r="R160"/>
  <c r="R143" i="51"/>
  <c r="Q167" i="58"/>
  <c r="S134" i="60"/>
  <c r="Q127" i="54"/>
  <c r="S150" i="57"/>
  <c r="Q140" i="59"/>
  <c r="Q114" i="49"/>
  <c r="Q148" i="67"/>
  <c r="Q110" i="47"/>
  <c r="S167" i="58"/>
  <c r="Q124" i="60"/>
  <c r="Q158" i="57"/>
  <c r="R166" i="59"/>
  <c r="Q149" i="49"/>
  <c r="B22" i="54"/>
  <c r="R165"/>
  <c r="S159"/>
  <c r="R155"/>
  <c r="S176"/>
  <c r="S150"/>
  <c r="R148"/>
  <c r="S118"/>
  <c r="S114"/>
  <c r="S134"/>
  <c r="R130"/>
  <c r="S186"/>
  <c r="S140"/>
  <c r="R153"/>
  <c r="R149"/>
  <c r="S132"/>
  <c r="R111"/>
  <c r="S180"/>
  <c r="S175"/>
  <c r="S107"/>
  <c r="R169"/>
  <c r="S152"/>
  <c r="R181"/>
  <c r="S148"/>
  <c r="S122"/>
  <c r="R112"/>
  <c r="S106"/>
  <c r="R106"/>
  <c r="Q186"/>
  <c r="R115" i="51"/>
  <c r="S161" i="60"/>
  <c r="R178" i="54"/>
  <c r="R131" i="57"/>
  <c r="Q144"/>
  <c r="S155" i="49"/>
  <c r="Q174"/>
  <c r="Q129"/>
  <c r="R116"/>
  <c r="Q157" i="51"/>
  <c r="Q180"/>
  <c r="R112" i="47"/>
  <c r="R113" i="60"/>
  <c r="S120" i="67"/>
  <c r="S124"/>
  <c r="S173"/>
  <c r="S145" i="51"/>
  <c r="R130"/>
  <c r="R109"/>
  <c r="S179" i="47"/>
  <c r="Q129"/>
  <c r="Q117"/>
  <c r="S147" i="60"/>
  <c r="S136"/>
  <c r="R148"/>
  <c r="R178"/>
  <c r="Q108" i="54"/>
  <c r="S166"/>
  <c r="R131"/>
  <c r="R165" i="57"/>
  <c r="S138"/>
  <c r="S153"/>
  <c r="Q159"/>
  <c r="R127" i="59"/>
  <c r="S149"/>
  <c r="Q134"/>
  <c r="Q144" i="49"/>
  <c r="R133"/>
  <c r="S112"/>
  <c r="R172" i="51"/>
  <c r="Q116" i="47"/>
  <c r="S127" i="60"/>
  <c r="R165" i="67"/>
  <c r="R155"/>
  <c r="Q149"/>
  <c r="S111"/>
  <c r="Q160" i="51"/>
  <c r="R181"/>
  <c r="S124"/>
  <c r="S163" i="47"/>
  <c r="R117"/>
  <c r="Q165"/>
  <c r="Q164" i="60"/>
  <c r="S169"/>
  <c r="S164"/>
  <c r="R112"/>
  <c r="R160" i="54"/>
  <c r="Q131"/>
  <c r="Q132"/>
  <c r="Q160" i="57"/>
  <c r="R130"/>
  <c r="Q108"/>
  <c r="S185"/>
  <c r="S164" i="59"/>
  <c r="R108"/>
  <c r="Q170"/>
  <c r="Q133" i="49"/>
  <c r="Q136"/>
  <c r="Q107"/>
  <c r="R133" i="67"/>
  <c r="Q108"/>
  <c r="Q106"/>
  <c r="S179" i="51"/>
  <c r="S148" i="47"/>
  <c r="Q136" i="58"/>
  <c r="Q174" i="60"/>
  <c r="R107" i="67"/>
  <c r="Q181"/>
  <c r="S133"/>
  <c r="Q178" i="51"/>
  <c r="S186"/>
  <c r="R118"/>
  <c r="S164" i="47"/>
  <c r="R121"/>
  <c r="R156"/>
  <c r="Q154"/>
  <c r="R159" i="58"/>
  <c r="Q118"/>
  <c r="R151"/>
  <c r="S137" i="60"/>
  <c r="R121"/>
  <c r="R132"/>
  <c r="R184" i="61"/>
  <c r="Q119"/>
  <c r="R151"/>
  <c r="S137" i="54"/>
  <c r="Q155"/>
  <c r="Q117"/>
  <c r="S111" i="57"/>
  <c r="S110"/>
  <c r="R159"/>
  <c r="S125"/>
  <c r="Q125" i="59"/>
  <c r="Q165"/>
  <c r="S140"/>
  <c r="R181" i="49"/>
  <c r="R140"/>
  <c r="Q123"/>
  <c r="Q184"/>
  <c r="R179" i="67"/>
  <c r="R124"/>
  <c r="Q160"/>
  <c r="S163" i="51"/>
  <c r="S147"/>
  <c r="Q153"/>
  <c r="Q162" i="47"/>
  <c r="R109" i="61"/>
  <c r="Q135" i="54"/>
  <c r="S147" i="57"/>
  <c r="Q123" i="59"/>
  <c r="S118" i="49"/>
  <c r="Q177" i="51"/>
  <c r="S132" i="47"/>
  <c r="S176" i="58"/>
  <c r="R137" i="61"/>
  <c r="S170" i="54"/>
  <c r="Q167" i="57"/>
  <c r="S142" i="59"/>
  <c r="Q127" i="49"/>
  <c r="S113" i="67"/>
  <c r="R111" i="47"/>
  <c r="S146" i="58"/>
  <c r="S153" i="60"/>
  <c r="R123" i="61"/>
  <c r="R174" i="54"/>
  <c r="S166" i="57"/>
  <c r="R139" i="59"/>
  <c r="Q182" i="49"/>
  <c r="R114" i="54"/>
  <c r="Q133"/>
  <c r="Q109" i="57"/>
  <c r="R170" i="59"/>
  <c r="R149" i="49"/>
  <c r="S171"/>
  <c r="Q154" i="51"/>
  <c r="R173" i="47"/>
  <c r="S145" i="58"/>
  <c r="Q161" i="60"/>
  <c r="R108" i="61"/>
  <c r="R142" i="54"/>
  <c r="R133" i="57"/>
  <c r="R167" i="59"/>
  <c r="S114" i="49"/>
  <c r="S164" i="51"/>
  <c r="S161" i="47"/>
  <c r="Q109" i="60"/>
  <c r="S185" i="61"/>
  <c r="S159" i="57"/>
  <c r="S119" i="49"/>
  <c r="S118" i="57"/>
  <c r="S132" i="59"/>
  <c r="S137" i="49"/>
  <c r="R167" i="51"/>
  <c r="S115" i="47"/>
  <c r="Q158" i="58"/>
  <c r="Q151" i="60"/>
  <c r="Q114" i="61"/>
  <c r="Q111" i="57"/>
  <c r="Q175" i="59"/>
  <c r="S114" i="67"/>
  <c r="Q139"/>
  <c r="R111" i="51"/>
  <c r="R117" i="58"/>
  <c r="S151" i="60"/>
  <c r="Q125" i="61"/>
  <c r="S108" i="54"/>
  <c r="R151" i="57"/>
  <c r="S134" i="59"/>
  <c r="Q185" i="47"/>
  <c r="S107"/>
  <c r="S156" i="58"/>
  <c r="Q145"/>
  <c r="R125"/>
  <c r="S184" i="60"/>
  <c r="Q173"/>
  <c r="R131"/>
  <c r="Q110" i="61"/>
  <c r="Q135"/>
  <c r="Q122" i="54"/>
  <c r="Q169"/>
  <c r="Q128"/>
  <c r="S138"/>
  <c r="R172" i="57"/>
  <c r="R129"/>
  <c r="R174"/>
  <c r="Q176" i="59"/>
  <c r="R183"/>
  <c r="Q133"/>
  <c r="Q161"/>
  <c r="S181" i="49"/>
  <c r="S136"/>
  <c r="Q159"/>
  <c r="S154" i="67"/>
  <c r="Q136"/>
  <c r="S129"/>
  <c r="R115"/>
  <c r="R139" i="47"/>
  <c r="Q123" i="58"/>
  <c r="S169" i="61"/>
  <c r="Q109" i="54"/>
  <c r="S172" i="57"/>
  <c r="R147" i="49"/>
  <c r="R142" i="58"/>
  <c r="Q169" i="60"/>
  <c r="R122" i="54"/>
  <c r="Q167" i="49"/>
  <c r="B22" i="51"/>
  <c r="S158"/>
  <c r="R151"/>
  <c r="S150"/>
  <c r="S122"/>
  <c r="S111"/>
  <c r="S110"/>
  <c r="S168"/>
  <c r="S118"/>
  <c r="S112"/>
  <c r="R182"/>
  <c r="R177"/>
  <c r="S176"/>
  <c r="R169"/>
  <c r="S152"/>
  <c r="S119"/>
  <c r="S184"/>
  <c r="R173"/>
  <c r="R155"/>
  <c r="S174"/>
  <c r="S160"/>
  <c r="S120"/>
  <c r="R161"/>
  <c r="S143"/>
  <c r="S133"/>
  <c r="R144"/>
  <c r="R166"/>
  <c r="R157"/>
  <c r="R132"/>
  <c r="R136"/>
  <c r="S144"/>
  <c r="R179"/>
  <c r="R148"/>
  <c r="R163"/>
  <c r="S141"/>
  <c r="S126"/>
  <c r="R128"/>
  <c r="R171"/>
  <c r="S127"/>
  <c r="R186"/>
  <c r="S106"/>
  <c r="R106"/>
  <c r="Q186"/>
  <c r="B22" i="57"/>
  <c r="S180"/>
  <c r="Q175"/>
  <c r="S133"/>
  <c r="S112"/>
  <c r="R186"/>
  <c r="R181"/>
  <c r="S157"/>
  <c r="S106"/>
  <c r="S124"/>
  <c r="S165"/>
  <c r="Q131"/>
  <c r="R184"/>
  <c r="R108"/>
  <c r="S108"/>
  <c r="S148"/>
  <c r="S114"/>
  <c r="S140"/>
  <c r="S116"/>
  <c r="R137"/>
  <c r="S127"/>
  <c r="Q115"/>
  <c r="Q186"/>
  <c r="R106"/>
  <c r="S175" i="51"/>
  <c r="R134"/>
  <c r="S110" i="60"/>
  <c r="Q111"/>
  <c r="Q112" i="54"/>
  <c r="S164"/>
  <c r="Q173"/>
  <c r="R178" i="57"/>
  <c r="R185" i="67"/>
  <c r="S147"/>
  <c r="B22"/>
  <c r="R167"/>
  <c r="S158"/>
  <c r="R145"/>
  <c r="R170"/>
  <c r="S178"/>
  <c r="S125"/>
  <c r="R122"/>
  <c r="S117"/>
  <c r="S174"/>
  <c r="S109"/>
  <c r="R106"/>
  <c r="R186"/>
  <c r="S106"/>
  <c r="B22" i="47"/>
  <c r="S173"/>
  <c r="S141"/>
  <c r="S117"/>
  <c r="R184"/>
  <c r="R153"/>
  <c r="S170"/>
  <c r="R119"/>
  <c r="R186"/>
  <c r="R148"/>
  <c r="S180"/>
  <c r="S133"/>
  <c r="S181"/>
  <c r="Q151"/>
  <c r="R136"/>
  <c r="S165"/>
  <c r="S109"/>
  <c r="S185"/>
  <c r="S125"/>
  <c r="S106"/>
  <c r="S137"/>
  <c r="R129"/>
  <c r="S121"/>
  <c r="R106"/>
  <c r="B22" i="59"/>
  <c r="R185"/>
  <c r="S176"/>
  <c r="S167"/>
  <c r="R162"/>
  <c r="S151"/>
  <c r="S135"/>
  <c r="S129"/>
  <c r="S123"/>
  <c r="S168"/>
  <c r="R164"/>
  <c r="S118"/>
  <c r="S113"/>
  <c r="R153"/>
  <c r="S141"/>
  <c r="S119"/>
  <c r="R118"/>
  <c r="S183"/>
  <c r="S159"/>
  <c r="S127"/>
  <c r="R126"/>
  <c r="S121"/>
  <c r="R110"/>
  <c r="S160"/>
  <c r="S148"/>
  <c r="S143"/>
  <c r="S111"/>
  <c r="S131"/>
  <c r="S126"/>
  <c r="S107"/>
  <c r="S184"/>
  <c r="R134"/>
  <c r="S175"/>
  <c r="S115"/>
  <c r="S154"/>
  <c r="S110"/>
  <c r="Q186"/>
  <c r="R106"/>
  <c r="R186"/>
  <c r="S106"/>
  <c r="R157" i="67"/>
  <c r="S144"/>
  <c r="S107"/>
  <c r="R144"/>
  <c r="Q139" i="51"/>
  <c r="Q126"/>
  <c r="S178"/>
  <c r="R114" i="47"/>
  <c r="Q170"/>
  <c r="Q126"/>
  <c r="Q152" i="60"/>
  <c r="R184"/>
  <c r="R174"/>
  <c r="S117" i="54"/>
  <c r="S119"/>
  <c r="Q181"/>
  <c r="Q151"/>
  <c r="Q172" i="57"/>
  <c r="Q135"/>
  <c r="S136"/>
  <c r="Q128" i="59"/>
  <c r="Q169"/>
  <c r="S170"/>
  <c r="Q185" i="49"/>
  <c r="R159"/>
  <c r="S161"/>
  <c r="R146" i="51"/>
  <c r="S118" i="47"/>
  <c r="R111" i="60"/>
  <c r="S138" i="67"/>
  <c r="R177"/>
  <c r="S165"/>
  <c r="R142" i="51"/>
  <c r="S159"/>
  <c r="R153"/>
  <c r="R137" i="47"/>
  <c r="R164"/>
  <c r="R124"/>
  <c r="R145"/>
  <c r="S159" i="60"/>
  <c r="S166"/>
  <c r="R172"/>
  <c r="R137" i="54"/>
  <c r="S182"/>
  <c r="Q161" i="57"/>
  <c r="Q138"/>
  <c r="S186"/>
  <c r="Q157"/>
  <c r="S128" i="59"/>
  <c r="R176"/>
  <c r="Q158"/>
  <c r="Q124" i="49"/>
  <c r="Q143"/>
  <c r="R167"/>
  <c r="R107" i="51"/>
  <c r="S147" i="47"/>
  <c r="Q121" i="58"/>
  <c r="R127" i="60"/>
  <c r="R175" i="67"/>
  <c r="S123"/>
  <c r="S146"/>
  <c r="R172"/>
  <c r="R125" i="51"/>
  <c r="S140"/>
  <c r="R162" i="47"/>
  <c r="Q122"/>
  <c r="Q163"/>
  <c r="S140"/>
  <c r="S185" i="58"/>
  <c r="R183"/>
  <c r="Q106"/>
  <c r="Q109"/>
  <c r="R133" i="60"/>
  <c r="S111"/>
  <c r="Q144"/>
  <c r="Q130"/>
  <c r="Q152" i="61"/>
  <c r="Q107"/>
  <c r="Q160" i="54"/>
  <c r="Q162"/>
  <c r="R166"/>
  <c r="S167" i="57"/>
  <c r="S143"/>
  <c r="Q173"/>
  <c r="R155" i="59"/>
  <c r="S185"/>
  <c r="S124"/>
  <c r="S157"/>
  <c r="S140" i="49"/>
  <c r="S159"/>
  <c r="Q154"/>
  <c r="R121" i="67"/>
  <c r="R119"/>
  <c r="Q185"/>
  <c r="S170" i="51"/>
  <c r="Q157" i="47"/>
  <c r="Q127" i="58"/>
  <c r="R123" i="60"/>
  <c r="R127" i="61"/>
  <c r="Q171" i="67"/>
  <c r="S160"/>
  <c r="Q114"/>
  <c r="Q148" i="51"/>
  <c r="Q147"/>
  <c r="Q142"/>
  <c r="R172" i="47"/>
  <c r="Q134"/>
  <c r="Q181"/>
  <c r="Q184"/>
  <c r="R130" i="58"/>
  <c r="R184"/>
  <c r="S121"/>
  <c r="Q179" i="60"/>
  <c r="Q153"/>
  <c r="Q185"/>
  <c r="R168" i="61"/>
  <c r="Q123"/>
  <c r="Q146"/>
  <c r="Q158" i="54"/>
  <c r="Q141"/>
  <c r="R117"/>
  <c r="R116" i="57"/>
  <c r="Q147"/>
  <c r="Q126"/>
  <c r="Q139"/>
  <c r="Q146" i="59"/>
  <c r="Q141"/>
  <c r="Q167"/>
  <c r="R119" i="49"/>
  <c r="S185"/>
  <c r="R112"/>
  <c r="Q147"/>
  <c r="S134" i="67"/>
  <c r="Q184"/>
  <c r="R135"/>
  <c r="Q186"/>
  <c r="R176" i="51"/>
  <c r="R119"/>
  <c r="S173"/>
  <c r="Q140" i="47"/>
  <c r="R172" i="61"/>
  <c r="Q125" i="54"/>
  <c r="S162" i="57"/>
  <c r="R150" i="59"/>
  <c r="R152" i="49"/>
  <c r="Q145" i="51"/>
  <c r="S144" i="47"/>
  <c r="Q107" i="58"/>
  <c r="S112" i="61"/>
  <c r="Q139" i="54"/>
  <c r="S164" i="57"/>
  <c r="R139" i="49"/>
  <c r="Q128" i="67"/>
  <c r="R129" i="51"/>
  <c r="R161" i="47"/>
  <c r="S124" i="58"/>
  <c r="S181" i="60"/>
  <c r="Q180" i="61"/>
  <c r="S116" i="54"/>
  <c r="R170" i="57"/>
  <c r="Q185" i="59"/>
  <c r="Q106" i="49"/>
  <c r="R183" i="61"/>
  <c r="S178" i="54"/>
  <c r="S177"/>
  <c r="Q136" i="57"/>
  <c r="S144" i="59"/>
  <c r="R172" i="49"/>
  <c r="S186" i="67"/>
  <c r="S123" i="51"/>
  <c r="Q127" i="47"/>
  <c r="Q143" i="58"/>
  <c r="R147" i="60"/>
  <c r="R176" i="61"/>
  <c r="S173" i="57"/>
  <c r="S108" i="49"/>
  <c r="S162" i="51"/>
  <c r="Q113" i="58"/>
  <c r="Q133" i="60"/>
  <c r="Q138" i="54"/>
  <c r="S126" i="57"/>
  <c r="S143" i="49"/>
  <c r="S184" i="57"/>
  <c r="Q171" i="59"/>
  <c r="R156" i="49"/>
  <c r="R116" i="51"/>
  <c r="S173" i="58"/>
  <c r="Q139" i="60"/>
  <c r="S155" i="54"/>
  <c r="Q166" i="57"/>
  <c r="R117" i="59"/>
  <c r="Q146" i="49"/>
  <c r="Q118" i="67"/>
  <c r="S156" i="51"/>
  <c r="Q162" i="58"/>
  <c r="Q107" i="60"/>
  <c r="R164" i="61"/>
  <c r="Q119" i="54"/>
  <c r="R160" i="57"/>
  <c r="R145" i="59"/>
  <c r="R163" i="49"/>
  <c r="S111" i="47"/>
  <c r="Q128"/>
  <c r="S159" i="58"/>
  <c r="R132"/>
  <c r="Q111"/>
  <c r="R143" i="60"/>
  <c r="S186"/>
  <c r="R180"/>
  <c r="R162" i="61"/>
  <c r="R155"/>
  <c r="S184" i="54"/>
  <c r="S133"/>
  <c r="S128"/>
  <c r="S181"/>
  <c r="R171" i="57"/>
  <c r="S122"/>
  <c r="Q162"/>
  <c r="S178" i="59"/>
  <c r="Q107"/>
  <c r="R147"/>
  <c r="R117" i="49"/>
  <c r="S169"/>
  <c r="Q160"/>
  <c r="Q159" i="67"/>
  <c r="S163"/>
  <c r="Q150"/>
  <c r="R149" i="51"/>
  <c r="R182" i="47"/>
  <c r="Q172" i="58"/>
  <c r="Q143" i="60"/>
  <c r="S144" i="61"/>
  <c r="R118" i="54"/>
  <c r="R132" i="57"/>
  <c r="R141" i="49"/>
  <c r="Q146" i="51"/>
  <c r="Q169" i="47"/>
  <c r="Q181" i="58"/>
  <c r="Q167" i="54"/>
  <c r="R185" i="57"/>
  <c r="R131" i="47"/>
  <c r="B22" i="49"/>
  <c r="S186"/>
  <c r="S173"/>
  <c r="S176"/>
  <c r="S148"/>
  <c r="S142"/>
  <c r="S165"/>
  <c r="R137"/>
  <c r="R129"/>
  <c r="R118"/>
  <c r="R113"/>
  <c r="R107"/>
  <c r="S134"/>
  <c r="S174"/>
  <c r="S166"/>
  <c r="R134"/>
  <c r="S131"/>
  <c r="S125"/>
  <c r="R115"/>
  <c r="S180"/>
  <c r="S127"/>
  <c r="R131"/>
  <c r="S164"/>
  <c r="S109"/>
  <c r="R171"/>
  <c r="S157"/>
  <c r="S116"/>
  <c r="S150"/>
  <c r="R145"/>
  <c r="R179"/>
  <c r="S139"/>
  <c r="S106"/>
  <c r="R186"/>
  <c r="Q186"/>
  <c r="R106"/>
  <c r="B22" i="60"/>
  <c r="S185"/>
  <c r="R173"/>
  <c r="S172"/>
  <c r="R165"/>
  <c r="R155"/>
  <c r="S154"/>
  <c r="R149"/>
  <c r="R142"/>
  <c r="S140"/>
  <c r="S141"/>
  <c r="S135"/>
  <c r="R134"/>
  <c r="S132"/>
  <c r="S122"/>
  <c r="S121"/>
  <c r="S114"/>
  <c r="R175"/>
  <c r="S160"/>
  <c r="S133"/>
  <c r="R122"/>
  <c r="R109"/>
  <c r="R179"/>
  <c r="Q178"/>
  <c r="S129"/>
  <c r="S125"/>
  <c r="S117"/>
  <c r="R106"/>
  <c r="R145"/>
  <c r="S124"/>
  <c r="S116"/>
  <c r="R137"/>
  <c r="S180"/>
  <c r="S168"/>
  <c r="S165"/>
  <c r="S148"/>
  <c r="R117"/>
  <c r="S173"/>
  <c r="S176"/>
  <c r="S106"/>
  <c r="R169"/>
  <c r="S157"/>
  <c r="S149"/>
  <c r="S113" i="51"/>
  <c r="Q152"/>
  <c r="Q117"/>
  <c r="Q133"/>
  <c r="R182" i="60"/>
  <c r="R118"/>
  <c r="Q116"/>
  <c r="Q172" i="54"/>
  <c r="S141"/>
  <c r="S115"/>
  <c r="Q185"/>
  <c r="R166" i="57"/>
  <c r="S181"/>
  <c r="R125"/>
  <c r="S177" i="59"/>
  <c r="R120"/>
  <c r="Q109"/>
  <c r="R142" i="49"/>
  <c r="R154"/>
  <c r="S129"/>
  <c r="R170" i="51"/>
  <c r="R116" i="47"/>
  <c r="R126" i="60"/>
  <c r="R143" i="67"/>
  <c r="Q169"/>
  <c r="R129"/>
  <c r="R154" i="51"/>
  <c r="Q151"/>
  <c r="Q172"/>
  <c r="S172" i="47"/>
  <c r="Q115"/>
  <c r="Q176"/>
  <c r="R108"/>
  <c r="S130" i="60"/>
  <c r="R168"/>
  <c r="S170"/>
  <c r="S156" i="54"/>
  <c r="S123"/>
  <c r="Q110"/>
  <c r="Q178" i="57"/>
  <c r="R148"/>
  <c r="R182"/>
  <c r="R175"/>
  <c r="S109" i="59"/>
  <c r="R172"/>
  <c r="R119"/>
  <c r="Q135" i="49"/>
  <c r="S132"/>
  <c r="S175"/>
  <c r="S117"/>
  <c r="Q128" i="51"/>
  <c r="Q109" i="47"/>
  <c r="S120" i="60"/>
  <c r="R147" i="67"/>
  <c r="S132"/>
  <c r="R151"/>
  <c r="S110"/>
  <c r="S109" i="51"/>
  <c r="R126"/>
  <c r="S138"/>
  <c r="Q123" i="47"/>
  <c r="S156"/>
  <c r="S123"/>
  <c r="S154"/>
  <c r="Q117" i="60"/>
  <c r="Q176"/>
  <c r="S138"/>
  <c r="Q114"/>
  <c r="R145" i="54"/>
  <c r="R133"/>
  <c r="R115"/>
  <c r="Q181" i="57"/>
  <c r="R147"/>
  <c r="S178"/>
  <c r="R152" i="59"/>
  <c r="Q174"/>
  <c r="Q124"/>
  <c r="Q177"/>
  <c r="Q179" i="49"/>
  <c r="Q152"/>
  <c r="R164"/>
  <c r="R159" i="67"/>
  <c r="Q167"/>
  <c r="S119"/>
  <c r="S185" i="51"/>
  <c r="S158" i="47"/>
  <c r="R122"/>
  <c r="Q123" i="60"/>
  <c r="Q179" i="61"/>
  <c r="R163" i="67"/>
  <c r="S159"/>
  <c r="R152"/>
  <c r="S125" i="51"/>
  <c r="R160"/>
  <c r="S142"/>
  <c r="Q159" i="47"/>
  <c r="R142"/>
  <c r="Q166"/>
  <c r="R174"/>
  <c r="Q112" i="58"/>
  <c r="R153"/>
  <c r="Q120"/>
  <c r="S174" i="60"/>
  <c r="R110"/>
  <c r="Q112"/>
  <c r="Q183"/>
  <c r="R174" i="61"/>
  <c r="Q158"/>
  <c r="R175"/>
  <c r="R109" i="54"/>
  <c r="Q177"/>
  <c r="S113"/>
  <c r="R162" i="57"/>
  <c r="R115"/>
  <c r="Q114"/>
  <c r="Q136" i="59"/>
  <c r="Q111"/>
  <c r="R180"/>
  <c r="Q112"/>
  <c r="R162" i="49"/>
  <c r="Q164"/>
  <c r="S130"/>
  <c r="Q109" i="67"/>
  <c r="Q180"/>
  <c r="Q151"/>
  <c r="S139"/>
  <c r="S161" i="51"/>
  <c r="R121"/>
  <c r="R184"/>
  <c r="Q167" i="47"/>
  <c r="S109" i="54"/>
  <c r="S165"/>
  <c r="S130" i="57"/>
  <c r="S173" i="59"/>
  <c r="Q141" i="49"/>
  <c r="Q165" i="51"/>
  <c r="S153" i="47"/>
  <c r="R148" i="58"/>
  <c r="Q156" i="60"/>
  <c r="Q116" i="61"/>
  <c r="R107" i="54"/>
  <c r="R179" i="57"/>
  <c r="R128" i="49"/>
  <c r="R180" i="51"/>
  <c r="R110" i="47"/>
  <c r="R164" i="58"/>
  <c r="R163" i="60"/>
  <c r="Q156" i="61"/>
  <c r="R156" i="57"/>
  <c r="S161" i="59"/>
  <c r="Q168" i="49"/>
  <c r="Q111" i="61"/>
  <c r="R186" i="54"/>
  <c r="Q148" i="57"/>
  <c r="R143" i="59"/>
  <c r="S144" i="49"/>
  <c r="Q111" i="51"/>
  <c r="S162" i="47"/>
  <c r="Q145" i="60"/>
  <c r="Q171" i="54"/>
  <c r="S179" i="59"/>
  <c r="S122" i="49"/>
  <c r="S175" i="47"/>
  <c r="S177" i="58"/>
  <c r="R119" i="61"/>
  <c r="S112" i="54"/>
  <c r="Q184" i="57"/>
  <c r="Q180" i="49"/>
  <c r="S141" i="57"/>
  <c r="Q144" i="59"/>
  <c r="S151" i="49"/>
  <c r="R130" i="47"/>
  <c r="S175" i="58"/>
  <c r="S152" i="60"/>
  <c r="Q165" i="54"/>
  <c r="R124" i="57"/>
  <c r="Q130" i="49"/>
  <c r="R136" i="67"/>
  <c r="R125" i="47"/>
  <c r="R124" i="58"/>
  <c r="Q122" i="60"/>
  <c r="Q148" i="61"/>
  <c r="Q149" i="54"/>
  <c r="S149" i="57"/>
  <c r="S178" i="49"/>
  <c r="S130" i="47"/>
  <c r="R149"/>
  <c r="S109" i="58"/>
  <c r="S133"/>
  <c r="Q125"/>
  <c r="Q110" i="60"/>
  <c r="Q121"/>
  <c r="Q180"/>
  <c r="R159"/>
  <c r="Q128" i="61"/>
  <c r="Q154"/>
  <c r="S163" i="54"/>
  <c r="Q106"/>
  <c r="R144"/>
  <c r="S121"/>
  <c r="Q106" i="57"/>
  <c r="Q127"/>
  <c r="Q140"/>
  <c r="S156" i="59"/>
  <c r="S122"/>
  <c r="S147"/>
  <c r="Q119" i="49"/>
  <c r="Q145"/>
  <c r="R144"/>
  <c r="S121" i="67"/>
  <c r="S166"/>
  <c r="R146"/>
  <c r="Q183" i="51"/>
  <c r="S166" i="47"/>
  <c r="R156" i="58"/>
  <c r="R186" i="60"/>
  <c r="Q145" i="61"/>
  <c r="S147" i="54"/>
  <c r="S116" i="59"/>
  <c r="Q132" i="49"/>
  <c r="R141" i="51"/>
  <c r="Q107" i="47"/>
  <c r="Q129" i="58"/>
  <c r="R141" i="60"/>
  <c r="S130" i="54"/>
  <c r="Q181" i="59"/>
  <c r="R158" i="49"/>
  <c r="R118" i="67"/>
  <c r="B22" i="62"/>
  <c r="S162"/>
  <c r="Q106"/>
  <c r="F51" i="59"/>
  <c r="I91" s="1"/>
  <c r="J91" s="1"/>
  <c r="F174" i="56"/>
  <c r="G134" s="1"/>
  <c r="H134" s="1"/>
  <c r="F166"/>
  <c r="G126" s="1"/>
  <c r="H126" s="1"/>
  <c r="F158"/>
  <c r="G118" s="1"/>
  <c r="H118" s="1"/>
  <c r="F64"/>
  <c r="I104" s="1"/>
  <c r="J104" s="1"/>
  <c r="F103"/>
  <c r="I143" s="1"/>
  <c r="J143" s="1"/>
  <c r="F132"/>
  <c r="G92" s="1"/>
  <c r="H92" s="1"/>
  <c r="F82"/>
  <c r="G42" s="1"/>
  <c r="H42" s="1"/>
  <c r="F44"/>
  <c r="I84" s="1"/>
  <c r="J84" s="1"/>
  <c r="F163"/>
  <c r="G123" s="1"/>
  <c r="H123" s="1"/>
  <c r="F156" i="59"/>
  <c r="G116" s="1"/>
  <c r="H116" s="1"/>
  <c r="F138" i="56"/>
  <c r="G98" s="1"/>
  <c r="H98" s="1"/>
  <c r="F97" i="60"/>
  <c r="G57" s="1"/>
  <c r="H57" s="1"/>
  <c r="F168" i="62"/>
  <c r="G128" s="1"/>
  <c r="H128" s="1"/>
  <c r="F37" i="60"/>
  <c r="I77" s="1"/>
  <c r="J77" s="1"/>
  <c r="F140" i="59"/>
  <c r="G100" s="1"/>
  <c r="H100" s="1"/>
  <c r="F93"/>
  <c r="G53" s="1"/>
  <c r="H53" s="1"/>
  <c r="F57" i="60"/>
  <c r="I97" s="1"/>
  <c r="J97" s="1"/>
  <c r="F68" i="59"/>
  <c r="I108" s="1"/>
  <c r="J108" s="1"/>
  <c r="F170"/>
  <c r="G130" s="1"/>
  <c r="H130" s="1"/>
  <c r="F114"/>
  <c r="G74" s="1"/>
  <c r="H74" s="1"/>
  <c r="F48"/>
  <c r="I88" s="1"/>
  <c r="J88" s="1"/>
  <c r="F89"/>
  <c r="G49" s="1"/>
  <c r="H49" s="1"/>
  <c r="F123"/>
  <c r="G83" s="1"/>
  <c r="H83" s="1"/>
  <c r="F183" i="60"/>
  <c r="G143" s="1"/>
  <c r="H143" s="1"/>
  <c r="F79" i="59"/>
  <c r="G39" s="1"/>
  <c r="H39" s="1"/>
  <c r="F69"/>
  <c r="I109" s="1"/>
  <c r="J109" s="1"/>
  <c r="F111" i="47"/>
  <c r="G71" s="1"/>
  <c r="H71" s="1"/>
  <c r="F178" i="60"/>
  <c r="G138" s="1"/>
  <c r="H138" s="1"/>
  <c r="F197" i="62"/>
  <c r="I195" s="1"/>
  <c r="J195" s="1"/>
  <c r="F126" i="59"/>
  <c r="G86" s="1"/>
  <c r="H86" s="1"/>
  <c r="F192"/>
  <c r="G191" s="1"/>
  <c r="H191" s="1"/>
  <c r="F46"/>
  <c r="I86" s="1"/>
  <c r="J86" s="1"/>
  <c r="F36"/>
  <c r="I76" s="1"/>
  <c r="J76" s="1"/>
  <c r="F37"/>
  <c r="I77" s="1"/>
  <c r="J77" s="1"/>
  <c r="F57" i="56"/>
  <c r="I97" s="1"/>
  <c r="J97" s="1"/>
  <c r="F180"/>
  <c r="G140" s="1"/>
  <c r="H140" s="1"/>
  <c r="F135"/>
  <c r="G95" s="1"/>
  <c r="H95" s="1"/>
  <c r="F184"/>
  <c r="G144" s="1"/>
  <c r="H144" s="1"/>
  <c r="F49"/>
  <c r="I89" s="1"/>
  <c r="J89" s="1"/>
  <c r="F50"/>
  <c r="I90" s="1"/>
  <c r="J90" s="1"/>
  <c r="F80"/>
  <c r="I120" s="1"/>
  <c r="J120" s="1"/>
  <c r="F32"/>
  <c r="I72" s="1"/>
  <c r="J72" s="1"/>
  <c r="F161"/>
  <c r="G121" s="1"/>
  <c r="H121" s="1"/>
  <c r="F144"/>
  <c r="G104" s="1"/>
  <c r="H104" s="1"/>
  <c r="F128"/>
  <c r="G88" s="1"/>
  <c r="H88" s="1"/>
  <c r="F137"/>
  <c r="G97" s="1"/>
  <c r="H97" s="1"/>
  <c r="F48"/>
  <c r="I88" s="1"/>
  <c r="J88" s="1"/>
  <c r="F115"/>
  <c r="G75" s="1"/>
  <c r="H75" s="1"/>
  <c r="F101"/>
  <c r="I141" s="1"/>
  <c r="J141" s="1"/>
  <c r="F110"/>
  <c r="G70" s="1"/>
  <c r="H70" s="1"/>
  <c r="F37"/>
  <c r="I77" s="1"/>
  <c r="J77" s="1"/>
  <c r="F146"/>
  <c r="G106" s="1"/>
  <c r="H106" s="1"/>
  <c r="F81" i="60"/>
  <c r="G41" s="1"/>
  <c r="H41" s="1"/>
  <c r="R186" i="62"/>
  <c r="F147" i="56"/>
  <c r="G107" s="1"/>
  <c r="H107" s="1"/>
  <c r="F28"/>
  <c r="I68" s="1"/>
  <c r="J68" s="1"/>
  <c r="F192"/>
  <c r="G191" s="1"/>
  <c r="H191" s="1"/>
  <c r="F85"/>
  <c r="I125" s="1"/>
  <c r="J125" s="1"/>
  <c r="F172"/>
  <c r="G132" s="1"/>
  <c r="H132" s="1"/>
  <c r="F26"/>
  <c r="I66" s="1"/>
  <c r="J66" s="1"/>
  <c r="F39"/>
  <c r="I79" s="1"/>
  <c r="J79" s="1"/>
  <c r="F71"/>
  <c r="G31" s="1"/>
  <c r="H31" s="1"/>
  <c r="F100"/>
  <c r="I140" s="1"/>
  <c r="J140" s="1"/>
  <c r="F27" i="59"/>
  <c r="I67" s="1"/>
  <c r="J67" s="1"/>
  <c r="F33"/>
  <c r="I73" s="1"/>
  <c r="J73" s="1"/>
  <c r="F81"/>
  <c r="I121" s="1"/>
  <c r="J121" s="1"/>
  <c r="F120" i="60"/>
  <c r="G80" s="1"/>
  <c r="H80" s="1"/>
  <c r="F173" i="62"/>
  <c r="G133" s="1"/>
  <c r="H133" s="1"/>
  <c r="F186" i="59"/>
  <c r="G146" s="1"/>
  <c r="H146" s="1"/>
  <c r="F133"/>
  <c r="G93" s="1"/>
  <c r="H93" s="1"/>
  <c r="F121"/>
  <c r="G81" s="1"/>
  <c r="H81" s="1"/>
  <c r="F149"/>
  <c r="G109" s="1"/>
  <c r="H109" s="1"/>
  <c r="F192" i="60"/>
  <c r="G191" s="1"/>
  <c r="H191" s="1"/>
  <c r="S120" i="62"/>
  <c r="F119" i="47"/>
  <c r="G79" s="1"/>
  <c r="H79" s="1"/>
  <c r="F68" i="60"/>
  <c r="I108" s="1"/>
  <c r="J108" s="1"/>
  <c r="F193"/>
  <c r="I191" s="1"/>
  <c r="J191" s="1"/>
  <c r="S116" i="62"/>
  <c r="F107" i="60"/>
  <c r="G67" s="1"/>
  <c r="H67" s="1"/>
  <c r="F82"/>
  <c r="I122" s="1"/>
  <c r="J122" s="1"/>
  <c r="F105"/>
  <c r="I145" s="1"/>
  <c r="J145" s="1"/>
  <c r="Q182" i="62"/>
  <c r="R185"/>
  <c r="F51" i="60"/>
  <c r="I91" s="1"/>
  <c r="J91" s="1"/>
  <c r="F154"/>
  <c r="G114" s="1"/>
  <c r="H114" s="1"/>
  <c r="F195"/>
  <c r="Q168" i="62"/>
  <c r="F176" i="60"/>
  <c r="G136" s="1"/>
  <c r="H136" s="1"/>
  <c r="F182"/>
  <c r="G142" s="1"/>
  <c r="H142" s="1"/>
  <c r="F157" i="62"/>
  <c r="G117" s="1"/>
  <c r="H117" s="1"/>
  <c r="F39" i="59"/>
  <c r="I79" s="1"/>
  <c r="J79" s="1"/>
  <c r="F47"/>
  <c r="I87" s="1"/>
  <c r="J87" s="1"/>
  <c r="F26"/>
  <c r="I66" s="1"/>
  <c r="J66" s="1"/>
  <c r="F124"/>
  <c r="G84" s="1"/>
  <c r="H84" s="1"/>
  <c r="F118"/>
  <c r="G78" s="1"/>
  <c r="H78" s="1"/>
  <c r="F120"/>
  <c r="G80" s="1"/>
  <c r="H80" s="1"/>
  <c r="F106"/>
  <c r="I146" s="1"/>
  <c r="J146" s="1"/>
  <c r="F152" i="60"/>
  <c r="G112" s="1"/>
  <c r="H112" s="1"/>
  <c r="F134"/>
  <c r="G94" s="1"/>
  <c r="H94" s="1"/>
  <c r="F143"/>
  <c r="G103" s="1"/>
  <c r="H103" s="1"/>
  <c r="F54" i="47"/>
  <c r="I94" s="1"/>
  <c r="J94" s="1"/>
  <c r="F79" i="62"/>
  <c r="G39" s="1"/>
  <c r="H39" s="1"/>
  <c r="R113"/>
  <c r="F57" i="59"/>
  <c r="I97" s="1"/>
  <c r="J97" s="1"/>
  <c r="F138"/>
  <c r="G98" s="1"/>
  <c r="H98" s="1"/>
  <c r="F172"/>
  <c r="G132" s="1"/>
  <c r="H132" s="1"/>
  <c r="F168"/>
  <c r="G128" s="1"/>
  <c r="H128" s="1"/>
  <c r="F53"/>
  <c r="I93" s="1"/>
  <c r="J93" s="1"/>
  <c r="F77"/>
  <c r="I117" s="1"/>
  <c r="J117" s="1"/>
  <c r="F148" i="60"/>
  <c r="G108" s="1"/>
  <c r="H108" s="1"/>
  <c r="F157"/>
  <c r="G117" s="1"/>
  <c r="H117" s="1"/>
  <c r="F108"/>
  <c r="G68" s="1"/>
  <c r="H68" s="1"/>
  <c r="F109" i="62"/>
  <c r="G69" s="1"/>
  <c r="H69" s="1"/>
  <c r="F160" i="47"/>
  <c r="G120" s="1"/>
  <c r="H120" s="1"/>
  <c r="F83"/>
  <c r="I123" s="1"/>
  <c r="J123" s="1"/>
  <c r="F129" i="56"/>
  <c r="G89" s="1"/>
  <c r="H89" s="1"/>
  <c r="F43"/>
  <c r="I83" s="1"/>
  <c r="J83" s="1"/>
  <c r="F108"/>
  <c r="G68" s="1"/>
  <c r="H68" s="1"/>
  <c r="F29"/>
  <c r="I69" s="1"/>
  <c r="J69" s="1"/>
  <c r="F92"/>
  <c r="I132" s="1"/>
  <c r="J132" s="1"/>
  <c r="F84"/>
  <c r="I124" s="1"/>
  <c r="J124" s="1"/>
  <c r="F95"/>
  <c r="G55" s="1"/>
  <c r="H55" s="1"/>
  <c r="F94"/>
  <c r="G54" s="1"/>
  <c r="H54" s="1"/>
  <c r="F155" i="57"/>
  <c r="G115" s="1"/>
  <c r="H115" s="1"/>
  <c r="F133" i="47"/>
  <c r="G93" s="1"/>
  <c r="H93" s="1"/>
  <c r="F149" i="56"/>
  <c r="G109" s="1"/>
  <c r="H109" s="1"/>
  <c r="F59"/>
  <c r="I99" s="1"/>
  <c r="J99" s="1"/>
  <c r="F142"/>
  <c r="G102" s="1"/>
  <c r="H102" s="1"/>
  <c r="F122"/>
  <c r="G82" s="1"/>
  <c r="H82" s="1"/>
  <c r="F183"/>
  <c r="G143" s="1"/>
  <c r="H143" s="1"/>
  <c r="F62" i="59"/>
  <c r="I102" s="1"/>
  <c r="J102" s="1"/>
  <c r="F137"/>
  <c r="G97" s="1"/>
  <c r="H97" s="1"/>
  <c r="F122"/>
  <c r="G82" s="1"/>
  <c r="H82" s="1"/>
  <c r="F150"/>
  <c r="G110" s="1"/>
  <c r="H110" s="1"/>
  <c r="F38"/>
  <c r="I78" s="1"/>
  <c r="J78" s="1"/>
  <c r="F107" i="47"/>
  <c r="G67" s="1"/>
  <c r="H67" s="1"/>
  <c r="F45"/>
  <c r="I85" s="1"/>
  <c r="J85" s="1"/>
  <c r="S172" i="62"/>
  <c r="F106" i="56"/>
  <c r="G66" s="1"/>
  <c r="H66" s="1"/>
  <c r="F91"/>
  <c r="G51" s="1"/>
  <c r="H51" s="1"/>
  <c r="F73"/>
  <c r="I113" s="1"/>
  <c r="J113" s="1"/>
  <c r="F165"/>
  <c r="G125" s="1"/>
  <c r="H125" s="1"/>
  <c r="F117"/>
  <c r="G77" s="1"/>
  <c r="H77" s="1"/>
  <c r="F61"/>
  <c r="I101" s="1"/>
  <c r="J101" s="1"/>
  <c r="F27"/>
  <c r="I67" s="1"/>
  <c r="J67" s="1"/>
  <c r="F83"/>
  <c r="I123" s="1"/>
  <c r="J123" s="1"/>
  <c r="F161" i="59"/>
  <c r="G121" s="1"/>
  <c r="H121" s="1"/>
  <c r="F88"/>
  <c r="I128" s="1"/>
  <c r="J128" s="1"/>
  <c r="F181"/>
  <c r="G141" s="1"/>
  <c r="H141" s="1"/>
  <c r="F166"/>
  <c r="G126" s="1"/>
  <c r="H126" s="1"/>
  <c r="F158"/>
  <c r="G118" s="1"/>
  <c r="H118" s="1"/>
  <c r="F73"/>
  <c r="I113" s="1"/>
  <c r="J113" s="1"/>
  <c r="F99"/>
  <c r="I139" s="1"/>
  <c r="J139" s="1"/>
  <c r="F77" i="47"/>
  <c r="G37" s="1"/>
  <c r="H37" s="1"/>
  <c r="F139"/>
  <c r="G99" s="1"/>
  <c r="H99" s="1"/>
  <c r="F143" i="59"/>
  <c r="G103" s="1"/>
  <c r="H103" s="1"/>
  <c r="F71" i="60"/>
  <c r="G31" s="1"/>
  <c r="H31" s="1"/>
  <c r="F75"/>
  <c r="I115" s="1"/>
  <c r="J115" s="1"/>
  <c r="F111"/>
  <c r="G71" s="1"/>
  <c r="H71" s="1"/>
  <c r="F179"/>
  <c r="G139" s="1"/>
  <c r="H139" s="1"/>
  <c r="F76" i="47"/>
  <c r="G36" s="1"/>
  <c r="H36" s="1"/>
  <c r="F38"/>
  <c r="I78" s="1"/>
  <c r="J78" s="1"/>
  <c r="F40" i="62"/>
  <c r="I80" s="1"/>
  <c r="J80" s="1"/>
  <c r="Q169"/>
  <c r="R173"/>
  <c r="F108" i="59"/>
  <c r="G68" s="1"/>
  <c r="H68" s="1"/>
  <c r="F179"/>
  <c r="G139" s="1"/>
  <c r="H139" s="1"/>
  <c r="F90"/>
  <c r="G50" s="1"/>
  <c r="H50" s="1"/>
  <c r="F146"/>
  <c r="G106" s="1"/>
  <c r="H106" s="1"/>
  <c r="F103"/>
  <c r="G63" s="1"/>
  <c r="H63" s="1"/>
  <c r="F135" i="54"/>
  <c r="G95" s="1"/>
  <c r="H95" s="1"/>
  <c r="F128" i="60"/>
  <c r="G88" s="1"/>
  <c r="H88" s="1"/>
  <c r="F93"/>
  <c r="I133" s="1"/>
  <c r="J133" s="1"/>
  <c r="F59"/>
  <c r="I99" s="1"/>
  <c r="J99" s="1"/>
  <c r="B15"/>
  <c r="N32" i="41" s="1"/>
  <c r="F155" i="47"/>
  <c r="G115" s="1"/>
  <c r="H115" s="1"/>
  <c r="F64" i="62"/>
  <c r="I104" s="1"/>
  <c r="J104" s="1"/>
  <c r="F152"/>
  <c r="G112" s="1"/>
  <c r="H112" s="1"/>
  <c r="R118"/>
  <c r="F76" i="59"/>
  <c r="G36" s="1"/>
  <c r="H36" s="1"/>
  <c r="F117"/>
  <c r="G77" s="1"/>
  <c r="H77" s="1"/>
  <c r="F98"/>
  <c r="G58" s="1"/>
  <c r="H58" s="1"/>
  <c r="F56"/>
  <c r="I96" s="1"/>
  <c r="J96" s="1"/>
  <c r="F31"/>
  <c r="I71" s="1"/>
  <c r="J71" s="1"/>
  <c r="F61"/>
  <c r="I101" s="1"/>
  <c r="J101" s="1"/>
  <c r="F94"/>
  <c r="I134" s="1"/>
  <c r="J134" s="1"/>
  <c r="F101"/>
  <c r="G61" s="1"/>
  <c r="H61" s="1"/>
  <c r="F145"/>
  <c r="G105" s="1"/>
  <c r="H105" s="1"/>
  <c r="F137" i="60"/>
  <c r="G97" s="1"/>
  <c r="H97" s="1"/>
  <c r="F164"/>
  <c r="G124" s="1"/>
  <c r="H124" s="1"/>
  <c r="F77"/>
  <c r="I117" s="1"/>
  <c r="J117" s="1"/>
  <c r="F86" i="47"/>
  <c r="I126" s="1"/>
  <c r="J126" s="1"/>
  <c r="F145"/>
  <c r="G105" s="1"/>
  <c r="H105" s="1"/>
  <c r="Q183" i="62"/>
  <c r="F154"/>
  <c r="G114" s="1"/>
  <c r="H114" s="1"/>
  <c r="S170"/>
  <c r="F143" i="47"/>
  <c r="G103" s="1"/>
  <c r="H103" s="1"/>
  <c r="F62"/>
  <c r="I102" s="1"/>
  <c r="J102" s="1"/>
  <c r="F164"/>
  <c r="G124" s="1"/>
  <c r="H124" s="1"/>
  <c r="F48"/>
  <c r="I88" s="1"/>
  <c r="J88" s="1"/>
  <c r="F44"/>
  <c r="I84" s="1"/>
  <c r="J84" s="1"/>
  <c r="F116"/>
  <c r="G76" s="1"/>
  <c r="H76" s="1"/>
  <c r="F51" i="49"/>
  <c r="I91" s="1"/>
  <c r="J91" s="1"/>
  <c r="F127" i="60"/>
  <c r="G87" s="1"/>
  <c r="H87" s="1"/>
  <c r="F56"/>
  <c r="I96" s="1"/>
  <c r="J96" s="1"/>
  <c r="F30"/>
  <c r="I70" s="1"/>
  <c r="J70" s="1"/>
  <c r="F168"/>
  <c r="G128" s="1"/>
  <c r="H128" s="1"/>
  <c r="F49"/>
  <c r="I89" s="1"/>
  <c r="J89" s="1"/>
  <c r="F104"/>
  <c r="I144" s="1"/>
  <c r="J144" s="1"/>
  <c r="F136"/>
  <c r="G96" s="1"/>
  <c r="H96" s="1"/>
  <c r="F197"/>
  <c r="I195" s="1"/>
  <c r="J195" s="1"/>
  <c r="Q176" i="62"/>
  <c r="F153"/>
  <c r="G113" s="1"/>
  <c r="H113" s="1"/>
  <c r="S180"/>
  <c r="S167"/>
  <c r="F69" i="49"/>
  <c r="G29" s="1"/>
  <c r="H29" s="1"/>
  <c r="F150" i="60"/>
  <c r="G110" s="1"/>
  <c r="H110" s="1"/>
  <c r="F60"/>
  <c r="I100" s="1"/>
  <c r="J100" s="1"/>
  <c r="F95"/>
  <c r="G55" s="1"/>
  <c r="H55" s="1"/>
  <c r="F124"/>
  <c r="G84" s="1"/>
  <c r="H84" s="1"/>
  <c r="F54" i="62"/>
  <c r="I94" s="1"/>
  <c r="J94" s="1"/>
  <c r="Q152"/>
  <c r="S139"/>
  <c r="R178"/>
  <c r="F142" i="60"/>
  <c r="G102" s="1"/>
  <c r="H102" s="1"/>
  <c r="F98"/>
  <c r="G58" s="1"/>
  <c r="H58" s="1"/>
  <c r="F166"/>
  <c r="G126" s="1"/>
  <c r="H126" s="1"/>
  <c r="F112"/>
  <c r="G72" s="1"/>
  <c r="H72" s="1"/>
  <c r="F167"/>
  <c r="G127" s="1"/>
  <c r="H127" s="1"/>
  <c r="F174"/>
  <c r="G134" s="1"/>
  <c r="H134" s="1"/>
  <c r="F31"/>
  <c r="I71" s="1"/>
  <c r="J71" s="1"/>
  <c r="F181"/>
  <c r="G141" s="1"/>
  <c r="H141" s="1"/>
  <c r="F159"/>
  <c r="G119" s="1"/>
  <c r="H119" s="1"/>
  <c r="F179" i="62"/>
  <c r="G139" s="1"/>
  <c r="H139" s="1"/>
  <c r="Q109"/>
  <c r="Q181"/>
  <c r="R152"/>
  <c r="S168"/>
  <c r="F83" i="64"/>
  <c r="G43" s="1"/>
  <c r="H43" s="1"/>
  <c r="F38"/>
  <c r="I78" s="1"/>
  <c r="J78" s="1"/>
  <c r="F118"/>
  <c r="G78" s="1"/>
  <c r="H78" s="1"/>
  <c r="F102"/>
  <c r="I142" s="1"/>
  <c r="J142" s="1"/>
  <c r="F61"/>
  <c r="I101" s="1"/>
  <c r="J101" s="1"/>
  <c r="F35" i="56"/>
  <c r="I75" s="1"/>
  <c r="J75" s="1"/>
  <c r="F46"/>
  <c r="I86" s="1"/>
  <c r="J86" s="1"/>
  <c r="F55"/>
  <c r="I95" s="1"/>
  <c r="J95" s="1"/>
  <c r="F181"/>
  <c r="G141" s="1"/>
  <c r="H141" s="1"/>
  <c r="F177"/>
  <c r="G137" s="1"/>
  <c r="H137" s="1"/>
  <c r="F130"/>
  <c r="G90" s="1"/>
  <c r="H90" s="1"/>
  <c r="F175"/>
  <c r="G135" s="1"/>
  <c r="H135" s="1"/>
  <c r="F81"/>
  <c r="I121" s="1"/>
  <c r="J121" s="1"/>
  <c r="F68" i="64"/>
  <c r="G28" s="1"/>
  <c r="H28" s="1"/>
  <c r="F158"/>
  <c r="G118" s="1"/>
  <c r="H118" s="1"/>
  <c r="F152"/>
  <c r="G112" s="1"/>
  <c r="H112" s="1"/>
  <c r="F153"/>
  <c r="G113" s="1"/>
  <c r="H113" s="1"/>
  <c r="F183"/>
  <c r="G143" s="1"/>
  <c r="H143" s="1"/>
  <c r="F34"/>
  <c r="I74" s="1"/>
  <c r="J74" s="1"/>
  <c r="F146"/>
  <c r="G106" s="1"/>
  <c r="H106" s="1"/>
  <c r="F78"/>
  <c r="G38" s="1"/>
  <c r="H38" s="1"/>
  <c r="F111"/>
  <c r="G71" s="1"/>
  <c r="H71" s="1"/>
  <c r="F182"/>
  <c r="G142" s="1"/>
  <c r="H142" s="1"/>
  <c r="F109"/>
  <c r="G69" s="1"/>
  <c r="H69" s="1"/>
  <c r="F93"/>
  <c r="G53" s="1"/>
  <c r="H53" s="1"/>
  <c r="F119"/>
  <c r="G79" s="1"/>
  <c r="H79" s="1"/>
  <c r="F156"/>
  <c r="G116" s="1"/>
  <c r="H116" s="1"/>
  <c r="F125"/>
  <c r="G85" s="1"/>
  <c r="H85" s="1"/>
  <c r="F35"/>
  <c r="I75" s="1"/>
  <c r="J75" s="1"/>
  <c r="F142"/>
  <c r="G102" s="1"/>
  <c r="H102" s="1"/>
  <c r="F91"/>
  <c r="G51" s="1"/>
  <c r="H51" s="1"/>
  <c r="F172"/>
  <c r="G132" s="1"/>
  <c r="H132" s="1"/>
  <c r="F37"/>
  <c r="I77" s="1"/>
  <c r="J77" s="1"/>
  <c r="F41"/>
  <c r="I81" s="1"/>
  <c r="J81" s="1"/>
  <c r="F147" i="63"/>
  <c r="G107" s="1"/>
  <c r="H107" s="1"/>
  <c r="F171" i="56"/>
  <c r="G131" s="1"/>
  <c r="H131" s="1"/>
  <c r="F118"/>
  <c r="G78" s="1"/>
  <c r="H78" s="1"/>
  <c r="F113"/>
  <c r="G73" s="1"/>
  <c r="H73" s="1"/>
  <c r="F126"/>
  <c r="G86" s="1"/>
  <c r="H86" s="1"/>
  <c r="F51"/>
  <c r="I91" s="1"/>
  <c r="J91" s="1"/>
  <c r="F123"/>
  <c r="G83" s="1"/>
  <c r="H83" s="1"/>
  <c r="F121"/>
  <c r="G81" s="1"/>
  <c r="H81" s="1"/>
  <c r="F105"/>
  <c r="I145" s="1"/>
  <c r="J145" s="1"/>
  <c r="F96"/>
  <c r="I136" s="1"/>
  <c r="J136" s="1"/>
  <c r="F116"/>
  <c r="G76" s="1"/>
  <c r="H76" s="1"/>
  <c r="F53"/>
  <c r="I93" s="1"/>
  <c r="J93" s="1"/>
  <c r="F87"/>
  <c r="I127" s="1"/>
  <c r="J127" s="1"/>
  <c r="F154"/>
  <c r="G114" s="1"/>
  <c r="H114" s="1"/>
  <c r="F97"/>
  <c r="G57" s="1"/>
  <c r="H57" s="1"/>
  <c r="F148" i="64"/>
  <c r="G108" s="1"/>
  <c r="H108" s="1"/>
  <c r="F134"/>
  <c r="G94" s="1"/>
  <c r="H94" s="1"/>
  <c r="F80"/>
  <c r="I120" s="1"/>
  <c r="J120" s="1"/>
  <c r="F122"/>
  <c r="G82" s="1"/>
  <c r="H82" s="1"/>
  <c r="F130"/>
  <c r="G90" s="1"/>
  <c r="H90" s="1"/>
  <c r="F141" i="56"/>
  <c r="G101" s="1"/>
  <c r="H101" s="1"/>
  <c r="F124"/>
  <c r="G84" s="1"/>
  <c r="H84" s="1"/>
  <c r="F52"/>
  <c r="I92" s="1"/>
  <c r="J92" s="1"/>
  <c r="F197"/>
  <c r="I195" s="1"/>
  <c r="J195" s="1"/>
  <c r="F143"/>
  <c r="G103" s="1"/>
  <c r="H103" s="1"/>
  <c r="F107"/>
  <c r="G67" s="1"/>
  <c r="H67" s="1"/>
  <c r="F157"/>
  <c r="G117" s="1"/>
  <c r="H117" s="1"/>
  <c r="F134"/>
  <c r="G94" s="1"/>
  <c r="H94" s="1"/>
  <c r="F74"/>
  <c r="G34" s="1"/>
  <c r="H34" s="1"/>
  <c r="F63"/>
  <c r="I103" s="1"/>
  <c r="J103" s="1"/>
  <c r="F170"/>
  <c r="G130" s="1"/>
  <c r="H130" s="1"/>
  <c r="F76"/>
  <c r="I116" s="1"/>
  <c r="J116" s="1"/>
  <c r="F86"/>
  <c r="G46" s="1"/>
  <c r="H46" s="1"/>
  <c r="F174" i="64"/>
  <c r="G134" s="1"/>
  <c r="H134" s="1"/>
  <c r="F136"/>
  <c r="G96" s="1"/>
  <c r="H96" s="1"/>
  <c r="F89"/>
  <c r="G49" s="1"/>
  <c r="H49" s="1"/>
  <c r="F98"/>
  <c r="I138" s="1"/>
  <c r="J138" s="1"/>
  <c r="F29"/>
  <c r="I69" s="1"/>
  <c r="J69" s="1"/>
  <c r="F96" i="63"/>
  <c r="G56" s="1"/>
  <c r="H56" s="1"/>
  <c r="F167" i="56"/>
  <c r="G127" s="1"/>
  <c r="H127" s="1"/>
  <c r="F196"/>
  <c r="G195" s="1"/>
  <c r="H195" s="1"/>
  <c r="F150"/>
  <c r="G110" s="1"/>
  <c r="H110" s="1"/>
  <c r="F30"/>
  <c r="I70" s="1"/>
  <c r="J70" s="1"/>
  <c r="F131"/>
  <c r="G91" s="1"/>
  <c r="H91" s="1"/>
  <c r="F133"/>
  <c r="G93" s="1"/>
  <c r="H93" s="1"/>
  <c r="F148"/>
  <c r="G108" s="1"/>
  <c r="H108" s="1"/>
  <c r="F90"/>
  <c r="I130" s="1"/>
  <c r="J130" s="1"/>
  <c r="F139"/>
  <c r="G99" s="1"/>
  <c r="H99" s="1"/>
  <c r="F160"/>
  <c r="G120" s="1"/>
  <c r="H120" s="1"/>
  <c r="F30" i="64"/>
  <c r="I70" s="1"/>
  <c r="J70" s="1"/>
  <c r="F88"/>
  <c r="G48" s="1"/>
  <c r="H48" s="1"/>
  <c r="F181"/>
  <c r="G141" s="1"/>
  <c r="H141" s="1"/>
  <c r="F82"/>
  <c r="I122" s="1"/>
  <c r="J122" s="1"/>
  <c r="F65"/>
  <c r="I105" s="1"/>
  <c r="J105" s="1"/>
  <c r="F195"/>
  <c r="F148" i="59"/>
  <c r="G108" s="1"/>
  <c r="H108" s="1"/>
  <c r="F86"/>
  <c r="G46" s="1"/>
  <c r="H46" s="1"/>
  <c r="F113"/>
  <c r="G73" s="1"/>
  <c r="H73" s="1"/>
  <c r="F71"/>
  <c r="I111" s="1"/>
  <c r="J111" s="1"/>
  <c r="F153"/>
  <c r="G113" s="1"/>
  <c r="H113" s="1"/>
  <c r="F44"/>
  <c r="I84" s="1"/>
  <c r="J84" s="1"/>
  <c r="F49"/>
  <c r="I89" s="1"/>
  <c r="J89" s="1"/>
  <c r="F83"/>
  <c r="G43" s="1"/>
  <c r="H43" s="1"/>
  <c r="F175"/>
  <c r="G135" s="1"/>
  <c r="H135" s="1"/>
  <c r="F54"/>
  <c r="I94" s="1"/>
  <c r="J94" s="1"/>
  <c r="F102"/>
  <c r="G62" s="1"/>
  <c r="H62" s="1"/>
  <c r="F154"/>
  <c r="G114" s="1"/>
  <c r="H114" s="1"/>
  <c r="F196"/>
  <c r="G195" s="1"/>
  <c r="H195" s="1"/>
  <c r="F99" i="47"/>
  <c r="G59" s="1"/>
  <c r="H59" s="1"/>
  <c r="F136"/>
  <c r="G96" s="1"/>
  <c r="H96" s="1"/>
  <c r="F125"/>
  <c r="G85" s="1"/>
  <c r="H85" s="1"/>
  <c r="F126"/>
  <c r="G86" s="1"/>
  <c r="H86" s="1"/>
  <c r="F178"/>
  <c r="G138" s="1"/>
  <c r="H138" s="1"/>
  <c r="F128"/>
  <c r="G88" s="1"/>
  <c r="H88" s="1"/>
  <c r="F177" i="59"/>
  <c r="G137" s="1"/>
  <c r="H137" s="1"/>
  <c r="F97"/>
  <c r="I137" s="1"/>
  <c r="J137" s="1"/>
  <c r="F112"/>
  <c r="G72" s="1"/>
  <c r="H72" s="1"/>
  <c r="F144"/>
  <c r="G104" s="1"/>
  <c r="H104" s="1"/>
  <c r="F65"/>
  <c r="I105" s="1"/>
  <c r="J105" s="1"/>
  <c r="F107"/>
  <c r="G67" s="1"/>
  <c r="H67" s="1"/>
  <c r="F139"/>
  <c r="G99" s="1"/>
  <c r="H99" s="1"/>
  <c r="F119"/>
  <c r="G79" s="1"/>
  <c r="H79" s="1"/>
  <c r="F58"/>
  <c r="I98" s="1"/>
  <c r="J98" s="1"/>
  <c r="F58" i="47"/>
  <c r="I98" s="1"/>
  <c r="J98" s="1"/>
  <c r="F184"/>
  <c r="G144" s="1"/>
  <c r="H144" s="1"/>
  <c r="F82"/>
  <c r="G42" s="1"/>
  <c r="H42" s="1"/>
  <c r="F172"/>
  <c r="G132" s="1"/>
  <c r="H132" s="1"/>
  <c r="F122"/>
  <c r="G82" s="1"/>
  <c r="H82" s="1"/>
  <c r="F103"/>
  <c r="I143" s="1"/>
  <c r="J143" s="1"/>
  <c r="F132"/>
  <c r="G92" s="1"/>
  <c r="H92" s="1"/>
  <c r="F64" i="59"/>
  <c r="I104" s="1"/>
  <c r="J104" s="1"/>
  <c r="F85"/>
  <c r="G45" s="1"/>
  <c r="H45" s="1"/>
  <c r="F60"/>
  <c r="I100" s="1"/>
  <c r="J100" s="1"/>
  <c r="F45"/>
  <c r="I85" s="1"/>
  <c r="J85" s="1"/>
  <c r="F29"/>
  <c r="I69" s="1"/>
  <c r="J69" s="1"/>
  <c r="F110"/>
  <c r="G70" s="1"/>
  <c r="H70" s="1"/>
  <c r="F30"/>
  <c r="I70" s="1"/>
  <c r="J70" s="1"/>
  <c r="F155"/>
  <c r="G115" s="1"/>
  <c r="H115" s="1"/>
  <c r="B15"/>
  <c r="N31" i="41" s="1"/>
  <c r="F66" i="59"/>
  <c r="I106" s="1"/>
  <c r="J106" s="1"/>
  <c r="F101" i="47"/>
  <c r="I141" s="1"/>
  <c r="J141" s="1"/>
  <c r="F147"/>
  <c r="G107" s="1"/>
  <c r="H107" s="1"/>
  <c r="F142"/>
  <c r="G102" s="1"/>
  <c r="H102" s="1"/>
  <c r="F30" i="57"/>
  <c r="I70" s="1"/>
  <c r="J70" s="1"/>
  <c r="F125" i="54"/>
  <c r="G85" s="1"/>
  <c r="H85" s="1"/>
  <c r="F77" i="57"/>
  <c r="I117" s="1"/>
  <c r="J117" s="1"/>
  <c r="F122" i="54"/>
  <c r="G82" s="1"/>
  <c r="H82" s="1"/>
  <c r="F159" i="59"/>
  <c r="G119" s="1"/>
  <c r="H119" s="1"/>
  <c r="F50"/>
  <c r="I90" s="1"/>
  <c r="J90" s="1"/>
  <c r="F160"/>
  <c r="G120" s="1"/>
  <c r="H120" s="1"/>
  <c r="F96"/>
  <c r="G56" s="1"/>
  <c r="H56" s="1"/>
  <c r="F173"/>
  <c r="G133" s="1"/>
  <c r="H133" s="1"/>
  <c r="F129"/>
  <c r="G89" s="1"/>
  <c r="H89" s="1"/>
  <c r="F183"/>
  <c r="G143" s="1"/>
  <c r="H143" s="1"/>
  <c r="F34"/>
  <c r="I74" s="1"/>
  <c r="J74" s="1"/>
  <c r="F100"/>
  <c r="I140" s="1"/>
  <c r="J140" s="1"/>
  <c r="F157"/>
  <c r="G117" s="1"/>
  <c r="H117" s="1"/>
  <c r="F92"/>
  <c r="G52" s="1"/>
  <c r="H52" s="1"/>
  <c r="F78"/>
  <c r="I118" s="1"/>
  <c r="J118" s="1"/>
  <c r="F41"/>
  <c r="I81" s="1"/>
  <c r="J81" s="1"/>
  <c r="F116"/>
  <c r="G76" s="1"/>
  <c r="H76" s="1"/>
  <c r="F164"/>
  <c r="G124" s="1"/>
  <c r="H124" s="1"/>
  <c r="F128"/>
  <c r="G88" s="1"/>
  <c r="H88" s="1"/>
  <c r="F106" i="60"/>
  <c r="I146" s="1"/>
  <c r="J146" s="1"/>
  <c r="F156"/>
  <c r="G116" s="1"/>
  <c r="H116" s="1"/>
  <c r="F50"/>
  <c r="I90" s="1"/>
  <c r="J90" s="1"/>
  <c r="F130"/>
  <c r="G90" s="1"/>
  <c r="H90" s="1"/>
  <c r="F116"/>
  <c r="G76" s="1"/>
  <c r="H76" s="1"/>
  <c r="F92"/>
  <c r="I132" s="1"/>
  <c r="J132" s="1"/>
  <c r="F140"/>
  <c r="G100" s="1"/>
  <c r="H100" s="1"/>
  <c r="F62"/>
  <c r="I102" s="1"/>
  <c r="J102" s="1"/>
  <c r="F76"/>
  <c r="I116" s="1"/>
  <c r="J116" s="1"/>
  <c r="F103"/>
  <c r="I143" s="1"/>
  <c r="J143" s="1"/>
  <c r="F173" i="47"/>
  <c r="G133" s="1"/>
  <c r="H133" s="1"/>
  <c r="F60"/>
  <c r="I100" s="1"/>
  <c r="J100" s="1"/>
  <c r="F109"/>
  <c r="G69" s="1"/>
  <c r="H69" s="1"/>
  <c r="F174"/>
  <c r="G134" s="1"/>
  <c r="H134" s="1"/>
  <c r="F40"/>
  <c r="I80" s="1"/>
  <c r="J80" s="1"/>
  <c r="F66"/>
  <c r="I106" s="1"/>
  <c r="J106" s="1"/>
  <c r="Q177" i="62"/>
  <c r="Q184"/>
  <c r="F145"/>
  <c r="G105" s="1"/>
  <c r="H105" s="1"/>
  <c r="F151"/>
  <c r="G111" s="1"/>
  <c r="H111" s="1"/>
  <c r="S110"/>
  <c r="S178"/>
  <c r="F141" i="59"/>
  <c r="G101" s="1"/>
  <c r="H101" s="1"/>
  <c r="F43"/>
  <c r="I83" s="1"/>
  <c r="J83" s="1"/>
  <c r="F87"/>
  <c r="I127" s="1"/>
  <c r="J127" s="1"/>
  <c r="F193"/>
  <c r="I191" s="1"/>
  <c r="F52"/>
  <c r="I92" s="1"/>
  <c r="J92" s="1"/>
  <c r="F162"/>
  <c r="G122" s="1"/>
  <c r="H122" s="1"/>
  <c r="F136"/>
  <c r="G96" s="1"/>
  <c r="H96" s="1"/>
  <c r="F171"/>
  <c r="G131" s="1"/>
  <c r="H131" s="1"/>
  <c r="F67"/>
  <c r="I107" s="1"/>
  <c r="J107" s="1"/>
  <c r="F105"/>
  <c r="I145" s="1"/>
  <c r="J145" s="1"/>
  <c r="F167"/>
  <c r="G127" s="1"/>
  <c r="H127" s="1"/>
  <c r="F151"/>
  <c r="G111" s="1"/>
  <c r="H111" s="1"/>
  <c r="F32"/>
  <c r="I72" s="1"/>
  <c r="J72" s="1"/>
  <c r="F111"/>
  <c r="G71" s="1"/>
  <c r="H71" s="1"/>
  <c r="F59"/>
  <c r="I99" s="1"/>
  <c r="J99" s="1"/>
  <c r="F197"/>
  <c r="I195" s="1"/>
  <c r="J195" s="1"/>
  <c r="F67" i="60"/>
  <c r="I107" s="1"/>
  <c r="J107" s="1"/>
  <c r="F65"/>
  <c r="I105" s="1"/>
  <c r="J105" s="1"/>
  <c r="F39"/>
  <c r="I79" s="1"/>
  <c r="J79" s="1"/>
  <c r="F72"/>
  <c r="G32" s="1"/>
  <c r="H32" s="1"/>
  <c r="F145"/>
  <c r="G105" s="1"/>
  <c r="H105" s="1"/>
  <c r="F83"/>
  <c r="G43" s="1"/>
  <c r="H43" s="1"/>
  <c r="F117"/>
  <c r="G77" s="1"/>
  <c r="H77" s="1"/>
  <c r="F172"/>
  <c r="G132" s="1"/>
  <c r="H132" s="1"/>
  <c r="F84"/>
  <c r="I124" s="1"/>
  <c r="J124" s="1"/>
  <c r="F191"/>
  <c r="F153" i="47"/>
  <c r="G113" s="1"/>
  <c r="H113" s="1"/>
  <c r="F30"/>
  <c r="I70" s="1"/>
  <c r="J70" s="1"/>
  <c r="F127"/>
  <c r="G87" s="1"/>
  <c r="H87" s="1"/>
  <c r="F81"/>
  <c r="I121" s="1"/>
  <c r="J121" s="1"/>
  <c r="F138"/>
  <c r="G98" s="1"/>
  <c r="H98" s="1"/>
  <c r="F150"/>
  <c r="G110" s="1"/>
  <c r="H110" s="1"/>
  <c r="F112" i="62"/>
  <c r="G72" s="1"/>
  <c r="H72" s="1"/>
  <c r="Q172"/>
  <c r="Q158"/>
  <c r="F92"/>
  <c r="I132" s="1"/>
  <c r="J132" s="1"/>
  <c r="S177"/>
  <c r="R136"/>
  <c r="R159"/>
  <c r="F148" i="47"/>
  <c r="G108" s="1"/>
  <c r="H108" s="1"/>
  <c r="F158"/>
  <c r="G118" s="1"/>
  <c r="H118" s="1"/>
  <c r="F39"/>
  <c r="I79" s="1"/>
  <c r="J79" s="1"/>
  <c r="F51"/>
  <c r="I91" s="1"/>
  <c r="J91" s="1"/>
  <c r="F114"/>
  <c r="G74" s="1"/>
  <c r="H74" s="1"/>
  <c r="F124"/>
  <c r="G84" s="1"/>
  <c r="H84" s="1"/>
  <c r="F169"/>
  <c r="G129" s="1"/>
  <c r="H129" s="1"/>
  <c r="F72"/>
  <c r="G32" s="1"/>
  <c r="H32" s="1"/>
  <c r="F61"/>
  <c r="I101" s="1"/>
  <c r="J101" s="1"/>
  <c r="F96"/>
  <c r="I136" s="1"/>
  <c r="J136" s="1"/>
  <c r="F148" i="54"/>
  <c r="G108" s="1"/>
  <c r="H108" s="1"/>
  <c r="F186" i="47"/>
  <c r="G146" s="1"/>
  <c r="H146" s="1"/>
  <c r="F42"/>
  <c r="I82" s="1"/>
  <c r="J82" s="1"/>
  <c r="F182"/>
  <c r="G142" s="1"/>
  <c r="H142" s="1"/>
  <c r="F79"/>
  <c r="I119" s="1"/>
  <c r="J119" s="1"/>
  <c r="F28"/>
  <c r="I68" s="1"/>
  <c r="J68" s="1"/>
  <c r="F112"/>
  <c r="G72" s="1"/>
  <c r="H72" s="1"/>
  <c r="F196"/>
  <c r="G195" s="1"/>
  <c r="H195" s="1"/>
  <c r="F163" i="54"/>
  <c r="G123" s="1"/>
  <c r="H123" s="1"/>
  <c r="F168" i="47"/>
  <c r="G128" s="1"/>
  <c r="H128" s="1"/>
  <c r="F88"/>
  <c r="G48" s="1"/>
  <c r="H48" s="1"/>
  <c r="F63"/>
  <c r="I103" s="1"/>
  <c r="J103" s="1"/>
  <c r="F151"/>
  <c r="G111" s="1"/>
  <c r="H111" s="1"/>
  <c r="F49"/>
  <c r="I89" s="1"/>
  <c r="J89" s="1"/>
  <c r="F85"/>
  <c r="I125" s="1"/>
  <c r="J125" s="1"/>
  <c r="F37"/>
  <c r="I77" s="1"/>
  <c r="J77" s="1"/>
  <c r="F53"/>
  <c r="I93" s="1"/>
  <c r="J93" s="1"/>
  <c r="F67"/>
  <c r="I107" s="1"/>
  <c r="J107" s="1"/>
  <c r="F183"/>
  <c r="G143" s="1"/>
  <c r="H143" s="1"/>
  <c r="F177"/>
  <c r="G137" s="1"/>
  <c r="H137" s="1"/>
  <c r="F157"/>
  <c r="G117" s="1"/>
  <c r="H117" s="1"/>
  <c r="F192" i="54"/>
  <c r="G191" s="1"/>
  <c r="H191" s="1"/>
  <c r="F174"/>
  <c r="G134" s="1"/>
  <c r="H134" s="1"/>
  <c r="F108" i="57"/>
  <c r="G68" s="1"/>
  <c r="H68" s="1"/>
  <c r="F79"/>
  <c r="G39" s="1"/>
  <c r="H39" s="1"/>
  <c r="F147" i="59"/>
  <c r="G107" s="1"/>
  <c r="H107" s="1"/>
  <c r="F163"/>
  <c r="G123" s="1"/>
  <c r="H123" s="1"/>
  <c r="F134"/>
  <c r="G94" s="1"/>
  <c r="H94" s="1"/>
  <c r="F185"/>
  <c r="G145" s="1"/>
  <c r="H145" s="1"/>
  <c r="F142"/>
  <c r="G102" s="1"/>
  <c r="H102" s="1"/>
  <c r="F169"/>
  <c r="G129" s="1"/>
  <c r="H129" s="1"/>
  <c r="F40"/>
  <c r="I80" s="1"/>
  <c r="J80" s="1"/>
  <c r="F63"/>
  <c r="I103" s="1"/>
  <c r="J103" s="1"/>
  <c r="F75"/>
  <c r="I115" s="1"/>
  <c r="J115" s="1"/>
  <c r="F152"/>
  <c r="G112" s="1"/>
  <c r="H112" s="1"/>
  <c r="F28"/>
  <c r="I68" s="1"/>
  <c r="J68" s="1"/>
  <c r="F165"/>
  <c r="G125" s="1"/>
  <c r="H125" s="1"/>
  <c r="F35"/>
  <c r="I75" s="1"/>
  <c r="J75" s="1"/>
  <c r="F70"/>
  <c r="I110" s="1"/>
  <c r="J110" s="1"/>
  <c r="F82"/>
  <c r="I122" s="1"/>
  <c r="J122" s="1"/>
  <c r="F131"/>
  <c r="G91" s="1"/>
  <c r="H91" s="1"/>
  <c r="F55"/>
  <c r="I95" s="1"/>
  <c r="J95" s="1"/>
  <c r="F178"/>
  <c r="G138" s="1"/>
  <c r="H138" s="1"/>
  <c r="F184"/>
  <c r="G144" s="1"/>
  <c r="H144" s="1"/>
  <c r="F72"/>
  <c r="I112" s="1"/>
  <c r="J112" s="1"/>
  <c r="F127"/>
  <c r="G87" s="1"/>
  <c r="H87" s="1"/>
  <c r="F191"/>
  <c r="F44" i="54"/>
  <c r="I84" s="1"/>
  <c r="J84" s="1"/>
  <c r="F121" i="60"/>
  <c r="G81" s="1"/>
  <c r="H81" s="1"/>
  <c r="F141"/>
  <c r="G101" s="1"/>
  <c r="H101" s="1"/>
  <c r="F80"/>
  <c r="I120" s="1"/>
  <c r="J120" s="1"/>
  <c r="F55"/>
  <c r="I95" s="1"/>
  <c r="J95" s="1"/>
  <c r="F158"/>
  <c r="G118" s="1"/>
  <c r="H118" s="1"/>
  <c r="F163"/>
  <c r="G123" s="1"/>
  <c r="H123" s="1"/>
  <c r="F184"/>
  <c r="G144" s="1"/>
  <c r="H144" s="1"/>
  <c r="F123"/>
  <c r="G83" s="1"/>
  <c r="H83" s="1"/>
  <c r="F110"/>
  <c r="G70" s="1"/>
  <c r="H70" s="1"/>
  <c r="F94"/>
  <c r="I134" s="1"/>
  <c r="J134" s="1"/>
  <c r="F79"/>
  <c r="G39" s="1"/>
  <c r="H39" s="1"/>
  <c r="F26"/>
  <c r="I66" s="1"/>
  <c r="J66" s="1"/>
  <c r="F179" i="47"/>
  <c r="G139" s="1"/>
  <c r="H139" s="1"/>
  <c r="F97"/>
  <c r="I137" s="1"/>
  <c r="J137" s="1"/>
  <c r="F84"/>
  <c r="G44" s="1"/>
  <c r="H44" s="1"/>
  <c r="F65"/>
  <c r="I105" s="1"/>
  <c r="J105" s="1"/>
  <c r="F176"/>
  <c r="G136" s="1"/>
  <c r="H136" s="1"/>
  <c r="F69"/>
  <c r="G29" s="1"/>
  <c r="H29" s="1"/>
  <c r="F171"/>
  <c r="G131" s="1"/>
  <c r="H131" s="1"/>
  <c r="F56"/>
  <c r="I96" s="1"/>
  <c r="J96" s="1"/>
  <c r="F120"/>
  <c r="G80" s="1"/>
  <c r="H80" s="1"/>
  <c r="F121"/>
  <c r="G81" s="1"/>
  <c r="H81" s="1"/>
  <c r="F89"/>
  <c r="G49" s="1"/>
  <c r="H49" s="1"/>
  <c r="F94" i="62"/>
  <c r="I134" s="1"/>
  <c r="J134" s="1"/>
  <c r="Q146"/>
  <c r="F63"/>
  <c r="I103" s="1"/>
  <c r="J103" s="1"/>
  <c r="Q179"/>
  <c r="Q138"/>
  <c r="R140"/>
  <c r="S136"/>
  <c r="F169" i="54"/>
  <c r="G129" s="1"/>
  <c r="H129" s="1"/>
  <c r="F113" i="57"/>
  <c r="G73" s="1"/>
  <c r="H73" s="1"/>
  <c r="F109"/>
  <c r="G69" s="1"/>
  <c r="H69" s="1"/>
  <c r="F68" i="47"/>
  <c r="G28" s="1"/>
  <c r="H28" s="1"/>
  <c r="F92"/>
  <c r="G52" s="1"/>
  <c r="H52" s="1"/>
  <c r="F123"/>
  <c r="G83" s="1"/>
  <c r="H83" s="1"/>
  <c r="F26"/>
  <c r="I66" s="1"/>
  <c r="J66" s="1"/>
  <c r="F131"/>
  <c r="G91" s="1"/>
  <c r="H91" s="1"/>
  <c r="F175"/>
  <c r="G135" s="1"/>
  <c r="H135" s="1"/>
  <c r="F130"/>
  <c r="G90" s="1"/>
  <c r="H90" s="1"/>
  <c r="F192"/>
  <c r="G191" s="1"/>
  <c r="H191" s="1"/>
  <c r="F129"/>
  <c r="G89" s="1"/>
  <c r="H89" s="1"/>
  <c r="F185"/>
  <c r="G145" s="1"/>
  <c r="H145" s="1"/>
  <c r="F167"/>
  <c r="G127" s="1"/>
  <c r="H127" s="1"/>
  <c r="F78"/>
  <c r="I118" s="1"/>
  <c r="J118" s="1"/>
  <c r="F73"/>
  <c r="I113" s="1"/>
  <c r="J113" s="1"/>
  <c r="F94"/>
  <c r="G54" s="1"/>
  <c r="H54" s="1"/>
  <c r="F52"/>
  <c r="I92" s="1"/>
  <c r="J92" s="1"/>
  <c r="F100"/>
  <c r="I140" s="1"/>
  <c r="J140" s="1"/>
  <c r="F152"/>
  <c r="G112" s="1"/>
  <c r="H112" s="1"/>
  <c r="F55"/>
  <c r="I95" s="1"/>
  <c r="J95" s="1"/>
  <c r="F115"/>
  <c r="G75" s="1"/>
  <c r="H75" s="1"/>
  <c r="F162"/>
  <c r="G122" s="1"/>
  <c r="H122" s="1"/>
  <c r="F191"/>
  <c r="F195"/>
  <c r="F135"/>
  <c r="G95" s="1"/>
  <c r="H95" s="1"/>
  <c r="F36"/>
  <c r="I76" s="1"/>
  <c r="J76" s="1"/>
  <c r="F193"/>
  <c r="I191" s="1"/>
  <c r="J191" s="1"/>
  <c r="F159"/>
  <c r="G119" s="1"/>
  <c r="H119" s="1"/>
  <c r="F165"/>
  <c r="G125" s="1"/>
  <c r="H125" s="1"/>
  <c r="F106"/>
  <c r="I146" s="1"/>
  <c r="J146" s="1"/>
  <c r="B15"/>
  <c r="N19" i="41" s="1"/>
  <c r="F34" i="47"/>
  <c r="I74" s="1"/>
  <c r="J74" s="1"/>
  <c r="F46"/>
  <c r="I86" s="1"/>
  <c r="J86" s="1"/>
  <c r="F104"/>
  <c r="I144" s="1"/>
  <c r="J144" s="1"/>
  <c r="F166"/>
  <c r="G126" s="1"/>
  <c r="H126" s="1"/>
  <c r="F47"/>
  <c r="I87" s="1"/>
  <c r="J87" s="1"/>
  <c r="F161"/>
  <c r="G121" s="1"/>
  <c r="H121" s="1"/>
  <c r="F197"/>
  <c r="I195" s="1"/>
  <c r="J195" s="1"/>
  <c r="F90"/>
  <c r="G50" s="1"/>
  <c r="H50" s="1"/>
  <c r="F144"/>
  <c r="G104" s="1"/>
  <c r="H104" s="1"/>
  <c r="F154"/>
  <c r="G114" s="1"/>
  <c r="H114" s="1"/>
  <c r="F118"/>
  <c r="G78" s="1"/>
  <c r="H78" s="1"/>
  <c r="F98"/>
  <c r="G58" s="1"/>
  <c r="H58" s="1"/>
  <c r="F105"/>
  <c r="I145" s="1"/>
  <c r="J145" s="1"/>
  <c r="F137"/>
  <c r="G97" s="1"/>
  <c r="H97" s="1"/>
  <c r="F33"/>
  <c r="I73" s="1"/>
  <c r="J73" s="1"/>
  <c r="F50"/>
  <c r="I90" s="1"/>
  <c r="J90" s="1"/>
  <c r="F29"/>
  <c r="I69" s="1"/>
  <c r="J69" s="1"/>
  <c r="F110"/>
  <c r="G70" s="1"/>
  <c r="H70" s="1"/>
  <c r="F181"/>
  <c r="G141" s="1"/>
  <c r="H141" s="1"/>
  <c r="F163"/>
  <c r="G123" s="1"/>
  <c r="H123" s="1"/>
  <c r="F146"/>
  <c r="G106" s="1"/>
  <c r="F74"/>
  <c r="G34" s="1"/>
  <c r="H34" s="1"/>
  <c r="F149"/>
  <c r="G109" s="1"/>
  <c r="H109" s="1"/>
  <c r="F35"/>
  <c r="I75" s="1"/>
  <c r="J75" s="1"/>
  <c r="F59"/>
  <c r="I99" s="1"/>
  <c r="J99" s="1"/>
  <c r="F70"/>
  <c r="I110" s="1"/>
  <c r="J110" s="1"/>
  <c r="F71"/>
  <c r="I111" s="1"/>
  <c r="J111" s="1"/>
  <c r="F80"/>
  <c r="I120" s="1"/>
  <c r="J120" s="1"/>
  <c r="F117"/>
  <c r="G77" s="1"/>
  <c r="H77" s="1"/>
  <c r="F141"/>
  <c r="G101" s="1"/>
  <c r="H101" s="1"/>
  <c r="F87"/>
  <c r="I127" s="1"/>
  <c r="J127" s="1"/>
  <c r="F134"/>
  <c r="G94" s="1"/>
  <c r="H94" s="1"/>
  <c r="F156"/>
  <c r="G116" s="1"/>
  <c r="H116" s="1"/>
  <c r="F32"/>
  <c r="I72" s="1"/>
  <c r="J72" s="1"/>
  <c r="F95"/>
  <c r="G55" s="1"/>
  <c r="H55" s="1"/>
  <c r="F180"/>
  <c r="G140" s="1"/>
  <c r="H140" s="1"/>
  <c r="F93"/>
  <c r="I133" s="1"/>
  <c r="J133" s="1"/>
  <c r="F195" i="59"/>
  <c r="F157" i="57"/>
  <c r="G117" s="1"/>
  <c r="H117" s="1"/>
  <c r="F183"/>
  <c r="G143" s="1"/>
  <c r="H143" s="1"/>
  <c r="F121" i="49"/>
  <c r="G81" s="1"/>
  <c r="H81" s="1"/>
  <c r="F43"/>
  <c r="I83" s="1"/>
  <c r="J83" s="1"/>
  <c r="F57"/>
  <c r="I97" s="1"/>
  <c r="J97" s="1"/>
  <c r="F173"/>
  <c r="G133" s="1"/>
  <c r="H133" s="1"/>
  <c r="F176"/>
  <c r="G136" s="1"/>
  <c r="H136" s="1"/>
  <c r="F163"/>
  <c r="G123" s="1"/>
  <c r="H123" s="1"/>
  <c r="R165" i="62"/>
  <c r="R153"/>
  <c r="S122"/>
  <c r="S183"/>
  <c r="S126"/>
  <c r="S127"/>
  <c r="F96"/>
  <c r="G56" s="1"/>
  <c r="H56" s="1"/>
  <c r="Q185"/>
  <c r="F29"/>
  <c r="I69" s="1"/>
  <c r="J69" s="1"/>
  <c r="Q108"/>
  <c r="F127"/>
  <c r="G87" s="1"/>
  <c r="H87" s="1"/>
  <c r="F53"/>
  <c r="I93" s="1"/>
  <c r="J93" s="1"/>
  <c r="F36"/>
  <c r="I76" s="1"/>
  <c r="J76" s="1"/>
  <c r="F99"/>
  <c r="I139" s="1"/>
  <c r="J139" s="1"/>
  <c r="S184"/>
  <c r="S143"/>
  <c r="R142"/>
  <c r="R150"/>
  <c r="F182"/>
  <c r="G142" s="1"/>
  <c r="H142" s="1"/>
  <c r="R184"/>
  <c r="Q128"/>
  <c r="F192"/>
  <c r="G191" s="1"/>
  <c r="H191" s="1"/>
  <c r="F118"/>
  <c r="G78" s="1"/>
  <c r="H78" s="1"/>
  <c r="Q123"/>
  <c r="F130"/>
  <c r="G90" s="1"/>
  <c r="H90" s="1"/>
  <c r="F44"/>
  <c r="I84" s="1"/>
  <c r="J84" s="1"/>
  <c r="F117"/>
  <c r="G77" s="1"/>
  <c r="H77" s="1"/>
  <c r="F156"/>
  <c r="G116" s="1"/>
  <c r="H116" s="1"/>
  <c r="F102"/>
  <c r="I142" s="1"/>
  <c r="J142" s="1"/>
  <c r="S121"/>
  <c r="R139"/>
  <c r="S125"/>
  <c r="R171"/>
  <c r="F91"/>
  <c r="I131" s="1"/>
  <c r="J131" s="1"/>
  <c r="F181"/>
  <c r="G141" s="1"/>
  <c r="H141" s="1"/>
  <c r="F162"/>
  <c r="G122" s="1"/>
  <c r="H122" s="1"/>
  <c r="Q153"/>
  <c r="F141"/>
  <c r="G101" s="1"/>
  <c r="H101" s="1"/>
  <c r="F34"/>
  <c r="I74" s="1"/>
  <c r="J74" s="1"/>
  <c r="F146"/>
  <c r="G106" s="1"/>
  <c r="H106" s="1"/>
  <c r="S108"/>
  <c r="S112"/>
  <c r="S118"/>
  <c r="S149"/>
  <c r="R121"/>
  <c r="F135"/>
  <c r="G95" s="1"/>
  <c r="H95" s="1"/>
  <c r="F89"/>
  <c r="I129" s="1"/>
  <c r="J129" s="1"/>
  <c r="F165"/>
  <c r="G125" s="1"/>
  <c r="H125" s="1"/>
  <c r="F52"/>
  <c r="I92" s="1"/>
  <c r="J92" s="1"/>
  <c r="F39"/>
  <c r="I79" s="1"/>
  <c r="J79" s="1"/>
  <c r="Q139"/>
  <c r="F50" i="54"/>
  <c r="I90" s="1"/>
  <c r="J90" s="1"/>
  <c r="F150"/>
  <c r="G110" s="1"/>
  <c r="H110" s="1"/>
  <c r="F172"/>
  <c r="G132" s="1"/>
  <c r="H132" s="1"/>
  <c r="F91" i="57"/>
  <c r="I131" s="1"/>
  <c r="J131" s="1"/>
  <c r="F54"/>
  <c r="I94" s="1"/>
  <c r="J94" s="1"/>
  <c r="F131" i="60"/>
  <c r="G91" s="1"/>
  <c r="H91" s="1"/>
  <c r="F70"/>
  <c r="G30" s="1"/>
  <c r="H30" s="1"/>
  <c r="F118"/>
  <c r="G78" s="1"/>
  <c r="H78" s="1"/>
  <c r="F34"/>
  <c r="I74" s="1"/>
  <c r="J74" s="1"/>
  <c r="F126"/>
  <c r="G86" s="1"/>
  <c r="H86" s="1"/>
  <c r="F175"/>
  <c r="G135" s="1"/>
  <c r="H135" s="1"/>
  <c r="F69"/>
  <c r="I109" s="1"/>
  <c r="J109" s="1"/>
  <c r="F27"/>
  <c r="I67" s="1"/>
  <c r="J67" s="1"/>
  <c r="F91"/>
  <c r="I131" s="1"/>
  <c r="J131" s="1"/>
  <c r="F43"/>
  <c r="I83" s="1"/>
  <c r="J83" s="1"/>
  <c r="F165"/>
  <c r="G125" s="1"/>
  <c r="H125" s="1"/>
  <c r="F46"/>
  <c r="I86" s="1"/>
  <c r="J86" s="1"/>
  <c r="F90"/>
  <c r="G50" s="1"/>
  <c r="H50" s="1"/>
  <c r="F48"/>
  <c r="I88" s="1"/>
  <c r="J88" s="1"/>
  <c r="F109"/>
  <c r="G69" s="1"/>
  <c r="H69" s="1"/>
  <c r="F96"/>
  <c r="I136" s="1"/>
  <c r="J136" s="1"/>
  <c r="F53"/>
  <c r="I93" s="1"/>
  <c r="J93" s="1"/>
  <c r="F132"/>
  <c r="G92" s="1"/>
  <c r="H92" s="1"/>
  <c r="F151"/>
  <c r="G111" s="1"/>
  <c r="H111" s="1"/>
  <c r="F170"/>
  <c r="G130" s="1"/>
  <c r="H130" s="1"/>
  <c r="F47"/>
  <c r="I87" s="1"/>
  <c r="J87" s="1"/>
  <c r="F32"/>
  <c r="I72" s="1"/>
  <c r="J72" s="1"/>
  <c r="F40"/>
  <c r="I80" s="1"/>
  <c r="J80" s="1"/>
  <c r="F102"/>
  <c r="G62" s="1"/>
  <c r="H62" s="1"/>
  <c r="F133"/>
  <c r="G93" s="1"/>
  <c r="H93" s="1"/>
  <c r="F144"/>
  <c r="G104" s="1"/>
  <c r="H104" s="1"/>
  <c r="F180"/>
  <c r="G140" s="1"/>
  <c r="H140" s="1"/>
  <c r="F86"/>
  <c r="I126" s="1"/>
  <c r="J126" s="1"/>
  <c r="F28"/>
  <c r="I68" s="1"/>
  <c r="J68" s="1"/>
  <c r="F173"/>
  <c r="G133" s="1"/>
  <c r="H133" s="1"/>
  <c r="F41"/>
  <c r="I81" s="1"/>
  <c r="J81" s="1"/>
  <c r="F196"/>
  <c r="G195" s="1"/>
  <c r="H195" s="1"/>
  <c r="F33"/>
  <c r="I73" s="1"/>
  <c r="J73" s="1"/>
  <c r="F61"/>
  <c r="I101" s="1"/>
  <c r="J101" s="1"/>
  <c r="F64"/>
  <c r="I104" s="1"/>
  <c r="J104" s="1"/>
  <c r="F100"/>
  <c r="G60" s="1"/>
  <c r="H60" s="1"/>
  <c r="F104" i="59"/>
  <c r="I144" s="1"/>
  <c r="J144" s="1"/>
  <c r="F125"/>
  <c r="G85" s="1"/>
  <c r="H85" s="1"/>
  <c r="F95"/>
  <c r="G55" s="1"/>
  <c r="H55" s="1"/>
  <c r="F135"/>
  <c r="G95" s="1"/>
  <c r="H95" s="1"/>
  <c r="F174"/>
  <c r="G134" s="1"/>
  <c r="H134" s="1"/>
  <c r="F180"/>
  <c r="G140" s="1"/>
  <c r="H140" s="1"/>
  <c r="F130"/>
  <c r="G90" s="1"/>
  <c r="H90" s="1"/>
  <c r="F182"/>
  <c r="G142" s="1"/>
  <c r="H142" s="1"/>
  <c r="F109"/>
  <c r="G69" s="1"/>
  <c r="H69" s="1"/>
  <c r="F80"/>
  <c r="G40" s="1"/>
  <c r="H40" s="1"/>
  <c r="F132"/>
  <c r="G92" s="1"/>
  <c r="H92" s="1"/>
  <c r="F42"/>
  <c r="I82" s="1"/>
  <c r="J82" s="1"/>
  <c r="F115"/>
  <c r="G75" s="1"/>
  <c r="H75" s="1"/>
  <c r="F176"/>
  <c r="G136" s="1"/>
  <c r="H136" s="1"/>
  <c r="F91"/>
  <c r="I131" s="1"/>
  <c r="J131" s="1"/>
  <c r="F74"/>
  <c r="I114" s="1"/>
  <c r="J114" s="1"/>
  <c r="F84"/>
  <c r="G44" s="1"/>
  <c r="H44" s="1"/>
  <c r="F181" i="54"/>
  <c r="G141" s="1"/>
  <c r="H141" s="1"/>
  <c r="F151" i="57"/>
  <c r="G111" s="1"/>
  <c r="H111" s="1"/>
  <c r="F81"/>
  <c r="I121" s="1"/>
  <c r="J121" s="1"/>
  <c r="F185" i="60"/>
  <c r="G145" s="1"/>
  <c r="H145" s="1"/>
  <c r="F155"/>
  <c r="G115" s="1"/>
  <c r="H115" s="1"/>
  <c r="F35"/>
  <c r="I75" s="1"/>
  <c r="J75" s="1"/>
  <c r="F147"/>
  <c r="G107" s="1"/>
  <c r="H107" s="1"/>
  <c r="F125"/>
  <c r="G85" s="1"/>
  <c r="H85" s="1"/>
  <c r="F162"/>
  <c r="G122" s="1"/>
  <c r="H122" s="1"/>
  <c r="F186"/>
  <c r="G146" s="1"/>
  <c r="H146" s="1"/>
  <c r="F177"/>
  <c r="G137" s="1"/>
  <c r="H137" s="1"/>
  <c r="F87"/>
  <c r="G47" s="1"/>
  <c r="H47" s="1"/>
  <c r="F52"/>
  <c r="I92" s="1"/>
  <c r="J92" s="1"/>
  <c r="F135"/>
  <c r="G95" s="1"/>
  <c r="H95" s="1"/>
  <c r="F58"/>
  <c r="I98" s="1"/>
  <c r="J98" s="1"/>
  <c r="F149"/>
  <c r="G109" s="1"/>
  <c r="H109" s="1"/>
  <c r="F146"/>
  <c r="G106" s="1"/>
  <c r="F54"/>
  <c r="I94" s="1"/>
  <c r="J94" s="1"/>
  <c r="F171"/>
  <c r="G131" s="1"/>
  <c r="H131" s="1"/>
  <c r="F64" i="47"/>
  <c r="I104" s="1"/>
  <c r="J104" s="1"/>
  <c r="F102"/>
  <c r="I142" s="1"/>
  <c r="J142" s="1"/>
  <c r="F31"/>
  <c r="I71" s="1"/>
  <c r="J71" s="1"/>
  <c r="F57"/>
  <c r="I97" s="1"/>
  <c r="J97" s="1"/>
  <c r="F27"/>
  <c r="I67" s="1"/>
  <c r="J67" s="1"/>
  <c r="F75"/>
  <c r="G35" s="1"/>
  <c r="H35" s="1"/>
  <c r="F108"/>
  <c r="G68" s="1"/>
  <c r="H68" s="1"/>
  <c r="F170"/>
  <c r="G130" s="1"/>
  <c r="H130" s="1"/>
  <c r="F140"/>
  <c r="G100" s="1"/>
  <c r="H100" s="1"/>
  <c r="F91"/>
  <c r="I131" s="1"/>
  <c r="J131" s="1"/>
  <c r="F41"/>
  <c r="I81" s="1"/>
  <c r="J81" s="1"/>
  <c r="F43"/>
  <c r="I83" s="1"/>
  <c r="J83" s="1"/>
  <c r="F113"/>
  <c r="G73" s="1"/>
  <c r="H73" s="1"/>
  <c r="F111" i="62"/>
  <c r="G71" s="1"/>
  <c r="H71" s="1"/>
  <c r="F32"/>
  <c r="I72" s="1"/>
  <c r="J72" s="1"/>
  <c r="F140"/>
  <c r="G100" s="1"/>
  <c r="H100" s="1"/>
  <c r="F83"/>
  <c r="I123" s="1"/>
  <c r="J123" s="1"/>
  <c r="S138"/>
  <c r="R145"/>
  <c r="S135"/>
  <c r="S165"/>
  <c r="F130" i="49"/>
  <c r="G90" s="1"/>
  <c r="H90" s="1"/>
  <c r="F31" i="68"/>
  <c r="I71" s="1"/>
  <c r="J71" s="1"/>
  <c r="F80" i="49"/>
  <c r="G40" s="1"/>
  <c r="H40" s="1"/>
  <c r="F42"/>
  <c r="I82" s="1"/>
  <c r="J82" s="1"/>
  <c r="F80" i="68"/>
  <c r="G40" s="1"/>
  <c r="H40" s="1"/>
  <c r="F153"/>
  <c r="G113" s="1"/>
  <c r="H113" s="1"/>
  <c r="F161" i="49"/>
  <c r="G121" s="1"/>
  <c r="H121" s="1"/>
  <c r="F153"/>
  <c r="G113" s="1"/>
  <c r="H113" s="1"/>
  <c r="F182" i="56"/>
  <c r="G142" s="1"/>
  <c r="H142" s="1"/>
  <c r="F112"/>
  <c r="G72" s="1"/>
  <c r="H72" s="1"/>
  <c r="F125"/>
  <c r="G85" s="1"/>
  <c r="H85" s="1"/>
  <c r="F45"/>
  <c r="I85" s="1"/>
  <c r="J85" s="1"/>
  <c r="F164"/>
  <c r="G124" s="1"/>
  <c r="H124" s="1"/>
  <c r="F56"/>
  <c r="I96" s="1"/>
  <c r="J96" s="1"/>
  <c r="F38"/>
  <c r="I78" s="1"/>
  <c r="J78" s="1"/>
  <c r="F40"/>
  <c r="I80" s="1"/>
  <c r="J80" s="1"/>
  <c r="F79"/>
  <c r="I119" s="1"/>
  <c r="J119" s="1"/>
  <c r="F102"/>
  <c r="G62" s="1"/>
  <c r="H62" s="1"/>
  <c r="F78"/>
  <c r="G38" s="1"/>
  <c r="H38" s="1"/>
  <c r="F179"/>
  <c r="G139" s="1"/>
  <c r="H139" s="1"/>
  <c r="F173"/>
  <c r="G133" s="1"/>
  <c r="H133" s="1"/>
  <c r="F70"/>
  <c r="G30" s="1"/>
  <c r="H30" s="1"/>
  <c r="F145"/>
  <c r="G105" s="1"/>
  <c r="H105" s="1"/>
  <c r="F177" i="63"/>
  <c r="G137" s="1"/>
  <c r="H137" s="1"/>
  <c r="F66"/>
  <c r="I106" s="1"/>
  <c r="J106" s="1"/>
  <c r="F41"/>
  <c r="I81" s="1"/>
  <c r="J81" s="1"/>
  <c r="F76"/>
  <c r="G36" s="1"/>
  <c r="H36" s="1"/>
  <c r="F174"/>
  <c r="G134" s="1"/>
  <c r="H134" s="1"/>
  <c r="F124"/>
  <c r="G84" s="1"/>
  <c r="H84" s="1"/>
  <c r="F143"/>
  <c r="G103" s="1"/>
  <c r="H103" s="1"/>
  <c r="F87"/>
  <c r="I127" s="1"/>
  <c r="J127" s="1"/>
  <c r="F94"/>
  <c r="G54" s="1"/>
  <c r="H54" s="1"/>
  <c r="F126"/>
  <c r="G86" s="1"/>
  <c r="H86" s="1"/>
  <c r="F60"/>
  <c r="I100" s="1"/>
  <c r="J100" s="1"/>
  <c r="F73"/>
  <c r="G33" s="1"/>
  <c r="H33" s="1"/>
  <c r="F172"/>
  <c r="G132" s="1"/>
  <c r="H132" s="1"/>
  <c r="F92"/>
  <c r="I132" s="1"/>
  <c r="J132" s="1"/>
  <c r="F53"/>
  <c r="I93" s="1"/>
  <c r="J93" s="1"/>
  <c r="F159"/>
  <c r="G119" s="1"/>
  <c r="H119" s="1"/>
  <c r="F98"/>
  <c r="I138" s="1"/>
  <c r="J138" s="1"/>
  <c r="F166"/>
  <c r="G126" s="1"/>
  <c r="H126" s="1"/>
  <c r="F178"/>
  <c r="G138" s="1"/>
  <c r="H138" s="1"/>
  <c r="F181"/>
  <c r="G141" s="1"/>
  <c r="H141" s="1"/>
  <c r="F110"/>
  <c r="G70" s="1"/>
  <c r="H70" s="1"/>
  <c r="F149"/>
  <c r="G109" s="1"/>
  <c r="H109" s="1"/>
  <c r="F65"/>
  <c r="I105" s="1"/>
  <c r="J105" s="1"/>
  <c r="F191" i="56"/>
  <c r="B15"/>
  <c r="N28" i="41" s="1"/>
  <c r="F195" i="56"/>
  <c r="F47"/>
  <c r="I87" s="1"/>
  <c r="J87" s="1"/>
  <c r="F68"/>
  <c r="G28" s="1"/>
  <c r="H28" s="1"/>
  <c r="F104"/>
  <c r="G64" s="1"/>
  <c r="H64" s="1"/>
  <c r="F162"/>
  <c r="G122" s="1"/>
  <c r="H122" s="1"/>
  <c r="F77"/>
  <c r="G37" s="1"/>
  <c r="H37" s="1"/>
  <c r="F185"/>
  <c r="G145" s="1"/>
  <c r="H145" s="1"/>
  <c r="F193"/>
  <c r="I191" s="1"/>
  <c r="F54"/>
  <c r="I94" s="1"/>
  <c r="J94" s="1"/>
  <c r="F119"/>
  <c r="G79" s="1"/>
  <c r="H79" s="1"/>
  <c r="F159"/>
  <c r="G119" s="1"/>
  <c r="H119" s="1"/>
  <c r="F72"/>
  <c r="I112" s="1"/>
  <c r="J112" s="1"/>
  <c r="F93"/>
  <c r="I133" s="1"/>
  <c r="J133" s="1"/>
  <c r="F75"/>
  <c r="I115" s="1"/>
  <c r="J115" s="1"/>
  <c r="F156"/>
  <c r="G116" s="1"/>
  <c r="H116" s="1"/>
  <c r="F42"/>
  <c r="I82" s="1"/>
  <c r="J82" s="1"/>
  <c r="F155"/>
  <c r="G115" s="1"/>
  <c r="H115" s="1"/>
  <c r="F62"/>
  <c r="I102" s="1"/>
  <c r="J102" s="1"/>
  <c r="F178"/>
  <c r="G138" s="1"/>
  <c r="H138" s="1"/>
  <c r="F186"/>
  <c r="G146" s="1"/>
  <c r="H146" s="1"/>
  <c r="F58"/>
  <c r="I98" s="1"/>
  <c r="J98" s="1"/>
  <c r="F33"/>
  <c r="I73" s="1"/>
  <c r="J73" s="1"/>
  <c r="F136"/>
  <c r="G96" s="1"/>
  <c r="H96" s="1"/>
  <c r="F34"/>
  <c r="I74" s="1"/>
  <c r="J74" s="1"/>
  <c r="F168"/>
  <c r="G128" s="1"/>
  <c r="H128" s="1"/>
  <c r="F66"/>
  <c r="G26" s="1"/>
  <c r="H26" s="1"/>
  <c r="F176"/>
  <c r="G136" s="1"/>
  <c r="H136" s="1"/>
  <c r="F98"/>
  <c r="G58" s="1"/>
  <c r="H58" s="1"/>
  <c r="F109"/>
  <c r="G69" s="1"/>
  <c r="H69" s="1"/>
  <c r="F41"/>
  <c r="I81" s="1"/>
  <c r="J81" s="1"/>
  <c r="F151"/>
  <c r="G111" s="1"/>
  <c r="H111" s="1"/>
  <c r="F89"/>
  <c r="I129" s="1"/>
  <c r="J129" s="1"/>
  <c r="F153"/>
  <c r="G113" s="1"/>
  <c r="H113" s="1"/>
  <c r="F99"/>
  <c r="G59" s="1"/>
  <c r="H59" s="1"/>
  <c r="F67"/>
  <c r="I107" s="1"/>
  <c r="J107" s="1"/>
  <c r="F88"/>
  <c r="G48" s="1"/>
  <c r="H48" s="1"/>
  <c r="F69"/>
  <c r="G29" s="1"/>
  <c r="H29" s="1"/>
  <c r="F60"/>
  <c r="I100" s="1"/>
  <c r="J100" s="1"/>
  <c r="F114"/>
  <c r="G74" s="1"/>
  <c r="H74" s="1"/>
  <c r="F127"/>
  <c r="G87" s="1"/>
  <c r="H87" s="1"/>
  <c r="F140"/>
  <c r="G100" s="1"/>
  <c r="H100" s="1"/>
  <c r="F111"/>
  <c r="G71" s="1"/>
  <c r="H71" s="1"/>
  <c r="F152"/>
  <c r="G112" s="1"/>
  <c r="H112" s="1"/>
  <c r="F120"/>
  <c r="G80" s="1"/>
  <c r="H80" s="1"/>
  <c r="F169"/>
  <c r="G129" s="1"/>
  <c r="H129" s="1"/>
  <c r="F31"/>
  <c r="I71" s="1"/>
  <c r="J71" s="1"/>
  <c r="F36"/>
  <c r="I76" s="1"/>
  <c r="J76" s="1"/>
  <c r="F65"/>
  <c r="I105" s="1"/>
  <c r="J105" s="1"/>
  <c r="F39" i="64"/>
  <c r="I79" s="1"/>
  <c r="J79" s="1"/>
  <c r="F178"/>
  <c r="G138" s="1"/>
  <c r="H138" s="1"/>
  <c r="F123"/>
  <c r="G83" s="1"/>
  <c r="H83" s="1"/>
  <c r="F95"/>
  <c r="I135" s="1"/>
  <c r="J135" s="1"/>
  <c r="F131"/>
  <c r="G91" s="1"/>
  <c r="H91" s="1"/>
  <c r="F94"/>
  <c r="G54" s="1"/>
  <c r="H54" s="1"/>
  <c r="F168"/>
  <c r="G128" s="1"/>
  <c r="H128" s="1"/>
  <c r="F86"/>
  <c r="G46" s="1"/>
  <c r="H46" s="1"/>
  <c r="F135"/>
  <c r="G95" s="1"/>
  <c r="H95" s="1"/>
  <c r="F147"/>
  <c r="G107" s="1"/>
  <c r="H107" s="1"/>
  <c r="F105"/>
  <c r="G65" s="1"/>
  <c r="H65" s="1"/>
  <c r="F31"/>
  <c r="I71" s="1"/>
  <c r="J71" s="1"/>
  <c r="F59"/>
  <c r="I99" s="1"/>
  <c r="J99" s="1"/>
  <c r="B15"/>
  <c r="N36" i="41" s="1"/>
  <c r="F125" i="68"/>
  <c r="G85" s="1"/>
  <c r="H85" s="1"/>
  <c r="F128"/>
  <c r="G88" s="1"/>
  <c r="H88" s="1"/>
  <c r="F143"/>
  <c r="G103" s="1"/>
  <c r="H103" s="1"/>
  <c r="F112" i="64"/>
  <c r="G72" s="1"/>
  <c r="H72" s="1"/>
  <c r="F72"/>
  <c r="I112" s="1"/>
  <c r="J112" s="1"/>
  <c r="F77"/>
  <c r="I117" s="1"/>
  <c r="J117" s="1"/>
  <c r="F149"/>
  <c r="G109" s="1"/>
  <c r="H109" s="1"/>
  <c r="F50"/>
  <c r="I90" s="1"/>
  <c r="J90" s="1"/>
  <c r="F54"/>
  <c r="I94" s="1"/>
  <c r="J94" s="1"/>
  <c r="F103"/>
  <c r="I143" s="1"/>
  <c r="J143" s="1"/>
  <c r="F115"/>
  <c r="G75" s="1"/>
  <c r="H75" s="1"/>
  <c r="F60"/>
  <c r="I100" s="1"/>
  <c r="J100" s="1"/>
  <c r="F186"/>
  <c r="G146" s="1"/>
  <c r="H146" s="1"/>
  <c r="F166"/>
  <c r="G126" s="1"/>
  <c r="H126" s="1"/>
  <c r="F150"/>
  <c r="G110" s="1"/>
  <c r="H110" s="1"/>
  <c r="F67"/>
  <c r="I107" s="1"/>
  <c r="J107" s="1"/>
  <c r="F157"/>
  <c r="G117" s="1"/>
  <c r="H117" s="1"/>
  <c r="F173"/>
  <c r="G133" s="1"/>
  <c r="H133" s="1"/>
  <c r="F145"/>
  <c r="G105" s="1"/>
  <c r="H105" s="1"/>
  <c r="F64"/>
  <c r="I104" s="1"/>
  <c r="J104" s="1"/>
  <c r="F179"/>
  <c r="G139" s="1"/>
  <c r="H139" s="1"/>
  <c r="F92"/>
  <c r="I132" s="1"/>
  <c r="J132" s="1"/>
  <c r="F27"/>
  <c r="I67" s="1"/>
  <c r="J67" s="1"/>
  <c r="F128"/>
  <c r="G88" s="1"/>
  <c r="H88" s="1"/>
  <c r="F106"/>
  <c r="G66" s="1"/>
  <c r="H66" s="1"/>
  <c r="F48"/>
  <c r="I88" s="1"/>
  <c r="J88" s="1"/>
  <c r="F162"/>
  <c r="G122" s="1"/>
  <c r="H122" s="1"/>
  <c r="F57"/>
  <c r="I97" s="1"/>
  <c r="J97" s="1"/>
  <c r="F63"/>
  <c r="I103" s="1"/>
  <c r="J103" s="1"/>
  <c r="F113"/>
  <c r="G73" s="1"/>
  <c r="H73" s="1"/>
  <c r="F193"/>
  <c r="I191" s="1"/>
  <c r="F143"/>
  <c r="G103" s="1"/>
  <c r="H103" s="1"/>
  <c r="F108"/>
  <c r="G68" s="1"/>
  <c r="H68" s="1"/>
  <c r="F71"/>
  <c r="I111" s="1"/>
  <c r="J111" s="1"/>
  <c r="F66"/>
  <c r="I106" s="1"/>
  <c r="J106" s="1"/>
  <c r="F124"/>
  <c r="G84" s="1"/>
  <c r="H84" s="1"/>
  <c r="F96"/>
  <c r="G56" s="1"/>
  <c r="H56" s="1"/>
  <c r="F26"/>
  <c r="I66" s="1"/>
  <c r="J66" s="1"/>
  <c r="F138"/>
  <c r="G98" s="1"/>
  <c r="H98" s="1"/>
  <c r="F87"/>
  <c r="G47" s="1"/>
  <c r="H47" s="1"/>
  <c r="F33"/>
  <c r="I73" s="1"/>
  <c r="J73" s="1"/>
  <c r="F159"/>
  <c r="G119" s="1"/>
  <c r="H119" s="1"/>
  <c r="F90"/>
  <c r="G50" s="1"/>
  <c r="H50" s="1"/>
  <c r="F170"/>
  <c r="G130" s="1"/>
  <c r="H130" s="1"/>
  <c r="F140"/>
  <c r="G100" s="1"/>
  <c r="H100" s="1"/>
  <c r="F79"/>
  <c r="I119" s="1"/>
  <c r="J119" s="1"/>
  <c r="F117"/>
  <c r="G77" s="1"/>
  <c r="H77" s="1"/>
  <c r="F161"/>
  <c r="G121" s="1"/>
  <c r="H121" s="1"/>
  <c r="F196"/>
  <c r="G195" s="1"/>
  <c r="H195" s="1"/>
  <c r="F53"/>
  <c r="I93" s="1"/>
  <c r="J93" s="1"/>
  <c r="F76"/>
  <c r="G36" s="1"/>
  <c r="H36" s="1"/>
  <c r="F52"/>
  <c r="I92" s="1"/>
  <c r="J92" s="1"/>
  <c r="F133"/>
  <c r="G93" s="1"/>
  <c r="H93" s="1"/>
  <c r="F121"/>
  <c r="G81" s="1"/>
  <c r="H81" s="1"/>
  <c r="F185"/>
  <c r="G145" s="1"/>
  <c r="H145" s="1"/>
  <c r="F139"/>
  <c r="G99" s="1"/>
  <c r="H99" s="1"/>
  <c r="F74"/>
  <c r="I114" s="1"/>
  <c r="J114" s="1"/>
  <c r="F176"/>
  <c r="G136" s="1"/>
  <c r="H136" s="1"/>
  <c r="F81"/>
  <c r="I121" s="1"/>
  <c r="J121" s="1"/>
  <c r="F55"/>
  <c r="I95" s="1"/>
  <c r="J95" s="1"/>
  <c r="F167"/>
  <c r="G127" s="1"/>
  <c r="H127" s="1"/>
  <c r="F151"/>
  <c r="G111" s="1"/>
  <c r="H111" s="1"/>
  <c r="F101"/>
  <c r="G61" s="1"/>
  <c r="H61" s="1"/>
  <c r="F107"/>
  <c r="G67" s="1"/>
  <c r="H67" s="1"/>
  <c r="F62"/>
  <c r="I102" s="1"/>
  <c r="J102" s="1"/>
  <c r="F73"/>
  <c r="I113" s="1"/>
  <c r="J113" s="1"/>
  <c r="F99"/>
  <c r="G59" s="1"/>
  <c r="H59" s="1"/>
  <c r="F28"/>
  <c r="I68" s="1"/>
  <c r="J68" s="1"/>
  <c r="F75"/>
  <c r="I115" s="1"/>
  <c r="J115" s="1"/>
  <c r="F129"/>
  <c r="G89" s="1"/>
  <c r="H89" s="1"/>
  <c r="F177"/>
  <c r="G137" s="1"/>
  <c r="H137" s="1"/>
  <c r="F191"/>
  <c r="F192"/>
  <c r="G191" s="1"/>
  <c r="H191" s="1"/>
  <c r="F171"/>
  <c r="G131" s="1"/>
  <c r="H131" s="1"/>
  <c r="F100"/>
  <c r="I140" s="1"/>
  <c r="J140" s="1"/>
  <c r="F184"/>
  <c r="G144" s="1"/>
  <c r="H144" s="1"/>
  <c r="F43"/>
  <c r="I83" s="1"/>
  <c r="J83" s="1"/>
  <c r="F104"/>
  <c r="G64" s="1"/>
  <c r="H64" s="1"/>
  <c r="F141"/>
  <c r="G101" s="1"/>
  <c r="H101" s="1"/>
  <c r="F120"/>
  <c r="G80" s="1"/>
  <c r="H80" s="1"/>
  <c r="F154"/>
  <c r="G114" s="1"/>
  <c r="H114" s="1"/>
  <c r="F58"/>
  <c r="I98" s="1"/>
  <c r="J98" s="1"/>
  <c r="F69"/>
  <c r="I109" s="1"/>
  <c r="J109" s="1"/>
  <c r="F163"/>
  <c r="G123" s="1"/>
  <c r="H123" s="1"/>
  <c r="F46"/>
  <c r="I86" s="1"/>
  <c r="J86" s="1"/>
  <c r="F70"/>
  <c r="I110" s="1"/>
  <c r="J110" s="1"/>
  <c r="F169"/>
  <c r="G129" s="1"/>
  <c r="H129" s="1"/>
  <c r="F47"/>
  <c r="I87" s="1"/>
  <c r="J87" s="1"/>
  <c r="F97"/>
  <c r="I137" s="1"/>
  <c r="J137" s="1"/>
  <c r="F127"/>
  <c r="G87" s="1"/>
  <c r="H87" s="1"/>
  <c r="F165"/>
  <c r="G125" s="1"/>
  <c r="H125" s="1"/>
  <c r="F137"/>
  <c r="G97" s="1"/>
  <c r="H97" s="1"/>
  <c r="F197"/>
  <c r="I195" s="1"/>
  <c r="J195" s="1"/>
  <c r="F155"/>
  <c r="G115" s="1"/>
  <c r="H115" s="1"/>
  <c r="F56"/>
  <c r="I96" s="1"/>
  <c r="J96" s="1"/>
  <c r="F51"/>
  <c r="I91" s="1"/>
  <c r="J91" s="1"/>
  <c r="F160"/>
  <c r="G120" s="1"/>
  <c r="H120" s="1"/>
  <c r="F164"/>
  <c r="G124" s="1"/>
  <c r="H124" s="1"/>
  <c r="F180"/>
  <c r="G140" s="1"/>
  <c r="H140" s="1"/>
  <c r="F40"/>
  <c r="I80" s="1"/>
  <c r="J80" s="1"/>
  <c r="F85"/>
  <c r="G45" s="1"/>
  <c r="H45" s="1"/>
  <c r="F45"/>
  <c r="I85" s="1"/>
  <c r="J85" s="1"/>
  <c r="F42"/>
  <c r="I82" s="1"/>
  <c r="J82" s="1"/>
  <c r="F144"/>
  <c r="G104" s="1"/>
  <c r="H104" s="1"/>
  <c r="F110"/>
  <c r="G70" s="1"/>
  <c r="H70" s="1"/>
  <c r="F126"/>
  <c r="G86" s="1"/>
  <c r="H86" s="1"/>
  <c r="F84"/>
  <c r="I124" s="1"/>
  <c r="J124" s="1"/>
  <c r="F132"/>
  <c r="G92" s="1"/>
  <c r="H92" s="1"/>
  <c r="F116"/>
  <c r="G76" s="1"/>
  <c r="H76" s="1"/>
  <c r="F44"/>
  <c r="I84" s="1"/>
  <c r="J84" s="1"/>
  <c r="F36"/>
  <c r="I76" s="1"/>
  <c r="J76" s="1"/>
  <c r="F32"/>
  <c r="I72" s="1"/>
  <c r="J72" s="1"/>
  <c r="F175"/>
  <c r="G135" s="1"/>
  <c r="H135" s="1"/>
  <c r="F114"/>
  <c r="G74" s="1"/>
  <c r="H74" s="1"/>
  <c r="F49"/>
  <c r="I89" s="1"/>
  <c r="J89" s="1"/>
  <c r="F136" i="68"/>
  <c r="G96" s="1"/>
  <c r="H96" s="1"/>
  <c r="F132"/>
  <c r="G92" s="1"/>
  <c r="H92" s="1"/>
  <c r="F97"/>
  <c r="I137" s="1"/>
  <c r="J137" s="1"/>
  <c r="F38"/>
  <c r="I78" s="1"/>
  <c r="J78" s="1"/>
  <c r="F111"/>
  <c r="G71" s="1"/>
  <c r="H71" s="1"/>
  <c r="F71"/>
  <c r="G31" s="1"/>
  <c r="H31" s="1"/>
  <c r="F120"/>
  <c r="G80" s="1"/>
  <c r="H80" s="1"/>
  <c r="F152" i="65"/>
  <c r="G112" s="1"/>
  <c r="H112" s="1"/>
  <c r="F34" i="68"/>
  <c r="I74" s="1"/>
  <c r="J74" s="1"/>
  <c r="F100"/>
  <c r="G60" s="1"/>
  <c r="H60" s="1"/>
  <c r="F26" i="65"/>
  <c r="I66" s="1"/>
  <c r="J66" s="1"/>
  <c r="F136" i="66"/>
  <c r="G96" s="1"/>
  <c r="H96" s="1"/>
  <c r="F177" i="48"/>
  <c r="G137" s="1"/>
  <c r="H137" s="1"/>
  <c r="F107" i="68"/>
  <c r="G67" s="1"/>
  <c r="H67" s="1"/>
  <c r="F183"/>
  <c r="G143" s="1"/>
  <c r="H143" s="1"/>
  <c r="F135"/>
  <c r="G95" s="1"/>
  <c r="H95" s="1"/>
  <c r="F65" i="65"/>
  <c r="I105" s="1"/>
  <c r="J105" s="1"/>
  <c r="F75" i="66"/>
  <c r="I115" s="1"/>
  <c r="J115" s="1"/>
  <c r="F172" i="48"/>
  <c r="G132" s="1"/>
  <c r="H132" s="1"/>
  <c r="F149" i="68"/>
  <c r="G109" s="1"/>
  <c r="H109" s="1"/>
  <c r="F82"/>
  <c r="I122" s="1"/>
  <c r="J122" s="1"/>
  <c r="F45"/>
  <c r="I85" s="1"/>
  <c r="J85" s="1"/>
  <c r="F28" i="66"/>
  <c r="I68" s="1"/>
  <c r="J68" s="1"/>
  <c r="F97" i="48"/>
  <c r="G57" s="1"/>
  <c r="H57" s="1"/>
  <c r="F172" i="68"/>
  <c r="G132" s="1"/>
  <c r="H132" s="1"/>
  <c r="F79"/>
  <c r="I119" s="1"/>
  <c r="J119" s="1"/>
  <c r="F81"/>
  <c r="I121" s="1"/>
  <c r="J121" s="1"/>
  <c r="F164"/>
  <c r="G124" s="1"/>
  <c r="H124" s="1"/>
  <c r="F52"/>
  <c r="I92" s="1"/>
  <c r="J92" s="1"/>
  <c r="F78"/>
  <c r="F65"/>
  <c r="I105" s="1"/>
  <c r="J105" s="1"/>
  <c r="F79" i="65"/>
  <c r="I119" s="1"/>
  <c r="J119" s="1"/>
  <c r="F39" i="48"/>
  <c r="I79" s="1"/>
  <c r="J79" s="1"/>
  <c r="F94" i="65"/>
  <c r="G54" s="1"/>
  <c r="H54" s="1"/>
  <c r="F160" i="68"/>
  <c r="G120" s="1"/>
  <c r="H120" s="1"/>
  <c r="F40"/>
  <c r="I80" s="1"/>
  <c r="J80" s="1"/>
  <c r="F101"/>
  <c r="I141" s="1"/>
  <c r="J141" s="1"/>
  <c r="F90"/>
  <c r="I130" s="1"/>
  <c r="J130" s="1"/>
  <c r="F85"/>
  <c r="G45" s="1"/>
  <c r="H45" s="1"/>
  <c r="F29" i="65"/>
  <c r="I69" s="1"/>
  <c r="J69" s="1"/>
  <c r="F95"/>
  <c r="G55" s="1"/>
  <c r="H55" s="1"/>
  <c r="F61" i="48"/>
  <c r="I101" s="1"/>
  <c r="J101" s="1"/>
  <c r="F43" i="65"/>
  <c r="I83" s="1"/>
  <c r="J83" s="1"/>
  <c r="F54" i="68"/>
  <c r="I94" s="1"/>
  <c r="J94" s="1"/>
  <c r="F174"/>
  <c r="G134" s="1"/>
  <c r="H134" s="1"/>
  <c r="F31" i="65"/>
  <c r="I71" s="1"/>
  <c r="J71" s="1"/>
  <c r="F171"/>
  <c r="G131" s="1"/>
  <c r="H131" s="1"/>
  <c r="F47" i="66"/>
  <c r="I87" s="1"/>
  <c r="J87" s="1"/>
  <c r="F167" i="48"/>
  <c r="G127" s="1"/>
  <c r="H127" s="1"/>
  <c r="F57" i="68"/>
  <c r="I97" s="1"/>
  <c r="J97" s="1"/>
  <c r="F43"/>
  <c r="I83" s="1"/>
  <c r="J83" s="1"/>
  <c r="F131"/>
  <c r="G91" s="1"/>
  <c r="H91" s="1"/>
  <c r="F171"/>
  <c r="G131" s="1"/>
  <c r="H131" s="1"/>
  <c r="F114"/>
  <c r="G74" s="1"/>
  <c r="H74" s="1"/>
  <c r="F109" i="65"/>
  <c r="G69" s="1"/>
  <c r="H69" s="1"/>
  <c r="F41" i="66"/>
  <c r="I81" s="1"/>
  <c r="J81" s="1"/>
  <c r="F157" i="48"/>
  <c r="G117" s="1"/>
  <c r="H117" s="1"/>
  <c r="F72" i="65"/>
  <c r="G32" s="1"/>
  <c r="H32" s="1"/>
  <c r="F184"/>
  <c r="G144" s="1"/>
  <c r="H144" s="1"/>
  <c r="F48"/>
  <c r="I88" s="1"/>
  <c r="J88" s="1"/>
  <c r="F142"/>
  <c r="G102" s="1"/>
  <c r="H102" s="1"/>
  <c r="F191"/>
  <c r="F92" i="48"/>
  <c r="I132" s="1"/>
  <c r="J132" s="1"/>
  <c r="F136"/>
  <c r="G96" s="1"/>
  <c r="H96" s="1"/>
  <c r="F191" i="49"/>
  <c r="F192" i="48"/>
  <c r="G191" s="1"/>
  <c r="H191" s="1"/>
  <c r="F41"/>
  <c r="I81" s="1"/>
  <c r="J81" s="1"/>
  <c r="F150"/>
  <c r="G110" s="1"/>
  <c r="H110" s="1"/>
  <c r="F68"/>
  <c r="G28" s="1"/>
  <c r="H28" s="1"/>
  <c r="F36"/>
  <c r="I76" s="1"/>
  <c r="J76" s="1"/>
  <c r="F32"/>
  <c r="I72" s="1"/>
  <c r="J72" s="1"/>
  <c r="F135"/>
  <c r="G95" s="1"/>
  <c r="H95" s="1"/>
  <c r="F116"/>
  <c r="G76" s="1"/>
  <c r="H76" s="1"/>
  <c r="F119"/>
  <c r="G79" s="1"/>
  <c r="H79" s="1"/>
  <c r="F164"/>
  <c r="G124" s="1"/>
  <c r="H124" s="1"/>
  <c r="F169"/>
  <c r="G129" s="1"/>
  <c r="H129" s="1"/>
  <c r="F78" i="65"/>
  <c r="I118" s="1"/>
  <c r="J118" s="1"/>
  <c r="F196" i="48"/>
  <c r="G195" s="1"/>
  <c r="H195" s="1"/>
  <c r="F110" i="65"/>
  <c r="G70" s="1"/>
  <c r="H70" s="1"/>
  <c r="F137"/>
  <c r="G97" s="1"/>
  <c r="H97" s="1"/>
  <c r="F82"/>
  <c r="F35"/>
  <c r="I75" s="1"/>
  <c r="J75" s="1"/>
  <c r="F107" i="48"/>
  <c r="G67" s="1"/>
  <c r="H67" s="1"/>
  <c r="F89"/>
  <c r="F62" i="65"/>
  <c r="I102" s="1"/>
  <c r="J102" s="1"/>
  <c r="F151"/>
  <c r="G111" s="1"/>
  <c r="H111" s="1"/>
  <c r="F157"/>
  <c r="G117" s="1"/>
  <c r="H117" s="1"/>
  <c r="F75"/>
  <c r="F119"/>
  <c r="G79" s="1"/>
  <c r="H79" s="1"/>
  <c r="F146"/>
  <c r="G106" s="1"/>
  <c r="F125" i="48"/>
  <c r="G85" s="1"/>
  <c r="H85" s="1"/>
  <c r="F82" i="49"/>
  <c r="G42" s="1"/>
  <c r="H42" s="1"/>
  <c r="F81"/>
  <c r="I121" s="1"/>
  <c r="J121" s="1"/>
  <c r="F74"/>
  <c r="G34" s="1"/>
  <c r="H34" s="1"/>
  <c r="F71"/>
  <c r="G31" s="1"/>
  <c r="H31" s="1"/>
  <c r="F68"/>
  <c r="G28" s="1"/>
  <c r="H28" s="1"/>
  <c r="F91"/>
  <c r="I131" s="1"/>
  <c r="J131" s="1"/>
  <c r="F184"/>
  <c r="G144" s="1"/>
  <c r="H144" s="1"/>
  <c r="F196"/>
  <c r="G195" s="1"/>
  <c r="H195" s="1"/>
  <c r="F178"/>
  <c r="G138" s="1"/>
  <c r="H138" s="1"/>
  <c r="F34"/>
  <c r="I74" s="1"/>
  <c r="J74" s="1"/>
  <c r="F155"/>
  <c r="G115" s="1"/>
  <c r="H115" s="1"/>
  <c r="F186"/>
  <c r="G146" s="1"/>
  <c r="H146" s="1"/>
  <c r="F175"/>
  <c r="G135" s="1"/>
  <c r="H135" s="1"/>
  <c r="F53"/>
  <c r="I93" s="1"/>
  <c r="J93" s="1"/>
  <c r="F111"/>
  <c r="G71" s="1"/>
  <c r="H71" s="1"/>
  <c r="F40"/>
  <c r="I80" s="1"/>
  <c r="J80" s="1"/>
  <c r="F54"/>
  <c r="I94" s="1"/>
  <c r="J94" s="1"/>
  <c r="F63"/>
  <c r="I103" s="1"/>
  <c r="J103" s="1"/>
  <c r="F149"/>
  <c r="G109" s="1"/>
  <c r="H109" s="1"/>
  <c r="F166"/>
  <c r="G126" s="1"/>
  <c r="H126" s="1"/>
  <c r="F147"/>
  <c r="G107" s="1"/>
  <c r="H107" s="1"/>
  <c r="F122"/>
  <c r="G82" s="1"/>
  <c r="H82" s="1"/>
  <c r="F195"/>
  <c r="F76"/>
  <c r="G36" s="1"/>
  <c r="H36" s="1"/>
  <c r="F70"/>
  <c r="I110" s="1"/>
  <c r="J110" s="1"/>
  <c r="F87"/>
  <c r="I127" s="1"/>
  <c r="J127" s="1"/>
  <c r="F104"/>
  <c r="F146"/>
  <c r="G106" s="1"/>
  <c r="F193"/>
  <c r="I191" s="1"/>
  <c r="J191" s="1"/>
  <c r="F105"/>
  <c r="G65" s="1"/>
  <c r="H65" s="1"/>
  <c r="F61"/>
  <c r="I101" s="1"/>
  <c r="J101" s="1"/>
  <c r="F62"/>
  <c r="I102" s="1"/>
  <c r="J102" s="1"/>
  <c r="F33"/>
  <c r="I73" s="1"/>
  <c r="J73" s="1"/>
  <c r="F141"/>
  <c r="G101" s="1"/>
  <c r="H101" s="1"/>
  <c r="F174"/>
  <c r="G134" s="1"/>
  <c r="H134" s="1"/>
  <c r="F142"/>
  <c r="G102" s="1"/>
  <c r="H102" s="1"/>
  <c r="F110"/>
  <c r="G70" s="1"/>
  <c r="H70" s="1"/>
  <c r="F124"/>
  <c r="G84" s="1"/>
  <c r="H84" s="1"/>
  <c r="F99"/>
  <c r="G59" s="1"/>
  <c r="H59" s="1"/>
  <c r="F109"/>
  <c r="G69" s="1"/>
  <c r="H69" s="1"/>
  <c r="F45"/>
  <c r="I85" s="1"/>
  <c r="J85" s="1"/>
  <c r="F119"/>
  <c r="G79" s="1"/>
  <c r="H79" s="1"/>
  <c r="F113"/>
  <c r="G73" s="1"/>
  <c r="H73" s="1"/>
  <c r="F157"/>
  <c r="G117" s="1"/>
  <c r="H117" s="1"/>
  <c r="F31"/>
  <c r="I71" s="1"/>
  <c r="J71" s="1"/>
  <c r="F167"/>
  <c r="G127" s="1"/>
  <c r="H127" s="1"/>
  <c r="F164"/>
  <c r="G124" s="1"/>
  <c r="H124" s="1"/>
  <c r="F78"/>
  <c r="I118" s="1"/>
  <c r="J118" s="1"/>
  <c r="F77"/>
  <c r="F72"/>
  <c r="G32" s="1"/>
  <c r="H32" s="1"/>
  <c r="F94"/>
  <c r="I134" s="1"/>
  <c r="J134" s="1"/>
  <c r="F183"/>
  <c r="G143" s="1"/>
  <c r="H143" s="1"/>
  <c r="F36"/>
  <c r="I76" s="1"/>
  <c r="J76" s="1"/>
  <c r="F180"/>
  <c r="G140" s="1"/>
  <c r="H140" s="1"/>
  <c r="F47"/>
  <c r="I87" s="1"/>
  <c r="J87" s="1"/>
  <c r="F52"/>
  <c r="I92" s="1"/>
  <c r="J92" s="1"/>
  <c r="F58"/>
  <c r="I98" s="1"/>
  <c r="J98" s="1"/>
  <c r="F118"/>
  <c r="G78" s="1"/>
  <c r="H78" s="1"/>
  <c r="F37"/>
  <c r="I77" s="1"/>
  <c r="J77" s="1"/>
  <c r="F30"/>
  <c r="I70" s="1"/>
  <c r="J70" s="1"/>
  <c r="F162"/>
  <c r="G122" s="1"/>
  <c r="H122" s="1"/>
  <c r="F132"/>
  <c r="G92" s="1"/>
  <c r="H92" s="1"/>
  <c r="F137"/>
  <c r="G97" s="1"/>
  <c r="H97" s="1"/>
  <c r="F98"/>
  <c r="G58" s="1"/>
  <c r="H58" s="1"/>
  <c r="F65"/>
  <c r="I105" s="1"/>
  <c r="J105" s="1"/>
  <c r="F140"/>
  <c r="G100" s="1"/>
  <c r="H100" s="1"/>
  <c r="F35"/>
  <c r="I75" s="1"/>
  <c r="J75" s="1"/>
  <c r="F79"/>
  <c r="I119" s="1"/>
  <c r="J119" s="1"/>
  <c r="F103"/>
  <c r="I143" s="1"/>
  <c r="J143" s="1"/>
  <c r="F197"/>
  <c r="I195" s="1"/>
  <c r="J195" s="1"/>
  <c r="F101"/>
  <c r="I141" s="1"/>
  <c r="J141" s="1"/>
  <c r="F95"/>
  <c r="F66"/>
  <c r="G26" s="1"/>
  <c r="H26" s="1"/>
  <c r="F85"/>
  <c r="G45" s="1"/>
  <c r="H45" s="1"/>
  <c r="F106"/>
  <c r="I146" s="1"/>
  <c r="J146" s="1"/>
  <c r="F39"/>
  <c r="I79" s="1"/>
  <c r="J79" s="1"/>
  <c r="F172"/>
  <c r="G132" s="1"/>
  <c r="H132" s="1"/>
  <c r="F144"/>
  <c r="G104" s="1"/>
  <c r="H104" s="1"/>
  <c r="F138"/>
  <c r="G98" s="1"/>
  <c r="H98" s="1"/>
  <c r="F38"/>
  <c r="I78" s="1"/>
  <c r="J78" s="1"/>
  <c r="F145"/>
  <c r="G105" s="1"/>
  <c r="H105" s="1"/>
  <c r="F32"/>
  <c r="I72" s="1"/>
  <c r="J72" s="1"/>
  <c r="F128"/>
  <c r="G88" s="1"/>
  <c r="H88" s="1"/>
  <c r="F64"/>
  <c r="I104" s="1"/>
  <c r="J104" s="1"/>
  <c r="F56"/>
  <c r="I96" s="1"/>
  <c r="J96" s="1"/>
  <c r="F168"/>
  <c r="G128" s="1"/>
  <c r="H128" s="1"/>
  <c r="F159"/>
  <c r="G119" s="1"/>
  <c r="H119" s="1"/>
  <c r="F73"/>
  <c r="G33" s="1"/>
  <c r="H33" s="1"/>
  <c r="F50"/>
  <c r="I90" s="1"/>
  <c r="J90" s="1"/>
  <c r="F192"/>
  <c r="G191" s="1"/>
  <c r="H191" s="1"/>
  <c r="F127"/>
  <c r="G87" s="1"/>
  <c r="H87" s="1"/>
  <c r="F49"/>
  <c r="I89" s="1"/>
  <c r="J89" s="1"/>
  <c r="B15"/>
  <c r="N21" i="41" s="1"/>
  <c r="F133" i="49"/>
  <c r="G93" s="1"/>
  <c r="H93" s="1"/>
  <c r="F114"/>
  <c r="G74" s="1"/>
  <c r="H74" s="1"/>
  <c r="F44"/>
  <c r="I84" s="1"/>
  <c r="J84" s="1"/>
  <c r="F177"/>
  <c r="G137" s="1"/>
  <c r="H137" s="1"/>
  <c r="F135"/>
  <c r="G95" s="1"/>
  <c r="H95" s="1"/>
  <c r="F182"/>
  <c r="G142" s="1"/>
  <c r="H142" s="1"/>
  <c r="F115"/>
  <c r="G75" s="1"/>
  <c r="H75" s="1"/>
  <c r="F46"/>
  <c r="I86" s="1"/>
  <c r="J86" s="1"/>
  <c r="F86"/>
  <c r="F93"/>
  <c r="G53" s="1"/>
  <c r="H53" s="1"/>
  <c r="F120"/>
  <c r="G80" s="1"/>
  <c r="H80" s="1"/>
  <c r="F129"/>
  <c r="G89" s="1"/>
  <c r="H89" s="1"/>
  <c r="F125"/>
  <c r="G85" s="1"/>
  <c r="H85" s="1"/>
  <c r="F55"/>
  <c r="I95" s="1"/>
  <c r="J95" s="1"/>
  <c r="F170"/>
  <c r="G130" s="1"/>
  <c r="H130" s="1"/>
  <c r="F90"/>
  <c r="F108"/>
  <c r="G68" s="1"/>
  <c r="H68" s="1"/>
  <c r="F26"/>
  <c r="I66" s="1"/>
  <c r="J66" s="1"/>
  <c r="F154"/>
  <c r="G114" s="1"/>
  <c r="H114" s="1"/>
  <c r="F75"/>
  <c r="I115" s="1"/>
  <c r="J115" s="1"/>
  <c r="F27"/>
  <c r="I67" s="1"/>
  <c r="J67" s="1"/>
  <c r="F148"/>
  <c r="G108" s="1"/>
  <c r="H108" s="1"/>
  <c r="F158"/>
  <c r="G118" s="1"/>
  <c r="H118" s="1"/>
  <c r="F116"/>
  <c r="G76" s="1"/>
  <c r="H76" s="1"/>
  <c r="F134"/>
  <c r="G94" s="1"/>
  <c r="H94" s="1"/>
  <c r="F151"/>
  <c r="G111" s="1"/>
  <c r="H111" s="1"/>
  <c r="F83"/>
  <c r="G43" s="1"/>
  <c r="H43" s="1"/>
  <c r="F97"/>
  <c r="I137" s="1"/>
  <c r="J137" s="1"/>
  <c r="F67"/>
  <c r="G27" s="1"/>
  <c r="H27" s="1"/>
  <c r="F84"/>
  <c r="G44" s="1"/>
  <c r="H44" s="1"/>
  <c r="F29"/>
  <c r="I69" s="1"/>
  <c r="J69" s="1"/>
  <c r="F181"/>
  <c r="G141" s="1"/>
  <c r="H141" s="1"/>
  <c r="F41"/>
  <c r="I81" s="1"/>
  <c r="J81" s="1"/>
  <c r="F136"/>
  <c r="G96" s="1"/>
  <c r="H96" s="1"/>
  <c r="F171"/>
  <c r="G131" s="1"/>
  <c r="H131" s="1"/>
  <c r="F117"/>
  <c r="G77" s="1"/>
  <c r="H77" s="1"/>
  <c r="F169"/>
  <c r="G129" s="1"/>
  <c r="H129" s="1"/>
  <c r="F112"/>
  <c r="G72" s="1"/>
  <c r="H72" s="1"/>
  <c r="F179"/>
  <c r="G139" s="1"/>
  <c r="H139" s="1"/>
  <c r="F107"/>
  <c r="G67" s="1"/>
  <c r="H67" s="1"/>
  <c r="F28"/>
  <c r="I68" s="1"/>
  <c r="J68" s="1"/>
  <c r="F48"/>
  <c r="I88" s="1"/>
  <c r="J88" s="1"/>
  <c r="F150"/>
  <c r="G110" s="1"/>
  <c r="H110" s="1"/>
  <c r="F160"/>
  <c r="G120" s="1"/>
  <c r="H120" s="1"/>
  <c r="F165"/>
  <c r="G125" s="1"/>
  <c r="H125" s="1"/>
  <c r="F60"/>
  <c r="I100" s="1"/>
  <c r="J100" s="1"/>
  <c r="F126"/>
  <c r="G86" s="1"/>
  <c r="H86" s="1"/>
  <c r="F92"/>
  <c r="I132" s="1"/>
  <c r="J132" s="1"/>
  <c r="F185"/>
  <c r="G145" s="1"/>
  <c r="H145" s="1"/>
  <c r="F123"/>
  <c r="G83" s="1"/>
  <c r="H83" s="1"/>
  <c r="F89"/>
  <c r="G49" s="1"/>
  <c r="H49" s="1"/>
  <c r="F59"/>
  <c r="I99" s="1"/>
  <c r="J99" s="1"/>
  <c r="F102"/>
  <c r="G62" s="1"/>
  <c r="H62" s="1"/>
  <c r="F100"/>
  <c r="G60" s="1"/>
  <c r="H60" s="1"/>
  <c r="F131"/>
  <c r="G91" s="1"/>
  <c r="H91" s="1"/>
  <c r="F139"/>
  <c r="G99" s="1"/>
  <c r="H99" s="1"/>
  <c r="F152"/>
  <c r="G112" s="1"/>
  <c r="H112" s="1"/>
  <c r="F119" i="60"/>
  <c r="G79" s="1"/>
  <c r="H79" s="1"/>
  <c r="F36"/>
  <c r="I76" s="1"/>
  <c r="J76" s="1"/>
  <c r="F161"/>
  <c r="G121" s="1"/>
  <c r="H121" s="1"/>
  <c r="F38"/>
  <c r="I78" s="1"/>
  <c r="J78" s="1"/>
  <c r="F42"/>
  <c r="I82" s="1"/>
  <c r="J82" s="1"/>
  <c r="F129"/>
  <c r="G89" s="1"/>
  <c r="H89" s="1"/>
  <c r="F78"/>
  <c r="F153"/>
  <c r="G113" s="1"/>
  <c r="H113" s="1"/>
  <c r="F44"/>
  <c r="I84" s="1"/>
  <c r="J84" s="1"/>
  <c r="F85"/>
  <c r="I125" s="1"/>
  <c r="J125" s="1"/>
  <c r="F88"/>
  <c r="F29"/>
  <c r="I69" s="1"/>
  <c r="J69" s="1"/>
  <c r="F115"/>
  <c r="G75" s="1"/>
  <c r="H75" s="1"/>
  <c r="F122"/>
  <c r="G82" s="1"/>
  <c r="H82" s="1"/>
  <c r="F89"/>
  <c r="F45"/>
  <c r="I85" s="1"/>
  <c r="J85" s="1"/>
  <c r="F63"/>
  <c r="I103" s="1"/>
  <c r="J103" s="1"/>
  <c r="F99"/>
  <c r="G59" s="1"/>
  <c r="H59" s="1"/>
  <c r="F138"/>
  <c r="G98" s="1"/>
  <c r="H98" s="1"/>
  <c r="F73"/>
  <c r="G33" s="1"/>
  <c r="H33" s="1"/>
  <c r="F139"/>
  <c r="G99" s="1"/>
  <c r="H99" s="1"/>
  <c r="F66"/>
  <c r="I106" s="1"/>
  <c r="J106" s="1"/>
  <c r="F160"/>
  <c r="G120" s="1"/>
  <c r="H120" s="1"/>
  <c r="F169"/>
  <c r="G129" s="1"/>
  <c r="H129" s="1"/>
  <c r="F114"/>
  <c r="G74" s="1"/>
  <c r="H74" s="1"/>
  <c r="F101"/>
  <c r="G61" s="1"/>
  <c r="H61" s="1"/>
  <c r="F74"/>
  <c r="F113"/>
  <c r="G73" s="1"/>
  <c r="H73" s="1"/>
  <c r="S173" i="62"/>
  <c r="R169"/>
  <c r="S151"/>
  <c r="S107"/>
  <c r="R110"/>
  <c r="R174"/>
  <c r="R156"/>
  <c r="R144"/>
  <c r="S174"/>
  <c r="S131"/>
  <c r="R129"/>
  <c r="R135"/>
  <c r="S150"/>
  <c r="R172"/>
  <c r="S176"/>
  <c r="S161"/>
  <c r="Q180"/>
  <c r="F98"/>
  <c r="I138" s="1"/>
  <c r="J138" s="1"/>
  <c r="R128"/>
  <c r="S129"/>
  <c r="S106"/>
  <c r="S182"/>
  <c r="S109"/>
  <c r="Q114"/>
  <c r="F37"/>
  <c r="I77" s="1"/>
  <c r="J77" s="1"/>
  <c r="Q111"/>
  <c r="Q163"/>
  <c r="F193"/>
  <c r="I191" s="1"/>
  <c r="Q160"/>
  <c r="F122"/>
  <c r="G82" s="1"/>
  <c r="H82" s="1"/>
  <c r="F134"/>
  <c r="G94" s="1"/>
  <c r="H94" s="1"/>
  <c r="F95"/>
  <c r="G55" s="1"/>
  <c r="H55" s="1"/>
  <c r="Q144"/>
  <c r="F100"/>
  <c r="G60" s="1"/>
  <c r="H60" s="1"/>
  <c r="S164"/>
  <c r="S133"/>
  <c r="S152"/>
  <c r="R157"/>
  <c r="R162"/>
  <c r="S153"/>
  <c r="R176"/>
  <c r="S124"/>
  <c r="R166"/>
  <c r="R130"/>
  <c r="R138"/>
  <c r="S159"/>
  <c r="S132"/>
  <c r="R117"/>
  <c r="F131"/>
  <c r="G91" s="1"/>
  <c r="H91" s="1"/>
  <c r="S158"/>
  <c r="R179"/>
  <c r="S117"/>
  <c r="R119"/>
  <c r="F105"/>
  <c r="G65" s="1"/>
  <c r="H65" s="1"/>
  <c r="Q137"/>
  <c r="F163"/>
  <c r="G123" s="1"/>
  <c r="H123" s="1"/>
  <c r="F43"/>
  <c r="I83" s="1"/>
  <c r="J83" s="1"/>
  <c r="F119"/>
  <c r="G79" s="1"/>
  <c r="H79" s="1"/>
  <c r="Q119"/>
  <c r="F101"/>
  <c r="I141" s="1"/>
  <c r="J141" s="1"/>
  <c r="F186"/>
  <c r="G146" s="1"/>
  <c r="H146" s="1"/>
  <c r="F108"/>
  <c r="G68" s="1"/>
  <c r="H68" s="1"/>
  <c r="Q166"/>
  <c r="F69"/>
  <c r="G29" s="1"/>
  <c r="H29" s="1"/>
  <c r="F26"/>
  <c r="I66" s="1"/>
  <c r="J66" s="1"/>
  <c r="F62"/>
  <c r="I102" s="1"/>
  <c r="J102" s="1"/>
  <c r="N34" i="41"/>
  <c r="F76" i="62"/>
  <c r="F50"/>
  <c r="I90" s="1"/>
  <c r="J90" s="1"/>
  <c r="Q134"/>
  <c r="F30"/>
  <c r="I70" s="1"/>
  <c r="J70" s="1"/>
  <c r="F86"/>
  <c r="G46" s="1"/>
  <c r="H46" s="1"/>
  <c r="Q127"/>
  <c r="F177"/>
  <c r="G137" s="1"/>
  <c r="H137" s="1"/>
  <c r="F174"/>
  <c r="G134" s="1"/>
  <c r="H134" s="1"/>
  <c r="Q165"/>
  <c r="F175"/>
  <c r="G135" s="1"/>
  <c r="H135" s="1"/>
  <c r="Q136"/>
  <c r="F115"/>
  <c r="G75" s="1"/>
  <c r="H75" s="1"/>
  <c r="F106"/>
  <c r="F113"/>
  <c r="G73" s="1"/>
  <c r="H73" s="1"/>
  <c r="S115"/>
  <c r="S142"/>
  <c r="R107"/>
  <c r="S157"/>
  <c r="S185"/>
  <c r="R170"/>
  <c r="R183"/>
  <c r="R106"/>
  <c r="R108"/>
  <c r="F126"/>
  <c r="G86" s="1"/>
  <c r="H86" s="1"/>
  <c r="S145"/>
  <c r="S156"/>
  <c r="S169"/>
  <c r="S181"/>
  <c r="F128"/>
  <c r="G88" s="1"/>
  <c r="H88" s="1"/>
  <c r="R127"/>
  <c r="R154"/>
  <c r="S160"/>
  <c r="R132"/>
  <c r="R115"/>
  <c r="Q129"/>
  <c r="F155"/>
  <c r="G115" s="1"/>
  <c r="H115" s="1"/>
  <c r="Q140"/>
  <c r="F104"/>
  <c r="G64" s="1"/>
  <c r="H64" s="1"/>
  <c r="Q167"/>
  <c r="F161"/>
  <c r="G121" s="1"/>
  <c r="H121" s="1"/>
  <c r="F107"/>
  <c r="G67" s="1"/>
  <c r="H67" s="1"/>
  <c r="Q122"/>
  <c r="Q154"/>
  <c r="Q115"/>
  <c r="Q110"/>
  <c r="Q135"/>
  <c r="F184"/>
  <c r="G144" s="1"/>
  <c r="H144" s="1"/>
  <c r="F85"/>
  <c r="I125" s="1"/>
  <c r="J125" s="1"/>
  <c r="F42"/>
  <c r="I82" s="1"/>
  <c r="J82" s="1"/>
  <c r="Q148"/>
  <c r="Q124"/>
  <c r="F88"/>
  <c r="I128" s="1"/>
  <c r="J128" s="1"/>
  <c r="F71"/>
  <c r="I111" s="1"/>
  <c r="J111" s="1"/>
  <c r="Q125"/>
  <c r="F172"/>
  <c r="G132" s="1"/>
  <c r="H132" s="1"/>
  <c r="Q171"/>
  <c r="F143"/>
  <c r="G103" s="1"/>
  <c r="H103" s="1"/>
  <c r="F97"/>
  <c r="G57" s="1"/>
  <c r="H57" s="1"/>
  <c r="F60"/>
  <c r="I100" s="1"/>
  <c r="J100" s="1"/>
  <c r="F124"/>
  <c r="G84" s="1"/>
  <c r="H84" s="1"/>
  <c r="Q120"/>
  <c r="S130"/>
  <c r="S163"/>
  <c r="R149"/>
  <c r="R143"/>
  <c r="Q157"/>
  <c r="S111"/>
  <c r="R112"/>
  <c r="S119"/>
  <c r="S137"/>
  <c r="F49"/>
  <c r="I89" s="1"/>
  <c r="J89" s="1"/>
  <c r="S179"/>
  <c r="S146"/>
  <c r="S186"/>
  <c r="R131"/>
  <c r="F138"/>
  <c r="G98" s="1"/>
  <c r="H98" s="1"/>
  <c r="R134"/>
  <c r="S147"/>
  <c r="R123"/>
  <c r="R124"/>
  <c r="R141"/>
  <c r="F68"/>
  <c r="F176"/>
  <c r="G136" s="1"/>
  <c r="H136" s="1"/>
  <c r="Q112"/>
  <c r="Q186"/>
  <c r="F66"/>
  <c r="I106" s="1"/>
  <c r="J106" s="1"/>
  <c r="F67"/>
  <c r="G27" s="1"/>
  <c r="H27" s="1"/>
  <c r="F147"/>
  <c r="G107" s="1"/>
  <c r="H107" s="1"/>
  <c r="Q121"/>
  <c r="Q151"/>
  <c r="F164"/>
  <c r="G124" s="1"/>
  <c r="H124" s="1"/>
  <c r="F116"/>
  <c r="G76" s="1"/>
  <c r="H76" s="1"/>
  <c r="Q173"/>
  <c r="F137"/>
  <c r="G97" s="1"/>
  <c r="H97" s="1"/>
  <c r="Q155"/>
  <c r="F72"/>
  <c r="G32" s="1"/>
  <c r="H32" s="1"/>
  <c r="F82"/>
  <c r="I122" s="1"/>
  <c r="J122" s="1"/>
  <c r="Q132"/>
  <c r="F196"/>
  <c r="G195" s="1"/>
  <c r="H195" s="1"/>
  <c r="Q133"/>
  <c r="Q126"/>
  <c r="F45"/>
  <c r="I85" s="1"/>
  <c r="J85" s="1"/>
  <c r="F160"/>
  <c r="G120" s="1"/>
  <c r="H120" s="1"/>
  <c r="F148"/>
  <c r="G108" s="1"/>
  <c r="H108" s="1"/>
  <c r="F139"/>
  <c r="G99" s="1"/>
  <c r="H99" s="1"/>
  <c r="F149"/>
  <c r="G109" s="1"/>
  <c r="H109" s="1"/>
  <c r="F90"/>
  <c r="I130" s="1"/>
  <c r="J130" s="1"/>
  <c r="F121"/>
  <c r="G81" s="1"/>
  <c r="H81" s="1"/>
  <c r="R161"/>
  <c r="R164"/>
  <c r="F136"/>
  <c r="G96" s="1"/>
  <c r="H96" s="1"/>
  <c r="R158"/>
  <c r="S155"/>
  <c r="Q141"/>
  <c r="R120"/>
  <c r="R109"/>
  <c r="Q149"/>
  <c r="S166"/>
  <c r="F195"/>
  <c r="R125"/>
  <c r="F80"/>
  <c r="I120" s="1"/>
  <c r="J120" s="1"/>
  <c r="F61"/>
  <c r="I101" s="1"/>
  <c r="J101" s="1"/>
  <c r="F125"/>
  <c r="G85" s="1"/>
  <c r="H85" s="1"/>
  <c r="F56"/>
  <c r="I96" s="1"/>
  <c r="J96" s="1"/>
  <c r="F129"/>
  <c r="G89" s="1"/>
  <c r="H89" s="1"/>
  <c r="F51"/>
  <c r="I91" s="1"/>
  <c r="J91" s="1"/>
  <c r="Q142"/>
  <c r="Q147"/>
  <c r="F78"/>
  <c r="G38" s="1"/>
  <c r="H38" s="1"/>
  <c r="F159"/>
  <c r="G119" s="1"/>
  <c r="H119" s="1"/>
  <c r="Q150"/>
  <c r="F70"/>
  <c r="I110" s="1"/>
  <c r="J110" s="1"/>
  <c r="F185"/>
  <c r="G145" s="1"/>
  <c r="H145" s="1"/>
  <c r="F73"/>
  <c r="I113" s="1"/>
  <c r="J113" s="1"/>
  <c r="F167"/>
  <c r="G127" s="1"/>
  <c r="H127" s="1"/>
  <c r="Q159"/>
  <c r="Q107"/>
  <c r="R160"/>
  <c r="S175"/>
  <c r="S113"/>
  <c r="S171"/>
  <c r="R180"/>
  <c r="R163"/>
  <c r="R111"/>
  <c r="S140"/>
  <c r="R167"/>
  <c r="Q164"/>
  <c r="S148"/>
  <c r="S144"/>
  <c r="R122"/>
  <c r="Q170"/>
  <c r="F59"/>
  <c r="I99" s="1"/>
  <c r="J99" s="1"/>
  <c r="F133"/>
  <c r="G93" s="1"/>
  <c r="H93" s="1"/>
  <c r="Q117"/>
  <c r="F28"/>
  <c r="I68" s="1"/>
  <c r="J68" s="1"/>
  <c r="Q162"/>
  <c r="F132"/>
  <c r="G92" s="1"/>
  <c r="H92" s="1"/>
  <c r="F123"/>
  <c r="G83" s="1"/>
  <c r="H83" s="1"/>
  <c r="F180"/>
  <c r="G140" s="1"/>
  <c r="H140" s="1"/>
  <c r="Q161"/>
  <c r="F170"/>
  <c r="G130" s="1"/>
  <c r="H130" s="1"/>
  <c r="F158"/>
  <c r="G118" s="1"/>
  <c r="H118" s="1"/>
  <c r="F142"/>
  <c r="G102" s="1"/>
  <c r="H102" s="1"/>
  <c r="F87"/>
  <c r="F81"/>
  <c r="G41" s="1"/>
  <c r="H41" s="1"/>
  <c r="F74"/>
  <c r="I114" s="1"/>
  <c r="J114" s="1"/>
  <c r="F58"/>
  <c r="I98" s="1"/>
  <c r="J98" s="1"/>
  <c r="S128"/>
  <c r="R114"/>
  <c r="R148"/>
  <c r="R181"/>
  <c r="R182"/>
  <c r="S123"/>
  <c r="R177"/>
  <c r="R133"/>
  <c r="R146"/>
  <c r="F35"/>
  <c r="I75" s="1"/>
  <c r="J75" s="1"/>
  <c r="S134"/>
  <c r="R151"/>
  <c r="F166"/>
  <c r="G126" s="1"/>
  <c r="H126" s="1"/>
  <c r="F57"/>
  <c r="I97" s="1"/>
  <c r="J97" s="1"/>
  <c r="F110"/>
  <c r="G70" s="1"/>
  <c r="H70" s="1"/>
  <c r="F103"/>
  <c r="I143" s="1"/>
  <c r="J143" s="1"/>
  <c r="Q116"/>
  <c r="Q113"/>
  <c r="Q175"/>
  <c r="F169"/>
  <c r="G129" s="1"/>
  <c r="H129" s="1"/>
  <c r="F150"/>
  <c r="G110" s="1"/>
  <c r="H110" s="1"/>
  <c r="F114"/>
  <c r="G74" s="1"/>
  <c r="H74" s="1"/>
  <c r="Q130"/>
  <c r="F55"/>
  <c r="I95" s="1"/>
  <c r="J95" s="1"/>
  <c r="F31"/>
  <c r="I71" s="1"/>
  <c r="J71" s="1"/>
  <c r="F183"/>
  <c r="G143" s="1"/>
  <c r="H143" s="1"/>
  <c r="Q178"/>
  <c r="F41"/>
  <c r="I81" s="1"/>
  <c r="J81" s="1"/>
  <c r="F46"/>
  <c r="I86" s="1"/>
  <c r="J86" s="1"/>
  <c r="F178"/>
  <c r="G138" s="1"/>
  <c r="H138" s="1"/>
  <c r="S154"/>
  <c r="R168"/>
  <c r="R137"/>
  <c r="R126"/>
  <c r="S114"/>
  <c r="R175"/>
  <c r="S141"/>
  <c r="F191"/>
  <c r="R116"/>
  <c r="F47"/>
  <c r="I87" s="1"/>
  <c r="J87" s="1"/>
  <c r="R147"/>
  <c r="R155"/>
  <c r="F65"/>
  <c r="I105" s="1"/>
  <c r="J105" s="1"/>
  <c r="F77"/>
  <c r="Q118"/>
  <c r="Q145"/>
  <c r="Q156"/>
  <c r="F171"/>
  <c r="G131" s="1"/>
  <c r="H131" s="1"/>
  <c r="Q174"/>
  <c r="F93"/>
  <c r="G53" s="1"/>
  <c r="H53" s="1"/>
  <c r="F38"/>
  <c r="I78" s="1"/>
  <c r="J78" s="1"/>
  <c r="F75"/>
  <c r="I115" s="1"/>
  <c r="J115" s="1"/>
  <c r="F48"/>
  <c r="I88" s="1"/>
  <c r="J88" s="1"/>
  <c r="Q143"/>
  <c r="F144"/>
  <c r="G104" s="1"/>
  <c r="H104" s="1"/>
  <c r="F84"/>
  <c r="I124" s="1"/>
  <c r="J124" s="1"/>
  <c r="Q131"/>
  <c r="F120"/>
  <c r="G80" s="1"/>
  <c r="H80" s="1"/>
  <c r="F33"/>
  <c r="I73" s="1"/>
  <c r="J73" s="1"/>
  <c r="F27"/>
  <c r="I67" s="1"/>
  <c r="J67" s="1"/>
  <c r="F181" i="55"/>
  <c r="G141" s="1"/>
  <c r="H141" s="1"/>
  <c r="F144"/>
  <c r="G104" s="1"/>
  <c r="H104" s="1"/>
  <c r="F153" i="65"/>
  <c r="G113" s="1"/>
  <c r="H113" s="1"/>
  <c r="F93"/>
  <c r="I133" s="1"/>
  <c r="J133" s="1"/>
  <c r="F34"/>
  <c r="I74" s="1"/>
  <c r="J74" s="1"/>
  <c r="F111"/>
  <c r="G71" s="1"/>
  <c r="H71" s="1"/>
  <c r="F173"/>
  <c r="G133" s="1"/>
  <c r="H133" s="1"/>
  <c r="F160"/>
  <c r="G120" s="1"/>
  <c r="H120" s="1"/>
  <c r="F123"/>
  <c r="G83" s="1"/>
  <c r="H83" s="1"/>
  <c r="F103"/>
  <c r="F52"/>
  <c r="I92" s="1"/>
  <c r="J92" s="1"/>
  <c r="F135"/>
  <c r="G95" s="1"/>
  <c r="H95" s="1"/>
  <c r="F124"/>
  <c r="G84" s="1"/>
  <c r="H84" s="1"/>
  <c r="F89"/>
  <c r="I129" s="1"/>
  <c r="J129" s="1"/>
  <c r="F60"/>
  <c r="I100" s="1"/>
  <c r="J100" s="1"/>
  <c r="F192"/>
  <c r="G191" s="1"/>
  <c r="H191" s="1"/>
  <c r="F55"/>
  <c r="I95" s="1"/>
  <c r="J95" s="1"/>
  <c r="F63"/>
  <c r="I103" s="1"/>
  <c r="J103" s="1"/>
  <c r="F53"/>
  <c r="I93" s="1"/>
  <c r="J93" s="1"/>
  <c r="F183"/>
  <c r="G143" s="1"/>
  <c r="H143" s="1"/>
  <c r="F130"/>
  <c r="G90" s="1"/>
  <c r="H90" s="1"/>
  <c r="F158"/>
  <c r="G118" s="1"/>
  <c r="H118" s="1"/>
  <c r="B15"/>
  <c r="N37" i="41" s="1"/>
  <c r="F110" i="48"/>
  <c r="G70" s="1"/>
  <c r="H70" s="1"/>
  <c r="F155"/>
  <c r="G115" s="1"/>
  <c r="H115" s="1"/>
  <c r="F156" i="49"/>
  <c r="G116" s="1"/>
  <c r="H116" s="1"/>
  <c r="F143"/>
  <c r="G103" s="1"/>
  <c r="H103" s="1"/>
  <c r="F88"/>
  <c r="G48" s="1"/>
  <c r="H48" s="1"/>
  <c r="F96"/>
  <c r="G56" s="1"/>
  <c r="H56" s="1"/>
  <c r="F61" i="58"/>
  <c r="I101" s="1"/>
  <c r="J101" s="1"/>
  <c r="F74"/>
  <c r="I114" s="1"/>
  <c r="J114" s="1"/>
  <c r="F91"/>
  <c r="I131" s="1"/>
  <c r="J131" s="1"/>
  <c r="F129"/>
  <c r="G89" s="1"/>
  <c r="H89" s="1"/>
  <c r="F154"/>
  <c r="G114" s="1"/>
  <c r="H114" s="1"/>
  <c r="F159"/>
  <c r="G119" s="1"/>
  <c r="H119" s="1"/>
  <c r="F173"/>
  <c r="G133" s="1"/>
  <c r="H133" s="1"/>
  <c r="F32"/>
  <c r="I72" s="1"/>
  <c r="J72" s="1"/>
  <c r="F141" i="55"/>
  <c r="G101" s="1"/>
  <c r="H101" s="1"/>
  <c r="F107" i="65"/>
  <c r="G67" s="1"/>
  <c r="H67" s="1"/>
  <c r="F120"/>
  <c r="G80" s="1"/>
  <c r="H80" s="1"/>
  <c r="F141"/>
  <c r="G101" s="1"/>
  <c r="H101" s="1"/>
  <c r="F67"/>
  <c r="F140" i="48"/>
  <c r="G100" s="1"/>
  <c r="H100" s="1"/>
  <c r="F164" i="55"/>
  <c r="G124" s="1"/>
  <c r="H124" s="1"/>
  <c r="F70"/>
  <c r="I110" s="1"/>
  <c r="J110" s="1"/>
  <c r="F62" i="68"/>
  <c r="I102" s="1"/>
  <c r="J102" s="1"/>
  <c r="F170"/>
  <c r="G130" s="1"/>
  <c r="H130" s="1"/>
  <c r="F39"/>
  <c r="I79" s="1"/>
  <c r="J79" s="1"/>
  <c r="F59"/>
  <c r="I99" s="1"/>
  <c r="J99" s="1"/>
  <c r="F50"/>
  <c r="I90" s="1"/>
  <c r="J90" s="1"/>
  <c r="F158"/>
  <c r="G118" s="1"/>
  <c r="H118" s="1"/>
  <c r="F42"/>
  <c r="I82" s="1"/>
  <c r="J82" s="1"/>
  <c r="F61"/>
  <c r="I101" s="1"/>
  <c r="J101" s="1"/>
  <c r="F69"/>
  <c r="F122"/>
  <c r="G82" s="1"/>
  <c r="H82" s="1"/>
  <c r="F146"/>
  <c r="G106" s="1"/>
  <c r="F195"/>
  <c r="F154" i="65"/>
  <c r="G114" s="1"/>
  <c r="H114" s="1"/>
  <c r="F51"/>
  <c r="I91" s="1"/>
  <c r="J91" s="1"/>
  <c r="F128"/>
  <c r="G88" s="1"/>
  <c r="H88" s="1"/>
  <c r="F57"/>
  <c r="I97" s="1"/>
  <c r="J97" s="1"/>
  <c r="F168"/>
  <c r="G128" s="1"/>
  <c r="H128" s="1"/>
  <c r="F136"/>
  <c r="G96" s="1"/>
  <c r="H96" s="1"/>
  <c r="F178"/>
  <c r="G138" s="1"/>
  <c r="H138" s="1"/>
  <c r="F145"/>
  <c r="G105" s="1"/>
  <c r="H105" s="1"/>
  <c r="F174"/>
  <c r="G134" s="1"/>
  <c r="H134" s="1"/>
  <c r="F71"/>
  <c r="G31" s="1"/>
  <c r="H31" s="1"/>
  <c r="F47"/>
  <c r="I87" s="1"/>
  <c r="J87" s="1"/>
  <c r="F77"/>
  <c r="I117" s="1"/>
  <c r="J117" s="1"/>
  <c r="F101"/>
  <c r="G61" s="1"/>
  <c r="H61" s="1"/>
  <c r="F112"/>
  <c r="G72" s="1"/>
  <c r="H72" s="1"/>
  <c r="F85"/>
  <c r="G45" s="1"/>
  <c r="H45" s="1"/>
  <c r="F61"/>
  <c r="I101" s="1"/>
  <c r="J101" s="1"/>
  <c r="F68"/>
  <c r="G28" s="1"/>
  <c r="H28" s="1"/>
  <c r="F74"/>
  <c r="I114" s="1"/>
  <c r="J114" s="1"/>
  <c r="F111" i="66"/>
  <c r="G71" s="1"/>
  <c r="H71" s="1"/>
  <c r="F165"/>
  <c r="G125" s="1"/>
  <c r="H125" s="1"/>
  <c r="F191"/>
  <c r="F73" i="48"/>
  <c r="I113" s="1"/>
  <c r="J113" s="1"/>
  <c r="F31"/>
  <c r="I71" s="1"/>
  <c r="J71" s="1"/>
  <c r="F160"/>
  <c r="G120" s="1"/>
  <c r="H120" s="1"/>
  <c r="F108"/>
  <c r="G68" s="1"/>
  <c r="H68" s="1"/>
  <c r="F118"/>
  <c r="G78" s="1"/>
  <c r="H78" s="1"/>
  <c r="F143"/>
  <c r="G103" s="1"/>
  <c r="H103" s="1"/>
  <c r="F139"/>
  <c r="G99" s="1"/>
  <c r="H99" s="1"/>
  <c r="F132"/>
  <c r="G92" s="1"/>
  <c r="H92" s="1"/>
  <c r="F80"/>
  <c r="F103"/>
  <c r="F88"/>
  <c r="I128" s="1"/>
  <c r="J128" s="1"/>
  <c r="F178" i="55"/>
  <c r="G138" s="1"/>
  <c r="H138" s="1"/>
  <c r="F38"/>
  <c r="I78" s="1"/>
  <c r="J78" s="1"/>
  <c r="F166" i="50"/>
  <c r="G126" s="1"/>
  <c r="H126" s="1"/>
  <c r="F130"/>
  <c r="G90" s="1"/>
  <c r="H90" s="1"/>
  <c r="F142" i="55"/>
  <c r="G102" s="1"/>
  <c r="H102" s="1"/>
  <c r="F34" i="50"/>
  <c r="I74" s="1"/>
  <c r="J74" s="1"/>
  <c r="F27" i="65"/>
  <c r="I67" s="1"/>
  <c r="J67" s="1"/>
  <c r="F115"/>
  <c r="G75" s="1"/>
  <c r="H75" s="1"/>
  <c r="F108"/>
  <c r="G68" s="1"/>
  <c r="H68" s="1"/>
  <c r="F96"/>
  <c r="F55" i="48"/>
  <c r="I95" s="1"/>
  <c r="J95" s="1"/>
  <c r="F29"/>
  <c r="I69" s="1"/>
  <c r="J69" s="1"/>
  <c r="F128"/>
  <c r="G88" s="1"/>
  <c r="H88" s="1"/>
  <c r="F140" i="55"/>
  <c r="G100" s="1"/>
  <c r="H100" s="1"/>
  <c r="F101" i="66"/>
  <c r="G61" s="1"/>
  <c r="H61" s="1"/>
  <c r="F120"/>
  <c r="G80" s="1"/>
  <c r="H80" s="1"/>
  <c r="F169"/>
  <c r="G129" s="1"/>
  <c r="H129" s="1"/>
  <c r="F174"/>
  <c r="G134" s="1"/>
  <c r="H134" s="1"/>
  <c r="F185"/>
  <c r="G145" s="1"/>
  <c r="H145" s="1"/>
  <c r="F26"/>
  <c r="I66" s="1"/>
  <c r="J66" s="1"/>
  <c r="F115"/>
  <c r="G75" s="1"/>
  <c r="H75" s="1"/>
  <c r="F64"/>
  <c r="I104" s="1"/>
  <c r="J104" s="1"/>
  <c r="F165" i="68"/>
  <c r="G125" s="1"/>
  <c r="H125" s="1"/>
  <c r="F83"/>
  <c r="G43" s="1"/>
  <c r="H43" s="1"/>
  <c r="F47"/>
  <c r="I87" s="1"/>
  <c r="J87" s="1"/>
  <c r="F140"/>
  <c r="G100" s="1"/>
  <c r="H100" s="1"/>
  <c r="F176"/>
  <c r="G136" s="1"/>
  <c r="H136" s="1"/>
  <c r="F159"/>
  <c r="G119" s="1"/>
  <c r="H119" s="1"/>
  <c r="F164" i="65"/>
  <c r="G124" s="1"/>
  <c r="H124" s="1"/>
  <c r="F138"/>
  <c r="G98" s="1"/>
  <c r="H98" s="1"/>
  <c r="F150"/>
  <c r="G110" s="1"/>
  <c r="H110" s="1"/>
  <c r="F36"/>
  <c r="I76" s="1"/>
  <c r="J76" s="1"/>
  <c r="F175"/>
  <c r="G135" s="1"/>
  <c r="H135" s="1"/>
  <c r="F163"/>
  <c r="G123" s="1"/>
  <c r="H123" s="1"/>
  <c r="F114"/>
  <c r="G74" s="1"/>
  <c r="H74" s="1"/>
  <c r="F116"/>
  <c r="G76" s="1"/>
  <c r="H76" s="1"/>
  <c r="F148"/>
  <c r="G108" s="1"/>
  <c r="H108" s="1"/>
  <c r="F156"/>
  <c r="G116" s="1"/>
  <c r="H116" s="1"/>
  <c r="F69"/>
  <c r="I109" s="1"/>
  <c r="J109" s="1"/>
  <c r="F143"/>
  <c r="G103" s="1"/>
  <c r="H103" s="1"/>
  <c r="F80"/>
  <c r="F56" i="66"/>
  <c r="I96" s="1"/>
  <c r="J96" s="1"/>
  <c r="F58"/>
  <c r="I98" s="1"/>
  <c r="J98" s="1"/>
  <c r="F131" i="48"/>
  <c r="G91" s="1"/>
  <c r="H91" s="1"/>
  <c r="F26"/>
  <c r="I66" s="1"/>
  <c r="J66" s="1"/>
  <c r="F70"/>
  <c r="I110" s="1"/>
  <c r="J110" s="1"/>
  <c r="F54"/>
  <c r="I94" s="1"/>
  <c r="J94" s="1"/>
  <c r="F148"/>
  <c r="G108" s="1"/>
  <c r="H108" s="1"/>
  <c r="F113"/>
  <c r="G73" s="1"/>
  <c r="H73" s="1"/>
  <c r="F133"/>
  <c r="G93" s="1"/>
  <c r="H93" s="1"/>
  <c r="F115"/>
  <c r="G75" s="1"/>
  <c r="H75" s="1"/>
  <c r="F85"/>
  <c r="F103" i="55"/>
  <c r="F146"/>
  <c r="G106" s="1"/>
  <c r="F56"/>
  <c r="I96" s="1"/>
  <c r="J96" s="1"/>
  <c r="F172"/>
  <c r="G132" s="1"/>
  <c r="H132" s="1"/>
  <c r="F181" i="50"/>
  <c r="G141" s="1"/>
  <c r="H141" s="1"/>
  <c r="F128" i="55"/>
  <c r="G88" s="1"/>
  <c r="H88" s="1"/>
  <c r="F107"/>
  <c r="G67" s="1"/>
  <c r="H67" s="1"/>
  <c r="F94"/>
  <c r="I134" s="1"/>
  <c r="J134" s="1"/>
  <c r="F98"/>
  <c r="I138" s="1"/>
  <c r="J138" s="1"/>
  <c r="F154"/>
  <c r="G114" s="1"/>
  <c r="H114" s="1"/>
  <c r="F138"/>
  <c r="G98" s="1"/>
  <c r="H98" s="1"/>
  <c r="F67"/>
  <c r="F63"/>
  <c r="I103" s="1"/>
  <c r="J103" s="1"/>
  <c r="F34"/>
  <c r="I74" s="1"/>
  <c r="J74" s="1"/>
  <c r="F156"/>
  <c r="G116" s="1"/>
  <c r="H116" s="1"/>
  <c r="F158"/>
  <c r="G118" s="1"/>
  <c r="H118" s="1"/>
  <c r="F83"/>
  <c r="I123" s="1"/>
  <c r="J123" s="1"/>
  <c r="F97"/>
  <c r="F46"/>
  <c r="I86" s="1"/>
  <c r="J86" s="1"/>
  <c r="F59"/>
  <c r="I99" s="1"/>
  <c r="J99" s="1"/>
  <c r="F52"/>
  <c r="I92" s="1"/>
  <c r="J92" s="1"/>
  <c r="F118"/>
  <c r="G78" s="1"/>
  <c r="H78" s="1"/>
  <c r="F51"/>
  <c r="I91" s="1"/>
  <c r="J91" s="1"/>
  <c r="F182"/>
  <c r="G142" s="1"/>
  <c r="H142" s="1"/>
  <c r="F31"/>
  <c r="I71" s="1"/>
  <c r="J71" s="1"/>
  <c r="F32"/>
  <c r="I72" s="1"/>
  <c r="J72" s="1"/>
  <c r="F184"/>
  <c r="G144" s="1"/>
  <c r="H144" s="1"/>
  <c r="F124"/>
  <c r="G84" s="1"/>
  <c r="H84" s="1"/>
  <c r="F195"/>
  <c r="F191"/>
  <c r="F110"/>
  <c r="G70" s="1"/>
  <c r="H70" s="1"/>
  <c r="F80"/>
  <c r="F113"/>
  <c r="G73" s="1"/>
  <c r="H73" s="1"/>
  <c r="F99"/>
  <c r="I139" s="1"/>
  <c r="J139" s="1"/>
  <c r="F123"/>
  <c r="G83" s="1"/>
  <c r="H83" s="1"/>
  <c r="F68"/>
  <c r="I108" s="1"/>
  <c r="J108" s="1"/>
  <c r="F159"/>
  <c r="G119" s="1"/>
  <c r="H119" s="1"/>
  <c r="F88"/>
  <c r="G48" s="1"/>
  <c r="H48" s="1"/>
  <c r="F64"/>
  <c r="I104" s="1"/>
  <c r="J104" s="1"/>
  <c r="F29"/>
  <c r="I69" s="1"/>
  <c r="J69" s="1"/>
  <c r="F139"/>
  <c r="G99" s="1"/>
  <c r="H99" s="1"/>
  <c r="F161"/>
  <c r="G121" s="1"/>
  <c r="H121" s="1"/>
  <c r="F170"/>
  <c r="G130" s="1"/>
  <c r="H130" s="1"/>
  <c r="F30"/>
  <c r="I70" s="1"/>
  <c r="J70" s="1"/>
  <c r="F55"/>
  <c r="I95" s="1"/>
  <c r="J95" s="1"/>
  <c r="F66"/>
  <c r="F197"/>
  <c r="I195" s="1"/>
  <c r="J195" s="1"/>
  <c r="F143"/>
  <c r="G103" s="1"/>
  <c r="H103" s="1"/>
  <c r="F186"/>
  <c r="G146" s="1"/>
  <c r="H146" s="1"/>
  <c r="F105"/>
  <c r="I145" s="1"/>
  <c r="J145" s="1"/>
  <c r="F163"/>
  <c r="G123" s="1"/>
  <c r="H123" s="1"/>
  <c r="F116"/>
  <c r="G76" s="1"/>
  <c r="H76" s="1"/>
  <c r="F44"/>
  <c r="I84" s="1"/>
  <c r="J84" s="1"/>
  <c r="F81"/>
  <c r="I121" s="1"/>
  <c r="J121" s="1"/>
  <c r="F176"/>
  <c r="G136" s="1"/>
  <c r="H136" s="1"/>
  <c r="F180"/>
  <c r="G140" s="1"/>
  <c r="H140" s="1"/>
  <c r="F149"/>
  <c r="G109" s="1"/>
  <c r="H109" s="1"/>
  <c r="F90"/>
  <c r="G50" s="1"/>
  <c r="H50" s="1"/>
  <c r="F160"/>
  <c r="G120" s="1"/>
  <c r="H120" s="1"/>
  <c r="F49"/>
  <c r="I89" s="1"/>
  <c r="J89" s="1"/>
  <c r="F53"/>
  <c r="I93" s="1"/>
  <c r="J93" s="1"/>
  <c r="F108"/>
  <c r="G68" s="1"/>
  <c r="H68" s="1"/>
  <c r="F130"/>
  <c r="G90" s="1"/>
  <c r="H90" s="1"/>
  <c r="F36"/>
  <c r="I76" s="1"/>
  <c r="J76" s="1"/>
  <c r="F175"/>
  <c r="G135" s="1"/>
  <c r="H135" s="1"/>
  <c r="F126"/>
  <c r="G86" s="1"/>
  <c r="H86" s="1"/>
  <c r="F79"/>
  <c r="F26"/>
  <c r="I66" s="1"/>
  <c r="J66" s="1"/>
  <c r="F86"/>
  <c r="G46" s="1"/>
  <c r="H46" s="1"/>
  <c r="F57"/>
  <c r="I97" s="1"/>
  <c r="J97" s="1"/>
  <c r="F95"/>
  <c r="F121"/>
  <c r="G81" s="1"/>
  <c r="H81" s="1"/>
  <c r="F82"/>
  <c r="G42" s="1"/>
  <c r="H42" s="1"/>
  <c r="F166"/>
  <c r="G126" s="1"/>
  <c r="H126" s="1"/>
  <c r="F129"/>
  <c r="G89" s="1"/>
  <c r="H89" s="1"/>
  <c r="B15"/>
  <c r="N27" i="41" s="1"/>
  <c r="F120" i="55"/>
  <c r="G80" s="1"/>
  <c r="H80" s="1"/>
  <c r="F145"/>
  <c r="G105" s="1"/>
  <c r="H105" s="1"/>
  <c r="F69"/>
  <c r="I109" s="1"/>
  <c r="J109" s="1"/>
  <c r="F127"/>
  <c r="G87" s="1"/>
  <c r="H87" s="1"/>
  <c r="F148"/>
  <c r="G108" s="1"/>
  <c r="H108" s="1"/>
  <c r="F173"/>
  <c r="G133" s="1"/>
  <c r="H133" s="1"/>
  <c r="F65"/>
  <c r="I105" s="1"/>
  <c r="J105" s="1"/>
  <c r="F109"/>
  <c r="G69" s="1"/>
  <c r="H69" s="1"/>
  <c r="F48"/>
  <c r="I88" s="1"/>
  <c r="J88" s="1"/>
  <c r="F135"/>
  <c r="G95" s="1"/>
  <c r="H95" s="1"/>
  <c r="F92"/>
  <c r="I132" s="1"/>
  <c r="J132" s="1"/>
  <c r="F167"/>
  <c r="G127" s="1"/>
  <c r="H127" s="1"/>
  <c r="F54"/>
  <c r="I94" s="1"/>
  <c r="J94" s="1"/>
  <c r="F85"/>
  <c r="F76"/>
  <c r="I116" s="1"/>
  <c r="J116" s="1"/>
  <c r="F179"/>
  <c r="G139" s="1"/>
  <c r="H139" s="1"/>
  <c r="F47"/>
  <c r="I87" s="1"/>
  <c r="J87" s="1"/>
  <c r="F150"/>
  <c r="G110" s="1"/>
  <c r="H110" s="1"/>
  <c r="F157"/>
  <c r="G117" s="1"/>
  <c r="H117" s="1"/>
  <c r="F61"/>
  <c r="I101" s="1"/>
  <c r="J101" s="1"/>
  <c r="F58"/>
  <c r="I98" s="1"/>
  <c r="J98" s="1"/>
  <c r="F133"/>
  <c r="G93" s="1"/>
  <c r="H93" s="1"/>
  <c r="F136"/>
  <c r="G96" s="1"/>
  <c r="H96" s="1"/>
  <c r="F196"/>
  <c r="G195" s="1"/>
  <c r="H195" s="1"/>
  <c r="F50"/>
  <c r="I90" s="1"/>
  <c r="J90" s="1"/>
  <c r="F174"/>
  <c r="G134" s="1"/>
  <c r="H134" s="1"/>
  <c r="F106"/>
  <c r="F43"/>
  <c r="I83" s="1"/>
  <c r="J83" s="1"/>
  <c r="F177"/>
  <c r="G137" s="1"/>
  <c r="H137" s="1"/>
  <c r="F100"/>
  <c r="F137"/>
  <c r="G97" s="1"/>
  <c r="H97" s="1"/>
  <c r="F134"/>
  <c r="G94" s="1"/>
  <c r="H94" s="1"/>
  <c r="F112"/>
  <c r="G72" s="1"/>
  <c r="H72" s="1"/>
  <c r="F91"/>
  <c r="F151"/>
  <c r="G111" s="1"/>
  <c r="H111" s="1"/>
  <c r="F84"/>
  <c r="I124" s="1"/>
  <c r="J124" s="1"/>
  <c r="F147"/>
  <c r="G107" s="1"/>
  <c r="H107" s="1"/>
  <c r="F115"/>
  <c r="G75" s="1"/>
  <c r="H75" s="1"/>
  <c r="F78"/>
  <c r="F71"/>
  <c r="F153"/>
  <c r="G113" s="1"/>
  <c r="H113" s="1"/>
  <c r="F165"/>
  <c r="G125" s="1"/>
  <c r="H125" s="1"/>
  <c r="F111"/>
  <c r="G71" s="1"/>
  <c r="H71" s="1"/>
  <c r="F132"/>
  <c r="G92" s="1"/>
  <c r="H92" s="1"/>
  <c r="F193"/>
  <c r="I191" s="1"/>
  <c r="J191" s="1"/>
  <c r="F89"/>
  <c r="G49" s="1"/>
  <c r="H49" s="1"/>
  <c r="F104"/>
  <c r="I144" s="1"/>
  <c r="J144" s="1"/>
  <c r="F75"/>
  <c r="I115" s="1"/>
  <c r="J115" s="1"/>
  <c r="F102"/>
  <c r="F101"/>
  <c r="G61" s="1"/>
  <c r="H61" s="1"/>
  <c r="F27"/>
  <c r="I67" s="1"/>
  <c r="J67" s="1"/>
  <c r="F74"/>
  <c r="I114" s="1"/>
  <c r="J114" s="1"/>
  <c r="F162"/>
  <c r="G122" s="1"/>
  <c r="H122" s="1"/>
  <c r="F114"/>
  <c r="G74" s="1"/>
  <c r="H74" s="1"/>
  <c r="F73"/>
  <c r="I113" s="1"/>
  <c r="J113" s="1"/>
  <c r="F77"/>
  <c r="I117" s="1"/>
  <c r="J117" s="1"/>
  <c r="F169"/>
  <c r="G129" s="1"/>
  <c r="H129" s="1"/>
  <c r="F35"/>
  <c r="I75" s="1"/>
  <c r="J75" s="1"/>
  <c r="F152"/>
  <c r="G112" s="1"/>
  <c r="H112" s="1"/>
  <c r="F60"/>
  <c r="I100" s="1"/>
  <c r="J100" s="1"/>
  <c r="F28"/>
  <c r="I68" s="1"/>
  <c r="J68" s="1"/>
  <c r="F45"/>
  <c r="I85" s="1"/>
  <c r="J85" s="1"/>
  <c r="F155"/>
  <c r="G115" s="1"/>
  <c r="H115" s="1"/>
  <c r="F185"/>
  <c r="G145" s="1"/>
  <c r="H145" s="1"/>
  <c r="F171"/>
  <c r="G131" s="1"/>
  <c r="H131" s="1"/>
  <c r="F117"/>
  <c r="G77" s="1"/>
  <c r="H77" s="1"/>
  <c r="F42"/>
  <c r="I82" s="1"/>
  <c r="J82" s="1"/>
  <c r="F192"/>
  <c r="G191" s="1"/>
  <c r="H191" s="1"/>
  <c r="F37"/>
  <c r="I77" s="1"/>
  <c r="J77" s="1"/>
  <c r="F40"/>
  <c r="I80" s="1"/>
  <c r="J80" s="1"/>
  <c r="F93"/>
  <c r="G53" s="1"/>
  <c r="H53" s="1"/>
  <c r="F195" i="65"/>
  <c r="F66"/>
  <c r="F83"/>
  <c r="G43" s="1"/>
  <c r="H43" s="1"/>
  <c r="F90"/>
  <c r="F37"/>
  <c r="I77" s="1"/>
  <c r="J77" s="1"/>
  <c r="F113"/>
  <c r="G73" s="1"/>
  <c r="H73" s="1"/>
  <c r="F88"/>
  <c r="G48" s="1"/>
  <c r="H48" s="1"/>
  <c r="F28"/>
  <c r="I68" s="1"/>
  <c r="J68" s="1"/>
  <c r="F134"/>
  <c r="G94" s="1"/>
  <c r="H94" s="1"/>
  <c r="F181"/>
  <c r="G141" s="1"/>
  <c r="H141" s="1"/>
  <c r="F98"/>
  <c r="F91"/>
  <c r="G51" s="1"/>
  <c r="H51" s="1"/>
  <c r="F129"/>
  <c r="G89" s="1"/>
  <c r="H89" s="1"/>
  <c r="F165"/>
  <c r="G125" s="1"/>
  <c r="H125" s="1"/>
  <c r="F39"/>
  <c r="I79" s="1"/>
  <c r="J79" s="1"/>
  <c r="F46"/>
  <c r="I86" s="1"/>
  <c r="J86" s="1"/>
  <c r="F121"/>
  <c r="G81" s="1"/>
  <c r="H81" s="1"/>
  <c r="F169"/>
  <c r="G129" s="1"/>
  <c r="H129" s="1"/>
  <c r="F170"/>
  <c r="G130" s="1"/>
  <c r="H130" s="1"/>
  <c r="F162"/>
  <c r="G122" s="1"/>
  <c r="H122" s="1"/>
  <c r="F41"/>
  <c r="I81" s="1"/>
  <c r="J81" s="1"/>
  <c r="F132"/>
  <c r="G92" s="1"/>
  <c r="H92" s="1"/>
  <c r="F161"/>
  <c r="G121" s="1"/>
  <c r="H121" s="1"/>
  <c r="F127"/>
  <c r="G87" s="1"/>
  <c r="H87" s="1"/>
  <c r="F54"/>
  <c r="I94" s="1"/>
  <c r="J94" s="1"/>
  <c r="F40"/>
  <c r="I80" s="1"/>
  <c r="J80" s="1"/>
  <c r="F92"/>
  <c r="F102"/>
  <c r="I142" s="1"/>
  <c r="J142" s="1"/>
  <c r="F177"/>
  <c r="G137" s="1"/>
  <c r="H137" s="1"/>
  <c r="F104"/>
  <c r="I144" s="1"/>
  <c r="J144" s="1"/>
  <c r="F193"/>
  <c r="I191" s="1"/>
  <c r="J191" s="1"/>
  <c r="F122"/>
  <c r="G82" s="1"/>
  <c r="H82" s="1"/>
  <c r="F38"/>
  <c r="I78" s="1"/>
  <c r="J78" s="1"/>
  <c r="F185"/>
  <c r="G145" s="1"/>
  <c r="H145" s="1"/>
  <c r="F147"/>
  <c r="G107" s="1"/>
  <c r="H107" s="1"/>
  <c r="F59"/>
  <c r="I99" s="1"/>
  <c r="J99" s="1"/>
  <c r="F125"/>
  <c r="G85" s="1"/>
  <c r="H85" s="1"/>
  <c r="F166"/>
  <c r="G126" s="1"/>
  <c r="H126" s="1"/>
  <c r="F45"/>
  <c r="I85" s="1"/>
  <c r="J85" s="1"/>
  <c r="F56"/>
  <c r="I96" s="1"/>
  <c r="J96" s="1"/>
  <c r="F155"/>
  <c r="G115" s="1"/>
  <c r="H115" s="1"/>
  <c r="F118"/>
  <c r="G78" s="1"/>
  <c r="H78" s="1"/>
  <c r="F197"/>
  <c r="I195" s="1"/>
  <c r="J195" s="1"/>
  <c r="F126"/>
  <c r="G86" s="1"/>
  <c r="H86" s="1"/>
  <c r="F149"/>
  <c r="G109" s="1"/>
  <c r="H109" s="1"/>
  <c r="F64"/>
  <c r="I104" s="1"/>
  <c r="J104" s="1"/>
  <c r="F182"/>
  <c r="G142" s="1"/>
  <c r="H142" s="1"/>
  <c r="F49"/>
  <c r="I89" s="1"/>
  <c r="J89" s="1"/>
  <c r="F99"/>
  <c r="F35" i="48"/>
  <c r="I75" s="1"/>
  <c r="J75" s="1"/>
  <c r="F59"/>
  <c r="I99" s="1"/>
  <c r="J99" s="1"/>
  <c r="F44"/>
  <c r="I84" s="1"/>
  <c r="J84" s="1"/>
  <c r="F125" i="55"/>
  <c r="G85" s="1"/>
  <c r="H85" s="1"/>
  <c r="F186" i="68"/>
  <c r="G146" s="1"/>
  <c r="H146" s="1"/>
  <c r="F124"/>
  <c r="G84" s="1"/>
  <c r="H84" s="1"/>
  <c r="F162"/>
  <c r="G122" s="1"/>
  <c r="H122" s="1"/>
  <c r="F184"/>
  <c r="G144" s="1"/>
  <c r="H144" s="1"/>
  <c r="F93"/>
  <c r="F67"/>
  <c r="G27" s="1"/>
  <c r="H27" s="1"/>
  <c r="F196"/>
  <c r="G195" s="1"/>
  <c r="H195" s="1"/>
  <c r="F44"/>
  <c r="I84" s="1"/>
  <c r="J84" s="1"/>
  <c r="F63"/>
  <c r="I103" s="1"/>
  <c r="J103" s="1"/>
  <c r="F73"/>
  <c r="I113" s="1"/>
  <c r="J113" s="1"/>
  <c r="F186" i="65"/>
  <c r="G146" s="1"/>
  <c r="H146" s="1"/>
  <c r="F42"/>
  <c r="I82" s="1"/>
  <c r="J82" s="1"/>
  <c r="F30"/>
  <c r="I70" s="1"/>
  <c r="J70" s="1"/>
  <c r="F117"/>
  <c r="G77" s="1"/>
  <c r="H77" s="1"/>
  <c r="F140"/>
  <c r="G100" s="1"/>
  <c r="H100" s="1"/>
  <c r="F139"/>
  <c r="G99" s="1"/>
  <c r="H99" s="1"/>
  <c r="F159"/>
  <c r="G119" s="1"/>
  <c r="H119" s="1"/>
  <c r="F179"/>
  <c r="G139" s="1"/>
  <c r="H139" s="1"/>
  <c r="F97"/>
  <c r="F105"/>
  <c r="G65" s="1"/>
  <c r="H65" s="1"/>
  <c r="F87"/>
  <c r="F58"/>
  <c r="I98" s="1"/>
  <c r="J98" s="1"/>
  <c r="F76"/>
  <c r="F81"/>
  <c r="F176"/>
  <c r="G136" s="1"/>
  <c r="H136" s="1"/>
  <c r="F84"/>
  <c r="I124" s="1"/>
  <c r="J124" s="1"/>
  <c r="F100"/>
  <c r="F144" i="66"/>
  <c r="G104" s="1"/>
  <c r="H104" s="1"/>
  <c r="F158"/>
  <c r="G118" s="1"/>
  <c r="H118" s="1"/>
  <c r="F129" i="48"/>
  <c r="G89" s="1"/>
  <c r="H89" s="1"/>
  <c r="F53"/>
  <c r="I93" s="1"/>
  <c r="J93" s="1"/>
  <c r="F114"/>
  <c r="G74" s="1"/>
  <c r="H74" s="1"/>
  <c r="F184"/>
  <c r="G144" s="1"/>
  <c r="H144" s="1"/>
  <c r="F56"/>
  <c r="I96" s="1"/>
  <c r="J96" s="1"/>
  <c r="F171"/>
  <c r="G131" s="1"/>
  <c r="H131" s="1"/>
  <c r="F166"/>
  <c r="G126" s="1"/>
  <c r="H126" s="1"/>
  <c r="F101"/>
  <c r="G61" s="1"/>
  <c r="H61" s="1"/>
  <c r="F84"/>
  <c r="F183" i="55"/>
  <c r="G143" s="1"/>
  <c r="H143" s="1"/>
  <c r="F33"/>
  <c r="I73" s="1"/>
  <c r="J73" s="1"/>
  <c r="F41"/>
  <c r="I81" s="1"/>
  <c r="J81" s="1"/>
  <c r="F119"/>
  <c r="G79" s="1"/>
  <c r="H79" s="1"/>
  <c r="F160" i="50"/>
  <c r="G120" s="1"/>
  <c r="H120" s="1"/>
  <c r="F55"/>
  <c r="I95" s="1"/>
  <c r="J95" s="1"/>
  <c r="F32"/>
  <c r="I72" s="1"/>
  <c r="J72" s="1"/>
  <c r="F183"/>
  <c r="G143" s="1"/>
  <c r="H143" s="1"/>
  <c r="F153"/>
  <c r="G113" s="1"/>
  <c r="H113" s="1"/>
  <c r="F155"/>
  <c r="G115" s="1"/>
  <c r="H115" s="1"/>
  <c r="F76"/>
  <c r="I116" s="1"/>
  <c r="J116" s="1"/>
  <c r="F90"/>
  <c r="I130" s="1"/>
  <c r="J130" s="1"/>
  <c r="F197"/>
  <c r="I195" s="1"/>
  <c r="J195" s="1"/>
  <c r="F124"/>
  <c r="G84" s="1"/>
  <c r="H84" s="1"/>
  <c r="F111"/>
  <c r="G71" s="1"/>
  <c r="H71" s="1"/>
  <c r="F148"/>
  <c r="G108" s="1"/>
  <c r="H108" s="1"/>
  <c r="F57"/>
  <c r="I97" s="1"/>
  <c r="J97" s="1"/>
  <c r="F67"/>
  <c r="I107" s="1"/>
  <c r="J107" s="1"/>
  <c r="F79"/>
  <c r="F81"/>
  <c r="I121" s="1"/>
  <c r="J121" s="1"/>
  <c r="F152"/>
  <c r="G112" s="1"/>
  <c r="H112" s="1"/>
  <c r="F64"/>
  <c r="I104" s="1"/>
  <c r="J104" s="1"/>
  <c r="F173"/>
  <c r="G133" s="1"/>
  <c r="H133" s="1"/>
  <c r="F115"/>
  <c r="G75" s="1"/>
  <c r="H75" s="1"/>
  <c r="F165"/>
  <c r="G125" s="1"/>
  <c r="H125" s="1"/>
  <c r="F29"/>
  <c r="I69" s="1"/>
  <c r="J69" s="1"/>
  <c r="F139"/>
  <c r="G99" s="1"/>
  <c r="H99" s="1"/>
  <c r="F27"/>
  <c r="I67" s="1"/>
  <c r="J67" s="1"/>
  <c r="F105"/>
  <c r="G65" s="1"/>
  <c r="H65" s="1"/>
  <c r="F150"/>
  <c r="G110" s="1"/>
  <c r="H110" s="1"/>
  <c r="F26"/>
  <c r="I66" s="1"/>
  <c r="J66" s="1"/>
  <c r="F186"/>
  <c r="G146" s="1"/>
  <c r="H146" s="1"/>
  <c r="F74"/>
  <c r="F196"/>
  <c r="G195" s="1"/>
  <c r="H195" s="1"/>
  <c r="F72"/>
  <c r="I112" s="1"/>
  <c r="J112" s="1"/>
  <c r="B15"/>
  <c r="N22" i="41" s="1"/>
  <c r="F93" i="50"/>
  <c r="F78"/>
  <c r="I118" s="1"/>
  <c r="J118" s="1"/>
  <c r="F117"/>
  <c r="G77" s="1"/>
  <c r="H77" s="1"/>
  <c r="F127"/>
  <c r="G87" s="1"/>
  <c r="H87" s="1"/>
  <c r="F170"/>
  <c r="G130" s="1"/>
  <c r="H130" s="1"/>
  <c r="F178"/>
  <c r="G138" s="1"/>
  <c r="H138" s="1"/>
  <c r="F47"/>
  <c r="I87" s="1"/>
  <c r="J87" s="1"/>
  <c r="F118"/>
  <c r="G78" s="1"/>
  <c r="H78" s="1"/>
  <c r="F143"/>
  <c r="G103" s="1"/>
  <c r="H103" s="1"/>
  <c r="F159"/>
  <c r="G119" s="1"/>
  <c r="H119" s="1"/>
  <c r="F69"/>
  <c r="I109" s="1"/>
  <c r="J109" s="1"/>
  <c r="F71"/>
  <c r="G31" s="1"/>
  <c r="H31" s="1"/>
  <c r="F108"/>
  <c r="G68" s="1"/>
  <c r="H68" s="1"/>
  <c r="F37"/>
  <c r="I77" s="1"/>
  <c r="J77" s="1"/>
  <c r="F164"/>
  <c r="G124" s="1"/>
  <c r="H124" s="1"/>
  <c r="F42"/>
  <c r="I82" s="1"/>
  <c r="J82" s="1"/>
  <c r="F91"/>
  <c r="I131" s="1"/>
  <c r="J131" s="1"/>
  <c r="F75"/>
  <c r="I115" s="1"/>
  <c r="J115" s="1"/>
  <c r="F51"/>
  <c r="I91" s="1"/>
  <c r="J91" s="1"/>
  <c r="F84"/>
  <c r="F142"/>
  <c r="G102" s="1"/>
  <c r="H102" s="1"/>
  <c r="F162"/>
  <c r="G122" s="1"/>
  <c r="H122" s="1"/>
  <c r="F63"/>
  <c r="I103" s="1"/>
  <c r="J103" s="1"/>
  <c r="F129"/>
  <c r="G89" s="1"/>
  <c r="H89" s="1"/>
  <c r="F113"/>
  <c r="G73" s="1"/>
  <c r="H73" s="1"/>
  <c r="F193"/>
  <c r="I191" s="1"/>
  <c r="F180"/>
  <c r="G140" s="1"/>
  <c r="H140" s="1"/>
  <c r="F92"/>
  <c r="G52" s="1"/>
  <c r="H52" s="1"/>
  <c r="F41"/>
  <c r="I81" s="1"/>
  <c r="J81" s="1"/>
  <c r="F35"/>
  <c r="I75" s="1"/>
  <c r="J75" s="1"/>
  <c r="F96"/>
  <c r="G56" s="1"/>
  <c r="H56" s="1"/>
  <c r="F132"/>
  <c r="G92" s="1"/>
  <c r="H92" s="1"/>
  <c r="F36"/>
  <c r="I76" s="1"/>
  <c r="J76" s="1"/>
  <c r="F56"/>
  <c r="I96" s="1"/>
  <c r="J96" s="1"/>
  <c r="F52"/>
  <c r="I92" s="1"/>
  <c r="J92" s="1"/>
  <c r="F99"/>
  <c r="F179"/>
  <c r="G139" s="1"/>
  <c r="H139" s="1"/>
  <c r="F131"/>
  <c r="G91" s="1"/>
  <c r="H91" s="1"/>
  <c r="F50"/>
  <c r="I90" s="1"/>
  <c r="J90" s="1"/>
  <c r="F134"/>
  <c r="G94" s="1"/>
  <c r="H94" s="1"/>
  <c r="F53"/>
  <c r="I93" s="1"/>
  <c r="J93" s="1"/>
  <c r="F171"/>
  <c r="G131" s="1"/>
  <c r="H131" s="1"/>
  <c r="F169"/>
  <c r="G129" s="1"/>
  <c r="H129" s="1"/>
  <c r="F54"/>
  <c r="I94" s="1"/>
  <c r="J94" s="1"/>
  <c r="F119"/>
  <c r="G79" s="1"/>
  <c r="H79" s="1"/>
  <c r="F156"/>
  <c r="G116" s="1"/>
  <c r="H116" s="1"/>
  <c r="F98"/>
  <c r="I138" s="1"/>
  <c r="J138" s="1"/>
  <c r="F135"/>
  <c r="G95" s="1"/>
  <c r="H95" s="1"/>
  <c r="F114"/>
  <c r="G74" s="1"/>
  <c r="H74" s="1"/>
  <c r="F109"/>
  <c r="G69" s="1"/>
  <c r="H69" s="1"/>
  <c r="F85"/>
  <c r="G45" s="1"/>
  <c r="H45" s="1"/>
  <c r="F70"/>
  <c r="G30" s="1"/>
  <c r="H30" s="1"/>
  <c r="F59"/>
  <c r="I99" s="1"/>
  <c r="J99" s="1"/>
  <c r="F126"/>
  <c r="G86" s="1"/>
  <c r="H86" s="1"/>
  <c r="F30"/>
  <c r="I70" s="1"/>
  <c r="J70" s="1"/>
  <c r="F66"/>
  <c r="F112"/>
  <c r="G72" s="1"/>
  <c r="H72" s="1"/>
  <c r="F49"/>
  <c r="I89" s="1"/>
  <c r="J89" s="1"/>
  <c r="F157"/>
  <c r="G117" s="1"/>
  <c r="H117" s="1"/>
  <c r="F141"/>
  <c r="G101" s="1"/>
  <c r="H101" s="1"/>
  <c r="F133"/>
  <c r="G93" s="1"/>
  <c r="H93" s="1"/>
  <c r="F177"/>
  <c r="G137" s="1"/>
  <c r="H137" s="1"/>
  <c r="F101"/>
  <c r="F174"/>
  <c r="G134" s="1"/>
  <c r="H134" s="1"/>
  <c r="F103"/>
  <c r="F87" i="55"/>
  <c r="I127" s="1"/>
  <c r="J127" s="1"/>
  <c r="F96"/>
  <c r="F122"/>
  <c r="G82" s="1"/>
  <c r="H82" s="1"/>
  <c r="F72"/>
  <c r="G32" s="1"/>
  <c r="H32" s="1"/>
  <c r="F91" i="48"/>
  <c r="F102"/>
  <c r="G62" s="1"/>
  <c r="H62" s="1"/>
  <c r="F197"/>
  <c r="I195" s="1"/>
  <c r="J195" s="1"/>
  <c r="F79"/>
  <c r="I119" s="1"/>
  <c r="J119" s="1"/>
  <c r="F180"/>
  <c r="G140" s="1"/>
  <c r="H140" s="1"/>
  <c r="F183"/>
  <c r="G143" s="1"/>
  <c r="H143" s="1"/>
  <c r="F170"/>
  <c r="G130" s="1"/>
  <c r="H130" s="1"/>
  <c r="F27"/>
  <c r="I67" s="1"/>
  <c r="J67" s="1"/>
  <c r="F175"/>
  <c r="G135" s="1"/>
  <c r="H135" s="1"/>
  <c r="F63"/>
  <c r="I103" s="1"/>
  <c r="J103" s="1"/>
  <c r="F83"/>
  <c r="G43" s="1"/>
  <c r="H43" s="1"/>
  <c r="F134"/>
  <c r="G94" s="1"/>
  <c r="H94" s="1"/>
  <c r="F47"/>
  <c r="I87" s="1"/>
  <c r="J87" s="1"/>
  <c r="F49"/>
  <c r="I89" s="1"/>
  <c r="J89" s="1"/>
  <c r="F178"/>
  <c r="G138" s="1"/>
  <c r="H138" s="1"/>
  <c r="F50"/>
  <c r="I90" s="1"/>
  <c r="J90" s="1"/>
  <c r="F181"/>
  <c r="G141" s="1"/>
  <c r="H141" s="1"/>
  <c r="F193"/>
  <c r="I191" s="1"/>
  <c r="F191"/>
  <c r="F77"/>
  <c r="I117" s="1"/>
  <c r="J117" s="1"/>
  <c r="F74"/>
  <c r="I114" s="1"/>
  <c r="J114" s="1"/>
  <c r="F93"/>
  <c r="G53" s="1"/>
  <c r="H53" s="1"/>
  <c r="F66"/>
  <c r="F67"/>
  <c r="I107" s="1"/>
  <c r="J107" s="1"/>
  <c r="F99"/>
  <c r="I139" s="1"/>
  <c r="J139" s="1"/>
  <c r="F144"/>
  <c r="G104" s="1"/>
  <c r="H104" s="1"/>
  <c r="F82"/>
  <c r="G42" s="1"/>
  <c r="H42" s="1"/>
  <c r="F94"/>
  <c r="G54" s="1"/>
  <c r="H54" s="1"/>
  <c r="F145"/>
  <c r="G105" s="1"/>
  <c r="H105" s="1"/>
  <c r="F30"/>
  <c r="I70" s="1"/>
  <c r="J70" s="1"/>
  <c r="F34"/>
  <c r="I74" s="1"/>
  <c r="J74" s="1"/>
  <c r="F37"/>
  <c r="I77" s="1"/>
  <c r="J77" s="1"/>
  <c r="F141"/>
  <c r="G101" s="1"/>
  <c r="H101" s="1"/>
  <c r="F137"/>
  <c r="G97" s="1"/>
  <c r="H97" s="1"/>
  <c r="F46"/>
  <c r="I86" s="1"/>
  <c r="J86" s="1"/>
  <c r="F42"/>
  <c r="I82" s="1"/>
  <c r="J82" s="1"/>
  <c r="F186"/>
  <c r="G146" s="1"/>
  <c r="H146" s="1"/>
  <c r="F127"/>
  <c r="G87" s="1"/>
  <c r="H87" s="1"/>
  <c r="F62"/>
  <c r="I102" s="1"/>
  <c r="J102" s="1"/>
  <c r="F33"/>
  <c r="I73" s="1"/>
  <c r="J73" s="1"/>
  <c r="F174"/>
  <c r="G134" s="1"/>
  <c r="H134" s="1"/>
  <c r="F185"/>
  <c r="G145" s="1"/>
  <c r="H145" s="1"/>
  <c r="F195"/>
  <c r="F75"/>
  <c r="G35" s="1"/>
  <c r="H35" s="1"/>
  <c r="F90"/>
  <c r="F95"/>
  <c r="F100"/>
  <c r="G60" s="1"/>
  <c r="H60" s="1"/>
  <c r="F81"/>
  <c r="F52"/>
  <c r="I92" s="1"/>
  <c r="J92" s="1"/>
  <c r="F159"/>
  <c r="G119" s="1"/>
  <c r="H119" s="1"/>
  <c r="F126"/>
  <c r="G86" s="1"/>
  <c r="H86" s="1"/>
  <c r="F168"/>
  <c r="G128" s="1"/>
  <c r="H128" s="1"/>
  <c r="F43"/>
  <c r="I83" s="1"/>
  <c r="J83" s="1"/>
  <c r="F64"/>
  <c r="I104" s="1"/>
  <c r="J104" s="1"/>
  <c r="F163"/>
  <c r="G123" s="1"/>
  <c r="H123" s="1"/>
  <c r="F60"/>
  <c r="I100" s="1"/>
  <c r="J100" s="1"/>
  <c r="F48"/>
  <c r="I88" s="1"/>
  <c r="J88" s="1"/>
  <c r="F71"/>
  <c r="F138"/>
  <c r="G98" s="1"/>
  <c r="H98" s="1"/>
  <c r="F104"/>
  <c r="F158"/>
  <c r="G118" s="1"/>
  <c r="H118" s="1"/>
  <c r="F123"/>
  <c r="G83" s="1"/>
  <c r="H83" s="1"/>
  <c r="F105"/>
  <c r="G65" s="1"/>
  <c r="H65" s="1"/>
  <c r="F76"/>
  <c r="F86"/>
  <c r="I126" s="1"/>
  <c r="J126" s="1"/>
  <c r="F96"/>
  <c r="I136" s="1"/>
  <c r="J136" s="1"/>
  <c r="F98"/>
  <c r="F121"/>
  <c r="G81" s="1"/>
  <c r="H81" s="1"/>
  <c r="F162"/>
  <c r="G122" s="1"/>
  <c r="H122" s="1"/>
  <c r="F57"/>
  <c r="I97" s="1"/>
  <c r="J97" s="1"/>
  <c r="F130"/>
  <c r="G90" s="1"/>
  <c r="H90" s="1"/>
  <c r="F146"/>
  <c r="G106" s="1"/>
  <c r="F65"/>
  <c r="I105" s="1"/>
  <c r="J105" s="1"/>
  <c r="F173"/>
  <c r="G133" s="1"/>
  <c r="H133" s="1"/>
  <c r="F122"/>
  <c r="G82" s="1"/>
  <c r="H82" s="1"/>
  <c r="F153"/>
  <c r="G113" s="1"/>
  <c r="H113" s="1"/>
  <c r="F182"/>
  <c r="G142" s="1"/>
  <c r="H142" s="1"/>
  <c r="F45"/>
  <c r="I85" s="1"/>
  <c r="J85" s="1"/>
  <c r="F120"/>
  <c r="G80" s="1"/>
  <c r="H80" s="1"/>
  <c r="F28"/>
  <c r="I68" s="1"/>
  <c r="J68" s="1"/>
  <c r="F72"/>
  <c r="F87"/>
  <c r="I127" s="1"/>
  <c r="J127" s="1"/>
  <c r="F78"/>
  <c r="F109"/>
  <c r="G69" s="1"/>
  <c r="H69" s="1"/>
  <c r="F149"/>
  <c r="G109" s="1"/>
  <c r="H109" s="1"/>
  <c r="F176"/>
  <c r="G136" s="1"/>
  <c r="H136" s="1"/>
  <c r="F38"/>
  <c r="I78" s="1"/>
  <c r="J78" s="1"/>
  <c r="F161"/>
  <c r="G121" s="1"/>
  <c r="H121" s="1"/>
  <c r="F106"/>
  <c r="F151"/>
  <c r="G111" s="1"/>
  <c r="H111" s="1"/>
  <c r="F142"/>
  <c r="G102" s="1"/>
  <c r="H102" s="1"/>
  <c r="F154"/>
  <c r="G114" s="1"/>
  <c r="H114" s="1"/>
  <c r="F156"/>
  <c r="G116" s="1"/>
  <c r="H116" s="1"/>
  <c r="F124"/>
  <c r="G84" s="1"/>
  <c r="H84" s="1"/>
  <c r="F117"/>
  <c r="G77" s="1"/>
  <c r="H77" s="1"/>
  <c r="F112"/>
  <c r="G72" s="1"/>
  <c r="H72" s="1"/>
  <c r="F51"/>
  <c r="I91" s="1"/>
  <c r="J91" s="1"/>
  <c r="F70" i="65"/>
  <c r="G30" s="1"/>
  <c r="H30" s="1"/>
  <c r="F138" i="68"/>
  <c r="G98" s="1"/>
  <c r="H98" s="1"/>
  <c r="F29"/>
  <c r="I69" s="1"/>
  <c r="J69" s="1"/>
  <c r="F109"/>
  <c r="G69" s="1"/>
  <c r="H69" s="1"/>
  <c r="F129"/>
  <c r="G89" s="1"/>
  <c r="H89" s="1"/>
  <c r="F53"/>
  <c r="I93" s="1"/>
  <c r="J93" s="1"/>
  <c r="F134"/>
  <c r="G94" s="1"/>
  <c r="H94" s="1"/>
  <c r="F103"/>
  <c r="G63" s="1"/>
  <c r="H63" s="1"/>
  <c r="F99"/>
  <c r="I139" s="1"/>
  <c r="J139" s="1"/>
  <c r="F88"/>
  <c r="F32" i="65"/>
  <c r="I72" s="1"/>
  <c r="J72" s="1"/>
  <c r="F144"/>
  <c r="G104" s="1"/>
  <c r="H104" s="1"/>
  <c r="F44"/>
  <c r="I84" s="1"/>
  <c r="J84" s="1"/>
  <c r="F167"/>
  <c r="G127" s="1"/>
  <c r="H127" s="1"/>
  <c r="F172"/>
  <c r="G132" s="1"/>
  <c r="H132" s="1"/>
  <c r="F133"/>
  <c r="G93" s="1"/>
  <c r="H93" s="1"/>
  <c r="F180"/>
  <c r="G140" s="1"/>
  <c r="H140" s="1"/>
  <c r="F50"/>
  <c r="I90" s="1"/>
  <c r="J90" s="1"/>
  <c r="F86"/>
  <c r="G46" s="1"/>
  <c r="H46" s="1"/>
  <c r="F131"/>
  <c r="G91" s="1"/>
  <c r="H91" s="1"/>
  <c r="F33"/>
  <c r="I73" s="1"/>
  <c r="J73" s="1"/>
  <c r="F106"/>
  <c r="G66" s="1"/>
  <c r="H66" s="1"/>
  <c r="F196"/>
  <c r="G195" s="1"/>
  <c r="H195" s="1"/>
  <c r="F73"/>
  <c r="G33" s="1"/>
  <c r="H33" s="1"/>
  <c r="F143" i="66"/>
  <c r="G103" s="1"/>
  <c r="H103" s="1"/>
  <c r="F181"/>
  <c r="G141" s="1"/>
  <c r="H141" s="1"/>
  <c r="F179" i="48"/>
  <c r="G139" s="1"/>
  <c r="H139" s="1"/>
  <c r="F40"/>
  <c r="I80" s="1"/>
  <c r="J80" s="1"/>
  <c r="F165"/>
  <c r="G125" s="1"/>
  <c r="H125" s="1"/>
  <c r="F111"/>
  <c r="G71" s="1"/>
  <c r="H71" s="1"/>
  <c r="F152"/>
  <c r="G112" s="1"/>
  <c r="H112" s="1"/>
  <c r="F58"/>
  <c r="I98" s="1"/>
  <c r="J98" s="1"/>
  <c r="F147"/>
  <c r="G107" s="1"/>
  <c r="H107" s="1"/>
  <c r="F69"/>
  <c r="I109" s="1"/>
  <c r="J109" s="1"/>
  <c r="B15"/>
  <c r="N20" i="41" s="1"/>
  <c r="F62" i="55"/>
  <c r="I102" s="1"/>
  <c r="J102" s="1"/>
  <c r="F39"/>
  <c r="I79" s="1"/>
  <c r="J79" s="1"/>
  <c r="F131"/>
  <c r="G91" s="1"/>
  <c r="H91" s="1"/>
  <c r="F177" i="58"/>
  <c r="G137" s="1"/>
  <c r="H137" s="1"/>
  <c r="F40" i="50"/>
  <c r="I80" s="1"/>
  <c r="J80" s="1"/>
  <c r="F191" i="57"/>
  <c r="F179"/>
  <c r="G139" s="1"/>
  <c r="H139" s="1"/>
  <c r="F98"/>
  <c r="I138" s="1"/>
  <c r="J138" s="1"/>
  <c r="F29"/>
  <c r="I69" s="1"/>
  <c r="J69" s="1"/>
  <c r="F59"/>
  <c r="I99" s="1"/>
  <c r="J99" s="1"/>
  <c r="F44"/>
  <c r="I84" s="1"/>
  <c r="J84" s="1"/>
  <c r="F127"/>
  <c r="G87" s="1"/>
  <c r="H87" s="1"/>
  <c r="F130"/>
  <c r="G90" s="1"/>
  <c r="H90" s="1"/>
  <c r="F197"/>
  <c r="I195" s="1"/>
  <c r="J195" s="1"/>
  <c r="F85"/>
  <c r="I125" s="1"/>
  <c r="J125" s="1"/>
  <c r="F186"/>
  <c r="G146" s="1"/>
  <c r="H146" s="1"/>
  <c r="F168"/>
  <c r="G128" s="1"/>
  <c r="H128" s="1"/>
  <c r="F45"/>
  <c r="I85" s="1"/>
  <c r="J85" s="1"/>
  <c r="F128"/>
  <c r="G88" s="1"/>
  <c r="H88" s="1"/>
  <c r="F192"/>
  <c r="G191" s="1"/>
  <c r="H191" s="1"/>
  <c r="F61"/>
  <c r="I101" s="1"/>
  <c r="J101" s="1"/>
  <c r="F83"/>
  <c r="F28"/>
  <c r="I68" s="1"/>
  <c r="J68" s="1"/>
  <c r="F123"/>
  <c r="G83" s="1"/>
  <c r="H83" s="1"/>
  <c r="F67"/>
  <c r="G27" s="1"/>
  <c r="H27" s="1"/>
  <c r="F154"/>
  <c r="G114" s="1"/>
  <c r="H114" s="1"/>
  <c r="F31"/>
  <c r="I71" s="1"/>
  <c r="J71" s="1"/>
  <c r="F47"/>
  <c r="I87" s="1"/>
  <c r="J87" s="1"/>
  <c r="F36"/>
  <c r="I76" s="1"/>
  <c r="J76" s="1"/>
  <c r="F174"/>
  <c r="G134" s="1"/>
  <c r="H134" s="1"/>
  <c r="F82"/>
  <c r="F71"/>
  <c r="G31" s="1"/>
  <c r="H31" s="1"/>
  <c r="F76"/>
  <c r="I116" s="1"/>
  <c r="J116" s="1"/>
  <c r="F78"/>
  <c r="F50"/>
  <c r="I90" s="1"/>
  <c r="J90" s="1"/>
  <c r="F177"/>
  <c r="G137" s="1"/>
  <c r="H137" s="1"/>
  <c r="F193"/>
  <c r="I191" s="1"/>
  <c r="F140"/>
  <c r="G100" s="1"/>
  <c r="H100" s="1"/>
  <c r="F53"/>
  <c r="I93" s="1"/>
  <c r="J93" s="1"/>
  <c r="F124"/>
  <c r="G84" s="1"/>
  <c r="H84" s="1"/>
  <c r="F162"/>
  <c r="G122" s="1"/>
  <c r="H122" s="1"/>
  <c r="F170"/>
  <c r="G130" s="1"/>
  <c r="H130" s="1"/>
  <c r="F169"/>
  <c r="G129" s="1"/>
  <c r="H129" s="1"/>
  <c r="F94"/>
  <c r="I134" s="1"/>
  <c r="J134" s="1"/>
  <c r="F171"/>
  <c r="G131" s="1"/>
  <c r="H131" s="1"/>
  <c r="F100"/>
  <c r="F86"/>
  <c r="G46" s="1"/>
  <c r="H46" s="1"/>
  <c r="F160"/>
  <c r="G120" s="1"/>
  <c r="H120" s="1"/>
  <c r="F195"/>
  <c r="F49"/>
  <c r="I89" s="1"/>
  <c r="J89" s="1"/>
  <c r="F104"/>
  <c r="G64" s="1"/>
  <c r="H64" s="1"/>
  <c r="F163"/>
  <c r="G123" s="1"/>
  <c r="H123" s="1"/>
  <c r="F161"/>
  <c r="G121" s="1"/>
  <c r="H121" s="1"/>
  <c r="F178"/>
  <c r="G138" s="1"/>
  <c r="H138" s="1"/>
  <c r="F88"/>
  <c r="G48" s="1"/>
  <c r="H48" s="1"/>
  <c r="F69"/>
  <c r="I109" s="1"/>
  <c r="J109" s="1"/>
  <c r="F34"/>
  <c r="I74" s="1"/>
  <c r="J74" s="1"/>
  <c r="F41"/>
  <c r="I81" s="1"/>
  <c r="J81" s="1"/>
  <c r="F101"/>
  <c r="I141" s="1"/>
  <c r="J141" s="1"/>
  <c r="F132"/>
  <c r="G92" s="1"/>
  <c r="H92" s="1"/>
  <c r="F159"/>
  <c r="G119" s="1"/>
  <c r="H119" s="1"/>
  <c r="F38"/>
  <c r="I78" s="1"/>
  <c r="J78" s="1"/>
  <c r="F33"/>
  <c r="I73" s="1"/>
  <c r="J73" s="1"/>
  <c r="F35"/>
  <c r="I75" s="1"/>
  <c r="J75" s="1"/>
  <c r="F131"/>
  <c r="G91" s="1"/>
  <c r="H91" s="1"/>
  <c r="F138"/>
  <c r="G98" s="1"/>
  <c r="H98" s="1"/>
  <c r="F102"/>
  <c r="F93"/>
  <c r="G53" s="1"/>
  <c r="H53" s="1"/>
  <c r="F184"/>
  <c r="G144" s="1"/>
  <c r="H144" s="1"/>
  <c r="F43"/>
  <c r="I83" s="1"/>
  <c r="J83" s="1"/>
  <c r="F137"/>
  <c r="G97" s="1"/>
  <c r="H97" s="1"/>
  <c r="F51"/>
  <c r="I91" s="1"/>
  <c r="J91" s="1"/>
  <c r="F126"/>
  <c r="G86" s="1"/>
  <c r="H86" s="1"/>
  <c r="F95"/>
  <c r="I135" s="1"/>
  <c r="J135" s="1"/>
  <c r="F116"/>
  <c r="G76" s="1"/>
  <c r="H76" s="1"/>
  <c r="F165"/>
  <c r="G125" s="1"/>
  <c r="H125" s="1"/>
  <c r="F133"/>
  <c r="G93" s="1"/>
  <c r="H93" s="1"/>
  <c r="B15"/>
  <c r="F139"/>
  <c r="G99" s="1"/>
  <c r="H99" s="1"/>
  <c r="F57"/>
  <c r="I97" s="1"/>
  <c r="J97" s="1"/>
  <c r="F60"/>
  <c r="I100" s="1"/>
  <c r="J100" s="1"/>
  <c r="F96"/>
  <c r="I136" s="1"/>
  <c r="J136" s="1"/>
  <c r="F26"/>
  <c r="I66" s="1"/>
  <c r="J66" s="1"/>
  <c r="F106"/>
  <c r="I146" s="1"/>
  <c r="J146" s="1"/>
  <c r="F46"/>
  <c r="I86" s="1"/>
  <c r="J86" s="1"/>
  <c r="F148"/>
  <c r="G108" s="1"/>
  <c r="H108" s="1"/>
  <c r="F152"/>
  <c r="G112" s="1"/>
  <c r="H112" s="1"/>
  <c r="F112"/>
  <c r="G72" s="1"/>
  <c r="H72" s="1"/>
  <c r="F141"/>
  <c r="G101" s="1"/>
  <c r="H101" s="1"/>
  <c r="F166"/>
  <c r="G126" s="1"/>
  <c r="H126" s="1"/>
  <c r="F135"/>
  <c r="G95" s="1"/>
  <c r="H95" s="1"/>
  <c r="F196"/>
  <c r="G195" s="1"/>
  <c r="H195" s="1"/>
  <c r="F48"/>
  <c r="I88" s="1"/>
  <c r="J88" s="1"/>
  <c r="F107"/>
  <c r="G67" s="1"/>
  <c r="H67" s="1"/>
  <c r="F173"/>
  <c r="G133" s="1"/>
  <c r="H133" s="1"/>
  <c r="F121"/>
  <c r="G81" s="1"/>
  <c r="H81" s="1"/>
  <c r="F136"/>
  <c r="G96" s="1"/>
  <c r="H96" s="1"/>
  <c r="F73"/>
  <c r="I113" s="1"/>
  <c r="J113" s="1"/>
  <c r="F164"/>
  <c r="G124" s="1"/>
  <c r="H124" s="1"/>
  <c r="F149"/>
  <c r="G109" s="1"/>
  <c r="H109" s="1"/>
  <c r="F115"/>
  <c r="G75" s="1"/>
  <c r="H75" s="1"/>
  <c r="F158"/>
  <c r="G118" s="1"/>
  <c r="H118" s="1"/>
  <c r="F156"/>
  <c r="G116" s="1"/>
  <c r="H116" s="1"/>
  <c r="F92"/>
  <c r="G52" s="1"/>
  <c r="H52" s="1"/>
  <c r="F80"/>
  <c r="I120" s="1"/>
  <c r="J120" s="1"/>
  <c r="F37"/>
  <c r="I77" s="1"/>
  <c r="J77" s="1"/>
  <c r="F144"/>
  <c r="G104" s="1"/>
  <c r="H104" s="1"/>
  <c r="F118"/>
  <c r="G78" s="1"/>
  <c r="H78" s="1"/>
  <c r="F142"/>
  <c r="G102" s="1"/>
  <c r="H102" s="1"/>
  <c r="F176"/>
  <c r="G136" s="1"/>
  <c r="H136" s="1"/>
  <c r="F134"/>
  <c r="G94" s="1"/>
  <c r="H94" s="1"/>
  <c r="F182"/>
  <c r="G142" s="1"/>
  <c r="H142" s="1"/>
  <c r="F129"/>
  <c r="G89" s="1"/>
  <c r="H89" s="1"/>
  <c r="F72"/>
  <c r="F75"/>
  <c r="I115" s="1"/>
  <c r="J115" s="1"/>
  <c r="F145"/>
  <c r="G105" s="1"/>
  <c r="H105" s="1"/>
  <c r="F103"/>
  <c r="I143" s="1"/>
  <c r="J143" s="1"/>
  <c r="F63"/>
  <c r="I103" s="1"/>
  <c r="J103" s="1"/>
  <c r="F184" i="54"/>
  <c r="G144" s="1"/>
  <c r="H144" s="1"/>
  <c r="F89" i="57"/>
  <c r="G49" s="1"/>
  <c r="H49" s="1"/>
  <c r="F40"/>
  <c r="I80" s="1"/>
  <c r="J80" s="1"/>
  <c r="F51" i="54"/>
  <c r="I91" s="1"/>
  <c r="J91" s="1"/>
  <c r="F96"/>
  <c r="G56" s="1"/>
  <c r="H56" s="1"/>
  <c r="F40"/>
  <c r="I80" s="1"/>
  <c r="J80" s="1"/>
  <c r="F93"/>
  <c r="F73"/>
  <c r="I113" s="1"/>
  <c r="J113" s="1"/>
  <c r="F193"/>
  <c r="I191" s="1"/>
  <c r="F172" i="57"/>
  <c r="G132" s="1"/>
  <c r="H132" s="1"/>
  <c r="F146"/>
  <c r="G106" s="1"/>
  <c r="H106" s="1"/>
  <c r="F58"/>
  <c r="I98" s="1"/>
  <c r="J98" s="1"/>
  <c r="F84"/>
  <c r="I124" s="1"/>
  <c r="J124" s="1"/>
  <c r="F65"/>
  <c r="I105" s="1"/>
  <c r="J105" s="1"/>
  <c r="F181"/>
  <c r="G141" s="1"/>
  <c r="H141" s="1"/>
  <c r="F47" i="54"/>
  <c r="I87" s="1"/>
  <c r="J87" s="1"/>
  <c r="F170"/>
  <c r="G130" s="1"/>
  <c r="H130" s="1"/>
  <c r="F152"/>
  <c r="G112" s="1"/>
  <c r="H112" s="1"/>
  <c r="F195"/>
  <c r="F64" i="57"/>
  <c r="I104" s="1"/>
  <c r="J104" s="1"/>
  <c r="F185"/>
  <c r="G145" s="1"/>
  <c r="H145" s="1"/>
  <c r="F147"/>
  <c r="G107" s="1"/>
  <c r="H107" s="1"/>
  <c r="F105"/>
  <c r="I145" s="1"/>
  <c r="J145" s="1"/>
  <c r="F114"/>
  <c r="G74" s="1"/>
  <c r="H74" s="1"/>
  <c r="F90"/>
  <c r="I130" s="1"/>
  <c r="J130" s="1"/>
  <c r="F62"/>
  <c r="I102" s="1"/>
  <c r="J102" s="1"/>
  <c r="F150"/>
  <c r="G110" s="1"/>
  <c r="H110" s="1"/>
  <c r="F66"/>
  <c r="I106" s="1"/>
  <c r="J106" s="1"/>
  <c r="F105" i="54"/>
  <c r="I145" s="1"/>
  <c r="J145" s="1"/>
  <c r="F63"/>
  <c r="I103" s="1"/>
  <c r="J103" s="1"/>
  <c r="F77"/>
  <c r="F123"/>
  <c r="G83" s="1"/>
  <c r="H83" s="1"/>
  <c r="F94"/>
  <c r="I134" s="1"/>
  <c r="J134" s="1"/>
  <c r="F113"/>
  <c r="G73" s="1"/>
  <c r="H73" s="1"/>
  <c r="F67"/>
  <c r="I107" s="1"/>
  <c r="J107" s="1"/>
  <c r="F41"/>
  <c r="I81" s="1"/>
  <c r="J81" s="1"/>
  <c r="F87" i="57"/>
  <c r="G47" s="1"/>
  <c r="H47" s="1"/>
  <c r="F27"/>
  <c r="I67" s="1"/>
  <c r="J67" s="1"/>
  <c r="F175"/>
  <c r="G135" s="1"/>
  <c r="H135" s="1"/>
  <c r="F99"/>
  <c r="F70"/>
  <c r="F119"/>
  <c r="G79" s="1"/>
  <c r="H79" s="1"/>
  <c r="F120"/>
  <c r="G80" s="1"/>
  <c r="H80" s="1"/>
  <c r="F49" i="54"/>
  <c r="I89" s="1"/>
  <c r="J89" s="1"/>
  <c r="F109"/>
  <c r="G69" s="1"/>
  <c r="H69" s="1"/>
  <c r="F56" i="57"/>
  <c r="I96" s="1"/>
  <c r="J96" s="1"/>
  <c r="F32"/>
  <c r="I72" s="1"/>
  <c r="J72" s="1"/>
  <c r="F177" i="54"/>
  <c r="G137" s="1"/>
  <c r="H137" s="1"/>
  <c r="F95"/>
  <c r="F74"/>
  <c r="I114" s="1"/>
  <c r="J114" s="1"/>
  <c r="F175"/>
  <c r="G135" s="1"/>
  <c r="H135" s="1"/>
  <c r="F86"/>
  <c r="F183"/>
  <c r="G143" s="1"/>
  <c r="H143" s="1"/>
  <c r="F55"/>
  <c r="I95" s="1"/>
  <c r="J95" s="1"/>
  <c r="F143"/>
  <c r="G103" s="1"/>
  <c r="H103" s="1"/>
  <c r="F131"/>
  <c r="G91" s="1"/>
  <c r="H91" s="1"/>
  <c r="F84"/>
  <c r="I124" s="1"/>
  <c r="J124" s="1"/>
  <c r="F167" i="57"/>
  <c r="G127" s="1"/>
  <c r="H127" s="1"/>
  <c r="F122"/>
  <c r="G82" s="1"/>
  <c r="H82" s="1"/>
  <c r="F180"/>
  <c r="G140" s="1"/>
  <c r="H140" s="1"/>
  <c r="F39"/>
  <c r="I79" s="1"/>
  <c r="J79" s="1"/>
  <c r="F55"/>
  <c r="I95" s="1"/>
  <c r="J95" s="1"/>
  <c r="F97"/>
  <c r="F42" i="54"/>
  <c r="I82" s="1"/>
  <c r="J82" s="1"/>
  <c r="F89"/>
  <c r="G49" s="1"/>
  <c r="H49" s="1"/>
  <c r="F26"/>
  <c r="I66" s="1"/>
  <c r="J66" s="1"/>
  <c r="F53"/>
  <c r="I93" s="1"/>
  <c r="J93" s="1"/>
  <c r="F37"/>
  <c r="I77" s="1"/>
  <c r="J77" s="1"/>
  <c r="F100"/>
  <c r="I140" s="1"/>
  <c r="J140" s="1"/>
  <c r="F32"/>
  <c r="I72" s="1"/>
  <c r="J72" s="1"/>
  <c r="F82"/>
  <c r="G42" s="1"/>
  <c r="H42" s="1"/>
  <c r="F80"/>
  <c r="F159"/>
  <c r="G119" s="1"/>
  <c r="H119" s="1"/>
  <c r="F52"/>
  <c r="I92" s="1"/>
  <c r="J92" s="1"/>
  <c r="F186"/>
  <c r="G146" s="1"/>
  <c r="H146" s="1"/>
  <c r="F59"/>
  <c r="I99" s="1"/>
  <c r="J99" s="1"/>
  <c r="F176"/>
  <c r="G136" s="1"/>
  <c r="H136" s="1"/>
  <c r="F157"/>
  <c r="G117" s="1"/>
  <c r="H117" s="1"/>
  <c r="F179"/>
  <c r="G139" s="1"/>
  <c r="H139" s="1"/>
  <c r="F28"/>
  <c r="I68" s="1"/>
  <c r="J68" s="1"/>
  <c r="F66"/>
  <c r="I106" s="1"/>
  <c r="J106" s="1"/>
  <c r="F167"/>
  <c r="G127" s="1"/>
  <c r="H127" s="1"/>
  <c r="F165"/>
  <c r="G125" s="1"/>
  <c r="H125" s="1"/>
  <c r="F30"/>
  <c r="I70" s="1"/>
  <c r="J70" s="1"/>
  <c r="F68"/>
  <c r="F153"/>
  <c r="G113" s="1"/>
  <c r="H113" s="1"/>
  <c r="F140"/>
  <c r="G100" s="1"/>
  <c r="H100" s="1"/>
  <c r="F197"/>
  <c r="I195" s="1"/>
  <c r="J195" s="1"/>
  <c r="F180"/>
  <c r="G140" s="1"/>
  <c r="H140" s="1"/>
  <c r="F85"/>
  <c r="F134"/>
  <c r="G94" s="1"/>
  <c r="H94" s="1"/>
  <c r="F76"/>
  <c r="I116" s="1"/>
  <c r="J116" s="1"/>
  <c r="F145"/>
  <c r="G105" s="1"/>
  <c r="H105" s="1"/>
  <c r="F46"/>
  <c r="I86" s="1"/>
  <c r="J86" s="1"/>
  <c r="F108"/>
  <c r="G68" s="1"/>
  <c r="H68" s="1"/>
  <c r="F112"/>
  <c r="G72" s="1"/>
  <c r="H72" s="1"/>
  <c r="F97"/>
  <c r="I137" s="1"/>
  <c r="J137" s="1"/>
  <c r="F110"/>
  <c r="G70" s="1"/>
  <c r="H70" s="1"/>
  <c r="F62"/>
  <c r="I102" s="1"/>
  <c r="J102" s="1"/>
  <c r="F114"/>
  <c r="G74" s="1"/>
  <c r="H74" s="1"/>
  <c r="F33"/>
  <c r="I73" s="1"/>
  <c r="J73" s="1"/>
  <c r="F156"/>
  <c r="G116" s="1"/>
  <c r="H116" s="1"/>
  <c r="F101"/>
  <c r="F160"/>
  <c r="G120" s="1"/>
  <c r="H120" s="1"/>
  <c r="F34"/>
  <c r="I74" s="1"/>
  <c r="J74" s="1"/>
  <c r="F65"/>
  <c r="I105" s="1"/>
  <c r="J105" s="1"/>
  <c r="F132"/>
  <c r="G92" s="1"/>
  <c r="H92" s="1"/>
  <c r="F39"/>
  <c r="I79" s="1"/>
  <c r="J79" s="1"/>
  <c r="F191"/>
  <c r="F146"/>
  <c r="G106" s="1"/>
  <c r="F111"/>
  <c r="G71" s="1"/>
  <c r="H71" s="1"/>
  <c r="F151"/>
  <c r="G111" s="1"/>
  <c r="H111" s="1"/>
  <c r="F162"/>
  <c r="G122" s="1"/>
  <c r="H122" s="1"/>
  <c r="F88"/>
  <c r="G48" s="1"/>
  <c r="H48" s="1"/>
  <c r="F178"/>
  <c r="G138" s="1"/>
  <c r="H138" s="1"/>
  <c r="F70"/>
  <c r="F69"/>
  <c r="I109" s="1"/>
  <c r="J109" s="1"/>
  <c r="F127"/>
  <c r="G87" s="1"/>
  <c r="H87" s="1"/>
  <c r="F103"/>
  <c r="G63" s="1"/>
  <c r="H63" s="1"/>
  <c r="F36"/>
  <c r="I76" s="1"/>
  <c r="J76" s="1"/>
  <c r="F173"/>
  <c r="G133" s="1"/>
  <c r="H133" s="1"/>
  <c r="F117"/>
  <c r="G77" s="1"/>
  <c r="H77" s="1"/>
  <c r="F106"/>
  <c r="F171"/>
  <c r="G131" s="1"/>
  <c r="H131" s="1"/>
  <c r="F139"/>
  <c r="G99" s="1"/>
  <c r="H99" s="1"/>
  <c r="F115"/>
  <c r="G75" s="1"/>
  <c r="H75" s="1"/>
  <c r="F116"/>
  <c r="G76" s="1"/>
  <c r="H76" s="1"/>
  <c r="F130"/>
  <c r="G90" s="1"/>
  <c r="H90" s="1"/>
  <c r="F78"/>
  <c r="F196"/>
  <c r="G195" s="1"/>
  <c r="H195" s="1"/>
  <c r="F128"/>
  <c r="G88" s="1"/>
  <c r="H88" s="1"/>
  <c r="F92"/>
  <c r="I132" s="1"/>
  <c r="J132" s="1"/>
  <c r="B15"/>
  <c r="N26" i="41" s="1"/>
  <c r="F120" i="54"/>
  <c r="G80" s="1"/>
  <c r="H80" s="1"/>
  <c r="F99"/>
  <c r="I139" s="1"/>
  <c r="J139" s="1"/>
  <c r="F61"/>
  <c r="I101" s="1"/>
  <c r="J101" s="1"/>
  <c r="F154"/>
  <c r="G114" s="1"/>
  <c r="H114" s="1"/>
  <c r="F83"/>
  <c r="I123" s="1"/>
  <c r="J123" s="1"/>
  <c r="F98"/>
  <c r="F104"/>
  <c r="I144" s="1"/>
  <c r="J144" s="1"/>
  <c r="F133"/>
  <c r="G93" s="1"/>
  <c r="H93" s="1"/>
  <c r="F72"/>
  <c r="I112" s="1"/>
  <c r="J112" s="1"/>
  <c r="F166"/>
  <c r="G126" s="1"/>
  <c r="H126" s="1"/>
  <c r="F35"/>
  <c r="I75" s="1"/>
  <c r="J75" s="1"/>
  <c r="F31"/>
  <c r="I71" s="1"/>
  <c r="J71" s="1"/>
  <c r="F158"/>
  <c r="G118" s="1"/>
  <c r="H118" s="1"/>
  <c r="F141"/>
  <c r="G101" s="1"/>
  <c r="H101" s="1"/>
  <c r="F75"/>
  <c r="I115" s="1"/>
  <c r="J115" s="1"/>
  <c r="F182"/>
  <c r="G142" s="1"/>
  <c r="H142" s="1"/>
  <c r="F136"/>
  <c r="G96" s="1"/>
  <c r="H96" s="1"/>
  <c r="F87"/>
  <c r="I127" s="1"/>
  <c r="J127" s="1"/>
  <c r="F71"/>
  <c r="G31" s="1"/>
  <c r="H31" s="1"/>
  <c r="F144"/>
  <c r="G104" s="1"/>
  <c r="H104" s="1"/>
  <c r="F155"/>
  <c r="G115" s="1"/>
  <c r="H115" s="1"/>
  <c r="F124"/>
  <c r="G84" s="1"/>
  <c r="H84" s="1"/>
  <c r="F161"/>
  <c r="G121" s="1"/>
  <c r="H121" s="1"/>
  <c r="F57"/>
  <c r="I97" s="1"/>
  <c r="J97" s="1"/>
  <c r="F168"/>
  <c r="G128" s="1"/>
  <c r="H128" s="1"/>
  <c r="F102"/>
  <c r="G62" s="1"/>
  <c r="H62" s="1"/>
  <c r="F91"/>
  <c r="G51" s="1"/>
  <c r="H51" s="1"/>
  <c r="F56"/>
  <c r="I96" s="1"/>
  <c r="J96" s="1"/>
  <c r="F58"/>
  <c r="I98" s="1"/>
  <c r="J98" s="1"/>
  <c r="F43"/>
  <c r="I83" s="1"/>
  <c r="J83" s="1"/>
  <c r="F126"/>
  <c r="G86" s="1"/>
  <c r="H86" s="1"/>
  <c r="F79"/>
  <c r="F119"/>
  <c r="G79" s="1"/>
  <c r="H79" s="1"/>
  <c r="F142"/>
  <c r="G102" s="1"/>
  <c r="H102" s="1"/>
  <c r="F164"/>
  <c r="G124" s="1"/>
  <c r="H124" s="1"/>
  <c r="F38"/>
  <c r="I78" s="1"/>
  <c r="J78" s="1"/>
  <c r="F129"/>
  <c r="G89" s="1"/>
  <c r="H89" s="1"/>
  <c r="F137"/>
  <c r="G97" s="1"/>
  <c r="H97" s="1"/>
  <c r="F90"/>
  <c r="I130" s="1"/>
  <c r="J130" s="1"/>
  <c r="F107"/>
  <c r="G67" s="1"/>
  <c r="H67" s="1"/>
  <c r="F147"/>
  <c r="G107" s="1"/>
  <c r="H107" s="1"/>
  <c r="F118"/>
  <c r="G78" s="1"/>
  <c r="H78" s="1"/>
  <c r="F149"/>
  <c r="G109" s="1"/>
  <c r="H109" s="1"/>
  <c r="F121"/>
  <c r="G81" s="1"/>
  <c r="H81" s="1"/>
  <c r="F138"/>
  <c r="G98" s="1"/>
  <c r="H98" s="1"/>
  <c r="F143" i="57"/>
  <c r="G103" s="1"/>
  <c r="H103" s="1"/>
  <c r="F153"/>
  <c r="G113" s="1"/>
  <c r="H113" s="1"/>
  <c r="F42"/>
  <c r="I82" s="1"/>
  <c r="J82" s="1"/>
  <c r="F110"/>
  <c r="G70" s="1"/>
  <c r="H70" s="1"/>
  <c r="F48" i="54"/>
  <c r="I88" s="1"/>
  <c r="J88" s="1"/>
  <c r="F81"/>
  <c r="G41" s="1"/>
  <c r="H41" s="1"/>
  <c r="F45"/>
  <c r="I85" s="1"/>
  <c r="J85" s="1"/>
  <c r="F185"/>
  <c r="G145" s="1"/>
  <c r="H145" s="1"/>
  <c r="F27"/>
  <c r="I67" s="1"/>
  <c r="J67" s="1"/>
  <c r="F54"/>
  <c r="I94" s="1"/>
  <c r="J94" s="1"/>
  <c r="F29"/>
  <c r="I69" s="1"/>
  <c r="J69" s="1"/>
  <c r="F60"/>
  <c r="I100" s="1"/>
  <c r="J100" s="1"/>
  <c r="F64"/>
  <c r="I104" s="1"/>
  <c r="J104" s="1"/>
  <c r="F68" i="57"/>
  <c r="G28" s="1"/>
  <c r="H28" s="1"/>
  <c r="F111"/>
  <c r="G71" s="1"/>
  <c r="H71" s="1"/>
  <c r="F117"/>
  <c r="G77" s="1"/>
  <c r="H77" s="1"/>
  <c r="F52"/>
  <c r="I92" s="1"/>
  <c r="J92" s="1"/>
  <c r="F74"/>
  <c r="I114" s="1"/>
  <c r="J114" s="1"/>
  <c r="F125"/>
  <c r="G85" s="1"/>
  <c r="H85" s="1"/>
  <c r="F193" i="68"/>
  <c r="I191" s="1"/>
  <c r="J191" s="1"/>
  <c r="F115"/>
  <c r="G75" s="1"/>
  <c r="H75" s="1"/>
  <c r="F87"/>
  <c r="G47" s="1"/>
  <c r="H47" s="1"/>
  <c r="F74"/>
  <c r="F41"/>
  <c r="I81" s="1"/>
  <c r="J81" s="1"/>
  <c r="F108"/>
  <c r="G68" s="1"/>
  <c r="H68" s="1"/>
  <c r="F178"/>
  <c r="G138" s="1"/>
  <c r="H138" s="1"/>
  <c r="F133"/>
  <c r="G93" s="1"/>
  <c r="H93" s="1"/>
  <c r="F173"/>
  <c r="G133" s="1"/>
  <c r="H133" s="1"/>
  <c r="F110"/>
  <c r="G70" s="1"/>
  <c r="H70" s="1"/>
  <c r="F145"/>
  <c r="G105" s="1"/>
  <c r="H105" s="1"/>
  <c r="F68"/>
  <c r="G28" s="1"/>
  <c r="H28" s="1"/>
  <c r="F102"/>
  <c r="G62" s="1"/>
  <c r="H62" s="1"/>
  <c r="F152"/>
  <c r="G112" s="1"/>
  <c r="H112" s="1"/>
  <c r="F155"/>
  <c r="G115" s="1"/>
  <c r="H115" s="1"/>
  <c r="F98"/>
  <c r="F130"/>
  <c r="G90" s="1"/>
  <c r="H90" s="1"/>
  <c r="F77"/>
  <c r="F46"/>
  <c r="I86" s="1"/>
  <c r="J86" s="1"/>
  <c r="F96"/>
  <c r="I136" s="1"/>
  <c r="J136" s="1"/>
  <c r="F37"/>
  <c r="I77" s="1"/>
  <c r="J77" s="1"/>
  <c r="F179"/>
  <c r="G139" s="1"/>
  <c r="H139" s="1"/>
  <c r="F126"/>
  <c r="G86" s="1"/>
  <c r="H86" s="1"/>
  <c r="F64"/>
  <c r="I104" s="1"/>
  <c r="J104" s="1"/>
  <c r="F49"/>
  <c r="I89" s="1"/>
  <c r="J89" s="1"/>
  <c r="F104"/>
  <c r="G64" s="1"/>
  <c r="H64" s="1"/>
  <c r="F161"/>
  <c r="G121" s="1"/>
  <c r="H121" s="1"/>
  <c r="B15"/>
  <c r="N18" i="41" s="1"/>
  <c r="F119" i="68"/>
  <c r="G79" s="1"/>
  <c r="H79" s="1"/>
  <c r="F94"/>
  <c r="G54" s="1"/>
  <c r="H54" s="1"/>
  <c r="F167"/>
  <c r="G127" s="1"/>
  <c r="H127" s="1"/>
  <c r="F60"/>
  <c r="I100" s="1"/>
  <c r="J100" s="1"/>
  <c r="F27"/>
  <c r="I67" s="1"/>
  <c r="J67" s="1"/>
  <c r="F30"/>
  <c r="I70" s="1"/>
  <c r="J70" s="1"/>
  <c r="F182"/>
  <c r="G142" s="1"/>
  <c r="H142" s="1"/>
  <c r="F105"/>
  <c r="I145" s="1"/>
  <c r="J145" s="1"/>
  <c r="F168"/>
  <c r="G128" s="1"/>
  <c r="H128" s="1"/>
  <c r="F116"/>
  <c r="G76" s="1"/>
  <c r="H76" s="1"/>
  <c r="F148"/>
  <c r="G108" s="1"/>
  <c r="H108" s="1"/>
  <c r="F151"/>
  <c r="G111" s="1"/>
  <c r="H111" s="1"/>
  <c r="F91"/>
  <c r="G51" s="1"/>
  <c r="H51" s="1"/>
  <c r="F66"/>
  <c r="I106" s="1"/>
  <c r="J106" s="1"/>
  <c r="F191"/>
  <c r="F35"/>
  <c r="I75" s="1"/>
  <c r="J75" s="1"/>
  <c r="F197"/>
  <c r="I195" s="1"/>
  <c r="J195" s="1"/>
  <c r="F56"/>
  <c r="I96" s="1"/>
  <c r="J96" s="1"/>
  <c r="F95"/>
  <c r="I135" s="1"/>
  <c r="J135" s="1"/>
  <c r="F106"/>
  <c r="F177"/>
  <c r="G137" s="1"/>
  <c r="H137" s="1"/>
  <c r="F28"/>
  <c r="I68" s="1"/>
  <c r="J68" s="1"/>
  <c r="F192"/>
  <c r="G191" s="1"/>
  <c r="H191" s="1"/>
  <c r="F84"/>
  <c r="F169"/>
  <c r="G129" s="1"/>
  <c r="H129" s="1"/>
  <c r="F144"/>
  <c r="G104" s="1"/>
  <c r="H104" s="1"/>
  <c r="F141"/>
  <c r="G101" s="1"/>
  <c r="H101" s="1"/>
  <c r="F156"/>
  <c r="G116" s="1"/>
  <c r="H116" s="1"/>
  <c r="F139"/>
  <c r="G99" s="1"/>
  <c r="H99" s="1"/>
  <c r="F175"/>
  <c r="G135" s="1"/>
  <c r="H135" s="1"/>
  <c r="F117"/>
  <c r="G77" s="1"/>
  <c r="H77" s="1"/>
  <c r="F181"/>
  <c r="G141" s="1"/>
  <c r="H141" s="1"/>
  <c r="F121"/>
  <c r="G81" s="1"/>
  <c r="H81" s="1"/>
  <c r="F58"/>
  <c r="I98" s="1"/>
  <c r="J98" s="1"/>
  <c r="F92"/>
  <c r="F157"/>
  <c r="G117" s="1"/>
  <c r="H117" s="1"/>
  <c r="F33"/>
  <c r="I73" s="1"/>
  <c r="J73" s="1"/>
  <c r="F163"/>
  <c r="G123" s="1"/>
  <c r="H123" s="1"/>
  <c r="F154"/>
  <c r="G114" s="1"/>
  <c r="H114" s="1"/>
  <c r="F76"/>
  <c r="G36" s="1"/>
  <c r="H36" s="1"/>
  <c r="F137"/>
  <c r="G97" s="1"/>
  <c r="H97" s="1"/>
  <c r="F86"/>
  <c r="G46" s="1"/>
  <c r="H46" s="1"/>
  <c r="F112"/>
  <c r="G72" s="1"/>
  <c r="H72" s="1"/>
  <c r="F185"/>
  <c r="G145" s="1"/>
  <c r="H145" s="1"/>
  <c r="F55"/>
  <c r="I95" s="1"/>
  <c r="J95" s="1"/>
  <c r="F89"/>
  <c r="I129" s="1"/>
  <c r="J129" s="1"/>
  <c r="F118"/>
  <c r="G78" s="1"/>
  <c r="H78" s="1"/>
  <c r="F70"/>
  <c r="I110" s="1"/>
  <c r="J110" s="1"/>
  <c r="F127"/>
  <c r="G87" s="1"/>
  <c r="H87" s="1"/>
  <c r="F150"/>
  <c r="G110" s="1"/>
  <c r="H110" s="1"/>
  <c r="F166"/>
  <c r="G126" s="1"/>
  <c r="H126" s="1"/>
  <c r="F147"/>
  <c r="G107" s="1"/>
  <c r="H107" s="1"/>
  <c r="F72"/>
  <c r="F123"/>
  <c r="G83" s="1"/>
  <c r="H83" s="1"/>
  <c r="F26"/>
  <c r="I66" s="1"/>
  <c r="J66" s="1"/>
  <c r="F51"/>
  <c r="I91" s="1"/>
  <c r="J91" s="1"/>
  <c r="F113"/>
  <c r="G73" s="1"/>
  <c r="H73" s="1"/>
  <c r="F36"/>
  <c r="I76" s="1"/>
  <c r="J76" s="1"/>
  <c r="F48"/>
  <c r="I88" s="1"/>
  <c r="J88" s="1"/>
  <c r="F32"/>
  <c r="I72" s="1"/>
  <c r="J72" s="1"/>
  <c r="F75"/>
  <c r="F180"/>
  <c r="G140" s="1"/>
  <c r="H140" s="1"/>
  <c r="F142"/>
  <c r="G102" s="1"/>
  <c r="H102" s="1"/>
  <c r="F90" i="66"/>
  <c r="I130" s="1"/>
  <c r="J130" s="1"/>
  <c r="F65"/>
  <c r="I105" s="1"/>
  <c r="J105" s="1"/>
  <c r="F126"/>
  <c r="G86" s="1"/>
  <c r="H86" s="1"/>
  <c r="F140"/>
  <c r="G100" s="1"/>
  <c r="H100" s="1"/>
  <c r="F186"/>
  <c r="G146" s="1"/>
  <c r="H146" s="1"/>
  <c r="F85"/>
  <c r="I125" s="1"/>
  <c r="J125" s="1"/>
  <c r="F135"/>
  <c r="G95" s="1"/>
  <c r="H95" s="1"/>
  <c r="F139"/>
  <c r="G99" s="1"/>
  <c r="H99" s="1"/>
  <c r="F171"/>
  <c r="G131" s="1"/>
  <c r="H131" s="1"/>
  <c r="F173"/>
  <c r="G133" s="1"/>
  <c r="H133" s="1"/>
  <c r="F163"/>
  <c r="G123" s="1"/>
  <c r="H123" s="1"/>
  <c r="F31"/>
  <c r="I71" s="1"/>
  <c r="J71" s="1"/>
  <c r="F118"/>
  <c r="G78" s="1"/>
  <c r="H78" s="1"/>
  <c r="F131"/>
  <c r="G91" s="1"/>
  <c r="H91" s="1"/>
  <c r="F62"/>
  <c r="I102" s="1"/>
  <c r="J102" s="1"/>
  <c r="F170"/>
  <c r="G130" s="1"/>
  <c r="H130" s="1"/>
  <c r="F124"/>
  <c r="G84" s="1"/>
  <c r="H84" s="1"/>
  <c r="F195"/>
  <c r="F68"/>
  <c r="I108" s="1"/>
  <c r="J108" s="1"/>
  <c r="F102"/>
  <c r="F103"/>
  <c r="G63" s="1"/>
  <c r="H63" s="1"/>
  <c r="F93"/>
  <c r="F48"/>
  <c r="I88" s="1"/>
  <c r="J88" s="1"/>
  <c r="F146"/>
  <c r="G106" s="1"/>
  <c r="F88"/>
  <c r="G48" s="1"/>
  <c r="H48" s="1"/>
  <c r="F77"/>
  <c r="I117" s="1"/>
  <c r="J117" s="1"/>
  <c r="F91"/>
  <c r="F164"/>
  <c r="G124" s="1"/>
  <c r="H124" s="1"/>
  <c r="F33"/>
  <c r="I73" s="1"/>
  <c r="J73" s="1"/>
  <c r="F182"/>
  <c r="G142" s="1"/>
  <c r="H142" s="1"/>
  <c r="F106"/>
  <c r="G66" s="1"/>
  <c r="H66" s="1"/>
  <c r="F60"/>
  <c r="I100" s="1"/>
  <c r="J100" s="1"/>
  <c r="F95"/>
  <c r="F179"/>
  <c r="G139" s="1"/>
  <c r="H139" s="1"/>
  <c r="F92"/>
  <c r="I132" s="1"/>
  <c r="J132" s="1"/>
  <c r="F76"/>
  <c r="F105"/>
  <c r="F151"/>
  <c r="G111" s="1"/>
  <c r="H111" s="1"/>
  <c r="F149"/>
  <c r="G109" s="1"/>
  <c r="H109" s="1"/>
  <c r="F96"/>
  <c r="G56" s="1"/>
  <c r="H56" s="1"/>
  <c r="F27"/>
  <c r="I67" s="1"/>
  <c r="J67" s="1"/>
  <c r="F59"/>
  <c r="I99" s="1"/>
  <c r="J99" s="1"/>
  <c r="F157"/>
  <c r="G117" s="1"/>
  <c r="H117" s="1"/>
  <c r="F160"/>
  <c r="G120" s="1"/>
  <c r="H120" s="1"/>
  <c r="F183"/>
  <c r="G143" s="1"/>
  <c r="H143" s="1"/>
  <c r="F53"/>
  <c r="I93" s="1"/>
  <c r="J93" s="1"/>
  <c r="F156"/>
  <c r="G116" s="1"/>
  <c r="H116" s="1"/>
  <c r="F147"/>
  <c r="G107" s="1"/>
  <c r="H107" s="1"/>
  <c r="F104"/>
  <c r="I144" s="1"/>
  <c r="J144" s="1"/>
  <c r="F74"/>
  <c r="I114" s="1"/>
  <c r="J114" s="1"/>
  <c r="F84"/>
  <c r="F67"/>
  <c r="F89"/>
  <c r="F184"/>
  <c r="G144" s="1"/>
  <c r="H144" s="1"/>
  <c r="F122"/>
  <c r="G82" s="1"/>
  <c r="H82" s="1"/>
  <c r="F86"/>
  <c r="G46" s="1"/>
  <c r="H46" s="1"/>
  <c r="F49"/>
  <c r="I89" s="1"/>
  <c r="J89" s="1"/>
  <c r="F128"/>
  <c r="G88" s="1"/>
  <c r="H88" s="1"/>
  <c r="F94"/>
  <c r="I134" s="1"/>
  <c r="J134" s="1"/>
  <c r="F141"/>
  <c r="G101" s="1"/>
  <c r="H101" s="1"/>
  <c r="F168"/>
  <c r="G128" s="1"/>
  <c r="H128" s="1"/>
  <c r="F51"/>
  <c r="I91" s="1"/>
  <c r="J91" s="1"/>
  <c r="F176"/>
  <c r="G136" s="1"/>
  <c r="H136" s="1"/>
  <c r="F113"/>
  <c r="G73" s="1"/>
  <c r="H73" s="1"/>
  <c r="F154"/>
  <c r="G114" s="1"/>
  <c r="H114" s="1"/>
  <c r="F172"/>
  <c r="G132" s="1"/>
  <c r="H132" s="1"/>
  <c r="F155"/>
  <c r="G115" s="1"/>
  <c r="H115" s="1"/>
  <c r="F70"/>
  <c r="I110" s="1"/>
  <c r="J110" s="1"/>
  <c r="F72"/>
  <c r="G32" s="1"/>
  <c r="H32" s="1"/>
  <c r="F66"/>
  <c r="I106" s="1"/>
  <c r="J106" s="1"/>
  <c r="B15"/>
  <c r="N38" i="41" s="1"/>
  <c r="F69" i="66"/>
  <c r="I109" s="1"/>
  <c r="J109" s="1"/>
  <c r="F45"/>
  <c r="I85" s="1"/>
  <c r="J85" s="1"/>
  <c r="F50"/>
  <c r="I90" s="1"/>
  <c r="J90" s="1"/>
  <c r="F71"/>
  <c r="I111" s="1"/>
  <c r="J111" s="1"/>
  <c r="F29"/>
  <c r="I69" s="1"/>
  <c r="J69" s="1"/>
  <c r="F73"/>
  <c r="G33" s="1"/>
  <c r="H33" s="1"/>
  <c r="F177"/>
  <c r="G137" s="1"/>
  <c r="H137" s="1"/>
  <c r="F107"/>
  <c r="G67" s="1"/>
  <c r="H67" s="1"/>
  <c r="F148"/>
  <c r="G108" s="1"/>
  <c r="H108" s="1"/>
  <c r="F42"/>
  <c r="I82" s="1"/>
  <c r="J82" s="1"/>
  <c r="F63"/>
  <c r="I103" s="1"/>
  <c r="J103" s="1"/>
  <c r="F46"/>
  <c r="I86" s="1"/>
  <c r="J86" s="1"/>
  <c r="F30"/>
  <c r="I70" s="1"/>
  <c r="J70" s="1"/>
  <c r="F159"/>
  <c r="G119" s="1"/>
  <c r="H119" s="1"/>
  <c r="F132"/>
  <c r="G92" s="1"/>
  <c r="H92" s="1"/>
  <c r="F34"/>
  <c r="I74" s="1"/>
  <c r="J74" s="1"/>
  <c r="F119"/>
  <c r="G79" s="1"/>
  <c r="H79" s="1"/>
  <c r="F83"/>
  <c r="G43" s="1"/>
  <c r="H43" s="1"/>
  <c r="F127"/>
  <c r="G87" s="1"/>
  <c r="H87" s="1"/>
  <c r="F57"/>
  <c r="I97" s="1"/>
  <c r="J97" s="1"/>
  <c r="F97"/>
  <c r="F40"/>
  <c r="I80" s="1"/>
  <c r="J80" s="1"/>
  <c r="F130"/>
  <c r="G90" s="1"/>
  <c r="H90" s="1"/>
  <c r="F180"/>
  <c r="G140" s="1"/>
  <c r="H140" s="1"/>
  <c r="F178"/>
  <c r="G138" s="1"/>
  <c r="H138" s="1"/>
  <c r="F121"/>
  <c r="G81" s="1"/>
  <c r="H81" s="1"/>
  <c r="F117"/>
  <c r="G77" s="1"/>
  <c r="H77" s="1"/>
  <c r="F109"/>
  <c r="G69" s="1"/>
  <c r="H69" s="1"/>
  <c r="F112"/>
  <c r="G72" s="1"/>
  <c r="H72" s="1"/>
  <c r="F142"/>
  <c r="G102" s="1"/>
  <c r="H102" s="1"/>
  <c r="F100"/>
  <c r="F108"/>
  <c r="G68" s="1"/>
  <c r="H68" s="1"/>
  <c r="F162"/>
  <c r="G122" s="1"/>
  <c r="H122" s="1"/>
  <c r="F138"/>
  <c r="G98" s="1"/>
  <c r="H98" s="1"/>
  <c r="F153"/>
  <c r="G113" s="1"/>
  <c r="H113" s="1"/>
  <c r="F167"/>
  <c r="G127" s="1"/>
  <c r="H127" s="1"/>
  <c r="F114"/>
  <c r="G74" s="1"/>
  <c r="H74" s="1"/>
  <c r="F192"/>
  <c r="G191" s="1"/>
  <c r="H191" s="1"/>
  <c r="F193"/>
  <c r="I191" s="1"/>
  <c r="F87"/>
  <c r="I127" s="1"/>
  <c r="J127" s="1"/>
  <c r="F134"/>
  <c r="G94" s="1"/>
  <c r="H94" s="1"/>
  <c r="F166"/>
  <c r="G126" s="1"/>
  <c r="H126" s="1"/>
  <c r="F43"/>
  <c r="I83" s="1"/>
  <c r="J83" s="1"/>
  <c r="F54"/>
  <c r="I94" s="1"/>
  <c r="J94" s="1"/>
  <c r="F150"/>
  <c r="G110" s="1"/>
  <c r="H110" s="1"/>
  <c r="F152"/>
  <c r="G112" s="1"/>
  <c r="H112" s="1"/>
  <c r="F175"/>
  <c r="G135" s="1"/>
  <c r="H135" s="1"/>
  <c r="F98"/>
  <c r="G58" s="1"/>
  <c r="H58" s="1"/>
  <c r="F125"/>
  <c r="G85" s="1"/>
  <c r="H85" s="1"/>
  <c r="F38"/>
  <c r="I78" s="1"/>
  <c r="J78" s="1"/>
  <c r="F37"/>
  <c r="I77" s="1"/>
  <c r="J77" s="1"/>
  <c r="F123"/>
  <c r="G83" s="1"/>
  <c r="H83" s="1"/>
  <c r="F81"/>
  <c r="F80"/>
  <c r="G40" s="1"/>
  <c r="H40" s="1"/>
  <c r="F116"/>
  <c r="G76" s="1"/>
  <c r="H76" s="1"/>
  <c r="F145"/>
  <c r="G105" s="1"/>
  <c r="H105" s="1"/>
  <c r="F44"/>
  <c r="I84" s="1"/>
  <c r="J84" s="1"/>
  <c r="F137"/>
  <c r="G97" s="1"/>
  <c r="H97" s="1"/>
  <c r="F36"/>
  <c r="I76" s="1"/>
  <c r="J76" s="1"/>
  <c r="F35"/>
  <c r="I75" s="1"/>
  <c r="J75" s="1"/>
  <c r="F52"/>
  <c r="I92" s="1"/>
  <c r="J92" s="1"/>
  <c r="F161"/>
  <c r="G121" s="1"/>
  <c r="H121" s="1"/>
  <c r="F39"/>
  <c r="I79" s="1"/>
  <c r="J79" s="1"/>
  <c r="F99"/>
  <c r="I139" s="1"/>
  <c r="J139" s="1"/>
  <c r="F197"/>
  <c r="I195" s="1"/>
  <c r="J195" s="1"/>
  <c r="F61"/>
  <c r="I101" s="1"/>
  <c r="J101" s="1"/>
  <c r="F133"/>
  <c r="G93" s="1"/>
  <c r="H93" s="1"/>
  <c r="F78"/>
  <c r="G38" s="1"/>
  <c r="H38" s="1"/>
  <c r="F32"/>
  <c r="I72" s="1"/>
  <c r="J72" s="1"/>
  <c r="F55"/>
  <c r="I95" s="1"/>
  <c r="J95" s="1"/>
  <c r="F129"/>
  <c r="G89" s="1"/>
  <c r="H89" s="1"/>
  <c r="F79"/>
  <c r="I119" s="1"/>
  <c r="J119" s="1"/>
  <c r="F82"/>
  <c r="G42" s="1"/>
  <c r="H42" s="1"/>
  <c r="F196"/>
  <c r="G195" s="1"/>
  <c r="H195" s="1"/>
  <c r="F110"/>
  <c r="G70" s="1"/>
  <c r="H70" s="1"/>
  <c r="F152" i="58"/>
  <c r="G112" s="1"/>
  <c r="H112" s="1"/>
  <c r="F88"/>
  <c r="I128" s="1"/>
  <c r="J128" s="1"/>
  <c r="F47"/>
  <c r="I87" s="1"/>
  <c r="J87" s="1"/>
  <c r="F166"/>
  <c r="G126" s="1"/>
  <c r="H126" s="1"/>
  <c r="F59"/>
  <c r="I99" s="1"/>
  <c r="J99" s="1"/>
  <c r="F130"/>
  <c r="G90" s="1"/>
  <c r="H90" s="1"/>
  <c r="F182"/>
  <c r="G142" s="1"/>
  <c r="H142" s="1"/>
  <c r="F113"/>
  <c r="G73" s="1"/>
  <c r="H73" s="1"/>
  <c r="F82"/>
  <c r="G42" s="1"/>
  <c r="H42" s="1"/>
  <c r="F65"/>
  <c r="I105" s="1"/>
  <c r="J105" s="1"/>
  <c r="F77"/>
  <c r="I117" s="1"/>
  <c r="J117" s="1"/>
  <c r="F86"/>
  <c r="I126" s="1"/>
  <c r="J126" s="1"/>
  <c r="F131"/>
  <c r="G91" s="1"/>
  <c r="H91" s="1"/>
  <c r="F178"/>
  <c r="G138" s="1"/>
  <c r="H138" s="1"/>
  <c r="F66"/>
  <c r="G26" s="1"/>
  <c r="H26" s="1"/>
  <c r="F89"/>
  <c r="I129" s="1"/>
  <c r="J129" s="1"/>
  <c r="F170"/>
  <c r="G130" s="1"/>
  <c r="H130" s="1"/>
  <c r="F69"/>
  <c r="I109" s="1"/>
  <c r="J109" s="1"/>
  <c r="F92"/>
  <c r="I132" s="1"/>
  <c r="J132" s="1"/>
  <c r="F87"/>
  <c r="G47" s="1"/>
  <c r="H47" s="1"/>
  <c r="F36"/>
  <c r="I76" s="1"/>
  <c r="J76" s="1"/>
  <c r="F94"/>
  <c r="F97"/>
  <c r="G57" s="1"/>
  <c r="H57" s="1"/>
  <c r="F109"/>
  <c r="G69" s="1"/>
  <c r="H69" s="1"/>
  <c r="F83"/>
  <c r="G43" s="1"/>
  <c r="H43" s="1"/>
  <c r="F34"/>
  <c r="I74" s="1"/>
  <c r="J74" s="1"/>
  <c r="F85"/>
  <c r="G45" s="1"/>
  <c r="H45" s="1"/>
  <c r="F169"/>
  <c r="G129" s="1"/>
  <c r="H129" s="1"/>
  <c r="F68"/>
  <c r="I108" s="1"/>
  <c r="J108" s="1"/>
  <c r="F151"/>
  <c r="G111" s="1"/>
  <c r="H111" s="1"/>
  <c r="F62"/>
  <c r="I102" s="1"/>
  <c r="J102" s="1"/>
  <c r="F45"/>
  <c r="I85" s="1"/>
  <c r="J85" s="1"/>
  <c r="F136"/>
  <c r="G96" s="1"/>
  <c r="H96" s="1"/>
  <c r="F114"/>
  <c r="G74" s="1"/>
  <c r="H74" s="1"/>
  <c r="F79"/>
  <c r="F157"/>
  <c r="G117" s="1"/>
  <c r="H117" s="1"/>
  <c r="F128"/>
  <c r="G88" s="1"/>
  <c r="H88" s="1"/>
  <c r="F102"/>
  <c r="G62" s="1"/>
  <c r="H62" s="1"/>
  <c r="F143"/>
  <c r="G103" s="1"/>
  <c r="H103" s="1"/>
  <c r="F110"/>
  <c r="G70" s="1"/>
  <c r="H70" s="1"/>
  <c r="F90"/>
  <c r="I130" s="1"/>
  <c r="J130" s="1"/>
  <c r="F162"/>
  <c r="G122" s="1"/>
  <c r="H122" s="1"/>
  <c r="F67"/>
  <c r="I107" s="1"/>
  <c r="J107" s="1"/>
  <c r="F120"/>
  <c r="G80" s="1"/>
  <c r="H80" s="1"/>
  <c r="F33"/>
  <c r="I73" s="1"/>
  <c r="J73" s="1"/>
  <c r="F193"/>
  <c r="I191" s="1"/>
  <c r="J191" s="1"/>
  <c r="F108"/>
  <c r="G68" s="1"/>
  <c r="H68" s="1"/>
  <c r="F41"/>
  <c r="I81" s="1"/>
  <c r="J81" s="1"/>
  <c r="F48"/>
  <c r="I88" s="1"/>
  <c r="J88" s="1"/>
  <c r="F58"/>
  <c r="I98" s="1"/>
  <c r="J98" s="1"/>
  <c r="F123"/>
  <c r="G83" s="1"/>
  <c r="H83" s="1"/>
  <c r="F116"/>
  <c r="G76" s="1"/>
  <c r="H76" s="1"/>
  <c r="F134"/>
  <c r="G94" s="1"/>
  <c r="H94" s="1"/>
  <c r="F196"/>
  <c r="G195" s="1"/>
  <c r="H195" s="1"/>
  <c r="F78"/>
  <c r="G38" s="1"/>
  <c r="H38" s="1"/>
  <c r="F99"/>
  <c r="I139" s="1"/>
  <c r="J139" s="1"/>
  <c r="F30"/>
  <c r="I70" s="1"/>
  <c r="J70" s="1"/>
  <c r="F26"/>
  <c r="I66" s="1"/>
  <c r="J66" s="1"/>
  <c r="F149"/>
  <c r="G109" s="1"/>
  <c r="H109" s="1"/>
  <c r="F137"/>
  <c r="G97" s="1"/>
  <c r="H97" s="1"/>
  <c r="F96"/>
  <c r="F183"/>
  <c r="G143" s="1"/>
  <c r="H143" s="1"/>
  <c r="F93"/>
  <c r="B15"/>
  <c r="N30" i="41" s="1"/>
  <c r="F76" i="58"/>
  <c r="I116" s="1"/>
  <c r="J116" s="1"/>
  <c r="F54"/>
  <c r="I94" s="1"/>
  <c r="J94" s="1"/>
  <c r="F144"/>
  <c r="G104" s="1"/>
  <c r="H104" s="1"/>
  <c r="F168"/>
  <c r="G128" s="1"/>
  <c r="H128" s="1"/>
  <c r="F37"/>
  <c r="I77" s="1"/>
  <c r="J77" s="1"/>
  <c r="F49"/>
  <c r="I89" s="1"/>
  <c r="J89" s="1"/>
  <c r="F56"/>
  <c r="I96" s="1"/>
  <c r="J96" s="1"/>
  <c r="F107"/>
  <c r="G67" s="1"/>
  <c r="H67" s="1"/>
  <c r="F38"/>
  <c r="I78" s="1"/>
  <c r="J78" s="1"/>
  <c r="F28"/>
  <c r="I68" s="1"/>
  <c r="J68" s="1"/>
  <c r="F51"/>
  <c r="I91" s="1"/>
  <c r="J91" s="1"/>
  <c r="F181"/>
  <c r="G141" s="1"/>
  <c r="H141" s="1"/>
  <c r="F81"/>
  <c r="F27"/>
  <c r="I67" s="1"/>
  <c r="J67" s="1"/>
  <c r="F35"/>
  <c r="I75" s="1"/>
  <c r="J75" s="1"/>
  <c r="F192"/>
  <c r="G191" s="1"/>
  <c r="H191" s="1"/>
  <c r="F148"/>
  <c r="G108" s="1"/>
  <c r="H108" s="1"/>
  <c r="F191"/>
  <c r="F153"/>
  <c r="G113" s="1"/>
  <c r="H113" s="1"/>
  <c r="F106"/>
  <c r="G66" s="1"/>
  <c r="H66" s="1"/>
  <c r="F43"/>
  <c r="I83" s="1"/>
  <c r="J83" s="1"/>
  <c r="F52"/>
  <c r="I92" s="1"/>
  <c r="J92" s="1"/>
  <c r="F186"/>
  <c r="G146" s="1"/>
  <c r="H146" s="1"/>
  <c r="F80"/>
  <c r="I120" s="1"/>
  <c r="J120" s="1"/>
  <c r="F55"/>
  <c r="I95" s="1"/>
  <c r="J95" s="1"/>
  <c r="F163"/>
  <c r="G123" s="1"/>
  <c r="H123" s="1"/>
  <c r="F179"/>
  <c r="G139" s="1"/>
  <c r="H139" s="1"/>
  <c r="F147"/>
  <c r="G107" s="1"/>
  <c r="H107" s="1"/>
  <c r="F40"/>
  <c r="I80" s="1"/>
  <c r="J80" s="1"/>
  <c r="F164"/>
  <c r="G124" s="1"/>
  <c r="H124" s="1"/>
  <c r="F111"/>
  <c r="G71" s="1"/>
  <c r="H71" s="1"/>
  <c r="F104"/>
  <c r="F126"/>
  <c r="G86" s="1"/>
  <c r="H86" s="1"/>
  <c r="F165"/>
  <c r="G125" s="1"/>
  <c r="H125" s="1"/>
  <c r="F53"/>
  <c r="I93" s="1"/>
  <c r="J93" s="1"/>
  <c r="F180"/>
  <c r="G140" s="1"/>
  <c r="H140" s="1"/>
  <c r="F132"/>
  <c r="G92" s="1"/>
  <c r="H92" s="1"/>
  <c r="F103"/>
  <c r="I143" s="1"/>
  <c r="J143" s="1"/>
  <c r="F117"/>
  <c r="G77" s="1"/>
  <c r="H77" s="1"/>
  <c r="F42"/>
  <c r="I82" s="1"/>
  <c r="J82" s="1"/>
  <c r="F105"/>
  <c r="G65" s="1"/>
  <c r="H65" s="1"/>
  <c r="F145"/>
  <c r="G105" s="1"/>
  <c r="H105" s="1"/>
  <c r="F63"/>
  <c r="I103" s="1"/>
  <c r="J103" s="1"/>
  <c r="F73"/>
  <c r="I113" s="1"/>
  <c r="J113" s="1"/>
  <c r="F141"/>
  <c r="G101" s="1"/>
  <c r="H101" s="1"/>
  <c r="F135"/>
  <c r="G95" s="1"/>
  <c r="H95" s="1"/>
  <c r="F155"/>
  <c r="G115" s="1"/>
  <c r="H115" s="1"/>
  <c r="F118"/>
  <c r="G78" s="1"/>
  <c r="H78" s="1"/>
  <c r="F70"/>
  <c r="G30" s="1"/>
  <c r="H30" s="1"/>
  <c r="F98"/>
  <c r="G58" s="1"/>
  <c r="H58" s="1"/>
  <c r="F101"/>
  <c r="F44"/>
  <c r="I84" s="1"/>
  <c r="J84" s="1"/>
  <c r="F150"/>
  <c r="G110" s="1"/>
  <c r="H110" s="1"/>
  <c r="F156"/>
  <c r="G116" s="1"/>
  <c r="H116" s="1"/>
  <c r="F197"/>
  <c r="I195" s="1"/>
  <c r="J195" s="1"/>
  <c r="F119"/>
  <c r="G79" s="1"/>
  <c r="H79" s="1"/>
  <c r="F71"/>
  <c r="I111" s="1"/>
  <c r="J111" s="1"/>
  <c r="F95"/>
  <c r="I135" s="1"/>
  <c r="J135" s="1"/>
  <c r="F46"/>
  <c r="I86" s="1"/>
  <c r="J86" s="1"/>
  <c r="F121"/>
  <c r="G81" s="1"/>
  <c r="H81" s="1"/>
  <c r="F184"/>
  <c r="G144" s="1"/>
  <c r="H144" s="1"/>
  <c r="F124"/>
  <c r="G84" s="1"/>
  <c r="H84" s="1"/>
  <c r="F112"/>
  <c r="G72" s="1"/>
  <c r="H72" s="1"/>
  <c r="F176"/>
  <c r="G136" s="1"/>
  <c r="H136" s="1"/>
  <c r="F172"/>
  <c r="G132" s="1"/>
  <c r="H132" s="1"/>
  <c r="F127"/>
  <c r="G87" s="1"/>
  <c r="H87" s="1"/>
  <c r="F142"/>
  <c r="G102" s="1"/>
  <c r="H102" s="1"/>
  <c r="F140"/>
  <c r="G100" s="1"/>
  <c r="H100" s="1"/>
  <c r="F64"/>
  <c r="I104" s="1"/>
  <c r="J104" s="1"/>
  <c r="F50"/>
  <c r="I90" s="1"/>
  <c r="J90" s="1"/>
  <c r="F161"/>
  <c r="G121" s="1"/>
  <c r="H121" s="1"/>
  <c r="F39"/>
  <c r="I79" s="1"/>
  <c r="J79" s="1"/>
  <c r="F158"/>
  <c r="G118" s="1"/>
  <c r="H118" s="1"/>
  <c r="F160"/>
  <c r="G120" s="1"/>
  <c r="H120" s="1"/>
  <c r="F125"/>
  <c r="G85" s="1"/>
  <c r="H85" s="1"/>
  <c r="F122"/>
  <c r="G82" s="1"/>
  <c r="H82" s="1"/>
  <c r="F171"/>
  <c r="G131" s="1"/>
  <c r="H131" s="1"/>
  <c r="F139"/>
  <c r="G99" s="1"/>
  <c r="H99" s="1"/>
  <c r="F174"/>
  <c r="G134" s="1"/>
  <c r="H134" s="1"/>
  <c r="F146"/>
  <c r="G106" s="1"/>
  <c r="F115"/>
  <c r="G75" s="1"/>
  <c r="H75" s="1"/>
  <c r="F100"/>
  <c r="F133"/>
  <c r="G93" s="1"/>
  <c r="H93" s="1"/>
  <c r="F167"/>
  <c r="G127" s="1"/>
  <c r="H127" s="1"/>
  <c r="F75"/>
  <c r="G35" s="1"/>
  <c r="H35" s="1"/>
  <c r="F31"/>
  <c r="I71" s="1"/>
  <c r="J71" s="1"/>
  <c r="F185"/>
  <c r="G145" s="1"/>
  <c r="H145" s="1"/>
  <c r="F138"/>
  <c r="G98" s="1"/>
  <c r="H98" s="1"/>
  <c r="F175"/>
  <c r="G135" s="1"/>
  <c r="H135" s="1"/>
  <c r="F29"/>
  <c r="I69" s="1"/>
  <c r="J69" s="1"/>
  <c r="F72"/>
  <c r="I112" s="1"/>
  <c r="J112" s="1"/>
  <c r="F57"/>
  <c r="I97" s="1"/>
  <c r="J97" s="1"/>
  <c r="F195"/>
  <c r="F155" i="61"/>
  <c r="G115" s="1"/>
  <c r="H115" s="1"/>
  <c r="F60" i="58"/>
  <c r="I100" s="1"/>
  <c r="J100" s="1"/>
  <c r="F116" i="63"/>
  <c r="G76" s="1"/>
  <c r="H76" s="1"/>
  <c r="F179"/>
  <c r="G139" s="1"/>
  <c r="H139" s="1"/>
  <c r="F50"/>
  <c r="I90" s="1"/>
  <c r="J90" s="1"/>
  <c r="F63"/>
  <c r="I103" s="1"/>
  <c r="J103" s="1"/>
  <c r="F82"/>
  <c r="G42" s="1"/>
  <c r="H42" s="1"/>
  <c r="F86"/>
  <c r="G46" s="1"/>
  <c r="H46" s="1"/>
  <c r="F104"/>
  <c r="G64" s="1"/>
  <c r="H64" s="1"/>
  <c r="F180"/>
  <c r="G140" s="1"/>
  <c r="H140" s="1"/>
  <c r="F154"/>
  <c r="G114" s="1"/>
  <c r="H114" s="1"/>
  <c r="F28"/>
  <c r="I68" s="1"/>
  <c r="J68" s="1"/>
  <c r="F121" i="50"/>
  <c r="G81" s="1"/>
  <c r="H81" s="1"/>
  <c r="F182"/>
  <c r="G142" s="1"/>
  <c r="H142" s="1"/>
  <c r="F185"/>
  <c r="G145" s="1"/>
  <c r="H145" s="1"/>
  <c r="F82"/>
  <c r="F184"/>
  <c r="G144" s="1"/>
  <c r="H144" s="1"/>
  <c r="F33"/>
  <c r="I73" s="1"/>
  <c r="J73" s="1"/>
  <c r="F94"/>
  <c r="I134" s="1"/>
  <c r="J134" s="1"/>
  <c r="F128"/>
  <c r="G88" s="1"/>
  <c r="H88" s="1"/>
  <c r="F158"/>
  <c r="G118" s="1"/>
  <c r="H118" s="1"/>
  <c r="F144"/>
  <c r="G104" s="1"/>
  <c r="H104" s="1"/>
  <c r="F58"/>
  <c r="I98" s="1"/>
  <c r="J98" s="1"/>
  <c r="F196" i="63"/>
  <c r="G195" s="1"/>
  <c r="H195" s="1"/>
  <c r="F106"/>
  <c r="G66" s="1"/>
  <c r="H66" s="1"/>
  <c r="F169"/>
  <c r="G129" s="1"/>
  <c r="H129" s="1"/>
  <c r="F103"/>
  <c r="F139"/>
  <c r="G99" s="1"/>
  <c r="H99" s="1"/>
  <c r="F89" i="50"/>
  <c r="I129" s="1"/>
  <c r="J129" s="1"/>
  <c r="F87"/>
  <c r="I127" s="1"/>
  <c r="J127" s="1"/>
  <c r="F146"/>
  <c r="G106" s="1"/>
  <c r="F43"/>
  <c r="I83" s="1"/>
  <c r="J83" s="1"/>
  <c r="F123"/>
  <c r="G83" s="1"/>
  <c r="H83" s="1"/>
  <c r="F46"/>
  <c r="I86" s="1"/>
  <c r="J86" s="1"/>
  <c r="F61"/>
  <c r="I101" s="1"/>
  <c r="J101" s="1"/>
  <c r="F80"/>
  <c r="F145"/>
  <c r="G105" s="1"/>
  <c r="H105" s="1"/>
  <c r="F167"/>
  <c r="G127" s="1"/>
  <c r="H127" s="1"/>
  <c r="F192"/>
  <c r="G191" s="1"/>
  <c r="H191" s="1"/>
  <c r="F175"/>
  <c r="G135" s="1"/>
  <c r="H135" s="1"/>
  <c r="F154"/>
  <c r="G114" s="1"/>
  <c r="H114" s="1"/>
  <c r="F68"/>
  <c r="I108" s="1"/>
  <c r="J108" s="1"/>
  <c r="F125"/>
  <c r="G85" s="1"/>
  <c r="H85" s="1"/>
  <c r="F100"/>
  <c r="G60" s="1"/>
  <c r="H60" s="1"/>
  <c r="F163"/>
  <c r="G123" s="1"/>
  <c r="H123" s="1"/>
  <c r="F60"/>
  <c r="I100" s="1"/>
  <c r="J100" s="1"/>
  <c r="F106"/>
  <c r="F151"/>
  <c r="G111" s="1"/>
  <c r="H111" s="1"/>
  <c r="F122"/>
  <c r="G82" s="1"/>
  <c r="H82" s="1"/>
  <c r="F48"/>
  <c r="I88" s="1"/>
  <c r="J88" s="1"/>
  <c r="F138"/>
  <c r="G98" s="1"/>
  <c r="H98" s="1"/>
  <c r="F110"/>
  <c r="G70" s="1"/>
  <c r="H70" s="1"/>
  <c r="F161"/>
  <c r="G121" s="1"/>
  <c r="H121" s="1"/>
  <c r="F39"/>
  <c r="I79" s="1"/>
  <c r="J79" s="1"/>
  <c r="F28"/>
  <c r="I68" s="1"/>
  <c r="J68" s="1"/>
  <c r="F120"/>
  <c r="G80" s="1"/>
  <c r="H80" s="1"/>
  <c r="F147"/>
  <c r="G107" s="1"/>
  <c r="H107" s="1"/>
  <c r="F77"/>
  <c r="F107"/>
  <c r="G67" s="1"/>
  <c r="H67" s="1"/>
  <c r="F83"/>
  <c r="I123" s="1"/>
  <c r="J123" s="1"/>
  <c r="F136"/>
  <c r="G96" s="1"/>
  <c r="H96" s="1"/>
  <c r="F168"/>
  <c r="G128" s="1"/>
  <c r="H128" s="1"/>
  <c r="F73"/>
  <c r="F102"/>
  <c r="I142" s="1"/>
  <c r="J142" s="1"/>
  <c r="F45"/>
  <c r="I85" s="1"/>
  <c r="J85" s="1"/>
  <c r="F62"/>
  <c r="I102" s="1"/>
  <c r="J102" s="1"/>
  <c r="F137"/>
  <c r="G97" s="1"/>
  <c r="H97" s="1"/>
  <c r="F65"/>
  <c r="I105" s="1"/>
  <c r="J105" s="1"/>
  <c r="F97"/>
  <c r="G57" s="1"/>
  <c r="H57" s="1"/>
  <c r="F88"/>
  <c r="I128" s="1"/>
  <c r="J128" s="1"/>
  <c r="F116"/>
  <c r="G76" s="1"/>
  <c r="H76" s="1"/>
  <c r="F140"/>
  <c r="G100" s="1"/>
  <c r="H100" s="1"/>
  <c r="F95"/>
  <c r="I135" s="1"/>
  <c r="J135" s="1"/>
  <c r="F44"/>
  <c r="I84" s="1"/>
  <c r="J84" s="1"/>
  <c r="F86"/>
  <c r="I126" s="1"/>
  <c r="J126" s="1"/>
  <c r="F172"/>
  <c r="G132" s="1"/>
  <c r="H132" s="1"/>
  <c r="F104"/>
  <c r="I144" s="1"/>
  <c r="J144" s="1"/>
  <c r="F38"/>
  <c r="I78" s="1"/>
  <c r="J78" s="1"/>
  <c r="F176"/>
  <c r="G136" s="1"/>
  <c r="H136" s="1"/>
  <c r="F149"/>
  <c r="G109" s="1"/>
  <c r="H109" s="1"/>
  <c r="F31"/>
  <c r="I71" s="1"/>
  <c r="J71" s="1"/>
  <c r="F148" i="61"/>
  <c r="G108" s="1"/>
  <c r="H108" s="1"/>
  <c r="F195" i="50"/>
  <c r="F191"/>
  <c r="F103" i="61"/>
  <c r="F75"/>
  <c r="I115" s="1"/>
  <c r="J115" s="1"/>
  <c r="F154"/>
  <c r="G114" s="1"/>
  <c r="H114" s="1"/>
  <c r="F167"/>
  <c r="G127" s="1"/>
  <c r="H127" s="1"/>
  <c r="F74"/>
  <c r="F140"/>
  <c r="G100" s="1"/>
  <c r="H100" s="1"/>
  <c r="F182"/>
  <c r="G142" s="1"/>
  <c r="H142" s="1"/>
  <c r="F73"/>
  <c r="G33" s="1"/>
  <c r="H33" s="1"/>
  <c r="F82"/>
  <c r="G42" s="1"/>
  <c r="H42" s="1"/>
  <c r="F135"/>
  <c r="G95" s="1"/>
  <c r="H95" s="1"/>
  <c r="F176"/>
  <c r="G136" s="1"/>
  <c r="H136" s="1"/>
  <c r="F94"/>
  <c r="G54" s="1"/>
  <c r="H54" s="1"/>
  <c r="F35"/>
  <c r="I75" s="1"/>
  <c r="J75" s="1"/>
  <c r="F120"/>
  <c r="G80" s="1"/>
  <c r="H80" s="1"/>
  <c r="F133"/>
  <c r="G93" s="1"/>
  <c r="H93" s="1"/>
  <c r="F81"/>
  <c r="F172"/>
  <c r="G132" s="1"/>
  <c r="H132" s="1"/>
  <c r="F159"/>
  <c r="G119" s="1"/>
  <c r="H119" s="1"/>
  <c r="F143"/>
  <c r="G103" s="1"/>
  <c r="H103" s="1"/>
  <c r="F38"/>
  <c r="I78" s="1"/>
  <c r="J78" s="1"/>
  <c r="F90"/>
  <c r="G50" s="1"/>
  <c r="H50" s="1"/>
  <c r="F197"/>
  <c r="I195" s="1"/>
  <c r="J195" s="1"/>
  <c r="F76"/>
  <c r="G36" s="1"/>
  <c r="H36" s="1"/>
  <c r="F80"/>
  <c r="G40" s="1"/>
  <c r="H40" s="1"/>
  <c r="F95"/>
  <c r="G55" s="1"/>
  <c r="H55" s="1"/>
  <c r="F91"/>
  <c r="G51" s="1"/>
  <c r="H51" s="1"/>
  <c r="F59"/>
  <c r="I99" s="1"/>
  <c r="J99" s="1"/>
  <c r="F170"/>
  <c r="G130" s="1"/>
  <c r="H130" s="1"/>
  <c r="F153"/>
  <c r="G113" s="1"/>
  <c r="H113" s="1"/>
  <c r="F47"/>
  <c r="I87" s="1"/>
  <c r="J87" s="1"/>
  <c r="F27"/>
  <c r="I67" s="1"/>
  <c r="J67" s="1"/>
  <c r="F123"/>
  <c r="G83" s="1"/>
  <c r="H83" s="1"/>
  <c r="F117" i="63"/>
  <c r="G77" s="1"/>
  <c r="H77" s="1"/>
  <c r="F142"/>
  <c r="G102" s="1"/>
  <c r="H102" s="1"/>
  <c r="F140"/>
  <c r="G100" s="1"/>
  <c r="H100" s="1"/>
  <c r="F84"/>
  <c r="G44" s="1"/>
  <c r="H44" s="1"/>
  <c r="F43"/>
  <c r="I83" s="1"/>
  <c r="J83" s="1"/>
  <c r="F138"/>
  <c r="G98" s="1"/>
  <c r="H98" s="1"/>
  <c r="F36"/>
  <c r="I76" s="1"/>
  <c r="J76" s="1"/>
  <c r="F141"/>
  <c r="G101" s="1"/>
  <c r="H101" s="1"/>
  <c r="F75"/>
  <c r="G35" s="1"/>
  <c r="H35" s="1"/>
  <c r="F148"/>
  <c r="G108" s="1"/>
  <c r="H108" s="1"/>
  <c r="F161"/>
  <c r="G121" s="1"/>
  <c r="H121" s="1"/>
  <c r="F157"/>
  <c r="G117" s="1"/>
  <c r="H117" s="1"/>
  <c r="F151"/>
  <c r="G111" s="1"/>
  <c r="H111" s="1"/>
  <c r="F182"/>
  <c r="G142" s="1"/>
  <c r="H142" s="1"/>
  <c r="F155"/>
  <c r="G115" s="1"/>
  <c r="H115" s="1"/>
  <c r="F175"/>
  <c r="G135" s="1"/>
  <c r="H135" s="1"/>
  <c r="F30"/>
  <c r="I70" s="1"/>
  <c r="J70" s="1"/>
  <c r="F156"/>
  <c r="G116" s="1"/>
  <c r="H116" s="1"/>
  <c r="F136"/>
  <c r="G96" s="1"/>
  <c r="H96" s="1"/>
  <c r="F112"/>
  <c r="G72" s="1"/>
  <c r="H72" s="1"/>
  <c r="F102"/>
  <c r="I142" s="1"/>
  <c r="J142" s="1"/>
  <c r="F160"/>
  <c r="G120" s="1"/>
  <c r="H120" s="1"/>
  <c r="F56"/>
  <c r="I96" s="1"/>
  <c r="J96" s="1"/>
  <c r="F67"/>
  <c r="F123"/>
  <c r="G83" s="1"/>
  <c r="H83" s="1"/>
  <c r="F77"/>
  <c r="I117" s="1"/>
  <c r="J117" s="1"/>
  <c r="F120"/>
  <c r="G80" s="1"/>
  <c r="H80" s="1"/>
  <c r="F158"/>
  <c r="G118" s="1"/>
  <c r="H118" s="1"/>
  <c r="F52"/>
  <c r="I92" s="1"/>
  <c r="J92" s="1"/>
  <c r="F167"/>
  <c r="G127" s="1"/>
  <c r="H127" s="1"/>
  <c r="F85"/>
  <c r="I125" s="1"/>
  <c r="J125" s="1"/>
  <c r="F131"/>
  <c r="G91" s="1"/>
  <c r="H91" s="1"/>
  <c r="F128"/>
  <c r="G88" s="1"/>
  <c r="H88" s="1"/>
  <c r="F144"/>
  <c r="G104" s="1"/>
  <c r="H104" s="1"/>
  <c r="F40"/>
  <c r="I80" s="1"/>
  <c r="J80" s="1"/>
  <c r="F95"/>
  <c r="F146"/>
  <c r="G106" s="1"/>
  <c r="H106" s="1"/>
  <c r="F80"/>
  <c r="G40" s="1"/>
  <c r="H40" s="1"/>
  <c r="F193"/>
  <c r="I191" s="1"/>
  <c r="F88"/>
  <c r="I128" s="1"/>
  <c r="J128" s="1"/>
  <c r="F185"/>
  <c r="G145" s="1"/>
  <c r="H145" s="1"/>
  <c r="F93"/>
  <c r="I133" s="1"/>
  <c r="J133" s="1"/>
  <c r="F42"/>
  <c r="I82" s="1"/>
  <c r="J82" s="1"/>
  <c r="F72"/>
  <c r="I112" s="1"/>
  <c r="J112" s="1"/>
  <c r="F101"/>
  <c r="F197"/>
  <c r="I195" s="1"/>
  <c r="J195" s="1"/>
  <c r="F195"/>
  <c r="F191"/>
  <c r="F96" i="61"/>
  <c r="I136" s="1"/>
  <c r="J136" s="1"/>
  <c r="F58"/>
  <c r="I98" s="1"/>
  <c r="J98" s="1"/>
  <c r="F141"/>
  <c r="G101" s="1"/>
  <c r="H101" s="1"/>
  <c r="F99"/>
  <c r="G59" s="1"/>
  <c r="H59" s="1"/>
  <c r="F139"/>
  <c r="G99" s="1"/>
  <c r="H99" s="1"/>
  <c r="F65"/>
  <c r="I105" s="1"/>
  <c r="J105" s="1"/>
  <c r="F185"/>
  <c r="G145" s="1"/>
  <c r="H145" s="1"/>
  <c r="F56"/>
  <c r="I96" s="1"/>
  <c r="J96" s="1"/>
  <c r="F168" i="63"/>
  <c r="G128" s="1"/>
  <c r="H128" s="1"/>
  <c r="F45"/>
  <c r="I85" s="1"/>
  <c r="J85" s="1"/>
  <c r="F89"/>
  <c r="F153"/>
  <c r="G113" s="1"/>
  <c r="H113" s="1"/>
  <c r="F29"/>
  <c r="I69" s="1"/>
  <c r="J69" s="1"/>
  <c r="F162"/>
  <c r="G122" s="1"/>
  <c r="H122" s="1"/>
  <c r="F26"/>
  <c r="I66" s="1"/>
  <c r="J66" s="1"/>
  <c r="F31"/>
  <c r="I71" s="1"/>
  <c r="J71" s="1"/>
  <c r="F32"/>
  <c r="I72" s="1"/>
  <c r="J72" s="1"/>
  <c r="F118"/>
  <c r="G78" s="1"/>
  <c r="H78" s="1"/>
  <c r="F134"/>
  <c r="G94" s="1"/>
  <c r="H94" s="1"/>
  <c r="F55"/>
  <c r="I95" s="1"/>
  <c r="J95" s="1"/>
  <c r="F170"/>
  <c r="G130" s="1"/>
  <c r="H130" s="1"/>
  <c r="F54"/>
  <c r="I94" s="1"/>
  <c r="J94" s="1"/>
  <c r="F152"/>
  <c r="G112" s="1"/>
  <c r="H112" s="1"/>
  <c r="F99"/>
  <c r="F108"/>
  <c r="G68" s="1"/>
  <c r="H68" s="1"/>
  <c r="F37"/>
  <c r="I77" s="1"/>
  <c r="J77" s="1"/>
  <c r="F192"/>
  <c r="G191" s="1"/>
  <c r="H191" s="1"/>
  <c r="F48"/>
  <c r="I88" s="1"/>
  <c r="J88" s="1"/>
  <c r="F100"/>
  <c r="G60" s="1"/>
  <c r="H60" s="1"/>
  <c r="F33"/>
  <c r="I73" s="1"/>
  <c r="J73" s="1"/>
  <c r="F70"/>
  <c r="G30" s="1"/>
  <c r="H30" s="1"/>
  <c r="F183"/>
  <c r="G143" s="1"/>
  <c r="H143" s="1"/>
  <c r="F173"/>
  <c r="G133" s="1"/>
  <c r="H133" s="1"/>
  <c r="F111"/>
  <c r="G71" s="1"/>
  <c r="H71" s="1"/>
  <c r="F133"/>
  <c r="G93" s="1"/>
  <c r="H93" s="1"/>
  <c r="F74"/>
  <c r="G34" s="1"/>
  <c r="H34" s="1"/>
  <c r="F35"/>
  <c r="I75" s="1"/>
  <c r="J75" s="1"/>
  <c r="F137"/>
  <c r="G97" s="1"/>
  <c r="H97" s="1"/>
  <c r="F132"/>
  <c r="G92" s="1"/>
  <c r="H92" s="1"/>
  <c r="F59"/>
  <c r="I99" s="1"/>
  <c r="J99" s="1"/>
  <c r="F176"/>
  <c r="G136" s="1"/>
  <c r="H136" s="1"/>
  <c r="F107"/>
  <c r="G67" s="1"/>
  <c r="H67" s="1"/>
  <c r="F44"/>
  <c r="I84" s="1"/>
  <c r="J84" s="1"/>
  <c r="F113"/>
  <c r="G73" s="1"/>
  <c r="H73" s="1"/>
  <c r="F90"/>
  <c r="G50" s="1"/>
  <c r="H50" s="1"/>
  <c r="B15"/>
  <c r="N35" i="41" s="1"/>
  <c r="F122" i="63"/>
  <c r="G82" s="1"/>
  <c r="H82" s="1"/>
  <c r="F186"/>
  <c r="G146" s="1"/>
  <c r="H146" s="1"/>
  <c r="F127"/>
  <c r="G87" s="1"/>
  <c r="H87" s="1"/>
  <c r="F58"/>
  <c r="I98" s="1"/>
  <c r="J98" s="1"/>
  <c r="F165"/>
  <c r="G125" s="1"/>
  <c r="H125" s="1"/>
  <c r="F61"/>
  <c r="I101" s="1"/>
  <c r="J101" s="1"/>
  <c r="F46"/>
  <c r="I86" s="1"/>
  <c r="J86" s="1"/>
  <c r="F125"/>
  <c r="G85" s="1"/>
  <c r="H85" s="1"/>
  <c r="F184"/>
  <c r="G144" s="1"/>
  <c r="H144" s="1"/>
  <c r="F47"/>
  <c r="I87" s="1"/>
  <c r="J87" s="1"/>
  <c r="F130"/>
  <c r="G90" s="1"/>
  <c r="H90" s="1"/>
  <c r="F164"/>
  <c r="G124" s="1"/>
  <c r="H124" s="1"/>
  <c r="F145"/>
  <c r="G105" s="1"/>
  <c r="H105" s="1"/>
  <c r="F78"/>
  <c r="G38" s="1"/>
  <c r="H38" s="1"/>
  <c r="F68"/>
  <c r="F34"/>
  <c r="I74" s="1"/>
  <c r="J74" s="1"/>
  <c r="F79"/>
  <c r="G39" s="1"/>
  <c r="H39" s="1"/>
  <c r="F129"/>
  <c r="G89" s="1"/>
  <c r="H89" s="1"/>
  <c r="F49"/>
  <c r="I89" s="1"/>
  <c r="J89" s="1"/>
  <c r="F115"/>
  <c r="G75" s="1"/>
  <c r="H75" s="1"/>
  <c r="F105"/>
  <c r="I145" s="1"/>
  <c r="J145" s="1"/>
  <c r="F64"/>
  <c r="I104" s="1"/>
  <c r="J104" s="1"/>
  <c r="F121"/>
  <c r="G81" s="1"/>
  <c r="H81" s="1"/>
  <c r="F39"/>
  <c r="I79" s="1"/>
  <c r="J79" s="1"/>
  <c r="F150"/>
  <c r="G110" s="1"/>
  <c r="H110" s="1"/>
  <c r="F163"/>
  <c r="G123" s="1"/>
  <c r="H123" s="1"/>
  <c r="F62"/>
  <c r="I102" s="1"/>
  <c r="J102" s="1"/>
  <c r="F81"/>
  <c r="F119"/>
  <c r="G79" s="1"/>
  <c r="H79" s="1"/>
  <c r="F97"/>
  <c r="I137" s="1"/>
  <c r="J137" s="1"/>
  <c r="F38"/>
  <c r="I78" s="1"/>
  <c r="J78" s="1"/>
  <c r="F114"/>
  <c r="G74" s="1"/>
  <c r="H74" s="1"/>
  <c r="F71"/>
  <c r="I111" s="1"/>
  <c r="J111" s="1"/>
  <c r="F57"/>
  <c r="I97" s="1"/>
  <c r="J97" s="1"/>
  <c r="F69"/>
  <c r="F27"/>
  <c r="I67" s="1"/>
  <c r="J67" s="1"/>
  <c r="F171"/>
  <c r="G131" s="1"/>
  <c r="H131" s="1"/>
  <c r="F83"/>
  <c r="F109"/>
  <c r="G69" s="1"/>
  <c r="H69" s="1"/>
  <c r="F135"/>
  <c r="G95" s="1"/>
  <c r="H95" s="1"/>
  <c r="F91"/>
  <c r="I131" s="1"/>
  <c r="J131" s="1"/>
  <c r="F84" i="61"/>
  <c r="I124" s="1"/>
  <c r="J124" s="1"/>
  <c r="F107"/>
  <c r="G67" s="1"/>
  <c r="H67" s="1"/>
  <c r="F30"/>
  <c r="I70" s="1"/>
  <c r="J70" s="1"/>
  <c r="F68"/>
  <c r="G28" s="1"/>
  <c r="H28" s="1"/>
  <c r="F43"/>
  <c r="I83" s="1"/>
  <c r="J83" s="1"/>
  <c r="F70"/>
  <c r="F52"/>
  <c r="I92" s="1"/>
  <c r="J92" s="1"/>
  <c r="F184"/>
  <c r="G144" s="1"/>
  <c r="H144" s="1"/>
  <c r="F105"/>
  <c r="F121"/>
  <c r="G81" s="1"/>
  <c r="H81" s="1"/>
  <c r="F177"/>
  <c r="G137" s="1"/>
  <c r="H137" s="1"/>
  <c r="F108"/>
  <c r="G68" s="1"/>
  <c r="H68" s="1"/>
  <c r="F117"/>
  <c r="G77" s="1"/>
  <c r="H77" s="1"/>
  <c r="F64"/>
  <c r="I104" s="1"/>
  <c r="J104" s="1"/>
  <c r="F102"/>
  <c r="I142" s="1"/>
  <c r="J142" s="1"/>
  <c r="F175"/>
  <c r="G135" s="1"/>
  <c r="H135" s="1"/>
  <c r="F186"/>
  <c r="G146" s="1"/>
  <c r="H146" s="1"/>
  <c r="F163"/>
  <c r="G123" s="1"/>
  <c r="H123" s="1"/>
  <c r="F151"/>
  <c r="G111" s="1"/>
  <c r="H111" s="1"/>
  <c r="F134"/>
  <c r="G94" s="1"/>
  <c r="H94" s="1"/>
  <c r="F28"/>
  <c r="I68" s="1"/>
  <c r="J68" s="1"/>
  <c r="F142"/>
  <c r="G102" s="1"/>
  <c r="H102" s="1"/>
  <c r="F181"/>
  <c r="G141" s="1"/>
  <c r="H141" s="1"/>
  <c r="F42"/>
  <c r="I82" s="1"/>
  <c r="J82" s="1"/>
  <c r="F40"/>
  <c r="I80" s="1"/>
  <c r="J80" s="1"/>
  <c r="F49"/>
  <c r="I89" s="1"/>
  <c r="J89" s="1"/>
  <c r="F109"/>
  <c r="G69" s="1"/>
  <c r="H69" s="1"/>
  <c r="F113"/>
  <c r="G73" s="1"/>
  <c r="H73" s="1"/>
  <c r="F138"/>
  <c r="G98" s="1"/>
  <c r="H98" s="1"/>
  <c r="F77"/>
  <c r="I117" s="1"/>
  <c r="J117" s="1"/>
  <c r="F150"/>
  <c r="G110" s="1"/>
  <c r="H110" s="1"/>
  <c r="F87"/>
  <c r="I127" s="1"/>
  <c r="J127" s="1"/>
  <c r="F63"/>
  <c r="I103" s="1"/>
  <c r="J103" s="1"/>
  <c r="F86"/>
  <c r="I126" s="1"/>
  <c r="J126" s="1"/>
  <c r="F33"/>
  <c r="I73" s="1"/>
  <c r="J73" s="1"/>
  <c r="F152"/>
  <c r="G112" s="1"/>
  <c r="H112" s="1"/>
  <c r="F114"/>
  <c r="G74" s="1"/>
  <c r="H74" s="1"/>
  <c r="F32"/>
  <c r="I72" s="1"/>
  <c r="J72" s="1"/>
  <c r="F127"/>
  <c r="G87" s="1"/>
  <c r="H87" s="1"/>
  <c r="F97"/>
  <c r="I137" s="1"/>
  <c r="J137" s="1"/>
  <c r="F39"/>
  <c r="I79" s="1"/>
  <c r="J79" s="1"/>
  <c r="F156"/>
  <c r="G116" s="1"/>
  <c r="H116" s="1"/>
  <c r="F168"/>
  <c r="G128" s="1"/>
  <c r="H128" s="1"/>
  <c r="F146"/>
  <c r="G106" s="1"/>
  <c r="H106" s="1"/>
  <c r="F193"/>
  <c r="I191" s="1"/>
  <c r="J191" s="1"/>
  <c r="F161"/>
  <c r="G121" s="1"/>
  <c r="H121" s="1"/>
  <c r="F111"/>
  <c r="G71" s="1"/>
  <c r="H71" s="1"/>
  <c r="B15"/>
  <c r="N33" i="41" s="1"/>
  <c r="F26" i="61"/>
  <c r="I66" s="1"/>
  <c r="J66" s="1"/>
  <c r="F50"/>
  <c r="I90" s="1"/>
  <c r="J90" s="1"/>
  <c r="F101"/>
  <c r="I141" s="1"/>
  <c r="J141" s="1"/>
  <c r="F55"/>
  <c r="I95" s="1"/>
  <c r="J95" s="1"/>
  <c r="F72"/>
  <c r="I112" s="1"/>
  <c r="J112" s="1"/>
  <c r="F180"/>
  <c r="G140" s="1"/>
  <c r="H140" s="1"/>
  <c r="F53"/>
  <c r="I93" s="1"/>
  <c r="J93" s="1"/>
  <c r="F147"/>
  <c r="G107" s="1"/>
  <c r="H107" s="1"/>
  <c r="F37"/>
  <c r="I77" s="1"/>
  <c r="J77" s="1"/>
  <c r="F29"/>
  <c r="I69" s="1"/>
  <c r="J69" s="1"/>
  <c r="F192"/>
  <c r="G191" s="1"/>
  <c r="H191" s="1"/>
  <c r="F61"/>
  <c r="I101" s="1"/>
  <c r="J101" s="1"/>
  <c r="F34"/>
  <c r="I74" s="1"/>
  <c r="J74" s="1"/>
  <c r="F173"/>
  <c r="G133" s="1"/>
  <c r="H133" s="1"/>
  <c r="F45"/>
  <c r="I85" s="1"/>
  <c r="J85" s="1"/>
  <c r="F100"/>
  <c r="F128"/>
  <c r="G88" s="1"/>
  <c r="H88" s="1"/>
  <c r="F51"/>
  <c r="I91" s="1"/>
  <c r="J91" s="1"/>
  <c r="F71"/>
  <c r="F158"/>
  <c r="G118" s="1"/>
  <c r="H118" s="1"/>
  <c r="F149"/>
  <c r="G109" s="1"/>
  <c r="H109" s="1"/>
  <c r="F79"/>
  <c r="I119" s="1"/>
  <c r="J119" s="1"/>
  <c r="F116"/>
  <c r="G76" s="1"/>
  <c r="H76" s="1"/>
  <c r="F41"/>
  <c r="I81" s="1"/>
  <c r="J81" s="1"/>
  <c r="F183"/>
  <c r="G143" s="1"/>
  <c r="H143" s="1"/>
  <c r="F119"/>
  <c r="G79" s="1"/>
  <c r="H79" s="1"/>
  <c r="F92"/>
  <c r="F88"/>
  <c r="G48" s="1"/>
  <c r="H48" s="1"/>
  <c r="F160"/>
  <c r="G120" s="1"/>
  <c r="H120" s="1"/>
  <c r="F54"/>
  <c r="I94" s="1"/>
  <c r="J94" s="1"/>
  <c r="F48"/>
  <c r="I88" s="1"/>
  <c r="J88" s="1"/>
  <c r="F174"/>
  <c r="G134" s="1"/>
  <c r="H134" s="1"/>
  <c r="F31"/>
  <c r="I71" s="1"/>
  <c r="J71" s="1"/>
  <c r="F44"/>
  <c r="I84" s="1"/>
  <c r="J84" s="1"/>
  <c r="F89"/>
  <c r="I129" s="1"/>
  <c r="J129" s="1"/>
  <c r="F178"/>
  <c r="G138" s="1"/>
  <c r="H138" s="1"/>
  <c r="F83"/>
  <c r="F110"/>
  <c r="G70" s="1"/>
  <c r="H70" s="1"/>
  <c r="F166"/>
  <c r="G126" s="1"/>
  <c r="H126" s="1"/>
  <c r="F171"/>
  <c r="G131" s="1"/>
  <c r="H131" s="1"/>
  <c r="F195"/>
  <c r="F191"/>
  <c r="F130"/>
  <c r="G90" s="1"/>
  <c r="H90" s="1"/>
  <c r="F157"/>
  <c r="G117" s="1"/>
  <c r="H117" s="1"/>
  <c r="F118"/>
  <c r="G78" s="1"/>
  <c r="H78" s="1"/>
  <c r="F196"/>
  <c r="G195" s="1"/>
  <c r="H195" s="1"/>
  <c r="F145"/>
  <c r="G105" s="1"/>
  <c r="H105" s="1"/>
  <c r="F169"/>
  <c r="G129" s="1"/>
  <c r="H129" s="1"/>
  <c r="F46"/>
  <c r="I86" s="1"/>
  <c r="J86" s="1"/>
  <c r="F179"/>
  <c r="G139" s="1"/>
  <c r="H139" s="1"/>
  <c r="F164"/>
  <c r="G124" s="1"/>
  <c r="H124" s="1"/>
  <c r="F137"/>
  <c r="G97" s="1"/>
  <c r="H97" s="1"/>
  <c r="F60"/>
  <c r="I100" s="1"/>
  <c r="J100" s="1"/>
  <c r="F129"/>
  <c r="G89" s="1"/>
  <c r="H89" s="1"/>
  <c r="F93"/>
  <c r="I133" s="1"/>
  <c r="J133" s="1"/>
  <c r="F122"/>
  <c r="G82" s="1"/>
  <c r="H82" s="1"/>
  <c r="F62"/>
  <c r="I102" s="1"/>
  <c r="J102" s="1"/>
  <c r="F69"/>
  <c r="F162"/>
  <c r="G122" s="1"/>
  <c r="H122" s="1"/>
  <c r="F132"/>
  <c r="G92" s="1"/>
  <c r="H92" s="1"/>
  <c r="F144"/>
  <c r="G104" s="1"/>
  <c r="H104" s="1"/>
  <c r="F85"/>
  <c r="I125" s="1"/>
  <c r="J125" s="1"/>
  <c r="F115"/>
  <c r="G75" s="1"/>
  <c r="H75" s="1"/>
  <c r="F78"/>
  <c r="F131"/>
  <c r="G91" s="1"/>
  <c r="H91" s="1"/>
  <c r="F136"/>
  <c r="G96" s="1"/>
  <c r="H96" s="1"/>
  <c r="F112"/>
  <c r="G72" s="1"/>
  <c r="H72" s="1"/>
  <c r="F165"/>
  <c r="G125" s="1"/>
  <c r="H125" s="1"/>
  <c r="F104"/>
  <c r="I144" s="1"/>
  <c r="J144" s="1"/>
  <c r="F57"/>
  <c r="I97" s="1"/>
  <c r="J97" s="1"/>
  <c r="F67"/>
  <c r="F98"/>
  <c r="F36"/>
  <c r="I76" s="1"/>
  <c r="J76" s="1"/>
  <c r="F126"/>
  <c r="G86" s="1"/>
  <c r="H86" s="1"/>
  <c r="F106"/>
  <c r="F124"/>
  <c r="G84" s="1"/>
  <c r="H84" s="1"/>
  <c r="F66"/>
  <c r="G26" s="1"/>
  <c r="H26" s="1"/>
  <c r="F125"/>
  <c r="G85" s="1"/>
  <c r="H85" s="1"/>
  <c r="F191" i="52"/>
  <c r="F195"/>
  <c r="F158"/>
  <c r="G118" s="1"/>
  <c r="H118" s="1"/>
  <c r="B15"/>
  <c r="F68"/>
  <c r="F67"/>
  <c r="F127"/>
  <c r="G87" s="1"/>
  <c r="H87" s="1"/>
  <c r="F180"/>
  <c r="G140" s="1"/>
  <c r="H140" s="1"/>
  <c r="F113"/>
  <c r="G73" s="1"/>
  <c r="H73" s="1"/>
  <c r="F48"/>
  <c r="I88" s="1"/>
  <c r="J88" s="1"/>
  <c r="F82"/>
  <c r="F130"/>
  <c r="G90" s="1"/>
  <c r="H90" s="1"/>
  <c r="F49"/>
  <c r="I89" s="1"/>
  <c r="J89" s="1"/>
  <c r="F27"/>
  <c r="I67" s="1"/>
  <c r="J67" s="1"/>
  <c r="F193"/>
  <c r="I191" s="1"/>
  <c r="F64"/>
  <c r="I104" s="1"/>
  <c r="J104" s="1"/>
  <c r="F165"/>
  <c r="G125" s="1"/>
  <c r="H125" s="1"/>
  <c r="F65"/>
  <c r="I105" s="1"/>
  <c r="J105" s="1"/>
  <c r="F79"/>
  <c r="F69"/>
  <c r="F149"/>
  <c r="G109" s="1"/>
  <c r="H109" s="1"/>
  <c r="F111"/>
  <c r="G71" s="1"/>
  <c r="H71" s="1"/>
  <c r="F174"/>
  <c r="G134" s="1"/>
  <c r="H134" s="1"/>
  <c r="F126"/>
  <c r="G86" s="1"/>
  <c r="H86" s="1"/>
  <c r="F147"/>
  <c r="G107" s="1"/>
  <c r="H107" s="1"/>
  <c r="F109"/>
  <c r="G69" s="1"/>
  <c r="H69" s="1"/>
  <c r="F42"/>
  <c r="I82" s="1"/>
  <c r="J82" s="1"/>
  <c r="F41"/>
  <c r="I81" s="1"/>
  <c r="J81" s="1"/>
  <c r="F115"/>
  <c r="G75" s="1"/>
  <c r="H75" s="1"/>
  <c r="F81"/>
  <c r="F86"/>
  <c r="F152"/>
  <c r="G112" s="1"/>
  <c r="H112" s="1"/>
  <c r="F37"/>
  <c r="I77" s="1"/>
  <c r="J77" s="1"/>
  <c r="F85"/>
  <c r="F101"/>
  <c r="F95"/>
  <c r="F88"/>
  <c r="F183"/>
  <c r="G143" s="1"/>
  <c r="H143" s="1"/>
  <c r="F59"/>
  <c r="I99" s="1"/>
  <c r="J99" s="1"/>
  <c r="F112"/>
  <c r="G72" s="1"/>
  <c r="H72" s="1"/>
  <c r="F170"/>
  <c r="G130" s="1"/>
  <c r="H130" s="1"/>
  <c r="F61"/>
  <c r="I101" s="1"/>
  <c r="J101" s="1"/>
  <c r="F179"/>
  <c r="G139" s="1"/>
  <c r="H139" s="1"/>
  <c r="F34"/>
  <c r="I74" s="1"/>
  <c r="J74" s="1"/>
  <c r="F77"/>
  <c r="F94"/>
  <c r="F73"/>
  <c r="F110"/>
  <c r="G70" s="1"/>
  <c r="H70" s="1"/>
  <c r="F66"/>
  <c r="F89"/>
  <c r="F84"/>
  <c r="F166"/>
  <c r="G126" s="1"/>
  <c r="H126" s="1"/>
  <c r="F128"/>
  <c r="G88" s="1"/>
  <c r="H88" s="1"/>
  <c r="F164"/>
  <c r="G124" s="1"/>
  <c r="H124" s="1"/>
  <c r="F71"/>
  <c r="F102"/>
  <c r="F116"/>
  <c r="G76" s="1"/>
  <c r="H76" s="1"/>
  <c r="F159"/>
  <c r="G119" s="1"/>
  <c r="H119" s="1"/>
  <c r="F137"/>
  <c r="G97" s="1"/>
  <c r="H97" s="1"/>
  <c r="F151"/>
  <c r="G111" s="1"/>
  <c r="H111" s="1"/>
  <c r="F46"/>
  <c r="I86" s="1"/>
  <c r="J86" s="1"/>
  <c r="F134"/>
  <c r="G94" s="1"/>
  <c r="H94" s="1"/>
  <c r="F176"/>
  <c r="G136" s="1"/>
  <c r="H136" s="1"/>
  <c r="F43"/>
  <c r="I83" s="1"/>
  <c r="J83" s="1"/>
  <c r="F129"/>
  <c r="G89" s="1"/>
  <c r="H89" s="1"/>
  <c r="F167"/>
  <c r="G127" s="1"/>
  <c r="H127" s="1"/>
  <c r="F124"/>
  <c r="G84" s="1"/>
  <c r="H84" s="1"/>
  <c r="F58"/>
  <c r="I98" s="1"/>
  <c r="J98" s="1"/>
  <c r="F78"/>
  <c r="F108"/>
  <c r="G68" s="1"/>
  <c r="H68" s="1"/>
  <c r="F125"/>
  <c r="G85" s="1"/>
  <c r="H85" s="1"/>
  <c r="F97"/>
  <c r="F162"/>
  <c r="G122" s="1"/>
  <c r="H122" s="1"/>
  <c r="F120"/>
  <c r="G80" s="1"/>
  <c r="H80" s="1"/>
  <c r="F132"/>
  <c r="G92" s="1"/>
  <c r="H92" s="1"/>
  <c r="F178"/>
  <c r="G138" s="1"/>
  <c r="H138" s="1"/>
  <c r="F103"/>
  <c r="F50"/>
  <c r="I90" s="1"/>
  <c r="J90" s="1"/>
  <c r="F140"/>
  <c r="G100" s="1"/>
  <c r="H100" s="1"/>
  <c r="F150"/>
  <c r="G110" s="1"/>
  <c r="H110" s="1"/>
  <c r="F72"/>
  <c r="F104"/>
  <c r="F60"/>
  <c r="I100" s="1"/>
  <c r="J100" s="1"/>
  <c r="F54"/>
  <c r="I94" s="1"/>
  <c r="J94" s="1"/>
  <c r="F53"/>
  <c r="I93" s="1"/>
  <c r="J93" s="1"/>
  <c r="F57"/>
  <c r="I97" s="1"/>
  <c r="J97" s="1"/>
  <c r="F186"/>
  <c r="G146" s="1"/>
  <c r="H146" s="1"/>
  <c r="F55"/>
  <c r="I95" s="1"/>
  <c r="J95" s="1"/>
  <c r="F192"/>
  <c r="G191" s="1"/>
  <c r="H191" s="1"/>
  <c r="F92"/>
  <c r="F172"/>
  <c r="G132" s="1"/>
  <c r="H132" s="1"/>
  <c r="F153"/>
  <c r="G113" s="1"/>
  <c r="H113" s="1"/>
  <c r="F118"/>
  <c r="G78" s="1"/>
  <c r="H78" s="1"/>
  <c r="F181"/>
  <c r="G141" s="1"/>
  <c r="H141" s="1"/>
  <c r="F35"/>
  <c r="I75" s="1"/>
  <c r="J75" s="1"/>
  <c r="F87"/>
  <c r="F90"/>
  <c r="F106"/>
  <c r="F196"/>
  <c r="G195" s="1"/>
  <c r="H195" s="1"/>
  <c r="F70"/>
  <c r="F76"/>
  <c r="F36"/>
  <c r="I76" s="1"/>
  <c r="J76" s="1"/>
  <c r="F169"/>
  <c r="G129" s="1"/>
  <c r="H129" s="1"/>
  <c r="F138"/>
  <c r="G98" s="1"/>
  <c r="H98" s="1"/>
  <c r="F175"/>
  <c r="G135" s="1"/>
  <c r="H135" s="1"/>
  <c r="F155"/>
  <c r="G115" s="1"/>
  <c r="H115" s="1"/>
  <c r="F100"/>
  <c r="F121"/>
  <c r="G81" s="1"/>
  <c r="H81" s="1"/>
  <c r="F123"/>
  <c r="G83" s="1"/>
  <c r="H83" s="1"/>
  <c r="F133"/>
  <c r="G93" s="1"/>
  <c r="H93" s="1"/>
  <c r="F184"/>
  <c r="G144" s="1"/>
  <c r="H144" s="1"/>
  <c r="F80"/>
  <c r="F30"/>
  <c r="I70" s="1"/>
  <c r="J70" s="1"/>
  <c r="F160"/>
  <c r="G120" s="1"/>
  <c r="H120" s="1"/>
  <c r="F83"/>
  <c r="F29"/>
  <c r="I69" s="1"/>
  <c r="J69" s="1"/>
  <c r="F119"/>
  <c r="G79" s="1"/>
  <c r="H79" s="1"/>
  <c r="F122"/>
  <c r="G82" s="1"/>
  <c r="H82" s="1"/>
  <c r="F157"/>
  <c r="G117" s="1"/>
  <c r="H117" s="1"/>
  <c r="F197"/>
  <c r="I195" s="1"/>
  <c r="F75"/>
  <c r="F142"/>
  <c r="G102" s="1"/>
  <c r="H102" s="1"/>
  <c r="F107"/>
  <c r="G67" s="1"/>
  <c r="H67" s="1"/>
  <c r="F141"/>
  <c r="G101" s="1"/>
  <c r="H101" s="1"/>
  <c r="F51"/>
  <c r="I91" s="1"/>
  <c r="J91" s="1"/>
  <c r="F146"/>
  <c r="G106" s="1"/>
  <c r="F47"/>
  <c r="I87" s="1"/>
  <c r="J87" s="1"/>
  <c r="F182"/>
  <c r="G142" s="1"/>
  <c r="H142" s="1"/>
  <c r="F26"/>
  <c r="I66" s="1"/>
  <c r="J66" s="1"/>
  <c r="F114"/>
  <c r="G74" s="1"/>
  <c r="H74" s="1"/>
  <c r="F154"/>
  <c r="G114" s="1"/>
  <c r="H114" s="1"/>
  <c r="F148"/>
  <c r="G108" s="1"/>
  <c r="H108" s="1"/>
  <c r="F177"/>
  <c r="G137" s="1"/>
  <c r="H137" s="1"/>
  <c r="F105"/>
  <c r="F40"/>
  <c r="I80" s="1"/>
  <c r="J80" s="1"/>
  <c r="F91"/>
  <c r="F56"/>
  <c r="I96" s="1"/>
  <c r="J96" s="1"/>
  <c r="F168"/>
  <c r="G128" s="1"/>
  <c r="H128" s="1"/>
  <c r="F163"/>
  <c r="G123" s="1"/>
  <c r="H123" s="1"/>
  <c r="F39"/>
  <c r="I79" s="1"/>
  <c r="J79" s="1"/>
  <c r="F99"/>
  <c r="F139"/>
  <c r="G99" s="1"/>
  <c r="H99" s="1"/>
  <c r="F161"/>
  <c r="G121" s="1"/>
  <c r="H121" s="1"/>
  <c r="F156"/>
  <c r="G116" s="1"/>
  <c r="H116" s="1"/>
  <c r="F62"/>
  <c r="I102" s="1"/>
  <c r="J102" s="1"/>
  <c r="F74"/>
  <c r="F38"/>
  <c r="I78" s="1"/>
  <c r="J78" s="1"/>
  <c r="F28"/>
  <c r="I68" s="1"/>
  <c r="J68" s="1"/>
  <c r="F33"/>
  <c r="I73" s="1"/>
  <c r="J73" s="1"/>
  <c r="F136"/>
  <c r="G96" s="1"/>
  <c r="H96" s="1"/>
  <c r="F45"/>
  <c r="I85" s="1"/>
  <c r="J85" s="1"/>
  <c r="F98"/>
  <c r="F52"/>
  <c r="I92" s="1"/>
  <c r="J92" s="1"/>
  <c r="F171"/>
  <c r="G131" s="1"/>
  <c r="H131" s="1"/>
  <c r="F32"/>
  <c r="I72" s="1"/>
  <c r="J72" s="1"/>
  <c r="F145"/>
  <c r="G105" s="1"/>
  <c r="H105" s="1"/>
  <c r="F135"/>
  <c r="G95" s="1"/>
  <c r="H95" s="1"/>
  <c r="F93"/>
  <c r="F96"/>
  <c r="F185"/>
  <c r="G145" s="1"/>
  <c r="H145" s="1"/>
  <c r="F143"/>
  <c r="G103" s="1"/>
  <c r="H103" s="1"/>
  <c r="F44"/>
  <c r="I84" s="1"/>
  <c r="J84" s="1"/>
  <c r="F31"/>
  <c r="I71" s="1"/>
  <c r="J71" s="1"/>
  <c r="F144"/>
  <c r="G104" s="1"/>
  <c r="H104" s="1"/>
  <c r="F173"/>
  <c r="G133" s="1"/>
  <c r="H133" s="1"/>
  <c r="F63"/>
  <c r="I103" s="1"/>
  <c r="J103" s="1"/>
  <c r="F131"/>
  <c r="G91" s="1"/>
  <c r="H91" s="1"/>
  <c r="F117"/>
  <c r="G77" s="1"/>
  <c r="H77" s="1"/>
  <c r="F77" i="67"/>
  <c r="B15"/>
  <c r="F70"/>
  <c r="F83"/>
  <c r="F66"/>
  <c r="F197"/>
  <c r="I195" s="1"/>
  <c r="F75"/>
  <c r="F101"/>
  <c r="F100"/>
  <c r="F94"/>
  <c r="F195"/>
  <c r="F85"/>
  <c r="F106"/>
  <c r="F104"/>
  <c r="F98"/>
  <c r="F86"/>
  <c r="F92"/>
  <c r="F191"/>
  <c r="F82"/>
  <c r="F95"/>
  <c r="F69"/>
  <c r="F84"/>
  <c r="F74"/>
  <c r="F88"/>
  <c r="F78"/>
  <c r="F72"/>
  <c r="F68"/>
  <c r="F76"/>
  <c r="F67"/>
  <c r="F89"/>
  <c r="F81"/>
  <c r="F50"/>
  <c r="I90" s="1"/>
  <c r="J90" s="1"/>
  <c r="F138"/>
  <c r="G98" s="1"/>
  <c r="H98" s="1"/>
  <c r="F51"/>
  <c r="I91" s="1"/>
  <c r="J91" s="1"/>
  <c r="F103"/>
  <c r="F55"/>
  <c r="I95" s="1"/>
  <c r="J95" s="1"/>
  <c r="F128"/>
  <c r="G88" s="1"/>
  <c r="H88" s="1"/>
  <c r="F49"/>
  <c r="I89" s="1"/>
  <c r="J89" s="1"/>
  <c r="F116"/>
  <c r="G76" s="1"/>
  <c r="H76" s="1"/>
  <c r="F107"/>
  <c r="G67" s="1"/>
  <c r="H67" s="1"/>
  <c r="F158"/>
  <c r="G118" s="1"/>
  <c r="H118" s="1"/>
  <c r="F39"/>
  <c r="I79" s="1"/>
  <c r="J79" s="1"/>
  <c r="F73"/>
  <c r="F193"/>
  <c r="I191" s="1"/>
  <c r="F40"/>
  <c r="I80" s="1"/>
  <c r="J80" s="1"/>
  <c r="F171"/>
  <c r="G131" s="1"/>
  <c r="H131" s="1"/>
  <c r="F121"/>
  <c r="G81" s="1"/>
  <c r="H81" s="1"/>
  <c r="F166"/>
  <c r="G126" s="1"/>
  <c r="H126" s="1"/>
  <c r="F120"/>
  <c r="G80" s="1"/>
  <c r="H80" s="1"/>
  <c r="F160"/>
  <c r="G120" s="1"/>
  <c r="H120" s="1"/>
  <c r="F152"/>
  <c r="G112" s="1"/>
  <c r="H112" s="1"/>
  <c r="F151"/>
  <c r="G111" s="1"/>
  <c r="H111" s="1"/>
  <c r="F99"/>
  <c r="F97"/>
  <c r="F156"/>
  <c r="G116" s="1"/>
  <c r="H116" s="1"/>
  <c r="F36"/>
  <c r="I76" s="1"/>
  <c r="J76" s="1"/>
  <c r="F162"/>
  <c r="G122" s="1"/>
  <c r="H122" s="1"/>
  <c r="F61"/>
  <c r="I101" s="1"/>
  <c r="J101" s="1"/>
  <c r="F93"/>
  <c r="F147"/>
  <c r="G107" s="1"/>
  <c r="H107" s="1"/>
  <c r="F110"/>
  <c r="G70" s="1"/>
  <c r="H70" s="1"/>
  <c r="F183"/>
  <c r="G143" s="1"/>
  <c r="H143" s="1"/>
  <c r="F33"/>
  <c r="I73" s="1"/>
  <c r="J73" s="1"/>
  <c r="F87"/>
  <c r="F142"/>
  <c r="G102" s="1"/>
  <c r="H102" s="1"/>
  <c r="F111"/>
  <c r="G71" s="1"/>
  <c r="H71" s="1"/>
  <c r="F136"/>
  <c r="G96" s="1"/>
  <c r="H96" s="1"/>
  <c r="F184"/>
  <c r="G144" s="1"/>
  <c r="H144" s="1"/>
  <c r="F154"/>
  <c r="G114" s="1"/>
  <c r="H114" s="1"/>
  <c r="F124"/>
  <c r="G84" s="1"/>
  <c r="H84" s="1"/>
  <c r="F26"/>
  <c r="I66" s="1"/>
  <c r="J66" s="1"/>
  <c r="F169"/>
  <c r="G129" s="1"/>
  <c r="H129" s="1"/>
  <c r="F131"/>
  <c r="G91" s="1"/>
  <c r="H91" s="1"/>
  <c r="F71"/>
  <c r="F96"/>
  <c r="F143"/>
  <c r="G103" s="1"/>
  <c r="H103" s="1"/>
  <c r="F153"/>
  <c r="G113" s="1"/>
  <c r="H113" s="1"/>
  <c r="F90"/>
  <c r="F54"/>
  <c r="I94" s="1"/>
  <c r="J94" s="1"/>
  <c r="F144"/>
  <c r="G104" s="1"/>
  <c r="H104" s="1"/>
  <c r="F114"/>
  <c r="G74" s="1"/>
  <c r="H74" s="1"/>
  <c r="F167"/>
  <c r="G127" s="1"/>
  <c r="H127" s="1"/>
  <c r="F29"/>
  <c r="I69" s="1"/>
  <c r="J69" s="1"/>
  <c r="F91"/>
  <c r="F46"/>
  <c r="I86" s="1"/>
  <c r="J86" s="1"/>
  <c r="F27"/>
  <c r="I67" s="1"/>
  <c r="J67" s="1"/>
  <c r="F161"/>
  <c r="G121" s="1"/>
  <c r="H121" s="1"/>
  <c r="F28"/>
  <c r="I68" s="1"/>
  <c r="J68" s="1"/>
  <c r="F165"/>
  <c r="G125" s="1"/>
  <c r="H125" s="1"/>
  <c r="F163"/>
  <c r="G123" s="1"/>
  <c r="H123" s="1"/>
  <c r="F132"/>
  <c r="G92" s="1"/>
  <c r="H92" s="1"/>
  <c r="F53"/>
  <c r="I93" s="1"/>
  <c r="J93" s="1"/>
  <c r="F127"/>
  <c r="G87" s="1"/>
  <c r="H87" s="1"/>
  <c r="F180"/>
  <c r="G140" s="1"/>
  <c r="H140" s="1"/>
  <c r="F57"/>
  <c r="I97" s="1"/>
  <c r="J97" s="1"/>
  <c r="F105"/>
  <c r="F146"/>
  <c r="G106" s="1"/>
  <c r="F80"/>
  <c r="F32"/>
  <c r="I72" s="1"/>
  <c r="J72" s="1"/>
  <c r="F155"/>
  <c r="G115" s="1"/>
  <c r="H115" s="1"/>
  <c r="F79"/>
  <c r="F43"/>
  <c r="I83" s="1"/>
  <c r="J83" s="1"/>
  <c r="F48"/>
  <c r="I88" s="1"/>
  <c r="J88" s="1"/>
  <c r="F175"/>
  <c r="G135" s="1"/>
  <c r="H135" s="1"/>
  <c r="F125"/>
  <c r="G85" s="1"/>
  <c r="H85" s="1"/>
  <c r="F196"/>
  <c r="G195" s="1"/>
  <c r="H195" s="1"/>
  <c r="F102"/>
  <c r="F157"/>
  <c r="G117" s="1"/>
  <c r="H117" s="1"/>
  <c r="F139"/>
  <c r="G99" s="1"/>
  <c r="H99" s="1"/>
  <c r="F45"/>
  <c r="I85" s="1"/>
  <c r="J85" s="1"/>
  <c r="F35"/>
  <c r="I75" s="1"/>
  <c r="J75" s="1"/>
  <c r="F172"/>
  <c r="G132" s="1"/>
  <c r="H132" s="1"/>
  <c r="F117"/>
  <c r="G77" s="1"/>
  <c r="H77" s="1"/>
  <c r="F42"/>
  <c r="I82" s="1"/>
  <c r="J82" s="1"/>
  <c r="F176"/>
  <c r="G136" s="1"/>
  <c r="H136" s="1"/>
  <c r="F173"/>
  <c r="G133" s="1"/>
  <c r="H133" s="1"/>
  <c r="F135"/>
  <c r="G95" s="1"/>
  <c r="H95" s="1"/>
  <c r="F129"/>
  <c r="G89" s="1"/>
  <c r="H89" s="1"/>
  <c r="F159"/>
  <c r="G119" s="1"/>
  <c r="H119" s="1"/>
  <c r="F150"/>
  <c r="G110" s="1"/>
  <c r="H110" s="1"/>
  <c r="F182"/>
  <c r="G142" s="1"/>
  <c r="H142" s="1"/>
  <c r="F44"/>
  <c r="I84" s="1"/>
  <c r="J84" s="1"/>
  <c r="F149"/>
  <c r="G109" s="1"/>
  <c r="H109" s="1"/>
  <c r="F192"/>
  <c r="G191" s="1"/>
  <c r="H191" s="1"/>
  <c r="F41"/>
  <c r="I81" s="1"/>
  <c r="J81" s="1"/>
  <c r="F59"/>
  <c r="I99" s="1"/>
  <c r="J99" s="1"/>
  <c r="F168"/>
  <c r="G128" s="1"/>
  <c r="H128" s="1"/>
  <c r="F186"/>
  <c r="G146" s="1"/>
  <c r="H146" s="1"/>
  <c r="F34"/>
  <c r="I74" s="1"/>
  <c r="J74" s="1"/>
  <c r="F145"/>
  <c r="G105" s="1"/>
  <c r="H105" s="1"/>
  <c r="F181"/>
  <c r="G141" s="1"/>
  <c r="H141" s="1"/>
  <c r="F109"/>
  <c r="G69" s="1"/>
  <c r="H69" s="1"/>
  <c r="F118"/>
  <c r="G78" s="1"/>
  <c r="H78" s="1"/>
  <c r="F130"/>
  <c r="G90" s="1"/>
  <c r="H90" s="1"/>
  <c r="F62"/>
  <c r="I102" s="1"/>
  <c r="J102" s="1"/>
  <c r="F37"/>
  <c r="I77" s="1"/>
  <c r="J77" s="1"/>
  <c r="F148"/>
  <c r="G108" s="1"/>
  <c r="H108" s="1"/>
  <c r="F133"/>
  <c r="G93" s="1"/>
  <c r="H93" s="1"/>
  <c r="F65"/>
  <c r="I105" s="1"/>
  <c r="J105" s="1"/>
  <c r="F174"/>
  <c r="G134" s="1"/>
  <c r="H134" s="1"/>
  <c r="F115"/>
  <c r="G75" s="1"/>
  <c r="H75" s="1"/>
  <c r="F140"/>
  <c r="G100" s="1"/>
  <c r="H100" s="1"/>
  <c r="F108"/>
  <c r="G68" s="1"/>
  <c r="H68" s="1"/>
  <c r="F60"/>
  <c r="I100" s="1"/>
  <c r="J100" s="1"/>
  <c r="F112"/>
  <c r="G72" s="1"/>
  <c r="H72" s="1"/>
  <c r="F177"/>
  <c r="G137" s="1"/>
  <c r="H137" s="1"/>
  <c r="F122"/>
  <c r="G82" s="1"/>
  <c r="H82" s="1"/>
  <c r="F30"/>
  <c r="I70" s="1"/>
  <c r="J70" s="1"/>
  <c r="F185"/>
  <c r="G145" s="1"/>
  <c r="H145" s="1"/>
  <c r="F63"/>
  <c r="I103" s="1"/>
  <c r="J103" s="1"/>
  <c r="F31"/>
  <c r="I71" s="1"/>
  <c r="J71" s="1"/>
  <c r="F164"/>
  <c r="G124" s="1"/>
  <c r="H124" s="1"/>
  <c r="F134"/>
  <c r="G94" s="1"/>
  <c r="H94" s="1"/>
  <c r="F137"/>
  <c r="G97" s="1"/>
  <c r="H97" s="1"/>
  <c r="F64"/>
  <c r="I104" s="1"/>
  <c r="J104" s="1"/>
  <c r="F47"/>
  <c r="I87" s="1"/>
  <c r="J87" s="1"/>
  <c r="F170"/>
  <c r="G130" s="1"/>
  <c r="H130" s="1"/>
  <c r="F52"/>
  <c r="I92" s="1"/>
  <c r="J92" s="1"/>
  <c r="F56"/>
  <c r="I96" s="1"/>
  <c r="J96" s="1"/>
  <c r="F123"/>
  <c r="G83" s="1"/>
  <c r="H83" s="1"/>
  <c r="F126"/>
  <c r="G86" s="1"/>
  <c r="H86" s="1"/>
  <c r="F179"/>
  <c r="G139" s="1"/>
  <c r="H139" s="1"/>
  <c r="F38"/>
  <c r="I78" s="1"/>
  <c r="J78" s="1"/>
  <c r="F119"/>
  <c r="G79" s="1"/>
  <c r="H79" s="1"/>
  <c r="F178"/>
  <c r="G138" s="1"/>
  <c r="H138" s="1"/>
  <c r="F58"/>
  <c r="I98" s="1"/>
  <c r="J98" s="1"/>
  <c r="F141"/>
  <c r="G101" s="1"/>
  <c r="H101" s="1"/>
  <c r="F113"/>
  <c r="G73" s="1"/>
  <c r="H73" s="1"/>
  <c r="F195" i="53"/>
  <c r="F191"/>
  <c r="B15"/>
  <c r="F86"/>
  <c r="F159"/>
  <c r="G119" s="1"/>
  <c r="H119" s="1"/>
  <c r="F142"/>
  <c r="G102" s="1"/>
  <c r="H102" s="1"/>
  <c r="F130"/>
  <c r="G90" s="1"/>
  <c r="H90" s="1"/>
  <c r="F119"/>
  <c r="G79" s="1"/>
  <c r="H79" s="1"/>
  <c r="F120"/>
  <c r="G80" s="1"/>
  <c r="H80" s="1"/>
  <c r="F48"/>
  <c r="I88" s="1"/>
  <c r="J88" s="1"/>
  <c r="F121"/>
  <c r="G81" s="1"/>
  <c r="H81" s="1"/>
  <c r="F59"/>
  <c r="I99" s="1"/>
  <c r="J99" s="1"/>
  <c r="F70"/>
  <c r="F193"/>
  <c r="I191" s="1"/>
  <c r="F38"/>
  <c r="I78" s="1"/>
  <c r="J78" s="1"/>
  <c r="F43"/>
  <c r="I83" s="1"/>
  <c r="J83" s="1"/>
  <c r="F73"/>
  <c r="F168"/>
  <c r="G128" s="1"/>
  <c r="H128" s="1"/>
  <c r="F27"/>
  <c r="I67" s="1"/>
  <c r="J67" s="1"/>
  <c r="F45"/>
  <c r="I85" s="1"/>
  <c r="J85" s="1"/>
  <c r="F138"/>
  <c r="G98" s="1"/>
  <c r="H98" s="1"/>
  <c r="F137"/>
  <c r="G97" s="1"/>
  <c r="H97" s="1"/>
  <c r="F56"/>
  <c r="I96" s="1"/>
  <c r="J96" s="1"/>
  <c r="F65"/>
  <c r="I105" s="1"/>
  <c r="J105" s="1"/>
  <c r="F162"/>
  <c r="G122" s="1"/>
  <c r="H122" s="1"/>
  <c r="F77"/>
  <c r="F51"/>
  <c r="I91" s="1"/>
  <c r="J91" s="1"/>
  <c r="F50"/>
  <c r="I90" s="1"/>
  <c r="J90" s="1"/>
  <c r="F185"/>
  <c r="G145" s="1"/>
  <c r="H145" s="1"/>
  <c r="F134"/>
  <c r="G94" s="1"/>
  <c r="H94" s="1"/>
  <c r="F114"/>
  <c r="G74" s="1"/>
  <c r="H74" s="1"/>
  <c r="F47"/>
  <c r="I87" s="1"/>
  <c r="J87" s="1"/>
  <c r="F178"/>
  <c r="G138" s="1"/>
  <c r="H138" s="1"/>
  <c r="F55"/>
  <c r="I95" s="1"/>
  <c r="J95" s="1"/>
  <c r="F81"/>
  <c r="F83"/>
  <c r="F146"/>
  <c r="G106" s="1"/>
  <c r="F145"/>
  <c r="G105" s="1"/>
  <c r="H105" s="1"/>
  <c r="F128"/>
  <c r="G88" s="1"/>
  <c r="H88" s="1"/>
  <c r="F179"/>
  <c r="G139" s="1"/>
  <c r="H139" s="1"/>
  <c r="F154"/>
  <c r="G114" s="1"/>
  <c r="H114" s="1"/>
  <c r="F182"/>
  <c r="G142" s="1"/>
  <c r="H142" s="1"/>
  <c r="F98"/>
  <c r="F69"/>
  <c r="F112"/>
  <c r="G72" s="1"/>
  <c r="H72" s="1"/>
  <c r="F157"/>
  <c r="G117" s="1"/>
  <c r="H117" s="1"/>
  <c r="F46"/>
  <c r="I86" s="1"/>
  <c r="J86" s="1"/>
  <c r="F79"/>
  <c r="F105"/>
  <c r="F93"/>
  <c r="F102"/>
  <c r="F124"/>
  <c r="G84" s="1"/>
  <c r="H84" s="1"/>
  <c r="F141"/>
  <c r="G101" s="1"/>
  <c r="H101" s="1"/>
  <c r="F95"/>
  <c r="F181"/>
  <c r="G141" s="1"/>
  <c r="H141" s="1"/>
  <c r="F170"/>
  <c r="G130" s="1"/>
  <c r="H130" s="1"/>
  <c r="F108"/>
  <c r="G68" s="1"/>
  <c r="H68" s="1"/>
  <c r="F80"/>
  <c r="F186"/>
  <c r="G146" s="1"/>
  <c r="H146" s="1"/>
  <c r="F197"/>
  <c r="I195" s="1"/>
  <c r="F151"/>
  <c r="G111" s="1"/>
  <c r="H111" s="1"/>
  <c r="F71"/>
  <c r="F100"/>
  <c r="F140"/>
  <c r="G100" s="1"/>
  <c r="H100" s="1"/>
  <c r="F117"/>
  <c r="G77" s="1"/>
  <c r="H77" s="1"/>
  <c r="F175"/>
  <c r="G135" s="1"/>
  <c r="H135" s="1"/>
  <c r="F171"/>
  <c r="G131" s="1"/>
  <c r="H131" s="1"/>
  <c r="F115"/>
  <c r="G75" s="1"/>
  <c r="H75" s="1"/>
  <c r="F89"/>
  <c r="F173"/>
  <c r="G133" s="1"/>
  <c r="H133" s="1"/>
  <c r="F131"/>
  <c r="G91" s="1"/>
  <c r="H91" s="1"/>
  <c r="F62"/>
  <c r="I102" s="1"/>
  <c r="J102" s="1"/>
  <c r="F78"/>
  <c r="F66"/>
  <c r="F184"/>
  <c r="G144" s="1"/>
  <c r="H144" s="1"/>
  <c r="F39"/>
  <c r="I79" s="1"/>
  <c r="J79" s="1"/>
  <c r="F113"/>
  <c r="G73" s="1"/>
  <c r="H73" s="1"/>
  <c r="F64"/>
  <c r="I104" s="1"/>
  <c r="J104" s="1"/>
  <c r="F75"/>
  <c r="F104"/>
  <c r="F136"/>
  <c r="G96" s="1"/>
  <c r="H96" s="1"/>
  <c r="F155"/>
  <c r="G115" s="1"/>
  <c r="H115" s="1"/>
  <c r="F41"/>
  <c r="I81" s="1"/>
  <c r="J81" s="1"/>
  <c r="F33"/>
  <c r="I73" s="1"/>
  <c r="J73" s="1"/>
  <c r="F29"/>
  <c r="I69" s="1"/>
  <c r="J69" s="1"/>
  <c r="F144"/>
  <c r="G104" s="1"/>
  <c r="H104" s="1"/>
  <c r="F116"/>
  <c r="G76" s="1"/>
  <c r="H76" s="1"/>
  <c r="F76"/>
  <c r="F54"/>
  <c r="I94" s="1"/>
  <c r="J94" s="1"/>
  <c r="F172"/>
  <c r="G132" s="1"/>
  <c r="H132" s="1"/>
  <c r="F143"/>
  <c r="G103" s="1"/>
  <c r="H103" s="1"/>
  <c r="F92"/>
  <c r="F101"/>
  <c r="F169"/>
  <c r="G129" s="1"/>
  <c r="H129" s="1"/>
  <c r="F118"/>
  <c r="G78" s="1"/>
  <c r="H78" s="1"/>
  <c r="F60"/>
  <c r="I100" s="1"/>
  <c r="J100" s="1"/>
  <c r="F67"/>
  <c r="F158"/>
  <c r="G118" s="1"/>
  <c r="H118" s="1"/>
  <c r="F52"/>
  <c r="I92" s="1"/>
  <c r="J92" s="1"/>
  <c r="F192"/>
  <c r="G191" s="1"/>
  <c r="H191" s="1"/>
  <c r="F94"/>
  <c r="F110"/>
  <c r="G70" s="1"/>
  <c r="H70" s="1"/>
  <c r="F88"/>
  <c r="F32"/>
  <c r="I72" s="1"/>
  <c r="J72" s="1"/>
  <c r="F97"/>
  <c r="F90"/>
  <c r="F111"/>
  <c r="G71" s="1"/>
  <c r="H71" s="1"/>
  <c r="F174"/>
  <c r="G134" s="1"/>
  <c r="H134" s="1"/>
  <c r="F148"/>
  <c r="G108" s="1"/>
  <c r="H108" s="1"/>
  <c r="F132"/>
  <c r="G92" s="1"/>
  <c r="H92" s="1"/>
  <c r="F109"/>
  <c r="G69" s="1"/>
  <c r="H69" s="1"/>
  <c r="F72"/>
  <c r="F152"/>
  <c r="G112" s="1"/>
  <c r="H112" s="1"/>
  <c r="F180"/>
  <c r="G140" s="1"/>
  <c r="H140" s="1"/>
  <c r="F133"/>
  <c r="G93" s="1"/>
  <c r="H93" s="1"/>
  <c r="F163"/>
  <c r="G123" s="1"/>
  <c r="H123" s="1"/>
  <c r="F96"/>
  <c r="F84"/>
  <c r="F149"/>
  <c r="G109" s="1"/>
  <c r="H109" s="1"/>
  <c r="F53"/>
  <c r="I93" s="1"/>
  <c r="J93" s="1"/>
  <c r="F176"/>
  <c r="G136" s="1"/>
  <c r="H136" s="1"/>
  <c r="F196"/>
  <c r="G195" s="1"/>
  <c r="H195" s="1"/>
  <c r="F103"/>
  <c r="F40"/>
  <c r="I80" s="1"/>
  <c r="J80" s="1"/>
  <c r="F164"/>
  <c r="G124" s="1"/>
  <c r="H124" s="1"/>
  <c r="F42"/>
  <c r="I82" s="1"/>
  <c r="J82" s="1"/>
  <c r="F31"/>
  <c r="I71" s="1"/>
  <c r="J71" s="1"/>
  <c r="F177"/>
  <c r="G137" s="1"/>
  <c r="H137" s="1"/>
  <c r="F37"/>
  <c r="I77" s="1"/>
  <c r="J77" s="1"/>
  <c r="F125"/>
  <c r="G85" s="1"/>
  <c r="H85" s="1"/>
  <c r="F34"/>
  <c r="I74" s="1"/>
  <c r="J74" s="1"/>
  <c r="F58"/>
  <c r="I98" s="1"/>
  <c r="J98" s="1"/>
  <c r="F123"/>
  <c r="G83" s="1"/>
  <c r="H83" s="1"/>
  <c r="F126"/>
  <c r="G86" s="1"/>
  <c r="H86" s="1"/>
  <c r="F160"/>
  <c r="G120" s="1"/>
  <c r="H120" s="1"/>
  <c r="F28"/>
  <c r="I68" s="1"/>
  <c r="J68" s="1"/>
  <c r="F135"/>
  <c r="G95" s="1"/>
  <c r="H95" s="1"/>
  <c r="F183"/>
  <c r="G143" s="1"/>
  <c r="H143" s="1"/>
  <c r="F82"/>
  <c r="F68"/>
  <c r="F127"/>
  <c r="G87" s="1"/>
  <c r="H87" s="1"/>
  <c r="F87"/>
  <c r="F99"/>
  <c r="F57"/>
  <c r="I97" s="1"/>
  <c r="J97" s="1"/>
  <c r="F122"/>
  <c r="G82" s="1"/>
  <c r="H82" s="1"/>
  <c r="F74"/>
  <c r="F85"/>
  <c r="F150"/>
  <c r="G110" s="1"/>
  <c r="H110" s="1"/>
  <c r="F26"/>
  <c r="I66" s="1"/>
  <c r="J66" s="1"/>
  <c r="F156"/>
  <c r="G116" s="1"/>
  <c r="H116" s="1"/>
  <c r="F153"/>
  <c r="G113" s="1"/>
  <c r="H113" s="1"/>
  <c r="F63"/>
  <c r="I103" s="1"/>
  <c r="J103" s="1"/>
  <c r="F147"/>
  <c r="G107" s="1"/>
  <c r="H107" s="1"/>
  <c r="F91"/>
  <c r="F30"/>
  <c r="I70" s="1"/>
  <c r="J70" s="1"/>
  <c r="F107"/>
  <c r="G67" s="1"/>
  <c r="H67" s="1"/>
  <c r="F61"/>
  <c r="I101" s="1"/>
  <c r="J101" s="1"/>
  <c r="F49"/>
  <c r="I89" s="1"/>
  <c r="J89" s="1"/>
  <c r="F35"/>
  <c r="I75" s="1"/>
  <c r="J75" s="1"/>
  <c r="F129"/>
  <c r="G89" s="1"/>
  <c r="H89" s="1"/>
  <c r="F44"/>
  <c r="I84" s="1"/>
  <c r="J84" s="1"/>
  <c r="F106"/>
  <c r="F36"/>
  <c r="I76" s="1"/>
  <c r="J76" s="1"/>
  <c r="F139"/>
  <c r="G99" s="1"/>
  <c r="H99" s="1"/>
  <c r="F161"/>
  <c r="G121" s="1"/>
  <c r="H121" s="1"/>
  <c r="F167"/>
  <c r="G127" s="1"/>
  <c r="H127" s="1"/>
  <c r="F166"/>
  <c r="G126" s="1"/>
  <c r="H126" s="1"/>
  <c r="F165"/>
  <c r="G125" s="1"/>
  <c r="H125" s="1"/>
  <c r="F195" i="51"/>
  <c r="F191"/>
  <c r="F84"/>
  <c r="F57"/>
  <c r="I97" s="1"/>
  <c r="J97" s="1"/>
  <c r="F92"/>
  <c r="F129"/>
  <c r="G89" s="1"/>
  <c r="H89" s="1"/>
  <c r="F139"/>
  <c r="G99" s="1"/>
  <c r="H99" s="1"/>
  <c r="F125"/>
  <c r="G85" s="1"/>
  <c r="H85" s="1"/>
  <c r="F161"/>
  <c r="G121" s="1"/>
  <c r="H121" s="1"/>
  <c r="F34"/>
  <c r="I74" s="1"/>
  <c r="J74" s="1"/>
  <c r="F88"/>
  <c r="F153"/>
  <c r="G113" s="1"/>
  <c r="H113" s="1"/>
  <c r="F172"/>
  <c r="G132" s="1"/>
  <c r="H132" s="1"/>
  <c r="F151"/>
  <c r="G111" s="1"/>
  <c r="H111" s="1"/>
  <c r="F89"/>
  <c r="F133"/>
  <c r="G93" s="1"/>
  <c r="H93" s="1"/>
  <c r="F186"/>
  <c r="G146" s="1"/>
  <c r="H146" s="1"/>
  <c r="F93"/>
  <c r="F105"/>
  <c r="F148"/>
  <c r="G108" s="1"/>
  <c r="H108" s="1"/>
  <c r="F120"/>
  <c r="G80" s="1"/>
  <c r="H80" s="1"/>
  <c r="F131"/>
  <c r="G91" s="1"/>
  <c r="H91" s="1"/>
  <c r="F43"/>
  <c r="I83" s="1"/>
  <c r="J83" s="1"/>
  <c r="F96"/>
  <c r="F95"/>
  <c r="F50"/>
  <c r="I90" s="1"/>
  <c r="J90" s="1"/>
  <c r="F158"/>
  <c r="G118" s="1"/>
  <c r="H118" s="1"/>
  <c r="F171"/>
  <c r="G131" s="1"/>
  <c r="H131" s="1"/>
  <c r="F99"/>
  <c r="F68"/>
  <c r="F181"/>
  <c r="G141" s="1"/>
  <c r="H141" s="1"/>
  <c r="F164"/>
  <c r="G124" s="1"/>
  <c r="H124" s="1"/>
  <c r="F127"/>
  <c r="G87" s="1"/>
  <c r="H87" s="1"/>
  <c r="F170"/>
  <c r="G130" s="1"/>
  <c r="H130" s="1"/>
  <c r="F137"/>
  <c r="G97" s="1"/>
  <c r="H97" s="1"/>
  <c r="F138"/>
  <c r="G98" s="1"/>
  <c r="H98" s="1"/>
  <c r="F60"/>
  <c r="I100" s="1"/>
  <c r="J100" s="1"/>
  <c r="F169"/>
  <c r="G129" s="1"/>
  <c r="H129" s="1"/>
  <c r="F122"/>
  <c r="G82" s="1"/>
  <c r="H82" s="1"/>
  <c r="F114"/>
  <c r="G74" s="1"/>
  <c r="H74" s="1"/>
  <c r="F145"/>
  <c r="G105" s="1"/>
  <c r="H105" s="1"/>
  <c r="F76"/>
  <c r="F74"/>
  <c r="F166"/>
  <c r="G126" s="1"/>
  <c r="H126" s="1"/>
  <c r="F185"/>
  <c r="G145" s="1"/>
  <c r="H145" s="1"/>
  <c r="F115"/>
  <c r="G75" s="1"/>
  <c r="H75" s="1"/>
  <c r="F72"/>
  <c r="F82"/>
  <c r="F126"/>
  <c r="G86" s="1"/>
  <c r="H86" s="1"/>
  <c r="F142"/>
  <c r="G102" s="1"/>
  <c r="H102" s="1"/>
  <c r="F56"/>
  <c r="I96" s="1"/>
  <c r="J96" s="1"/>
  <c r="F29"/>
  <c r="I69" s="1"/>
  <c r="J69" s="1"/>
  <c r="F85"/>
  <c r="F174"/>
  <c r="G134" s="1"/>
  <c r="H134" s="1"/>
  <c r="F94"/>
  <c r="F177"/>
  <c r="G137" s="1"/>
  <c r="H137" s="1"/>
  <c r="F135"/>
  <c r="G95" s="1"/>
  <c r="H95" s="1"/>
  <c r="F165"/>
  <c r="G125" s="1"/>
  <c r="H125" s="1"/>
  <c r="F80"/>
  <c r="F66"/>
  <c r="F183"/>
  <c r="G143" s="1"/>
  <c r="H143" s="1"/>
  <c r="F168"/>
  <c r="G128" s="1"/>
  <c r="H128" s="1"/>
  <c r="F73"/>
  <c r="F39"/>
  <c r="I79" s="1"/>
  <c r="J79" s="1"/>
  <c r="F176"/>
  <c r="G136" s="1"/>
  <c r="H136" s="1"/>
  <c r="F184"/>
  <c r="G144" s="1"/>
  <c r="H144" s="1"/>
  <c r="F146"/>
  <c r="G106" s="1"/>
  <c r="F102"/>
  <c r="F104"/>
  <c r="F167"/>
  <c r="G127" s="1"/>
  <c r="H127" s="1"/>
  <c r="F192"/>
  <c r="G191" s="1"/>
  <c r="H191" s="1"/>
  <c r="F134"/>
  <c r="G94" s="1"/>
  <c r="H94" s="1"/>
  <c r="F160"/>
  <c r="G120" s="1"/>
  <c r="H120" s="1"/>
  <c r="F193"/>
  <c r="I191" s="1"/>
  <c r="F173"/>
  <c r="G133" s="1"/>
  <c r="H133" s="1"/>
  <c r="F143"/>
  <c r="G103" s="1"/>
  <c r="H103" s="1"/>
  <c r="F52"/>
  <c r="I92" s="1"/>
  <c r="J92" s="1"/>
  <c r="F79"/>
  <c r="F30"/>
  <c r="I70" s="1"/>
  <c r="J70" s="1"/>
  <c r="F113"/>
  <c r="G73" s="1"/>
  <c r="H73" s="1"/>
  <c r="F49"/>
  <c r="I89" s="1"/>
  <c r="J89" s="1"/>
  <c r="F116"/>
  <c r="G76" s="1"/>
  <c r="H76" s="1"/>
  <c r="F36"/>
  <c r="I76" s="1"/>
  <c r="J76" s="1"/>
  <c r="F28"/>
  <c r="I68" s="1"/>
  <c r="J68" s="1"/>
  <c r="F121"/>
  <c r="G81" s="1"/>
  <c r="H81" s="1"/>
  <c r="F123"/>
  <c r="G83" s="1"/>
  <c r="H83" s="1"/>
  <c r="B15"/>
  <c r="F90"/>
  <c r="F54"/>
  <c r="I94" s="1"/>
  <c r="J94" s="1"/>
  <c r="F156"/>
  <c r="G116" s="1"/>
  <c r="H116" s="1"/>
  <c r="F69"/>
  <c r="F197"/>
  <c r="I195" s="1"/>
  <c r="F152"/>
  <c r="G112" s="1"/>
  <c r="H112" s="1"/>
  <c r="F178"/>
  <c r="G138" s="1"/>
  <c r="H138" s="1"/>
  <c r="F118"/>
  <c r="G78" s="1"/>
  <c r="H78" s="1"/>
  <c r="F67"/>
  <c r="F48"/>
  <c r="I88" s="1"/>
  <c r="J88" s="1"/>
  <c r="F78"/>
  <c r="F124"/>
  <c r="G84" s="1"/>
  <c r="H84" s="1"/>
  <c r="F27"/>
  <c r="I67" s="1"/>
  <c r="J67" s="1"/>
  <c r="F175"/>
  <c r="G135" s="1"/>
  <c r="H135" s="1"/>
  <c r="F70"/>
  <c r="F117"/>
  <c r="G77" s="1"/>
  <c r="H77" s="1"/>
  <c r="F37"/>
  <c r="I77" s="1"/>
  <c r="J77" s="1"/>
  <c r="F128"/>
  <c r="G88" s="1"/>
  <c r="H88" s="1"/>
  <c r="F159"/>
  <c r="G119" s="1"/>
  <c r="H119" s="1"/>
  <c r="F155"/>
  <c r="G115" s="1"/>
  <c r="H115" s="1"/>
  <c r="F107"/>
  <c r="G67" s="1"/>
  <c r="H67" s="1"/>
  <c r="F62"/>
  <c r="I102" s="1"/>
  <c r="J102" s="1"/>
  <c r="F119"/>
  <c r="G79" s="1"/>
  <c r="H79" s="1"/>
  <c r="F180"/>
  <c r="G140" s="1"/>
  <c r="H140" s="1"/>
  <c r="F97"/>
  <c r="F40"/>
  <c r="I80" s="1"/>
  <c r="J80" s="1"/>
  <c r="F64"/>
  <c r="I104" s="1"/>
  <c r="J104" s="1"/>
  <c r="F130"/>
  <c r="G90" s="1"/>
  <c r="H90" s="1"/>
  <c r="F112"/>
  <c r="G72" s="1"/>
  <c r="H72" s="1"/>
  <c r="F71"/>
  <c r="F33"/>
  <c r="I73" s="1"/>
  <c r="J73" s="1"/>
  <c r="F144"/>
  <c r="G104" s="1"/>
  <c r="H104" s="1"/>
  <c r="F150"/>
  <c r="G110" s="1"/>
  <c r="H110" s="1"/>
  <c r="F35"/>
  <c r="I75" s="1"/>
  <c r="J75" s="1"/>
  <c r="F41"/>
  <c r="I81" s="1"/>
  <c r="J81" s="1"/>
  <c r="F47"/>
  <c r="I87" s="1"/>
  <c r="J87" s="1"/>
  <c r="F61"/>
  <c r="I101" s="1"/>
  <c r="J101" s="1"/>
  <c r="F182"/>
  <c r="G142" s="1"/>
  <c r="H142" s="1"/>
  <c r="F110"/>
  <c r="G70" s="1"/>
  <c r="H70" s="1"/>
  <c r="F51"/>
  <c r="I91" s="1"/>
  <c r="J91" s="1"/>
  <c r="F111"/>
  <c r="G71" s="1"/>
  <c r="H71" s="1"/>
  <c r="F46"/>
  <c r="I86" s="1"/>
  <c r="J86" s="1"/>
  <c r="F87"/>
  <c r="F141"/>
  <c r="G101" s="1"/>
  <c r="H101" s="1"/>
  <c r="F75"/>
  <c r="F196"/>
  <c r="G195" s="1"/>
  <c r="H195" s="1"/>
  <c r="F42"/>
  <c r="I82" s="1"/>
  <c r="J82" s="1"/>
  <c r="F44"/>
  <c r="I84" s="1"/>
  <c r="J84" s="1"/>
  <c r="F98"/>
  <c r="F91"/>
  <c r="F53"/>
  <c r="I93" s="1"/>
  <c r="J93" s="1"/>
  <c r="F136"/>
  <c r="G96" s="1"/>
  <c r="H96" s="1"/>
  <c r="F81"/>
  <c r="F147"/>
  <c r="G107" s="1"/>
  <c r="H107" s="1"/>
  <c r="F26"/>
  <c r="I66" s="1"/>
  <c r="J66" s="1"/>
  <c r="F149"/>
  <c r="G109" s="1"/>
  <c r="H109" s="1"/>
  <c r="F154"/>
  <c r="G114" s="1"/>
  <c r="H114" s="1"/>
  <c r="F140"/>
  <c r="G100" s="1"/>
  <c r="H100" s="1"/>
  <c r="F109"/>
  <c r="G69" s="1"/>
  <c r="H69" s="1"/>
  <c r="F59"/>
  <c r="I99" s="1"/>
  <c r="J99" s="1"/>
  <c r="F163"/>
  <c r="G123" s="1"/>
  <c r="H123" s="1"/>
  <c r="F106"/>
  <c r="F132"/>
  <c r="G92" s="1"/>
  <c r="H92" s="1"/>
  <c r="F108"/>
  <c r="G68" s="1"/>
  <c r="H68" s="1"/>
  <c r="F63"/>
  <c r="I103" s="1"/>
  <c r="J103" s="1"/>
  <c r="F162"/>
  <c r="G122" s="1"/>
  <c r="H122" s="1"/>
  <c r="F77"/>
  <c r="F101"/>
  <c r="F31"/>
  <c r="I71" s="1"/>
  <c r="J71" s="1"/>
  <c r="F157"/>
  <c r="G117" s="1"/>
  <c r="H117" s="1"/>
  <c r="F58"/>
  <c r="I98" s="1"/>
  <c r="J98" s="1"/>
  <c r="F86"/>
  <c r="F83"/>
  <c r="F100"/>
  <c r="F103"/>
  <c r="F55"/>
  <c r="I95" s="1"/>
  <c r="J95" s="1"/>
  <c r="F38"/>
  <c r="I78" s="1"/>
  <c r="J78" s="1"/>
  <c r="F65"/>
  <c r="I105" s="1"/>
  <c r="J105" s="1"/>
  <c r="F179"/>
  <c r="G139" s="1"/>
  <c r="H139" s="1"/>
  <c r="F32"/>
  <c r="I72" s="1"/>
  <c r="J72" s="1"/>
  <c r="F45"/>
  <c r="I85" s="1"/>
  <c r="J85" s="1"/>
  <c r="T122" i="52" l="1"/>
  <c r="U122" s="1"/>
  <c r="T168" i="65"/>
  <c r="U168" s="1"/>
  <c r="T157" i="53"/>
  <c r="U157" s="1"/>
  <c r="AD146" i="64"/>
  <c r="AD146" i="51"/>
  <c r="AD146" i="57"/>
  <c r="AD146" i="63"/>
  <c r="AD146" i="54"/>
  <c r="AD146" i="58"/>
  <c r="AD146" i="55"/>
  <c r="AD146" i="56"/>
  <c r="AD146" i="47"/>
  <c r="AD146" i="48"/>
  <c r="AD146" i="60"/>
  <c r="AD146" i="61"/>
  <c r="AD146" i="50"/>
  <c r="AD146" i="59"/>
  <c r="AD146" i="65"/>
  <c r="AD146" i="67"/>
  <c r="AD146" i="53"/>
  <c r="AD146" i="52"/>
  <c r="AD146" i="66"/>
  <c r="AD146" i="68"/>
  <c r="AD146" i="49"/>
  <c r="T148" i="50"/>
  <c r="U148" s="1"/>
  <c r="T145" i="68"/>
  <c r="U145" s="1"/>
  <c r="T142" i="55"/>
  <c r="U142" s="1"/>
  <c r="T164" i="49"/>
  <c r="U164" s="1"/>
  <c r="T107" i="63"/>
  <c r="U107" s="1"/>
  <c r="T118" i="61"/>
  <c r="U118" s="1"/>
  <c r="T134" i="57"/>
  <c r="U134" s="1"/>
  <c r="T167" i="56"/>
  <c r="U167" s="1"/>
  <c r="T141" i="67"/>
  <c r="U141" s="1"/>
  <c r="T173" i="50"/>
  <c r="U173" s="1"/>
  <c r="T127" i="65"/>
  <c r="U127" s="1"/>
  <c r="T112" i="61"/>
  <c r="U112" s="1"/>
  <c r="T148" i="66"/>
  <c r="U148" s="1"/>
  <c r="T150" i="60"/>
  <c r="U150" s="1"/>
  <c r="T166" i="68"/>
  <c r="U166" s="1"/>
  <c r="T176" i="48"/>
  <c r="U176" s="1"/>
  <c r="T180" i="65"/>
  <c r="U180" s="1"/>
  <c r="T142" i="66"/>
  <c r="U142" s="1"/>
  <c r="T167" i="68"/>
  <c r="U167" s="1"/>
  <c r="T111"/>
  <c r="U111" s="1"/>
  <c r="T120" i="61"/>
  <c r="U120" s="1"/>
  <c r="T132" i="47"/>
  <c r="U132" s="1"/>
  <c r="T132" i="54"/>
  <c r="U132" s="1"/>
  <c r="T131" i="55"/>
  <c r="U131" s="1"/>
  <c r="T178"/>
  <c r="U178" s="1"/>
  <c r="T182"/>
  <c r="U182" s="1"/>
  <c r="T113" i="50"/>
  <c r="U113" s="1"/>
  <c r="T140" i="55"/>
  <c r="U140" s="1"/>
  <c r="T156" i="54"/>
  <c r="U156" s="1"/>
  <c r="T156" i="53"/>
  <c r="U156" s="1"/>
  <c r="T118" i="50"/>
  <c r="U118" s="1"/>
  <c r="T186"/>
  <c r="U186" s="1"/>
  <c r="T137" i="66"/>
  <c r="U137" s="1"/>
  <c r="T149" i="54"/>
  <c r="U149" s="1"/>
  <c r="T138" i="57"/>
  <c r="U138" s="1"/>
  <c r="T123" i="55"/>
  <c r="U123" s="1"/>
  <c r="T117" i="61"/>
  <c r="U117" s="1"/>
  <c r="T156" i="63"/>
  <c r="U156" s="1"/>
  <c r="T136" i="66"/>
  <c r="U136" s="1"/>
  <c r="T123" i="68"/>
  <c r="U123" s="1"/>
  <c r="T128" i="61"/>
  <c r="U128" s="1"/>
  <c r="T143" i="59"/>
  <c r="U143" s="1"/>
  <c r="T174" i="47"/>
  <c r="U174" s="1"/>
  <c r="T116" i="51"/>
  <c r="U116" s="1"/>
  <c r="T137" i="58"/>
  <c r="U137" s="1"/>
  <c r="T150" i="61"/>
  <c r="U150" s="1"/>
  <c r="T113"/>
  <c r="U113" s="1"/>
  <c r="T167" i="63"/>
  <c r="U167" s="1"/>
  <c r="T183" i="60"/>
  <c r="U183" s="1"/>
  <c r="T118" i="55"/>
  <c r="U118" s="1"/>
  <c r="T135" i="60"/>
  <c r="U135" s="1"/>
  <c r="T112" i="52"/>
  <c r="U112" s="1"/>
  <c r="T163" i="54"/>
  <c r="U163" s="1"/>
  <c r="T139" i="60"/>
  <c r="U139" s="1"/>
  <c r="T154" i="50"/>
  <c r="U154" s="1"/>
  <c r="T138" i="49"/>
  <c r="U138" s="1"/>
  <c r="T176" i="53"/>
  <c r="U176" s="1"/>
  <c r="T114" i="66"/>
  <c r="U114" s="1"/>
  <c r="T106" i="63"/>
  <c r="U106" s="1"/>
  <c r="T153" i="48"/>
  <c r="U153" s="1"/>
  <c r="T126"/>
  <c r="U126" s="1"/>
  <c r="T139" i="50"/>
  <c r="U139" s="1"/>
  <c r="T178" i="63"/>
  <c r="U178" s="1"/>
  <c r="T108" i="47"/>
  <c r="U108" s="1"/>
  <c r="T110" i="58"/>
  <c r="U110" s="1"/>
  <c r="T168" i="66"/>
  <c r="U168" s="1"/>
  <c r="T145" i="61"/>
  <c r="U145" s="1"/>
  <c r="T179" i="47"/>
  <c r="U179" s="1"/>
  <c r="T176" i="68"/>
  <c r="U176" s="1"/>
  <c r="T123" i="50"/>
  <c r="U123" s="1"/>
  <c r="T134" i="65"/>
  <c r="U134" s="1"/>
  <c r="T122" i="48"/>
  <c r="U122" s="1"/>
  <c r="T131"/>
  <c r="U131" s="1"/>
  <c r="T178" i="50"/>
  <c r="U178" s="1"/>
  <c r="T119" i="51"/>
  <c r="U119" s="1"/>
  <c r="T154" i="59"/>
  <c r="U154" s="1"/>
  <c r="T156" i="49"/>
  <c r="U156" s="1"/>
  <c r="T163" i="61"/>
  <c r="U163" s="1"/>
  <c r="T149" i="66"/>
  <c r="U149" s="1"/>
  <c r="T124" i="57"/>
  <c r="U124" s="1"/>
  <c r="T149" i="59"/>
  <c r="U149" s="1"/>
  <c r="T144" i="58"/>
  <c r="U144" s="1"/>
  <c r="T176" i="52"/>
  <c r="U176" s="1"/>
  <c r="T181" i="66"/>
  <c r="U181" s="1"/>
  <c r="T175" i="51"/>
  <c r="U175" s="1"/>
  <c r="T120" i="54"/>
  <c r="U120" s="1"/>
  <c r="T152" i="57"/>
  <c r="U152" s="1"/>
  <c r="T178" i="66"/>
  <c r="U178" s="1"/>
  <c r="T158" i="48"/>
  <c r="U158" s="1"/>
  <c r="T120" i="65"/>
  <c r="U120" s="1"/>
  <c r="T161" i="58"/>
  <c r="U161" s="1"/>
  <c r="T158" i="53"/>
  <c r="U158" s="1"/>
  <c r="T135" i="49"/>
  <c r="U135" s="1"/>
  <c r="T126" i="60"/>
  <c r="U126" s="1"/>
  <c r="T143" i="57"/>
  <c r="U143" s="1"/>
  <c r="T150" i="68"/>
  <c r="U150" s="1"/>
  <c r="T131" i="56"/>
  <c r="U131" s="1"/>
  <c r="T107" i="57"/>
  <c r="U107" s="1"/>
  <c r="T135" i="51"/>
  <c r="U135" s="1"/>
  <c r="T130" i="66"/>
  <c r="U130" s="1"/>
  <c r="T162" i="52"/>
  <c r="U162" s="1"/>
  <c r="T163" i="59"/>
  <c r="U163" s="1"/>
  <c r="T147" i="58"/>
  <c r="U147" s="1"/>
  <c r="T144" i="59"/>
  <c r="U144" s="1"/>
  <c r="T148" i="58"/>
  <c r="U148" s="1"/>
  <c r="T142" i="49"/>
  <c r="U142" s="1"/>
  <c r="T162" i="51"/>
  <c r="U162" s="1"/>
  <c r="T115" i="59"/>
  <c r="U115" s="1"/>
  <c r="T160" i="58"/>
  <c r="U160" s="1"/>
  <c r="T131" i="51"/>
  <c r="U131" s="1"/>
  <c r="T135" i="58"/>
  <c r="U135" s="1"/>
  <c r="T186" i="61"/>
  <c r="U186" s="1"/>
  <c r="T166"/>
  <c r="U166" s="1"/>
  <c r="T157"/>
  <c r="U157" s="1"/>
  <c r="T143" i="55"/>
  <c r="U143" s="1"/>
  <c r="T173" i="48"/>
  <c r="U173" s="1"/>
  <c r="T109" i="68"/>
  <c r="U109" s="1"/>
  <c r="T163" i="52"/>
  <c r="U163" s="1"/>
  <c r="T184" i="64"/>
  <c r="U184" s="1"/>
  <c r="T166" i="58"/>
  <c r="U166" s="1"/>
  <c r="T128" i="63"/>
  <c r="U128" s="1"/>
  <c r="T168" i="59"/>
  <c r="U168" s="1"/>
  <c r="T161" i="67"/>
  <c r="U161" s="1"/>
  <c r="T116"/>
  <c r="U116" s="1"/>
  <c r="T131"/>
  <c r="U131" s="1"/>
  <c r="T164" i="59"/>
  <c r="U164" s="1"/>
  <c r="T171" i="51"/>
  <c r="U171" s="1"/>
  <c r="T106" i="57"/>
  <c r="U106" s="1"/>
  <c r="T178" i="49"/>
  <c r="U178" s="1"/>
  <c r="T171" i="59"/>
  <c r="U171" s="1"/>
  <c r="T170" i="57"/>
  <c r="U170" s="1"/>
  <c r="T135" i="61"/>
  <c r="U135" s="1"/>
  <c r="T176" i="58"/>
  <c r="U176" s="1"/>
  <c r="T166" i="54"/>
  <c r="U166" s="1"/>
  <c r="T112" i="67"/>
  <c r="U112" s="1"/>
  <c r="T157" i="54"/>
  <c r="U157" s="1"/>
  <c r="T139" i="58"/>
  <c r="U139" s="1"/>
  <c r="T177"/>
  <c r="U177" s="1"/>
  <c r="T157" i="63"/>
  <c r="U157" s="1"/>
  <c r="T174" i="66"/>
  <c r="U174" s="1"/>
  <c r="T120" i="48"/>
  <c r="U120" s="1"/>
  <c r="T180"/>
  <c r="U180" s="1"/>
  <c r="T168"/>
  <c r="U168" s="1"/>
  <c r="T112"/>
  <c r="U112" s="1"/>
  <c r="T125"/>
  <c r="U125" s="1"/>
  <c r="T107"/>
  <c r="U107" s="1"/>
  <c r="T139" i="56"/>
  <c r="U139" s="1"/>
  <c r="T167" i="53"/>
  <c r="U167" s="1"/>
  <c r="T163" i="55"/>
  <c r="U163" s="1"/>
  <c r="T130"/>
  <c r="U130" s="1"/>
  <c r="T122"/>
  <c r="U122" s="1"/>
  <c r="T126"/>
  <c r="U126" s="1"/>
  <c r="T145" i="50"/>
  <c r="U145" s="1"/>
  <c r="T137"/>
  <c r="U137" s="1"/>
  <c r="T126"/>
  <c r="U126" s="1"/>
  <c r="T133"/>
  <c r="U133" s="1"/>
  <c r="T166"/>
  <c r="U166" s="1"/>
  <c r="T143" i="63"/>
  <c r="U143" s="1"/>
  <c r="T169" i="48"/>
  <c r="U169" s="1"/>
  <c r="T128" i="49"/>
  <c r="U128" s="1"/>
  <c r="T129" i="57"/>
  <c r="U129" s="1"/>
  <c r="T181" i="61"/>
  <c r="U181" s="1"/>
  <c r="T171" i="56"/>
  <c r="U171" s="1"/>
  <c r="T176" i="49"/>
  <c r="U176" s="1"/>
  <c r="T169" i="47"/>
  <c r="U169" s="1"/>
  <c r="T147" i="59"/>
  <c r="U147" s="1"/>
  <c r="T172" i="61"/>
  <c r="U172" s="1"/>
  <c r="T123"/>
  <c r="U123" s="1"/>
  <c r="T184" i="47"/>
  <c r="U184" s="1"/>
  <c r="T152" i="61"/>
  <c r="U152" s="1"/>
  <c r="T161" i="57"/>
  <c r="U161" s="1"/>
  <c r="T169" i="59"/>
  <c r="U169" s="1"/>
  <c r="T153" i="54"/>
  <c r="U153" s="1"/>
  <c r="T177" i="57"/>
  <c r="U177" s="1"/>
  <c r="T178" i="61"/>
  <c r="U178" s="1"/>
  <c r="T143" i="53"/>
  <c r="U143" s="1"/>
  <c r="T183" i="56"/>
  <c r="U183" s="1"/>
  <c r="T143" i="66"/>
  <c r="U143" s="1"/>
  <c r="T135" i="52"/>
  <c r="U135" s="1"/>
  <c r="T110" i="55"/>
  <c r="U110" s="1"/>
  <c r="T128" i="58"/>
  <c r="U128" s="1"/>
  <c r="T115"/>
  <c r="U115" s="1"/>
  <c r="T120" i="47"/>
  <c r="U120" s="1"/>
  <c r="T146" i="60"/>
  <c r="U146" s="1"/>
  <c r="T110" i="49"/>
  <c r="U110" s="1"/>
  <c r="T120"/>
  <c r="U120" s="1"/>
  <c r="T117" i="67"/>
  <c r="U117" s="1"/>
  <c r="T146" i="54"/>
  <c r="U146" s="1"/>
  <c r="T150"/>
  <c r="U150" s="1"/>
  <c r="T122" i="57"/>
  <c r="U122" s="1"/>
  <c r="T177" i="47"/>
  <c r="U177" s="1"/>
  <c r="T140" i="66"/>
  <c r="U140" s="1"/>
  <c r="T155"/>
  <c r="U155" s="1"/>
  <c r="T158" i="68"/>
  <c r="U158" s="1"/>
  <c r="T129"/>
  <c r="U129" s="1"/>
  <c r="T173" i="52"/>
  <c r="U173" s="1"/>
  <c r="T108" i="51"/>
  <c r="U108" s="1"/>
  <c r="T110" i="50"/>
  <c r="U110" s="1"/>
  <c r="T140" i="48"/>
  <c r="U140" s="1"/>
  <c r="T162" i="50"/>
  <c r="U162" s="1"/>
  <c r="T184" i="56"/>
  <c r="U184" s="1"/>
  <c r="T138" i="47"/>
  <c r="U138" s="1"/>
  <c r="T154" i="58"/>
  <c r="U154" s="1"/>
  <c r="T137" i="67"/>
  <c r="U137" s="1"/>
  <c r="T174" i="61"/>
  <c r="U174" s="1"/>
  <c r="T113" i="67"/>
  <c r="U113" s="1"/>
  <c r="T115" i="48"/>
  <c r="U115" s="1"/>
  <c r="T155" i="55"/>
  <c r="U155" s="1"/>
  <c r="B21" i="59"/>
  <c r="U31" i="41" s="1"/>
  <c r="V31" s="1"/>
  <c r="T133" i="58"/>
  <c r="U133" s="1"/>
  <c r="T111" i="59"/>
  <c r="U111" s="1"/>
  <c r="T175" i="61"/>
  <c r="U175" s="1"/>
  <c r="T170" i="51"/>
  <c r="U170" s="1"/>
  <c r="T182" i="60"/>
  <c r="U182" s="1"/>
  <c r="T178"/>
  <c r="U178" s="1"/>
  <c r="T107" i="58"/>
  <c r="U107" s="1"/>
  <c r="T171" i="67"/>
  <c r="U171" s="1"/>
  <c r="T173" i="57"/>
  <c r="U173" s="1"/>
  <c r="T123" i="67"/>
  <c r="U123" s="1"/>
  <c r="T147" i="61"/>
  <c r="U147" s="1"/>
  <c r="T126" i="56"/>
  <c r="U126" s="1"/>
  <c r="T110" i="65"/>
  <c r="U110" s="1"/>
  <c r="T113"/>
  <c r="U113" s="1"/>
  <c r="T149"/>
  <c r="U149" s="1"/>
  <c r="T165"/>
  <c r="U165" s="1"/>
  <c r="T184" i="53"/>
  <c r="U184" s="1"/>
  <c r="T153"/>
  <c r="U153" s="1"/>
  <c r="T168"/>
  <c r="U168" s="1"/>
  <c r="T155"/>
  <c r="U155" s="1"/>
  <c r="T185"/>
  <c r="U185" s="1"/>
  <c r="T167" i="60"/>
  <c r="U167" s="1"/>
  <c r="T169" i="57"/>
  <c r="U169" s="1"/>
  <c r="T122" i="67"/>
  <c r="U122" s="1"/>
  <c r="T160" i="47"/>
  <c r="U160" s="1"/>
  <c r="T158" i="66"/>
  <c r="U158" s="1"/>
  <c r="T127"/>
  <c r="U127" s="1"/>
  <c r="T114" i="68"/>
  <c r="U114" s="1"/>
  <c r="T138"/>
  <c r="U138" s="1"/>
  <c r="T150" i="59"/>
  <c r="U150" s="1"/>
  <c r="T178" i="47"/>
  <c r="U178" s="1"/>
  <c r="T157" i="48"/>
  <c r="U157" s="1"/>
  <c r="T138" i="50"/>
  <c r="U138" s="1"/>
  <c r="T140" i="58"/>
  <c r="U140" s="1"/>
  <c r="T144" i="54"/>
  <c r="U144" s="1"/>
  <c r="T183" i="58"/>
  <c r="U183" s="1"/>
  <c r="T137" i="49"/>
  <c r="U137" s="1"/>
  <c r="T148" i="47"/>
  <c r="U148" s="1"/>
  <c r="T186" i="48"/>
  <c r="U186" s="1"/>
  <c r="T125" i="50"/>
  <c r="U125" s="1"/>
  <c r="T152"/>
  <c r="U152" s="1"/>
  <c r="B21" i="60"/>
  <c r="T158" i="61"/>
  <c r="U158" s="1"/>
  <c r="T154" i="60"/>
  <c r="U154" s="1"/>
  <c r="T150" i="67"/>
  <c r="U150" s="1"/>
  <c r="T134" i="47"/>
  <c r="U134" s="1"/>
  <c r="T151" i="61"/>
  <c r="U151" s="1"/>
  <c r="T155" i="58"/>
  <c r="U155" s="1"/>
  <c r="T160" i="61"/>
  <c r="U160" s="1"/>
  <c r="T180" i="53"/>
  <c r="U180" s="1"/>
  <c r="T178" i="52"/>
  <c r="U178" s="1"/>
  <c r="T166" i="66"/>
  <c r="U166" s="1"/>
  <c r="T160"/>
  <c r="U160" s="1"/>
  <c r="T163" i="68"/>
  <c r="U163" s="1"/>
  <c r="T129" i="48"/>
  <c r="U129" s="1"/>
  <c r="T166" i="65"/>
  <c r="U166" s="1"/>
  <c r="T111"/>
  <c r="U111" s="1"/>
  <c r="T145"/>
  <c r="U145" s="1"/>
  <c r="T147" i="53"/>
  <c r="U147" s="1"/>
  <c r="T182"/>
  <c r="U182" s="1"/>
  <c r="T171" i="65"/>
  <c r="U171" s="1"/>
  <c r="T113" i="48"/>
  <c r="U113" s="1"/>
  <c r="T156"/>
  <c r="U156" s="1"/>
  <c r="T115" i="50"/>
  <c r="U115" s="1"/>
  <c r="T114" i="58"/>
  <c r="U114" s="1"/>
  <c r="T131" i="49"/>
  <c r="U131" s="1"/>
  <c r="T123" i="54"/>
  <c r="U123" s="1"/>
  <c r="T177" i="65"/>
  <c r="U177" s="1"/>
  <c r="T131" i="66"/>
  <c r="U131" s="1"/>
  <c r="T167" i="48"/>
  <c r="U167" s="1"/>
  <c r="T142" i="50"/>
  <c r="U142" s="1"/>
  <c r="T155" i="67"/>
  <c r="U155" s="1"/>
  <c r="T149" i="58"/>
  <c r="U149" s="1"/>
  <c r="T122" i="65"/>
  <c r="U122" s="1"/>
  <c r="T153" i="67"/>
  <c r="U153" s="1"/>
  <c r="T152" i="66"/>
  <c r="U152" s="1"/>
  <c r="T114" i="47"/>
  <c r="U114" s="1"/>
  <c r="T119" i="59"/>
  <c r="U119" s="1"/>
  <c r="T174" i="57"/>
  <c r="U174" s="1"/>
  <c r="T167" i="51"/>
  <c r="U167" s="1"/>
  <c r="T114" i="54"/>
  <c r="U114" s="1"/>
  <c r="T150" i="58"/>
  <c r="U150" s="1"/>
  <c r="T167" i="61"/>
  <c r="U167" s="1"/>
  <c r="T131" i="58"/>
  <c r="U131" s="1"/>
  <c r="T178"/>
  <c r="U178" s="1"/>
  <c r="T122" i="61"/>
  <c r="U122" s="1"/>
  <c r="T126" i="49"/>
  <c r="U126" s="1"/>
  <c r="T131" i="64"/>
  <c r="U131" s="1"/>
  <c r="T183" i="57"/>
  <c r="U183" s="1"/>
  <c r="T174" i="56"/>
  <c r="U174" s="1"/>
  <c r="T159" i="61"/>
  <c r="U159" s="1"/>
  <c r="T118" i="60"/>
  <c r="U118" s="1"/>
  <c r="T111" i="58"/>
  <c r="U111" s="1"/>
  <c r="T125" i="54"/>
  <c r="U125" s="1"/>
  <c r="T146" i="59"/>
  <c r="U146" s="1"/>
  <c r="T184"/>
  <c r="U184" s="1"/>
  <c r="T135"/>
  <c r="U135" s="1"/>
  <c r="T186" i="57"/>
  <c r="U186" s="1"/>
  <c r="T106" i="51"/>
  <c r="U106" s="1"/>
  <c r="T144"/>
  <c r="U144" s="1"/>
  <c r="T173" i="47"/>
  <c r="U173" s="1"/>
  <c r="T182" i="49"/>
  <c r="U182" s="1"/>
  <c r="T181"/>
  <c r="U181" s="1"/>
  <c r="T118" i="51"/>
  <c r="U118" s="1"/>
  <c r="T152" i="55"/>
  <c r="U152" s="1"/>
  <c r="T162" i="56"/>
  <c r="U162" s="1"/>
  <c r="T160" i="67"/>
  <c r="U160" s="1"/>
  <c r="T114" i="49"/>
  <c r="U114" s="1"/>
  <c r="T115" i="51"/>
  <c r="U115" s="1"/>
  <c r="T172" i="55"/>
  <c r="U172" s="1"/>
  <c r="T177" i="50"/>
  <c r="U177" s="1"/>
  <c r="T138" i="64"/>
  <c r="U138" s="1"/>
  <c r="T170" i="58"/>
  <c r="U170" s="1"/>
  <c r="T118" i="67"/>
  <c r="U118" s="1"/>
  <c r="T116" i="61"/>
  <c r="U116" s="1"/>
  <c r="T112" i="58"/>
  <c r="U112" s="1"/>
  <c r="T151" i="51"/>
  <c r="U151" s="1"/>
  <c r="T115" i="49"/>
  <c r="U115" s="1"/>
  <c r="T173"/>
  <c r="U173" s="1"/>
  <c r="T149" i="51"/>
  <c r="U149" s="1"/>
  <c r="T184" i="54"/>
  <c r="U184" s="1"/>
  <c r="T138"/>
  <c r="U138" s="1"/>
  <c r="T140" i="47"/>
  <c r="U140" s="1"/>
  <c r="T168" i="61"/>
  <c r="U168" s="1"/>
  <c r="T164" i="47"/>
  <c r="U164" s="1"/>
  <c r="T153" i="57"/>
  <c r="U153" s="1"/>
  <c r="T128" i="48"/>
  <c r="U128" s="1"/>
  <c r="T173" i="65"/>
  <c r="U173" s="1"/>
  <c r="T131" i="53"/>
  <c r="U131" s="1"/>
  <c r="T119"/>
  <c r="U119" s="1"/>
  <c r="T169"/>
  <c r="U169" s="1"/>
  <c r="T132" i="58"/>
  <c r="U132" s="1"/>
  <c r="T138" i="67"/>
  <c r="U138" s="1"/>
  <c r="T182" i="58"/>
  <c r="U182" s="1"/>
  <c r="T161" i="55"/>
  <c r="U161" s="1"/>
  <c r="T185"/>
  <c r="U185" s="1"/>
  <c r="T184" i="61"/>
  <c r="U184" s="1"/>
  <c r="T158" i="49"/>
  <c r="U158" s="1"/>
  <c r="T116" i="59"/>
  <c r="U116" s="1"/>
  <c r="T138" i="60"/>
  <c r="U138" s="1"/>
  <c r="T118" i="47"/>
  <c r="U118" s="1"/>
  <c r="T131" i="59"/>
  <c r="U131" s="1"/>
  <c r="T133" i="47"/>
  <c r="U133" s="1"/>
  <c r="T139"/>
  <c r="U139" s="1"/>
  <c r="T114" i="61"/>
  <c r="U114" s="1"/>
  <c r="T159" i="58"/>
  <c r="U159" s="1"/>
  <c r="T151" i="66"/>
  <c r="U151" s="1"/>
  <c r="T111" i="52"/>
  <c r="U111" s="1"/>
  <c r="T160" i="65"/>
  <c r="U160" s="1"/>
  <c r="T156"/>
  <c r="U156" s="1"/>
  <c r="T159" i="53"/>
  <c r="U159" s="1"/>
  <c r="T154"/>
  <c r="U154" s="1"/>
  <c r="T138"/>
  <c r="U138" s="1"/>
  <c r="T166" i="48"/>
  <c r="U166" s="1"/>
  <c r="T139"/>
  <c r="U139" s="1"/>
  <c r="T175" i="55"/>
  <c r="U175" s="1"/>
  <c r="T166"/>
  <c r="U166" s="1"/>
  <c r="T150"/>
  <c r="U150" s="1"/>
  <c r="T173"/>
  <c r="U173" s="1"/>
  <c r="T113"/>
  <c r="U113" s="1"/>
  <c r="T183" i="51"/>
  <c r="U183" s="1"/>
  <c r="T122" i="59"/>
  <c r="U122" s="1"/>
  <c r="T134" i="67"/>
  <c r="U134" s="1"/>
  <c r="T139" i="59"/>
  <c r="U139" s="1"/>
  <c r="T183" i="54"/>
  <c r="U183" s="1"/>
  <c r="T130" i="56"/>
  <c r="U130" s="1"/>
  <c r="T134" i="55"/>
  <c r="U134" s="1"/>
  <c r="T174" i="50"/>
  <c r="U174" s="1"/>
  <c r="T107" i="66"/>
  <c r="U107" s="1"/>
  <c r="T132" i="57"/>
  <c r="U132" s="1"/>
  <c r="T145" i="51"/>
  <c r="U145" s="1"/>
  <c r="T172" i="47"/>
  <c r="U172" s="1"/>
  <c r="T115" i="67"/>
  <c r="U115" s="1"/>
  <c r="T145" i="63"/>
  <c r="U145" s="1"/>
  <c r="T169" i="68"/>
  <c r="U169" s="1"/>
  <c r="T117"/>
  <c r="U117" s="1"/>
  <c r="T129" i="52"/>
  <c r="U129" s="1"/>
  <c r="T128" i="65"/>
  <c r="U128" s="1"/>
  <c r="T170" i="49"/>
  <c r="U170" s="1"/>
  <c r="T154" i="67"/>
  <c r="U154" s="1"/>
  <c r="T135" i="68"/>
  <c r="U135" s="1"/>
  <c r="T146" i="52"/>
  <c r="U146" s="1"/>
  <c r="T116" i="57"/>
  <c r="U116" s="1"/>
  <c r="T159" i="50"/>
  <c r="U159" s="1"/>
  <c r="T143" i="56"/>
  <c r="U143" s="1"/>
  <c r="T181" i="59"/>
  <c r="U181" s="1"/>
  <c r="T147" i="54"/>
  <c r="U147" s="1"/>
  <c r="T122" i="49"/>
  <c r="U122" s="1"/>
  <c r="T164" i="58"/>
  <c r="U164" s="1"/>
  <c r="T167" i="47"/>
  <c r="U167" s="1"/>
  <c r="T163" i="67"/>
  <c r="U163" s="1"/>
  <c r="T176" i="60"/>
  <c r="U176" s="1"/>
  <c r="T168"/>
  <c r="U168" s="1"/>
  <c r="T125" i="49"/>
  <c r="U125" s="1"/>
  <c r="T178" i="59"/>
  <c r="U178" s="1"/>
  <c r="T162" i="58"/>
  <c r="U162" s="1"/>
  <c r="T173"/>
  <c r="U173" s="1"/>
  <c r="T183" i="61"/>
  <c r="U183" s="1"/>
  <c r="T127"/>
  <c r="U127" s="1"/>
  <c r="T144" i="60"/>
  <c r="U144" s="1"/>
  <c r="T175" i="67"/>
  <c r="U175" s="1"/>
  <c r="T166" i="59"/>
  <c r="U166" s="1"/>
  <c r="T162" i="67"/>
  <c r="U162" s="1"/>
  <c r="T157" i="58"/>
  <c r="U157" s="1"/>
  <c r="T134" i="61"/>
  <c r="U134" s="1"/>
  <c r="T185" i="50"/>
  <c r="U185" s="1"/>
  <c r="T115" i="63"/>
  <c r="U115" s="1"/>
  <c r="T183" i="53"/>
  <c r="U183" s="1"/>
  <c r="T175" i="65"/>
  <c r="U175" s="1"/>
  <c r="T157" i="66"/>
  <c r="U157" s="1"/>
  <c r="T128"/>
  <c r="U128" s="1"/>
  <c r="T175" i="68"/>
  <c r="U175" s="1"/>
  <c r="T159" i="52"/>
  <c r="U159" s="1"/>
  <c r="T160"/>
  <c r="U160" s="1"/>
  <c r="T112" i="65"/>
  <c r="U112" s="1"/>
  <c r="T109" i="53"/>
  <c r="U109" s="1"/>
  <c r="T116" i="64"/>
  <c r="U116" s="1"/>
  <c r="T161" i="48"/>
  <c r="U161" s="1"/>
  <c r="T147" i="55"/>
  <c r="U147" s="1"/>
  <c r="T184"/>
  <c r="U184" s="1"/>
  <c r="T180"/>
  <c r="U180" s="1"/>
  <c r="T167"/>
  <c r="U167" s="1"/>
  <c r="T111"/>
  <c r="U111" s="1"/>
  <c r="T170" i="50"/>
  <c r="U170" s="1"/>
  <c r="T147"/>
  <c r="U147" s="1"/>
  <c r="T107"/>
  <c r="U107" s="1"/>
  <c r="T114"/>
  <c r="U114" s="1"/>
  <c r="T108" i="60"/>
  <c r="U108" s="1"/>
  <c r="T165" i="49"/>
  <c r="U165" s="1"/>
  <c r="T108"/>
  <c r="U108" s="1"/>
  <c r="T124" i="63"/>
  <c r="U124" s="1"/>
  <c r="T176" i="55"/>
  <c r="U176" s="1"/>
  <c r="T174" i="48"/>
  <c r="U174" s="1"/>
  <c r="T138" i="59"/>
  <c r="U138" s="1"/>
  <c r="T135" i="47"/>
  <c r="U135" s="1"/>
  <c r="T161"/>
  <c r="U161" s="1"/>
  <c r="T150"/>
  <c r="U150" s="1"/>
  <c r="T142" i="67"/>
  <c r="U142" s="1"/>
  <c r="T166"/>
  <c r="U166" s="1"/>
  <c r="T118" i="57"/>
  <c r="U118" s="1"/>
  <c r="T163" i="65"/>
  <c r="U163" s="1"/>
  <c r="T143" i="54"/>
  <c r="U143" s="1"/>
  <c r="T152" i="47"/>
  <c r="U152" s="1"/>
  <c r="T179" i="55"/>
  <c r="U179" s="1"/>
  <c r="T186" i="60"/>
  <c r="U186" s="1"/>
  <c r="T111" i="61"/>
  <c r="U111" s="1"/>
  <c r="T180" i="51"/>
  <c r="U180" s="1"/>
  <c r="T113" i="54"/>
  <c r="U113" s="1"/>
  <c r="T169" i="67"/>
  <c r="U169" s="1"/>
  <c r="T127" i="58"/>
  <c r="U127" s="1"/>
  <c r="T159" i="51"/>
  <c r="U159" s="1"/>
  <c r="T169"/>
  <c r="U169" s="1"/>
  <c r="T142" i="54"/>
  <c r="U142" s="1"/>
  <c r="T170"/>
  <c r="U170" s="1"/>
  <c r="T140"/>
  <c r="U140" s="1"/>
  <c r="T176"/>
  <c r="U176" s="1"/>
  <c r="T129" i="59"/>
  <c r="U129" s="1"/>
  <c r="T152" i="58"/>
  <c r="U152" s="1"/>
  <c r="T113" i="59"/>
  <c r="U113" s="1"/>
  <c r="T126" i="67"/>
  <c r="U126" s="1"/>
  <c r="T170" i="60"/>
  <c r="U170" s="1"/>
  <c r="T142" i="61"/>
  <c r="U142" s="1"/>
  <c r="T129" i="60"/>
  <c r="U129" s="1"/>
  <c r="T124" i="51"/>
  <c r="U124" s="1"/>
  <c r="T141" i="58"/>
  <c r="U141" s="1"/>
  <c r="T139" i="61"/>
  <c r="U139" s="1"/>
  <c r="T138"/>
  <c r="U138" s="1"/>
  <c r="T141" i="64"/>
  <c r="U141" s="1"/>
  <c r="T119" i="66"/>
  <c r="U119" s="1"/>
  <c r="T124" i="55"/>
  <c r="U124" s="1"/>
  <c r="T180" i="52"/>
  <c r="U180" s="1"/>
  <c r="T130" i="53"/>
  <c r="U130" s="1"/>
  <c r="T115" i="55"/>
  <c r="U115" s="1"/>
  <c r="T121"/>
  <c r="U121" s="1"/>
  <c r="T143" i="50"/>
  <c r="U143" s="1"/>
  <c r="T146" i="65"/>
  <c r="U146" s="1"/>
  <c r="T150" i="56"/>
  <c r="U150" s="1"/>
  <c r="T116" i="58"/>
  <c r="U116" s="1"/>
  <c r="T179"/>
  <c r="U179" s="1"/>
  <c r="T119"/>
  <c r="U119" s="1"/>
  <c r="T146" i="47"/>
  <c r="U146" s="1"/>
  <c r="T147" i="67"/>
  <c r="U147" s="1"/>
  <c r="T128" i="57"/>
  <c r="U128" s="1"/>
  <c r="T119"/>
  <c r="U119" s="1"/>
  <c r="T154"/>
  <c r="U154" s="1"/>
  <c r="T108" i="50"/>
  <c r="U108" s="1"/>
  <c r="T165" i="61"/>
  <c r="U165" s="1"/>
  <c r="T117" i="59"/>
  <c r="U117" s="1"/>
  <c r="T182" i="67"/>
  <c r="U182" s="1"/>
  <c r="T145" i="57"/>
  <c r="U145" s="1"/>
  <c r="T176" i="47"/>
  <c r="U176" s="1"/>
  <c r="T113" i="51"/>
  <c r="U113" s="1"/>
  <c r="T166" i="49"/>
  <c r="U166" s="1"/>
  <c r="T145" i="59"/>
  <c r="U145" s="1"/>
  <c r="T157" i="47"/>
  <c r="U157" s="1"/>
  <c r="T162" i="54"/>
  <c r="U162" s="1"/>
  <c r="T132" i="51"/>
  <c r="U132" s="1"/>
  <c r="T176"/>
  <c r="U176" s="1"/>
  <c r="T122" i="54"/>
  <c r="U122" s="1"/>
  <c r="T117" i="58"/>
  <c r="U117" s="1"/>
  <c r="T158"/>
  <c r="U158" s="1"/>
  <c r="T109" i="57"/>
  <c r="U109" s="1"/>
  <c r="T137" i="61"/>
  <c r="U137" s="1"/>
  <c r="T184" i="49"/>
  <c r="U184" s="1"/>
  <c r="T156" i="47"/>
  <c r="U156" s="1"/>
  <c r="T130" i="57"/>
  <c r="U130" s="1"/>
  <c r="T164" i="60"/>
  <c r="U164" s="1"/>
  <c r="T114" i="59"/>
  <c r="U114" s="1"/>
  <c r="T160" i="60"/>
  <c r="U160" s="1"/>
  <c r="T163" i="57"/>
  <c r="U163" s="1"/>
  <c r="T164" i="51"/>
  <c r="U164" s="1"/>
  <c r="T134" i="54"/>
  <c r="U134" s="1"/>
  <c r="T120" i="60"/>
  <c r="U120" s="1"/>
  <c r="T147" i="47"/>
  <c r="U147" s="1"/>
  <c r="T115" i="60"/>
  <c r="U115" s="1"/>
  <c r="T139" i="49"/>
  <c r="U139" s="1"/>
  <c r="T111" i="54"/>
  <c r="U111" s="1"/>
  <c r="T107" i="60"/>
  <c r="U107" s="1"/>
  <c r="T136" i="51"/>
  <c r="U136" s="1"/>
  <c r="T161" i="61"/>
  <c r="U161" s="1"/>
  <c r="T136" i="47"/>
  <c r="U136" s="1"/>
  <c r="T135" i="67"/>
  <c r="U135" s="1"/>
  <c r="T112" i="49"/>
  <c r="U112" s="1"/>
  <c r="T181" i="51"/>
  <c r="U181" s="1"/>
  <c r="T126" i="58"/>
  <c r="U126" s="1"/>
  <c r="T143" i="61"/>
  <c r="U143" s="1"/>
  <c r="T113" i="60"/>
  <c r="U113" s="1"/>
  <c r="T110" i="68"/>
  <c r="U110" s="1"/>
  <c r="T157" i="55"/>
  <c r="U157" s="1"/>
  <c r="T165" i="52"/>
  <c r="U165" s="1"/>
  <c r="T138" i="66"/>
  <c r="U138" s="1"/>
  <c r="T180" i="68"/>
  <c r="U180" s="1"/>
  <c r="T149"/>
  <c r="U149" s="1"/>
  <c r="T168" i="52"/>
  <c r="U168" s="1"/>
  <c r="T174" i="64"/>
  <c r="U174" s="1"/>
  <c r="T177" i="53"/>
  <c r="U177" s="1"/>
  <c r="T178" i="64"/>
  <c r="U178" s="1"/>
  <c r="T129"/>
  <c r="U129" s="1"/>
  <c r="T159"/>
  <c r="U159" s="1"/>
  <c r="T143"/>
  <c r="U143" s="1"/>
  <c r="T114"/>
  <c r="U114" s="1"/>
  <c r="T138" i="56"/>
  <c r="U138" s="1"/>
  <c r="T161"/>
  <c r="U161" s="1"/>
  <c r="T159" i="63"/>
  <c r="U159" s="1"/>
  <c r="T170"/>
  <c r="U170" s="1"/>
  <c r="T166"/>
  <c r="U166" s="1"/>
  <c r="T168" i="58"/>
  <c r="U168" s="1"/>
  <c r="T120" i="57"/>
  <c r="U120" s="1"/>
  <c r="T171" i="60"/>
  <c r="U171" s="1"/>
  <c r="T153" i="49"/>
  <c r="U153" s="1"/>
  <c r="T151"/>
  <c r="U151" s="1"/>
  <c r="T130" i="67"/>
  <c r="U130" s="1"/>
  <c r="T179" i="51"/>
  <c r="U179" s="1"/>
  <c r="T130" i="59"/>
  <c r="U130" s="1"/>
  <c r="T164" i="67"/>
  <c r="U164" s="1"/>
  <c r="T144" i="55"/>
  <c r="U144" s="1"/>
  <c r="T136" i="54"/>
  <c r="U136" s="1"/>
  <c r="T117" i="57"/>
  <c r="U117" s="1"/>
  <c r="T150"/>
  <c r="U150" s="1"/>
  <c r="T176"/>
  <c r="U176" s="1"/>
  <c r="T109" i="51"/>
  <c r="U109" s="1"/>
  <c r="T138" i="58"/>
  <c r="U138" s="1"/>
  <c r="T141" i="61"/>
  <c r="U141" s="1"/>
  <c r="T110" i="59"/>
  <c r="U110" s="1"/>
  <c r="T142" i="57"/>
  <c r="U142" s="1"/>
  <c r="T125" i="58"/>
  <c r="U125" s="1"/>
  <c r="T179" i="57"/>
  <c r="U179" s="1"/>
  <c r="T180" i="59"/>
  <c r="U180" s="1"/>
  <c r="T120" i="58"/>
  <c r="U120" s="1"/>
  <c r="T169" i="49"/>
  <c r="U169" s="1"/>
  <c r="T170" i="47"/>
  <c r="U170" s="1"/>
  <c r="T157" i="67"/>
  <c r="U157" s="1"/>
  <c r="T118" i="59"/>
  <c r="U118" s="1"/>
  <c r="T186" i="47"/>
  <c r="U186" s="1"/>
  <c r="T125" i="67"/>
  <c r="U125" s="1"/>
  <c r="T174" i="51"/>
  <c r="U174" s="1"/>
  <c r="T150"/>
  <c r="U150" s="1"/>
  <c r="T109" i="60"/>
  <c r="U109" s="1"/>
  <c r="T110" i="57"/>
  <c r="U110" s="1"/>
  <c r="T149" i="67"/>
  <c r="U149" s="1"/>
  <c r="T155" i="49"/>
  <c r="U155" s="1"/>
  <c r="T159" i="54"/>
  <c r="U159" s="1"/>
  <c r="T143" i="51"/>
  <c r="U143" s="1"/>
  <c r="T137" i="59"/>
  <c r="U137" s="1"/>
  <c r="T152" i="54"/>
  <c r="U152" s="1"/>
  <c r="T168"/>
  <c r="U168" s="1"/>
  <c r="T159" i="59"/>
  <c r="U159" s="1"/>
  <c r="T176" i="67"/>
  <c r="U176" s="1"/>
  <c r="T111" i="49"/>
  <c r="U111" s="1"/>
  <c r="T174" i="58"/>
  <c r="U174" s="1"/>
  <c r="T168" i="51"/>
  <c r="U168" s="1"/>
  <c r="T134" i="58"/>
  <c r="U134" s="1"/>
  <c r="T149" i="61"/>
  <c r="U149" s="1"/>
  <c r="T129"/>
  <c r="U129" s="1"/>
  <c r="T156" i="51"/>
  <c r="U156" s="1"/>
  <c r="T173" i="64"/>
  <c r="U173" s="1"/>
  <c r="T176"/>
  <c r="U176" s="1"/>
  <c r="T134"/>
  <c r="U134" s="1"/>
  <c r="T126" i="68"/>
  <c r="U126" s="1"/>
  <c r="T125" i="52"/>
  <c r="U125" s="1"/>
  <c r="T174" i="55"/>
  <c r="U174" s="1"/>
  <c r="T138" i="48"/>
  <c r="U138" s="1"/>
  <c r="T150" i="64"/>
  <c r="U150" s="1"/>
  <c r="T155" i="63"/>
  <c r="U155" s="1"/>
  <c r="T136" i="55"/>
  <c r="U136" s="1"/>
  <c r="T120" i="50"/>
  <c r="U120" s="1"/>
  <c r="T114" i="63"/>
  <c r="U114" s="1"/>
  <c r="T121" i="61"/>
  <c r="U121" s="1"/>
  <c r="T165" i="58"/>
  <c r="U165" s="1"/>
  <c r="T153" i="61"/>
  <c r="U153" s="1"/>
  <c r="T109" i="50"/>
  <c r="U109" s="1"/>
  <c r="T171" i="58"/>
  <c r="U171" s="1"/>
  <c r="T180" i="57"/>
  <c r="U180" s="1"/>
  <c r="T123" i="49"/>
  <c r="U123" s="1"/>
  <c r="T130"/>
  <c r="U130" s="1"/>
  <c r="T179" i="59"/>
  <c r="U179" s="1"/>
  <c r="T185" i="61"/>
  <c r="U185" s="1"/>
  <c r="T113" i="47"/>
  <c r="U113" s="1"/>
  <c r="T111" i="67"/>
  <c r="U111" s="1"/>
  <c r="T134" i="51"/>
  <c r="U134" s="1"/>
  <c r="T120" i="67"/>
  <c r="U120" s="1"/>
  <c r="T136" i="64"/>
  <c r="U136" s="1"/>
  <c r="T121" i="47"/>
  <c r="U121" s="1"/>
  <c r="T177" i="67"/>
  <c r="U177" s="1"/>
  <c r="T137" i="48"/>
  <c r="U137" s="1"/>
  <c r="T148" i="59"/>
  <c r="U148" s="1"/>
  <c r="T178" i="67"/>
  <c r="U178" s="1"/>
  <c r="T119"/>
  <c r="U119" s="1"/>
  <c r="T155" i="59"/>
  <c r="U155" s="1"/>
  <c r="T178" i="65"/>
  <c r="U178" s="1"/>
  <c r="T166" i="56"/>
  <c r="U166" s="1"/>
  <c r="T142" i="58"/>
  <c r="U142" s="1"/>
  <c r="T122" i="51"/>
  <c r="U122" s="1"/>
  <c r="T149" i="60"/>
  <c r="U149" s="1"/>
  <c r="T113" i="49"/>
  <c r="U113" s="1"/>
  <c r="T147"/>
  <c r="U147" s="1"/>
  <c r="T124"/>
  <c r="U124" s="1"/>
  <c r="T127" i="52"/>
  <c r="U127" s="1"/>
  <c r="T180" i="58"/>
  <c r="U180" s="1"/>
  <c r="T122" i="50"/>
  <c r="U122" s="1"/>
  <c r="T154" i="49"/>
  <c r="U154" s="1"/>
  <c r="T144" i="47"/>
  <c r="U144" s="1"/>
  <c r="T158" i="59"/>
  <c r="U158" s="1"/>
  <c r="T124" i="48"/>
  <c r="U124" s="1"/>
  <c r="T154" i="56"/>
  <c r="U154" s="1"/>
  <c r="T174" i="60"/>
  <c r="U174" s="1"/>
  <c r="T111" i="47"/>
  <c r="U111" s="1"/>
  <c r="T153" i="60"/>
  <c r="U153" s="1"/>
  <c r="T122" i="47"/>
  <c r="U122" s="1"/>
  <c r="T151" i="59"/>
  <c r="U151" s="1"/>
  <c r="T173" i="51"/>
  <c r="U173" s="1"/>
  <c r="T177"/>
  <c r="U177" s="1"/>
  <c r="T137" i="60"/>
  <c r="U137" s="1"/>
  <c r="T180" i="54"/>
  <c r="U180" s="1"/>
  <c r="T107" i="67"/>
  <c r="U107" s="1"/>
  <c r="T146" i="57"/>
  <c r="U146" s="1"/>
  <c r="T124" i="54"/>
  <c r="U124" s="1"/>
  <c r="T183" i="67"/>
  <c r="U183" s="1"/>
  <c r="T141" i="52"/>
  <c r="U141" s="1"/>
  <c r="T158" i="56"/>
  <c r="U158" s="1"/>
  <c r="T149" i="52"/>
  <c r="U149" s="1"/>
  <c r="T130" i="63"/>
  <c r="U130" s="1"/>
  <c r="T107" i="47"/>
  <c r="U107" s="1"/>
  <c r="T106" i="54"/>
  <c r="U106" s="1"/>
  <c r="T148" i="61"/>
  <c r="U148" s="1"/>
  <c r="T162" i="47"/>
  <c r="U162" s="1"/>
  <c r="T173" i="59"/>
  <c r="U173" s="1"/>
  <c r="T139" i="67"/>
  <c r="U139" s="1"/>
  <c r="T177" i="59"/>
  <c r="U177" s="1"/>
  <c r="T141" i="54"/>
  <c r="U141" s="1"/>
  <c r="T152" i="51"/>
  <c r="U152" s="1"/>
  <c r="T134" i="60"/>
  <c r="U134" s="1"/>
  <c r="T165"/>
  <c r="U165" s="1"/>
  <c r="T109" i="49"/>
  <c r="U109" s="1"/>
  <c r="T134"/>
  <c r="U134" s="1"/>
  <c r="T163"/>
  <c r="U163" s="1"/>
  <c r="T152"/>
  <c r="U152" s="1"/>
  <c r="T133" i="60"/>
  <c r="U133" s="1"/>
  <c r="T121" i="58"/>
  <c r="U121" s="1"/>
  <c r="T139" i="51"/>
  <c r="U139" s="1"/>
  <c r="T186" i="59"/>
  <c r="U186" s="1"/>
  <c r="T126"/>
  <c r="U126" s="1"/>
  <c r="T162"/>
  <c r="U162" s="1"/>
  <c r="T158" i="67"/>
  <c r="U158" s="1"/>
  <c r="T115" i="57"/>
  <c r="U115" s="1"/>
  <c r="T184" i="51"/>
  <c r="U184" s="1"/>
  <c r="T169" i="61"/>
  <c r="U169" s="1"/>
  <c r="T173" i="60"/>
  <c r="U173" s="1"/>
  <c r="T151" i="57"/>
  <c r="U151" s="1"/>
  <c r="T175" i="59"/>
  <c r="U175" s="1"/>
  <c r="T118" i="49"/>
  <c r="U118" s="1"/>
  <c r="T151" i="58"/>
  <c r="U151" s="1"/>
  <c r="T108" i="59"/>
  <c r="U108" s="1"/>
  <c r="T127"/>
  <c r="U127" s="1"/>
  <c r="T160"/>
  <c r="U160" s="1"/>
  <c r="T132"/>
  <c r="U132" s="1"/>
  <c r="T150" i="49"/>
  <c r="U150" s="1"/>
  <c r="T172" i="50"/>
  <c r="U172" s="1"/>
  <c r="T107" i="55"/>
  <c r="U107" s="1"/>
  <c r="T166" i="64"/>
  <c r="U166" s="1"/>
  <c r="T170" i="65"/>
  <c r="U170" s="1"/>
  <c r="T129" i="53"/>
  <c r="U129" s="1"/>
  <c r="T126"/>
  <c r="U126" s="1"/>
  <c r="T130" i="48"/>
  <c r="U130" s="1"/>
  <c r="T151" i="56"/>
  <c r="U151" s="1"/>
  <c r="T132" i="68"/>
  <c r="U132" s="1"/>
  <c r="T130"/>
  <c r="U130" s="1"/>
  <c r="T151" i="52"/>
  <c r="U151" s="1"/>
  <c r="T150"/>
  <c r="U150" s="1"/>
  <c r="T110"/>
  <c r="U110" s="1"/>
  <c r="T108" i="65"/>
  <c r="U108" s="1"/>
  <c r="T132"/>
  <c r="U132" s="1"/>
  <c r="T109"/>
  <c r="U109" s="1"/>
  <c r="T164"/>
  <c r="U164" s="1"/>
  <c r="T114"/>
  <c r="U114" s="1"/>
  <c r="T127" i="53"/>
  <c r="U127" s="1"/>
  <c r="T110"/>
  <c r="U110" s="1"/>
  <c r="T128"/>
  <c r="U128" s="1"/>
  <c r="T151" i="50"/>
  <c r="U151" s="1"/>
  <c r="T118" i="52"/>
  <c r="U118" s="1"/>
  <c r="T182" i="48"/>
  <c r="U182" s="1"/>
  <c r="T133"/>
  <c r="U133" s="1"/>
  <c r="T164"/>
  <c r="U164" s="1"/>
  <c r="T135"/>
  <c r="U135" s="1"/>
  <c r="T173" i="56"/>
  <c r="U173" s="1"/>
  <c r="T117" i="48"/>
  <c r="U117" s="1"/>
  <c r="T112" i="50"/>
  <c r="U112" s="1"/>
  <c r="T165" i="55"/>
  <c r="U165" s="1"/>
  <c r="T177"/>
  <c r="U177" s="1"/>
  <c r="T145"/>
  <c r="U145" s="1"/>
  <c r="T159"/>
  <c r="U159" s="1"/>
  <c r="T114"/>
  <c r="U114" s="1"/>
  <c r="T129"/>
  <c r="U129" s="1"/>
  <c r="T179" i="50"/>
  <c r="U179" s="1"/>
  <c r="T156"/>
  <c r="U156" s="1"/>
  <c r="T136"/>
  <c r="U136" s="1"/>
  <c r="T146"/>
  <c r="U146" s="1"/>
  <c r="T182"/>
  <c r="U182" s="1"/>
  <c r="T117"/>
  <c r="U117" s="1"/>
  <c r="T134"/>
  <c r="U134" s="1"/>
  <c r="T118" i="64"/>
  <c r="U118" s="1"/>
  <c r="T108"/>
  <c r="U108" s="1"/>
  <c r="T119" i="60"/>
  <c r="U119" s="1"/>
  <c r="T183" i="49"/>
  <c r="U183" s="1"/>
  <c r="T155" i="47"/>
  <c r="U155" s="1"/>
  <c r="T146" i="66"/>
  <c r="U146" s="1"/>
  <c r="T115" i="68"/>
  <c r="U115" s="1"/>
  <c r="T149" i="57"/>
  <c r="U149" s="1"/>
  <c r="T159" i="47"/>
  <c r="U159" s="1"/>
  <c r="T130" i="60"/>
  <c r="U130" s="1"/>
  <c r="T173" i="54"/>
  <c r="U173" s="1"/>
  <c r="T140" i="49"/>
  <c r="U140" s="1"/>
  <c r="T136" i="58"/>
  <c r="U136" s="1"/>
  <c r="T165" i="47"/>
  <c r="U165" s="1"/>
  <c r="T130" i="54"/>
  <c r="U130" s="1"/>
  <c r="T178" i="68"/>
  <c r="U178" s="1"/>
  <c r="T110" i="63"/>
  <c r="U110" s="1"/>
  <c r="T186"/>
  <c r="U186" s="1"/>
  <c r="T112" i="59"/>
  <c r="U112" s="1"/>
  <c r="T179" i="49"/>
  <c r="U179" s="1"/>
  <c r="T175"/>
  <c r="U175" s="1"/>
  <c r="T155" i="60"/>
  <c r="U155" s="1"/>
  <c r="T162" i="57"/>
  <c r="U162" s="1"/>
  <c r="T126" i="51"/>
  <c r="U126" s="1"/>
  <c r="T145" i="67"/>
  <c r="U145" s="1"/>
  <c r="T158" i="51"/>
  <c r="U158" s="1"/>
  <c r="T131" i="60"/>
  <c r="U131" s="1"/>
  <c r="T112" i="47"/>
  <c r="U112" s="1"/>
  <c r="T148" i="67"/>
  <c r="U148" s="1"/>
  <c r="T130" i="51"/>
  <c r="U130" s="1"/>
  <c r="T173" i="61"/>
  <c r="U173" s="1"/>
  <c r="T107" i="52"/>
  <c r="U107" s="1"/>
  <c r="T186" i="64"/>
  <c r="U186" s="1"/>
  <c r="T142" i="56"/>
  <c r="U142" s="1"/>
  <c r="T171" i="47"/>
  <c r="U171" s="1"/>
  <c r="B21" i="64"/>
  <c r="U36" i="41" s="1"/>
  <c r="V36" s="1"/>
  <c r="T141" i="51"/>
  <c r="U141" s="1"/>
  <c r="T122" i="60"/>
  <c r="U122" s="1"/>
  <c r="T111" i="51"/>
  <c r="U111" s="1"/>
  <c r="T156" i="57"/>
  <c r="U156" s="1"/>
  <c r="T151" i="67"/>
  <c r="U151" s="1"/>
  <c r="T153" i="58"/>
  <c r="U153" s="1"/>
  <c r="T185" i="51"/>
  <c r="U185" s="1"/>
  <c r="T124" i="59"/>
  <c r="U124" s="1"/>
  <c r="T145" i="54"/>
  <c r="U145" s="1"/>
  <c r="T132" i="67"/>
  <c r="U132" s="1"/>
  <c r="T110" i="54"/>
  <c r="U110" s="1"/>
  <c r="T143" i="67"/>
  <c r="U143" s="1"/>
  <c r="T120" i="59"/>
  <c r="U120" s="1"/>
  <c r="T172" i="54"/>
  <c r="U172" s="1"/>
  <c r="T185" i="57"/>
  <c r="U185" s="1"/>
  <c r="T144" i="61"/>
  <c r="U144" s="1"/>
  <c r="T160" i="49"/>
  <c r="U160" s="1"/>
  <c r="T171" i="57"/>
  <c r="U171" s="1"/>
  <c r="T146" i="49"/>
  <c r="U146" s="1"/>
  <c r="T140" i="51"/>
  <c r="U140" s="1"/>
  <c r="T166" i="60"/>
  <c r="U166" s="1"/>
  <c r="T135" i="57"/>
  <c r="U135" s="1"/>
  <c r="T111" i="60"/>
  <c r="U111" s="1"/>
  <c r="T184"/>
  <c r="U184" s="1"/>
  <c r="T111" i="57"/>
  <c r="U111" s="1"/>
  <c r="T171" i="49"/>
  <c r="U171" s="1"/>
  <c r="T123" i="59"/>
  <c r="U123" s="1"/>
  <c r="T165"/>
  <c r="U165" s="1"/>
  <c r="T118" i="58"/>
  <c r="U118" s="1"/>
  <c r="T178" i="51"/>
  <c r="U178" s="1"/>
  <c r="T112" i="60"/>
  <c r="U112" s="1"/>
  <c r="T157" i="51"/>
  <c r="U157" s="1"/>
  <c r="T164" i="57"/>
  <c r="U164" s="1"/>
  <c r="T131" i="61"/>
  <c r="U131" s="1"/>
  <c r="T182" i="59"/>
  <c r="U182" s="1"/>
  <c r="T137" i="57"/>
  <c r="U137" s="1"/>
  <c r="T124" i="67"/>
  <c r="U124" s="1"/>
  <c r="T146" i="58"/>
  <c r="U146" s="1"/>
  <c r="T168" i="67"/>
  <c r="U168" s="1"/>
  <c r="T141" i="57"/>
  <c r="U141" s="1"/>
  <c r="T158" i="60"/>
  <c r="U158" s="1"/>
  <c r="T172"/>
  <c r="U172" s="1"/>
  <c r="T169" i="58"/>
  <c r="U169" s="1"/>
  <c r="T133" i="61"/>
  <c r="U133" s="1"/>
  <c r="T163" i="60"/>
  <c r="U163" s="1"/>
  <c r="T125" i="63"/>
  <c r="U125" s="1"/>
  <c r="T165" i="66"/>
  <c r="U165" s="1"/>
  <c r="T152" i="53"/>
  <c r="U152" s="1"/>
  <c r="T137" i="63"/>
  <c r="U137" s="1"/>
  <c r="T155" i="50"/>
  <c r="U155" s="1"/>
  <c r="T107" i="53"/>
  <c r="U107" s="1"/>
  <c r="T178"/>
  <c r="U178" s="1"/>
  <c r="T111" i="66"/>
  <c r="U111" s="1"/>
  <c r="T113"/>
  <c r="U113" s="1"/>
  <c r="T121"/>
  <c r="U121" s="1"/>
  <c r="T162"/>
  <c r="U162" s="1"/>
  <c r="T141"/>
  <c r="U141" s="1"/>
  <c r="T170"/>
  <c r="U170" s="1"/>
  <c r="T125" i="68"/>
  <c r="U125" s="1"/>
  <c r="T107"/>
  <c r="U107" s="1"/>
  <c r="T131"/>
  <c r="U131" s="1"/>
  <c r="T185"/>
  <c r="U185" s="1"/>
  <c r="T172" i="52"/>
  <c r="U172" s="1"/>
  <c r="T182"/>
  <c r="U182" s="1"/>
  <c r="T130"/>
  <c r="U130" s="1"/>
  <c r="T174"/>
  <c r="U174" s="1"/>
  <c r="T124"/>
  <c r="U124" s="1"/>
  <c r="T143"/>
  <c r="U143" s="1"/>
  <c r="T128"/>
  <c r="U128" s="1"/>
  <c r="T116"/>
  <c r="U116" s="1"/>
  <c r="T172" i="65"/>
  <c r="U172" s="1"/>
  <c r="T123" i="53"/>
  <c r="U123" s="1"/>
  <c r="T151"/>
  <c r="U151" s="1"/>
  <c r="T172" i="48"/>
  <c r="U172" s="1"/>
  <c r="T137" i="55"/>
  <c r="U137" s="1"/>
  <c r="T161" i="64"/>
  <c r="U161" s="1"/>
  <c r="T184" i="63"/>
  <c r="U184" s="1"/>
  <c r="T133" i="66"/>
  <c r="U133" s="1"/>
  <c r="T128" i="55"/>
  <c r="U128" s="1"/>
  <c r="T134" i="48"/>
  <c r="U134" s="1"/>
  <c r="T168" i="50"/>
  <c r="U168" s="1"/>
  <c r="T146" i="55"/>
  <c r="U146" s="1"/>
  <c r="T128" i="50"/>
  <c r="U128" s="1"/>
  <c r="T162" i="64"/>
  <c r="U162" s="1"/>
  <c r="T136" i="56"/>
  <c r="U136" s="1"/>
  <c r="T127"/>
  <c r="U127" s="1"/>
  <c r="T121" i="63"/>
  <c r="U121" s="1"/>
  <c r="T113" i="68"/>
  <c r="U113" s="1"/>
  <c r="T152"/>
  <c r="U152" s="1"/>
  <c r="T164" i="52"/>
  <c r="U164" s="1"/>
  <c r="T167" i="65"/>
  <c r="U167" s="1"/>
  <c r="T154"/>
  <c r="U154" s="1"/>
  <c r="T121" i="54"/>
  <c r="U121" s="1"/>
  <c r="T182" i="57"/>
  <c r="U182" s="1"/>
  <c r="T155" i="61"/>
  <c r="U155" s="1"/>
  <c r="T170" i="67"/>
  <c r="U170" s="1"/>
  <c r="T182" i="51"/>
  <c r="U182" s="1"/>
  <c r="T156" i="58"/>
  <c r="U156" s="1"/>
  <c r="T159" i="60"/>
  <c r="U159" s="1"/>
  <c r="T109" i="61"/>
  <c r="U109" s="1"/>
  <c r="T128" i="64"/>
  <c r="U128" s="1"/>
  <c r="T124" i="56"/>
  <c r="U124" s="1"/>
  <c r="T179" i="54"/>
  <c r="U179" s="1"/>
  <c r="T129" i="58"/>
  <c r="U129" s="1"/>
  <c r="T141" i="49"/>
  <c r="U141" s="1"/>
  <c r="T132" i="60"/>
  <c r="U132" s="1"/>
  <c r="T164" i="54"/>
  <c r="U164" s="1"/>
  <c r="T112" i="51"/>
  <c r="U112" s="1"/>
  <c r="T177" i="61"/>
  <c r="U177" s="1"/>
  <c r="T131" i="65"/>
  <c r="U131" s="1"/>
  <c r="T109" i="56"/>
  <c r="U109" s="1"/>
  <c r="T146" i="67"/>
  <c r="U146" s="1"/>
  <c r="T156" i="59"/>
  <c r="U156" s="1"/>
  <c r="T124" i="58"/>
  <c r="U124" s="1"/>
  <c r="T156" i="61"/>
  <c r="U156" s="1"/>
  <c r="T180" i="67"/>
  <c r="U180" s="1"/>
  <c r="T136" i="59"/>
  <c r="U136" s="1"/>
  <c r="T152" i="67"/>
  <c r="U152" s="1"/>
  <c r="T174" i="59"/>
  <c r="U174" s="1"/>
  <c r="T116" i="54"/>
  <c r="U116" s="1"/>
  <c r="T141" i="59"/>
  <c r="U141" s="1"/>
  <c r="T158" i="54"/>
  <c r="U158" s="1"/>
  <c r="T184" i="58"/>
  <c r="U184" s="1"/>
  <c r="T107" i="51"/>
  <c r="U107" s="1"/>
  <c r="T161" i="49"/>
  <c r="U161" s="1"/>
  <c r="T180" i="47"/>
  <c r="U180" s="1"/>
  <c r="T141"/>
  <c r="U141" s="1"/>
  <c r="T127" i="51"/>
  <c r="U127" s="1"/>
  <c r="T161"/>
  <c r="U161" s="1"/>
  <c r="T110"/>
  <c r="U110" s="1"/>
  <c r="T133" i="57"/>
  <c r="U133" s="1"/>
  <c r="T174" i="54"/>
  <c r="U174" s="1"/>
  <c r="T125" i="59"/>
  <c r="U125" s="1"/>
  <c r="T136" i="60"/>
  <c r="U136" s="1"/>
  <c r="T116" i="49"/>
  <c r="U116" s="1"/>
  <c r="T172"/>
  <c r="U172" s="1"/>
  <c r="T128" i="60"/>
  <c r="U128" s="1"/>
  <c r="T154" i="54"/>
  <c r="U154" s="1"/>
  <c r="T183" i="47"/>
  <c r="U183" s="1"/>
  <c r="T127" i="67"/>
  <c r="U127" s="1"/>
  <c r="T136" i="61"/>
  <c r="U136" s="1"/>
  <c r="T140" i="67"/>
  <c r="U140" s="1"/>
  <c r="T182" i="61"/>
  <c r="U182" s="1"/>
  <c r="T132"/>
  <c r="U132" s="1"/>
  <c r="T121" i="57"/>
  <c r="U121" s="1"/>
  <c r="T168" i="64"/>
  <c r="U168" s="1"/>
  <c r="T183" i="63"/>
  <c r="U183" s="1"/>
  <c r="T112" i="64"/>
  <c r="U112" s="1"/>
  <c r="T152" i="56"/>
  <c r="U152" s="1"/>
  <c r="T179" i="66"/>
  <c r="U179" s="1"/>
  <c r="T172"/>
  <c r="U172" s="1"/>
  <c r="T171"/>
  <c r="U171" s="1"/>
  <c r="T156"/>
  <c r="U156" s="1"/>
  <c r="T155" i="68"/>
  <c r="U155" s="1"/>
  <c r="T182"/>
  <c r="U182" s="1"/>
  <c r="T139"/>
  <c r="U139" s="1"/>
  <c r="T151"/>
  <c r="U151" s="1"/>
  <c r="T183"/>
  <c r="U183" s="1"/>
  <c r="T146"/>
  <c r="U146" s="1"/>
  <c r="T156"/>
  <c r="U156" s="1"/>
  <c r="T139" i="52"/>
  <c r="U139" s="1"/>
  <c r="T167"/>
  <c r="U167" s="1"/>
  <c r="T156"/>
  <c r="U156" s="1"/>
  <c r="T115"/>
  <c r="U115" s="1"/>
  <c r="T152"/>
  <c r="U152" s="1"/>
  <c r="T114"/>
  <c r="U114" s="1"/>
  <c r="T161" i="65"/>
  <c r="U161" s="1"/>
  <c r="T111" i="53"/>
  <c r="U111" s="1"/>
  <c r="T147" i="64"/>
  <c r="U147" s="1"/>
  <c r="T152" i="48"/>
  <c r="U152" s="1"/>
  <c r="T143" i="68"/>
  <c r="U143" s="1"/>
  <c r="T159" i="66"/>
  <c r="U159" s="1"/>
  <c r="T175" i="64"/>
  <c r="U175" s="1"/>
  <c r="T135"/>
  <c r="U135" s="1"/>
  <c r="T163"/>
  <c r="U163" s="1"/>
  <c r="T149"/>
  <c r="U149" s="1"/>
  <c r="T158"/>
  <c r="U158" s="1"/>
  <c r="T115" i="56"/>
  <c r="U115" s="1"/>
  <c r="T123"/>
  <c r="U123" s="1"/>
  <c r="T157"/>
  <c r="U157" s="1"/>
  <c r="T108"/>
  <c r="U108" s="1"/>
  <c r="T159"/>
  <c r="U159" s="1"/>
  <c r="T181"/>
  <c r="U181" s="1"/>
  <c r="T146" i="63"/>
  <c r="U146" s="1"/>
  <c r="T111"/>
  <c r="U111" s="1"/>
  <c r="T112"/>
  <c r="U112" s="1"/>
  <c r="T175"/>
  <c r="U175" s="1"/>
  <c r="T131"/>
  <c r="U131" s="1"/>
  <c r="T136"/>
  <c r="U136" s="1"/>
  <c r="T119"/>
  <c r="U119" s="1"/>
  <c r="T143" i="47"/>
  <c r="U143" s="1"/>
  <c r="T119" i="52"/>
  <c r="U119" s="1"/>
  <c r="T129" i="65"/>
  <c r="U129" s="1"/>
  <c r="T184"/>
  <c r="U184" s="1"/>
  <c r="T156" i="56"/>
  <c r="U156" s="1"/>
  <c r="T171" i="54"/>
  <c r="U171" s="1"/>
  <c r="T162" i="49"/>
  <c r="U162" s="1"/>
  <c r="T155" i="51"/>
  <c r="U155" s="1"/>
  <c r="T108" i="58"/>
  <c r="U108" s="1"/>
  <c r="T168" i="47"/>
  <c r="U168" s="1"/>
  <c r="T123" i="51"/>
  <c r="U123" s="1"/>
  <c r="T186" i="58"/>
  <c r="U186" s="1"/>
  <c r="T129" i="54"/>
  <c r="U129" s="1"/>
  <c r="T153" i="56"/>
  <c r="U153" s="1"/>
  <c r="T184" i="50"/>
  <c r="U184" s="1"/>
  <c r="T127" i="63"/>
  <c r="U127" s="1"/>
  <c r="T121" i="50"/>
  <c r="U121" s="1"/>
  <c r="T106" i="56"/>
  <c r="U106" s="1"/>
  <c r="T109" i="63"/>
  <c r="U109" s="1"/>
  <c r="T156" i="67"/>
  <c r="U156" s="1"/>
  <c r="T129"/>
  <c r="U129" s="1"/>
  <c r="T162" i="61"/>
  <c r="U162" s="1"/>
  <c r="T129" i="51"/>
  <c r="U129" s="1"/>
  <c r="T185" i="49"/>
  <c r="U185" s="1"/>
  <c r="T153" i="47"/>
  <c r="U153" s="1"/>
  <c r="T159" i="49"/>
  <c r="U159" s="1"/>
  <c r="T131" i="54"/>
  <c r="U131" s="1"/>
  <c r="T108"/>
  <c r="U108" s="1"/>
  <c r="T144" i="57"/>
  <c r="U144" s="1"/>
  <c r="T121" i="51"/>
  <c r="U121" s="1"/>
  <c r="T163" i="58"/>
  <c r="U163" s="1"/>
  <c r="T115" i="61"/>
  <c r="U115" s="1"/>
  <c r="T179" i="68"/>
  <c r="U179" s="1"/>
  <c r="T177" i="48"/>
  <c r="U177" s="1"/>
  <c r="T145" i="56"/>
  <c r="U145" s="1"/>
  <c r="T174" i="63"/>
  <c r="U174" s="1"/>
  <c r="T140" i="57"/>
  <c r="U140" s="1"/>
  <c r="T149" i="47"/>
  <c r="U149" s="1"/>
  <c r="T125"/>
  <c r="U125" s="1"/>
  <c r="T175"/>
  <c r="U175" s="1"/>
  <c r="T156" i="60"/>
  <c r="U156" s="1"/>
  <c r="T114" i="57"/>
  <c r="U114" s="1"/>
  <c r="T152" i="59"/>
  <c r="U152" s="1"/>
  <c r="T123" i="47"/>
  <c r="U123" s="1"/>
  <c r="T172" i="59"/>
  <c r="U172" s="1"/>
  <c r="T157" i="60"/>
  <c r="U157" s="1"/>
  <c r="T125"/>
  <c r="U125" s="1"/>
  <c r="T175"/>
  <c r="U175" s="1"/>
  <c r="T181" i="58"/>
  <c r="U181" s="1"/>
  <c r="T172"/>
  <c r="U172" s="1"/>
  <c r="T119" i="54"/>
  <c r="U119" s="1"/>
  <c r="T136" i="57"/>
  <c r="U136" s="1"/>
  <c r="T139" i="54"/>
  <c r="U139" s="1"/>
  <c r="T184" i="67"/>
  <c r="U184" s="1"/>
  <c r="T146" i="61"/>
  <c r="U146" s="1"/>
  <c r="T130" i="58"/>
  <c r="U130" s="1"/>
  <c r="T114" i="67"/>
  <c r="U114" s="1"/>
  <c r="T185"/>
  <c r="U185" s="1"/>
  <c r="T107" i="61"/>
  <c r="U107" s="1"/>
  <c r="T151" i="54"/>
  <c r="U151" s="1"/>
  <c r="T183" i="59"/>
  <c r="U183" s="1"/>
  <c r="T120" i="51"/>
  <c r="U120" s="1"/>
  <c r="T133" i="59"/>
  <c r="U133" s="1"/>
  <c r="T169" i="54"/>
  <c r="U169" s="1"/>
  <c r="T145" i="58"/>
  <c r="U145" s="1"/>
  <c r="T179" i="67"/>
  <c r="U179" s="1"/>
  <c r="T181"/>
  <c r="U181" s="1"/>
  <c r="T133"/>
  <c r="U133" s="1"/>
  <c r="T158" i="57"/>
  <c r="U158" s="1"/>
  <c r="T127" i="54"/>
  <c r="U127" s="1"/>
  <c r="T162" i="60"/>
  <c r="U162" s="1"/>
  <c r="T121" i="49"/>
  <c r="U121" s="1"/>
  <c r="T123" i="57"/>
  <c r="U123" s="1"/>
  <c r="T142" i="47"/>
  <c r="U142" s="1"/>
  <c r="T170" i="61"/>
  <c r="U170" s="1"/>
  <c r="T140"/>
  <c r="U140" s="1"/>
  <c r="T155" i="57"/>
  <c r="U155" s="1"/>
  <c r="T137" i="51"/>
  <c r="U137" s="1"/>
  <c r="T176" i="56"/>
  <c r="U176" s="1"/>
  <c r="T157" i="52"/>
  <c r="U157" s="1"/>
  <c r="T146" i="48"/>
  <c r="U146" s="1"/>
  <c r="T140" i="64"/>
  <c r="U140" s="1"/>
  <c r="T139" i="65"/>
  <c r="U139" s="1"/>
  <c r="T150" i="66"/>
  <c r="U150" s="1"/>
  <c r="T135"/>
  <c r="U135" s="1"/>
  <c r="T145"/>
  <c r="U145" s="1"/>
  <c r="T161"/>
  <c r="U161" s="1"/>
  <c r="T110"/>
  <c r="U110" s="1"/>
  <c r="T176"/>
  <c r="U176" s="1"/>
  <c r="T118" i="68"/>
  <c r="U118" s="1"/>
  <c r="T121"/>
  <c r="U121" s="1"/>
  <c r="T134"/>
  <c r="U134" s="1"/>
  <c r="T160"/>
  <c r="U160" s="1"/>
  <c r="T124"/>
  <c r="U124" s="1"/>
  <c r="T175" i="52"/>
  <c r="U175" s="1"/>
  <c r="T186"/>
  <c r="U186" s="1"/>
  <c r="T126" i="65"/>
  <c r="U126" s="1"/>
  <c r="T175" i="53"/>
  <c r="U175" s="1"/>
  <c r="T137"/>
  <c r="U137" s="1"/>
  <c r="T145"/>
  <c r="U145" s="1"/>
  <c r="T129" i="50"/>
  <c r="U129" s="1"/>
  <c r="T108" i="52"/>
  <c r="U108" s="1"/>
  <c r="T164" i="56"/>
  <c r="U164" s="1"/>
  <c r="T145" i="48"/>
  <c r="U145" s="1"/>
  <c r="T115" i="53"/>
  <c r="U115" s="1"/>
  <c r="T116" i="56"/>
  <c r="U116" s="1"/>
  <c r="T141" i="55"/>
  <c r="U141" s="1"/>
  <c r="T154"/>
  <c r="U154" s="1"/>
  <c r="T108"/>
  <c r="U108" s="1"/>
  <c r="T111" i="50"/>
  <c r="U111" s="1"/>
  <c r="T169"/>
  <c r="U169" s="1"/>
  <c r="T181"/>
  <c r="U181" s="1"/>
  <c r="T179" i="63"/>
  <c r="U179" s="1"/>
  <c r="T165" i="64"/>
  <c r="U165" s="1"/>
  <c r="T171"/>
  <c r="U171" s="1"/>
  <c r="T180"/>
  <c r="U180" s="1"/>
  <c r="T129" i="56"/>
  <c r="U129" s="1"/>
  <c r="T125"/>
  <c r="U125" s="1"/>
  <c r="T178"/>
  <c r="U178" s="1"/>
  <c r="T180"/>
  <c r="U180" s="1"/>
  <c r="T113"/>
  <c r="U113" s="1"/>
  <c r="T108" i="63"/>
  <c r="U108" s="1"/>
  <c r="T176"/>
  <c r="U176" s="1"/>
  <c r="T172"/>
  <c r="U172" s="1"/>
  <c r="T160"/>
  <c r="U160" s="1"/>
  <c r="T162"/>
  <c r="U162" s="1"/>
  <c r="T144"/>
  <c r="U144" s="1"/>
  <c r="H106" i="47"/>
  <c r="T158" i="50"/>
  <c r="U158" s="1"/>
  <c r="T107" i="54"/>
  <c r="U107" s="1"/>
  <c r="T133"/>
  <c r="U133" s="1"/>
  <c r="T155"/>
  <c r="U155" s="1"/>
  <c r="T175" i="58"/>
  <c r="U175" s="1"/>
  <c r="T153" i="66"/>
  <c r="U153" s="1"/>
  <c r="T174" i="68"/>
  <c r="U174" s="1"/>
  <c r="T155" i="56"/>
  <c r="U155" s="1"/>
  <c r="T148" i="68"/>
  <c r="U148" s="1"/>
  <c r="T172" i="56"/>
  <c r="U172" s="1"/>
  <c r="T111"/>
  <c r="U111" s="1"/>
  <c r="T168" i="63"/>
  <c r="U168" s="1"/>
  <c r="T169"/>
  <c r="U169" s="1"/>
  <c r="J191" i="56"/>
  <c r="B21" i="47"/>
  <c r="U19" i="41" s="1"/>
  <c r="V19" s="1"/>
  <c r="T132" i="49"/>
  <c r="U132" s="1"/>
  <c r="T154" i="61"/>
  <c r="U154" s="1"/>
  <c r="T146" i="51"/>
  <c r="U146" s="1"/>
  <c r="T107" i="59"/>
  <c r="U107" s="1"/>
  <c r="T143" i="58"/>
  <c r="U143" s="1"/>
  <c r="T126" i="57"/>
  <c r="U126" s="1"/>
  <c r="T181" i="47"/>
  <c r="U181" s="1"/>
  <c r="T167" i="49"/>
  <c r="U167" s="1"/>
  <c r="T123" i="58"/>
  <c r="U123" s="1"/>
  <c r="T154" i="47"/>
  <c r="U154" s="1"/>
  <c r="T180" i="61"/>
  <c r="U180" s="1"/>
  <c r="T126" i="54"/>
  <c r="U126" s="1"/>
  <c r="T139" i="57"/>
  <c r="U139" s="1"/>
  <c r="T158" i="47"/>
  <c r="U158" s="1"/>
  <c r="T109" i="52"/>
  <c r="U109" s="1"/>
  <c r="T122" i="63"/>
  <c r="U122" s="1"/>
  <c r="T133" i="53"/>
  <c r="U133" s="1"/>
  <c r="T129" i="66"/>
  <c r="U129" s="1"/>
  <c r="T164" i="55"/>
  <c r="U164" s="1"/>
  <c r="T118" i="66"/>
  <c r="U118" s="1"/>
  <c r="T108"/>
  <c r="U108" s="1"/>
  <c r="T180"/>
  <c r="U180" s="1"/>
  <c r="T127" i="68"/>
  <c r="U127" s="1"/>
  <c r="T123" i="52"/>
  <c r="U123" s="1"/>
  <c r="T138"/>
  <c r="U138" s="1"/>
  <c r="T148"/>
  <c r="U148" s="1"/>
  <c r="T140"/>
  <c r="U140" s="1"/>
  <c r="T115" i="65"/>
  <c r="U115" s="1"/>
  <c r="T147"/>
  <c r="U147" s="1"/>
  <c r="T142"/>
  <c r="U142" s="1"/>
  <c r="T165" i="53"/>
  <c r="U165" s="1"/>
  <c r="T124"/>
  <c r="U124" s="1"/>
  <c r="T118"/>
  <c r="U118" s="1"/>
  <c r="T170"/>
  <c r="U170" s="1"/>
  <c r="T122"/>
  <c r="U122" s="1"/>
  <c r="T186"/>
  <c r="U186" s="1"/>
  <c r="T108"/>
  <c r="U108" s="1"/>
  <c r="T164" i="68"/>
  <c r="U164" s="1"/>
  <c r="T153" i="50"/>
  <c r="U153" s="1"/>
  <c r="T150" i="65"/>
  <c r="U150" s="1"/>
  <c r="T164" i="66"/>
  <c r="U164" s="1"/>
  <c r="T159" i="48"/>
  <c r="U159" s="1"/>
  <c r="T183"/>
  <c r="U183" s="1"/>
  <c r="T116"/>
  <c r="U116" s="1"/>
  <c r="T143"/>
  <c r="U143" s="1"/>
  <c r="T160"/>
  <c r="U160" s="1"/>
  <c r="T118" i="63"/>
  <c r="U118" s="1"/>
  <c r="T132" i="48"/>
  <c r="U132" s="1"/>
  <c r="T153" i="64"/>
  <c r="U153" s="1"/>
  <c r="T158" i="52"/>
  <c r="U158" s="1"/>
  <c r="T153" i="55"/>
  <c r="U153" s="1"/>
  <c r="T149"/>
  <c r="U149" s="1"/>
  <c r="T135"/>
  <c r="U135" s="1"/>
  <c r="T150" i="50"/>
  <c r="U150" s="1"/>
  <c r="T132" i="64"/>
  <c r="U132" s="1"/>
  <c r="T167"/>
  <c r="U167" s="1"/>
  <c r="T111"/>
  <c r="U111" s="1"/>
  <c r="T120" i="56"/>
  <c r="U120" s="1"/>
  <c r="T137"/>
  <c r="U137" s="1"/>
  <c r="T147" i="63"/>
  <c r="U147" s="1"/>
  <c r="T117"/>
  <c r="U117" s="1"/>
  <c r="T132"/>
  <c r="U132" s="1"/>
  <c r="T113"/>
  <c r="U113" s="1"/>
  <c r="T126"/>
  <c r="U126" s="1"/>
  <c r="T109" i="54"/>
  <c r="U109" s="1"/>
  <c r="T109" i="67"/>
  <c r="U109" s="1"/>
  <c r="T167"/>
  <c r="U167" s="1"/>
  <c r="T109" i="59"/>
  <c r="U109" s="1"/>
  <c r="T133" i="51"/>
  <c r="U133" s="1"/>
  <c r="T186" i="49"/>
  <c r="U186" s="1"/>
  <c r="T128" i="47"/>
  <c r="U128" s="1"/>
  <c r="T147" i="57"/>
  <c r="U147" s="1"/>
  <c r="T185" i="60"/>
  <c r="U185" s="1"/>
  <c r="T163" i="47"/>
  <c r="U163" s="1"/>
  <c r="T137" i="54"/>
  <c r="U137" s="1"/>
  <c r="T181"/>
  <c r="U181" s="1"/>
  <c r="T110" i="60"/>
  <c r="U110" s="1"/>
  <c r="T161" i="59"/>
  <c r="U161" s="1"/>
  <c r="T128" i="54"/>
  <c r="U128" s="1"/>
  <c r="T125" i="61"/>
  <c r="U125" s="1"/>
  <c r="T119" i="49"/>
  <c r="U119" s="1"/>
  <c r="T167" i="57"/>
  <c r="U167" s="1"/>
  <c r="T108" i="67"/>
  <c r="U108" s="1"/>
  <c r="T116" i="47"/>
  <c r="U116" s="1"/>
  <c r="T159" i="57"/>
  <c r="U159" s="1"/>
  <c r="T131"/>
  <c r="U131" s="1"/>
  <c r="T121" i="59"/>
  <c r="U121" s="1"/>
  <c r="T157" i="49"/>
  <c r="U157" s="1"/>
  <c r="T181" i="60"/>
  <c r="U181" s="1"/>
  <c r="T112" i="57"/>
  <c r="U112" s="1"/>
  <c r="T144" i="67"/>
  <c r="U144" s="1"/>
  <c r="T138" i="51"/>
  <c r="U138" s="1"/>
  <c r="T161" i="54"/>
  <c r="U161" s="1"/>
  <c r="T140" i="60"/>
  <c r="U140" s="1"/>
  <c r="T148"/>
  <c r="U148" s="1"/>
  <c r="T185" i="54"/>
  <c r="U185" s="1"/>
  <c r="T122" i="58"/>
  <c r="U122" s="1"/>
  <c r="T173" i="67"/>
  <c r="U173" s="1"/>
  <c r="T185" i="58"/>
  <c r="U185" s="1"/>
  <c r="T106" i="61"/>
  <c r="U106" s="1"/>
  <c r="T130" i="50"/>
  <c r="U130" s="1"/>
  <c r="T113" i="64"/>
  <c r="U113" s="1"/>
  <c r="T136" i="48"/>
  <c r="U136" s="1"/>
  <c r="T164" i="50"/>
  <c r="U164" s="1"/>
  <c r="T156" i="55"/>
  <c r="U156" s="1"/>
  <c r="T177" i="63"/>
  <c r="U177" s="1"/>
  <c r="T151"/>
  <c r="U151" s="1"/>
  <c r="T118" i="65"/>
  <c r="U118" s="1"/>
  <c r="T154" i="63"/>
  <c r="U154" s="1"/>
  <c r="T163" i="66"/>
  <c r="U163" s="1"/>
  <c r="T175"/>
  <c r="U175" s="1"/>
  <c r="T125"/>
  <c r="U125" s="1"/>
  <c r="T154" i="68"/>
  <c r="U154" s="1"/>
  <c r="T120"/>
  <c r="U120" s="1"/>
  <c r="T142"/>
  <c r="U142" s="1"/>
  <c r="T173"/>
  <c r="U173" s="1"/>
  <c r="T157"/>
  <c r="U157" s="1"/>
  <c r="T177" i="52"/>
  <c r="U177" s="1"/>
  <c r="T136"/>
  <c r="U136" s="1"/>
  <c r="T131"/>
  <c r="U131" s="1"/>
  <c r="T185"/>
  <c r="U185" s="1"/>
  <c r="T175" i="56"/>
  <c r="U175" s="1"/>
  <c r="T183" i="65"/>
  <c r="U183" s="1"/>
  <c r="T153"/>
  <c r="U153" s="1"/>
  <c r="T152"/>
  <c r="U152" s="1"/>
  <c r="T136"/>
  <c r="U136" s="1"/>
  <c r="T140"/>
  <c r="U140" s="1"/>
  <c r="T185"/>
  <c r="U185" s="1"/>
  <c r="T186"/>
  <c r="U186" s="1"/>
  <c r="T160" i="53"/>
  <c r="U160" s="1"/>
  <c r="T139"/>
  <c r="U139" s="1"/>
  <c r="T140"/>
  <c r="U140" s="1"/>
  <c r="T185" i="63"/>
  <c r="U185" s="1"/>
  <c r="T150"/>
  <c r="U150" s="1"/>
  <c r="T132" i="56"/>
  <c r="U132" s="1"/>
  <c r="T135" i="63"/>
  <c r="U135" s="1"/>
  <c r="T138"/>
  <c r="U138" s="1"/>
  <c r="T162" i="48"/>
  <c r="U162" s="1"/>
  <c r="T178"/>
  <c r="U178" s="1"/>
  <c r="T111"/>
  <c r="U111" s="1"/>
  <c r="T118"/>
  <c r="U118" s="1"/>
  <c r="T163"/>
  <c r="U163" s="1"/>
  <c r="T123"/>
  <c r="U123" s="1"/>
  <c r="T110"/>
  <c r="U110" s="1"/>
  <c r="T106"/>
  <c r="U106" s="1"/>
  <c r="T183" i="50"/>
  <c r="U183" s="1"/>
  <c r="T127" i="64"/>
  <c r="U127" s="1"/>
  <c r="T179" i="52"/>
  <c r="U179" s="1"/>
  <c r="T145"/>
  <c r="U145" s="1"/>
  <c r="T171" i="55"/>
  <c r="U171" s="1"/>
  <c r="T169"/>
  <c r="U169" s="1"/>
  <c r="T132"/>
  <c r="U132" s="1"/>
  <c r="T106"/>
  <c r="U106" s="1"/>
  <c r="T127"/>
  <c r="U127" s="1"/>
  <c r="T135" i="50"/>
  <c r="U135" s="1"/>
  <c r="T124"/>
  <c r="U124" s="1"/>
  <c r="T176"/>
  <c r="U176" s="1"/>
  <c r="T157"/>
  <c r="U157" s="1"/>
  <c r="T175"/>
  <c r="U175" s="1"/>
  <c r="T144"/>
  <c r="U144" s="1"/>
  <c r="T106"/>
  <c r="U106" s="1"/>
  <c r="T184" i="48"/>
  <c r="U184" s="1"/>
  <c r="T170" i="56"/>
  <c r="U170" s="1"/>
  <c r="T115" i="64"/>
  <c r="U115" s="1"/>
  <c r="T110"/>
  <c r="U110" s="1"/>
  <c r="T139"/>
  <c r="U139" s="1"/>
  <c r="T156"/>
  <c r="U156" s="1"/>
  <c r="T172"/>
  <c r="U172" s="1"/>
  <c r="T133" i="56"/>
  <c r="U133" s="1"/>
  <c r="T168"/>
  <c r="U168" s="1"/>
  <c r="T177"/>
  <c r="U177" s="1"/>
  <c r="T179"/>
  <c r="U179" s="1"/>
  <c r="T119"/>
  <c r="U119" s="1"/>
  <c r="T120" i="63"/>
  <c r="U120" s="1"/>
  <c r="T152"/>
  <c r="U152" s="1"/>
  <c r="T141"/>
  <c r="U141" s="1"/>
  <c r="T171"/>
  <c r="U171" s="1"/>
  <c r="T152" i="60"/>
  <c r="U152" s="1"/>
  <c r="T129" i="47"/>
  <c r="U129" s="1"/>
  <c r="T167" i="58"/>
  <c r="U167" s="1"/>
  <c r="T148" i="63"/>
  <c r="U148" s="1"/>
  <c r="J191" i="57"/>
  <c r="T143" i="49"/>
  <c r="U143" s="1"/>
  <c r="T172" i="57"/>
  <c r="U172" s="1"/>
  <c r="T175" i="54"/>
  <c r="U175" s="1"/>
  <c r="T126" i="61"/>
  <c r="U126" s="1"/>
  <c r="T183" i="55"/>
  <c r="U183" s="1"/>
  <c r="T119"/>
  <c r="U119" s="1"/>
  <c r="H106" i="50"/>
  <c r="T166" i="47"/>
  <c r="U166" s="1"/>
  <c r="T114" i="60"/>
  <c r="U114" s="1"/>
  <c r="T169"/>
  <c r="U169" s="1"/>
  <c r="T135" i="54"/>
  <c r="U135" s="1"/>
  <c r="T119" i="61"/>
  <c r="U119" s="1"/>
  <c r="T165" i="67"/>
  <c r="U165" s="1"/>
  <c r="T110"/>
  <c r="U110" s="1"/>
  <c r="T176" i="61"/>
  <c r="U176" s="1"/>
  <c r="T155" i="65"/>
  <c r="U155" s="1"/>
  <c r="T144" i="64"/>
  <c r="U144" s="1"/>
  <c r="T115" i="66"/>
  <c r="U115" s="1"/>
  <c r="T126"/>
  <c r="U126" s="1"/>
  <c r="T170" i="52"/>
  <c r="U170" s="1"/>
  <c r="T181" i="53"/>
  <c r="U181" s="1"/>
  <c r="T120"/>
  <c r="U120" s="1"/>
  <c r="T144" i="48"/>
  <c r="U144" s="1"/>
  <c r="T161" i="63"/>
  <c r="U161" s="1"/>
  <c r="T158" i="55"/>
  <c r="U158" s="1"/>
  <c r="T110" i="56"/>
  <c r="U110" s="1"/>
  <c r="T130" i="64"/>
  <c r="U130" s="1"/>
  <c r="T140" i="63"/>
  <c r="U140" s="1"/>
  <c r="T149"/>
  <c r="U149" s="1"/>
  <c r="J191" i="50"/>
  <c r="J191" i="64"/>
  <c r="T180" i="60"/>
  <c r="U180" s="1"/>
  <c r="T110" i="47"/>
  <c r="U110" s="1"/>
  <c r="T179" i="61"/>
  <c r="U179" s="1"/>
  <c r="T109" i="47"/>
  <c r="U109" s="1"/>
  <c r="T106" i="49"/>
  <c r="U106" s="1"/>
  <c r="T131" i="47"/>
  <c r="U131" s="1"/>
  <c r="T118" i="54"/>
  <c r="U118" s="1"/>
  <c r="T159" i="67"/>
  <c r="U159" s="1"/>
  <c r="T185" i="59"/>
  <c r="U185" s="1"/>
  <c r="T128" i="67"/>
  <c r="U128" s="1"/>
  <c r="T179" i="60"/>
  <c r="U179" s="1"/>
  <c r="T142" i="51"/>
  <c r="U142" s="1"/>
  <c r="T117" i="54"/>
  <c r="U117" s="1"/>
  <c r="T107" i="49"/>
  <c r="U107" s="1"/>
  <c r="T160" i="51"/>
  <c r="U160" s="1"/>
  <c r="T147" i="60"/>
  <c r="U147" s="1"/>
  <c r="T108" i="61"/>
  <c r="U108" s="1"/>
  <c r="T127" i="47"/>
  <c r="U127" s="1"/>
  <c r="T149" i="49"/>
  <c r="U149" s="1"/>
  <c r="T113" i="57"/>
  <c r="U113" s="1"/>
  <c r="T172" i="67"/>
  <c r="U172" s="1"/>
  <c r="T117" i="64"/>
  <c r="U117" s="1"/>
  <c r="T107" i="65"/>
  <c r="U107" s="1"/>
  <c r="T120" i="64"/>
  <c r="U120" s="1"/>
  <c r="T148" i="53"/>
  <c r="U148" s="1"/>
  <c r="T143" i="65"/>
  <c r="U143" s="1"/>
  <c r="T165" i="68"/>
  <c r="U165" s="1"/>
  <c r="T144" i="66"/>
  <c r="U144" s="1"/>
  <c r="T169"/>
  <c r="U169" s="1"/>
  <c r="T186"/>
  <c r="U186" s="1"/>
  <c r="T132"/>
  <c r="U132" s="1"/>
  <c r="T124"/>
  <c r="U124" s="1"/>
  <c r="T181" i="68"/>
  <c r="U181" s="1"/>
  <c r="T162"/>
  <c r="U162" s="1"/>
  <c r="T161"/>
  <c r="U161" s="1"/>
  <c r="T141"/>
  <c r="U141" s="1"/>
  <c r="T140"/>
  <c r="U140" s="1"/>
  <c r="T186"/>
  <c r="U186" s="1"/>
  <c r="T137" i="52"/>
  <c r="U137" s="1"/>
  <c r="T153"/>
  <c r="U153" s="1"/>
  <c r="T126"/>
  <c r="U126" s="1"/>
  <c r="T144"/>
  <c r="U144" s="1"/>
  <c r="T184"/>
  <c r="U184" s="1"/>
  <c r="T166"/>
  <c r="U166" s="1"/>
  <c r="T119" i="65"/>
  <c r="U119" s="1"/>
  <c r="T179"/>
  <c r="U179" s="1"/>
  <c r="T121"/>
  <c r="U121" s="1"/>
  <c r="T182"/>
  <c r="U182" s="1"/>
  <c r="T141" i="53"/>
  <c r="U141" s="1"/>
  <c r="T150"/>
  <c r="U150" s="1"/>
  <c r="T117"/>
  <c r="U117" s="1"/>
  <c r="T166"/>
  <c r="U166" s="1"/>
  <c r="T136"/>
  <c r="U136" s="1"/>
  <c r="T137" i="65"/>
  <c r="U137" s="1"/>
  <c r="T108" i="68"/>
  <c r="U108" s="1"/>
  <c r="T123" i="64"/>
  <c r="U123" s="1"/>
  <c r="T149" i="48"/>
  <c r="U149" s="1"/>
  <c r="T155"/>
  <c r="U155" s="1"/>
  <c r="T127"/>
  <c r="U127" s="1"/>
  <c r="T145" i="64"/>
  <c r="U145" s="1"/>
  <c r="T165" i="63"/>
  <c r="U165" s="1"/>
  <c r="T169" i="65"/>
  <c r="U169" s="1"/>
  <c r="T116" i="68"/>
  <c r="U116" s="1"/>
  <c r="T125" i="53"/>
  <c r="U125" s="1"/>
  <c r="T186" i="55"/>
  <c r="U186" s="1"/>
  <c r="T112"/>
  <c r="U112" s="1"/>
  <c r="T125"/>
  <c r="U125" s="1"/>
  <c r="T139"/>
  <c r="U139" s="1"/>
  <c r="T170"/>
  <c r="U170" s="1"/>
  <c r="T161" i="50"/>
  <c r="U161" s="1"/>
  <c r="T119"/>
  <c r="U119" s="1"/>
  <c r="T147" i="68"/>
  <c r="U147" s="1"/>
  <c r="T179" i="53"/>
  <c r="U179" s="1"/>
  <c r="T107" i="64"/>
  <c r="U107" s="1"/>
  <c r="T179"/>
  <c r="U179" s="1"/>
  <c r="T142"/>
  <c r="U142" s="1"/>
  <c r="T177"/>
  <c r="U177" s="1"/>
  <c r="T137"/>
  <c r="U137" s="1"/>
  <c r="T121"/>
  <c r="U121" s="1"/>
  <c r="T114" i="56"/>
  <c r="U114" s="1"/>
  <c r="T121"/>
  <c r="U121" s="1"/>
  <c r="T165"/>
  <c r="U165" s="1"/>
  <c r="T186"/>
  <c r="U186" s="1"/>
  <c r="T181" i="63"/>
  <c r="U181" s="1"/>
  <c r="T134"/>
  <c r="U134" s="1"/>
  <c r="T116"/>
  <c r="U116" s="1"/>
  <c r="T142"/>
  <c r="U142" s="1"/>
  <c r="T164"/>
  <c r="U164" s="1"/>
  <c r="J191" i="48"/>
  <c r="J191" i="59"/>
  <c r="T185" i="66"/>
  <c r="U185" s="1"/>
  <c r="T182" i="47"/>
  <c r="U182" s="1"/>
  <c r="T164" i="61"/>
  <c r="U164" s="1"/>
  <c r="T112" i="54"/>
  <c r="U112" s="1"/>
  <c r="T127" i="49"/>
  <c r="U127" s="1"/>
  <c r="T147" i="48"/>
  <c r="U147" s="1"/>
  <c r="T133" i="68"/>
  <c r="U133" s="1"/>
  <c r="T171" i="48"/>
  <c r="U171" s="1"/>
  <c r="T183" i="64"/>
  <c r="U183" s="1"/>
  <c r="T133"/>
  <c r="U133" s="1"/>
  <c r="H106" i="49"/>
  <c r="T127" i="57"/>
  <c r="U127" s="1"/>
  <c r="T148"/>
  <c r="U148" s="1"/>
  <c r="T117" i="51"/>
  <c r="U117" s="1"/>
  <c r="T113" i="58"/>
  <c r="U113" s="1"/>
  <c r="T127" i="60"/>
  <c r="U127" s="1"/>
  <c r="T137" i="47"/>
  <c r="U137" s="1"/>
  <c r="T178" i="54"/>
  <c r="U178" s="1"/>
  <c r="T126" i="47"/>
  <c r="U126" s="1"/>
  <c r="T174" i="67"/>
  <c r="U174" s="1"/>
  <c r="T181" i="48"/>
  <c r="U181" s="1"/>
  <c r="T125" i="65"/>
  <c r="U125" s="1"/>
  <c r="T160" i="50"/>
  <c r="U160" s="1"/>
  <c r="T155" i="52"/>
  <c r="U155" s="1"/>
  <c r="T144" i="68"/>
  <c r="U144" s="1"/>
  <c r="T117" i="52"/>
  <c r="U117" s="1"/>
  <c r="T106" i="65"/>
  <c r="U106" s="1"/>
  <c r="T162" i="53"/>
  <c r="U162" s="1"/>
  <c r="T121"/>
  <c r="U121" s="1"/>
  <c r="T137" i="68"/>
  <c r="U137" s="1"/>
  <c r="T154" i="52"/>
  <c r="U154" s="1"/>
  <c r="T142" i="48"/>
  <c r="U142" s="1"/>
  <c r="T181" i="65"/>
  <c r="U181" s="1"/>
  <c r="T157"/>
  <c r="U157" s="1"/>
  <c r="T168" i="55"/>
  <c r="U168" s="1"/>
  <c r="T160"/>
  <c r="U160" s="1"/>
  <c r="T131" i="50"/>
  <c r="U131" s="1"/>
  <c r="T106" i="64"/>
  <c r="U106" s="1"/>
  <c r="T147" i="56"/>
  <c r="U147" s="1"/>
  <c r="T153" i="63"/>
  <c r="U153" s="1"/>
  <c r="I124" i="58"/>
  <c r="J124" s="1"/>
  <c r="J191" i="63"/>
  <c r="H106" i="58"/>
  <c r="H106" i="68"/>
  <c r="T141" i="60"/>
  <c r="U141" s="1"/>
  <c r="T145" i="49"/>
  <c r="U145" s="1"/>
  <c r="T121" i="60"/>
  <c r="U121" s="1"/>
  <c r="T180" i="49"/>
  <c r="U180" s="1"/>
  <c r="T165" i="51"/>
  <c r="U165" s="1"/>
  <c r="T123" i="60"/>
  <c r="U123" s="1"/>
  <c r="T181" i="57"/>
  <c r="U181" s="1"/>
  <c r="T128" i="51"/>
  <c r="U128" s="1"/>
  <c r="T125" i="57"/>
  <c r="U125" s="1"/>
  <c r="T167" i="59"/>
  <c r="U167" s="1"/>
  <c r="T147" i="51"/>
  <c r="U147" s="1"/>
  <c r="T109" i="58"/>
  <c r="U109" s="1"/>
  <c r="T157" i="57"/>
  <c r="U157" s="1"/>
  <c r="T128" i="59"/>
  <c r="U128" s="1"/>
  <c r="T106"/>
  <c r="U106" s="1"/>
  <c r="T106" i="47"/>
  <c r="U106" s="1"/>
  <c r="T106" i="67"/>
  <c r="U106" s="1"/>
  <c r="T178" i="57"/>
  <c r="U178" s="1"/>
  <c r="T136" i="67"/>
  <c r="U136" s="1"/>
  <c r="T176" i="59"/>
  <c r="U176" s="1"/>
  <c r="T115" i="47"/>
  <c r="U115" s="1"/>
  <c r="T161" i="60"/>
  <c r="U161" s="1"/>
  <c r="T136" i="49"/>
  <c r="U136" s="1"/>
  <c r="T160" i="57"/>
  <c r="U160" s="1"/>
  <c r="T133" i="49"/>
  <c r="U133" s="1"/>
  <c r="T129"/>
  <c r="U129" s="1"/>
  <c r="T177"/>
  <c r="U177" s="1"/>
  <c r="T157" i="59"/>
  <c r="U157" s="1"/>
  <c r="T106" i="60"/>
  <c r="U106" s="1"/>
  <c r="T114" i="51"/>
  <c r="U114" s="1"/>
  <c r="T119" i="47"/>
  <c r="U119" s="1"/>
  <c r="T117" i="49"/>
  <c r="U117" s="1"/>
  <c r="T124" i="61"/>
  <c r="U124" s="1"/>
  <c r="T121" i="67"/>
  <c r="U121" s="1"/>
  <c r="T165" i="57"/>
  <c r="U165" s="1"/>
  <c r="T142" i="59"/>
  <c r="U142" s="1"/>
  <c r="T148" i="54"/>
  <c r="U148" s="1"/>
  <c r="T125" i="51"/>
  <c r="U125" s="1"/>
  <c r="T145" i="47"/>
  <c r="U145" s="1"/>
  <c r="T117" i="65"/>
  <c r="U117" s="1"/>
  <c r="T170" i="68"/>
  <c r="U170" s="1"/>
  <c r="T138" i="65"/>
  <c r="U138" s="1"/>
  <c r="T151" i="55"/>
  <c r="U151" s="1"/>
  <c r="T120"/>
  <c r="U120" s="1"/>
  <c r="T177" i="68"/>
  <c r="U177" s="1"/>
  <c r="T148" i="65"/>
  <c r="U148" s="1"/>
  <c r="T117" i="66"/>
  <c r="U117" s="1"/>
  <c r="T154"/>
  <c r="U154" s="1"/>
  <c r="T167"/>
  <c r="U167" s="1"/>
  <c r="T173"/>
  <c r="U173" s="1"/>
  <c r="T122"/>
  <c r="U122" s="1"/>
  <c r="T112"/>
  <c r="U112" s="1"/>
  <c r="T106"/>
  <c r="U106" s="1"/>
  <c r="T134"/>
  <c r="U134" s="1"/>
  <c r="T184" i="68"/>
  <c r="U184" s="1"/>
  <c r="T153"/>
  <c r="U153" s="1"/>
  <c r="T106"/>
  <c r="U106" s="1"/>
  <c r="T181" i="52"/>
  <c r="U181" s="1"/>
  <c r="T132"/>
  <c r="U132" s="1"/>
  <c r="T147"/>
  <c r="U147" s="1"/>
  <c r="T158" i="65"/>
  <c r="U158" s="1"/>
  <c r="T159"/>
  <c r="U159" s="1"/>
  <c r="T144"/>
  <c r="U144" s="1"/>
  <c r="T130"/>
  <c r="U130" s="1"/>
  <c r="T133"/>
  <c r="U133" s="1"/>
  <c r="T176"/>
  <c r="U176" s="1"/>
  <c r="T135"/>
  <c r="U135" s="1"/>
  <c r="T163" i="53"/>
  <c r="U163" s="1"/>
  <c r="T161"/>
  <c r="U161" s="1"/>
  <c r="T146"/>
  <c r="U146" s="1"/>
  <c r="T132"/>
  <c r="U132" s="1"/>
  <c r="T164"/>
  <c r="U164" s="1"/>
  <c r="T172"/>
  <c r="U172" s="1"/>
  <c r="T138" i="55"/>
  <c r="U138" s="1"/>
  <c r="T144" i="53"/>
  <c r="U144" s="1"/>
  <c r="T128" i="68"/>
  <c r="U128" s="1"/>
  <c r="T184" i="66"/>
  <c r="U184" s="1"/>
  <c r="T122" i="56"/>
  <c r="U122" s="1"/>
  <c r="T170" i="48"/>
  <c r="U170" s="1"/>
  <c r="T141"/>
  <c r="U141" s="1"/>
  <c r="T148"/>
  <c r="U148" s="1"/>
  <c r="T114"/>
  <c r="U114" s="1"/>
  <c r="T154"/>
  <c r="U154" s="1"/>
  <c r="T175"/>
  <c r="U175" s="1"/>
  <c r="T124" i="64"/>
  <c r="U124" s="1"/>
  <c r="T136" i="68"/>
  <c r="U136" s="1"/>
  <c r="T133" i="52"/>
  <c r="U133" s="1"/>
  <c r="T123" i="63"/>
  <c r="U123" s="1"/>
  <c r="T168" i="68"/>
  <c r="U168" s="1"/>
  <c r="T128" i="56"/>
  <c r="U128" s="1"/>
  <c r="T162" i="55"/>
  <c r="U162" s="1"/>
  <c r="T181"/>
  <c r="U181" s="1"/>
  <c r="T148"/>
  <c r="U148" s="1"/>
  <c r="T133"/>
  <c r="U133" s="1"/>
  <c r="T116" i="50"/>
  <c r="U116" s="1"/>
  <c r="T141"/>
  <c r="U141" s="1"/>
  <c r="T180"/>
  <c r="U180" s="1"/>
  <c r="T140"/>
  <c r="U140" s="1"/>
  <c r="T151" i="65"/>
  <c r="U151" s="1"/>
  <c r="T134" i="53"/>
  <c r="U134" s="1"/>
  <c r="T160" i="64"/>
  <c r="U160" s="1"/>
  <c r="T182"/>
  <c r="U182" s="1"/>
  <c r="T157"/>
  <c r="U157" s="1"/>
  <c r="T151"/>
  <c r="U151" s="1"/>
  <c r="T126"/>
  <c r="U126" s="1"/>
  <c r="T155"/>
  <c r="U155" s="1"/>
  <c r="T140" i="56"/>
  <c r="U140" s="1"/>
  <c r="T149"/>
  <c r="U149" s="1"/>
  <c r="T134"/>
  <c r="U134" s="1"/>
  <c r="T169"/>
  <c r="U169" s="1"/>
  <c r="T163"/>
  <c r="U163" s="1"/>
  <c r="T160"/>
  <c r="U160" s="1"/>
  <c r="T141"/>
  <c r="U141" s="1"/>
  <c r="T180" i="63"/>
  <c r="U180" s="1"/>
  <c r="T133"/>
  <c r="U133" s="1"/>
  <c r="T139"/>
  <c r="U139" s="1"/>
  <c r="H106" i="66"/>
  <c r="T166" i="57"/>
  <c r="U166" s="1"/>
  <c r="T134" i="59"/>
  <c r="U134" s="1"/>
  <c r="T179" i="48"/>
  <c r="U179" s="1"/>
  <c r="T117" i="55"/>
  <c r="U117" s="1"/>
  <c r="T148" i="64"/>
  <c r="U148" s="1"/>
  <c r="H106" i="60"/>
  <c r="T154" i="51"/>
  <c r="U154" s="1"/>
  <c r="T163"/>
  <c r="U163" s="1"/>
  <c r="T151" i="47"/>
  <c r="U151" s="1"/>
  <c r="T148" i="49"/>
  <c r="U148" s="1"/>
  <c r="T181" i="64"/>
  <c r="U181" s="1"/>
  <c r="T134" i="52"/>
  <c r="U134" s="1"/>
  <c r="T125" i="64"/>
  <c r="U125" s="1"/>
  <c r="T177" i="66"/>
  <c r="U177" s="1"/>
  <c r="T121" i="52"/>
  <c r="U121" s="1"/>
  <c r="T106" i="53"/>
  <c r="U106" s="1"/>
  <c r="T185" i="48"/>
  <c r="U185" s="1"/>
  <c r="T171" i="68"/>
  <c r="U171" s="1"/>
  <c r="T109" i="64"/>
  <c r="U109" s="1"/>
  <c r="T118" i="56"/>
  <c r="U118" s="1"/>
  <c r="J191" i="66"/>
  <c r="H106" i="48"/>
  <c r="T130" i="47"/>
  <c r="U130" s="1"/>
  <c r="T175" i="57"/>
  <c r="U175" s="1"/>
  <c r="T151" i="60"/>
  <c r="U151" s="1"/>
  <c r="T170" i="59"/>
  <c r="U170" s="1"/>
  <c r="T108" i="57"/>
  <c r="U108" s="1"/>
  <c r="T153" i="59"/>
  <c r="U153" s="1"/>
  <c r="T130" i="61"/>
  <c r="U130" s="1"/>
  <c r="T182" i="66"/>
  <c r="U182" s="1"/>
  <c r="T158" i="63"/>
  <c r="U158" s="1"/>
  <c r="T183" i="66"/>
  <c r="U183" s="1"/>
  <c r="T119" i="68"/>
  <c r="U119" s="1"/>
  <c r="T172"/>
  <c r="U172" s="1"/>
  <c r="T174" i="65"/>
  <c r="U174" s="1"/>
  <c r="T113" i="53"/>
  <c r="U113" s="1"/>
  <c r="T142"/>
  <c r="U142" s="1"/>
  <c r="T123" i="66"/>
  <c r="U123" s="1"/>
  <c r="T108" i="48"/>
  <c r="U108" s="1"/>
  <c r="T165" i="50"/>
  <c r="U165" s="1"/>
  <c r="T122" i="64"/>
  <c r="U122" s="1"/>
  <c r="T119"/>
  <c r="U119" s="1"/>
  <c r="T107" i="56"/>
  <c r="U107" s="1"/>
  <c r="T182" i="63"/>
  <c r="U182" s="1"/>
  <c r="T163"/>
  <c r="U163" s="1"/>
  <c r="B21" i="54"/>
  <c r="U26" i="41" s="1"/>
  <c r="V26" s="1"/>
  <c r="J191" i="54"/>
  <c r="H106" i="55"/>
  <c r="H106" i="65"/>
  <c r="T165" i="54"/>
  <c r="U165" s="1"/>
  <c r="T184" i="57"/>
  <c r="U184" s="1"/>
  <c r="T145" i="60"/>
  <c r="U145" s="1"/>
  <c r="T168" i="49"/>
  <c r="U168" s="1"/>
  <c r="T177" i="54"/>
  <c r="U177" s="1"/>
  <c r="T115"/>
  <c r="U115" s="1"/>
  <c r="T117" i="60"/>
  <c r="U117" s="1"/>
  <c r="T172" i="51"/>
  <c r="U172" s="1"/>
  <c r="T116" i="60"/>
  <c r="U116" s="1"/>
  <c r="T167" i="54"/>
  <c r="U167" s="1"/>
  <c r="T143" i="60"/>
  <c r="U143" s="1"/>
  <c r="T148" i="51"/>
  <c r="U148" s="1"/>
  <c r="T160" i="54"/>
  <c r="U160" s="1"/>
  <c r="T106" i="58"/>
  <c r="U106" s="1"/>
  <c r="T186" i="67"/>
  <c r="U186" s="1"/>
  <c r="T186" i="51"/>
  <c r="U186" s="1"/>
  <c r="T110" i="61"/>
  <c r="U110" s="1"/>
  <c r="T185" i="47"/>
  <c r="U185" s="1"/>
  <c r="T153" i="51"/>
  <c r="U153" s="1"/>
  <c r="T144" i="49"/>
  <c r="U144" s="1"/>
  <c r="T117" i="47"/>
  <c r="U117" s="1"/>
  <c r="T174" i="49"/>
  <c r="U174" s="1"/>
  <c r="T186" i="54"/>
  <c r="U186" s="1"/>
  <c r="T124" i="60"/>
  <c r="U124" s="1"/>
  <c r="T182" i="54"/>
  <c r="U182" s="1"/>
  <c r="T142" i="60"/>
  <c r="U142" s="1"/>
  <c r="T171" i="61"/>
  <c r="U171" s="1"/>
  <c r="T166" i="51"/>
  <c r="U166" s="1"/>
  <c r="T140" i="59"/>
  <c r="U140" s="1"/>
  <c r="T168" i="57"/>
  <c r="U168" s="1"/>
  <c r="T177" i="60"/>
  <c r="U177" s="1"/>
  <c r="T124" i="47"/>
  <c r="U124" s="1"/>
  <c r="T106" i="52"/>
  <c r="U106" s="1"/>
  <c r="T149" i="53"/>
  <c r="U149" s="1"/>
  <c r="T112"/>
  <c r="U112" s="1"/>
  <c r="T109" i="66"/>
  <c r="U109" s="1"/>
  <c r="T114" i="53"/>
  <c r="U114" s="1"/>
  <c r="T147" i="66"/>
  <c r="U147" s="1"/>
  <c r="T120"/>
  <c r="U120" s="1"/>
  <c r="T116"/>
  <c r="U116" s="1"/>
  <c r="T139"/>
  <c r="U139" s="1"/>
  <c r="T159" i="68"/>
  <c r="U159" s="1"/>
  <c r="T122"/>
  <c r="U122" s="1"/>
  <c r="T120" i="52"/>
  <c r="U120" s="1"/>
  <c r="T171"/>
  <c r="U171" s="1"/>
  <c r="T169"/>
  <c r="U169" s="1"/>
  <c r="T183"/>
  <c r="U183" s="1"/>
  <c r="T142"/>
  <c r="U142" s="1"/>
  <c r="T162" i="65"/>
  <c r="U162" s="1"/>
  <c r="T123"/>
  <c r="U123" s="1"/>
  <c r="T141"/>
  <c r="U141" s="1"/>
  <c r="T124"/>
  <c r="U124" s="1"/>
  <c r="T171" i="53"/>
  <c r="U171" s="1"/>
  <c r="T173"/>
  <c r="U173" s="1"/>
  <c r="T174"/>
  <c r="U174" s="1"/>
  <c r="T135"/>
  <c r="U135" s="1"/>
  <c r="T116"/>
  <c r="U116" s="1"/>
  <c r="T164" i="64"/>
  <c r="U164" s="1"/>
  <c r="T169"/>
  <c r="U169" s="1"/>
  <c r="T152"/>
  <c r="U152" s="1"/>
  <c r="T112" i="68"/>
  <c r="U112" s="1"/>
  <c r="T119" i="48"/>
  <c r="U119" s="1"/>
  <c r="T121"/>
  <c r="U121" s="1"/>
  <c r="T109"/>
  <c r="U109" s="1"/>
  <c r="T165"/>
  <c r="U165" s="1"/>
  <c r="T150"/>
  <c r="U150" s="1"/>
  <c r="T151"/>
  <c r="U151" s="1"/>
  <c r="T116" i="65"/>
  <c r="U116" s="1"/>
  <c r="T135" i="56"/>
  <c r="U135" s="1"/>
  <c r="T161" i="52"/>
  <c r="U161" s="1"/>
  <c r="T113"/>
  <c r="U113" s="1"/>
  <c r="T109" i="55"/>
  <c r="U109" s="1"/>
  <c r="T116"/>
  <c r="U116" s="1"/>
  <c r="T149" i="50"/>
  <c r="U149" s="1"/>
  <c r="T167"/>
  <c r="U167" s="1"/>
  <c r="T163"/>
  <c r="U163" s="1"/>
  <c r="T127"/>
  <c r="U127" s="1"/>
  <c r="T132"/>
  <c r="U132" s="1"/>
  <c r="T171"/>
  <c r="U171" s="1"/>
  <c r="T154" i="64"/>
  <c r="U154" s="1"/>
  <c r="T170"/>
  <c r="U170" s="1"/>
  <c r="T146"/>
  <c r="U146" s="1"/>
  <c r="T185"/>
  <c r="U185" s="1"/>
  <c r="T117" i="56"/>
  <c r="U117" s="1"/>
  <c r="T182"/>
  <c r="U182" s="1"/>
  <c r="T144"/>
  <c r="U144" s="1"/>
  <c r="T185"/>
  <c r="U185" s="1"/>
  <c r="T148"/>
  <c r="U148" s="1"/>
  <c r="T146"/>
  <c r="U146" s="1"/>
  <c r="T129" i="63"/>
  <c r="U129" s="1"/>
  <c r="T173"/>
  <c r="U173" s="1"/>
  <c r="T162" i="62"/>
  <c r="U162" s="1"/>
  <c r="AD146"/>
  <c r="J191"/>
  <c r="T107"/>
  <c r="U107" s="1"/>
  <c r="G63" i="56"/>
  <c r="H63" s="1"/>
  <c r="I122"/>
  <c r="J122" s="1"/>
  <c r="I119" i="59"/>
  <c r="J119" s="1"/>
  <c r="I137" i="60"/>
  <c r="J137" s="1"/>
  <c r="G65"/>
  <c r="H65" s="1"/>
  <c r="G29" i="59"/>
  <c r="H29" s="1"/>
  <c r="I133"/>
  <c r="J133" s="1"/>
  <c r="G45" i="56"/>
  <c r="H45" s="1"/>
  <c r="G28" i="59"/>
  <c r="H28" s="1"/>
  <c r="I129"/>
  <c r="J129" s="1"/>
  <c r="G40" i="56"/>
  <c r="H40" s="1"/>
  <c r="I116" i="47"/>
  <c r="J116" s="1"/>
  <c r="G46"/>
  <c r="H46" s="1"/>
  <c r="I134" i="56"/>
  <c r="J134" s="1"/>
  <c r="I111"/>
  <c r="J111" s="1"/>
  <c r="G60"/>
  <c r="H60" s="1"/>
  <c r="I121" i="60"/>
  <c r="J121" s="1"/>
  <c r="G61" i="56"/>
  <c r="H61" s="1"/>
  <c r="G41" i="59"/>
  <c r="H41" s="1"/>
  <c r="G28" i="60"/>
  <c r="H28" s="1"/>
  <c r="I126" i="57"/>
  <c r="J126" s="1"/>
  <c r="G42" i="60"/>
  <c r="H42" s="1"/>
  <c r="I146" i="56"/>
  <c r="J146" s="1"/>
  <c r="G37" i="59"/>
  <c r="H37" s="1"/>
  <c r="G43" i="47"/>
  <c r="H43" s="1"/>
  <c r="G66" i="59"/>
  <c r="H66" s="1"/>
  <c r="I131" i="56"/>
  <c r="J131" s="1"/>
  <c r="I125" i="59"/>
  <c r="J125" s="1"/>
  <c r="G35" i="60"/>
  <c r="H35" s="1"/>
  <c r="G48" i="59"/>
  <c r="H48" s="1"/>
  <c r="I119" i="62"/>
  <c r="J119" s="1"/>
  <c r="I135" i="56"/>
  <c r="J135" s="1"/>
  <c r="I138" i="59"/>
  <c r="J138" s="1"/>
  <c r="I126"/>
  <c r="J126" s="1"/>
  <c r="G56" i="56"/>
  <c r="H56" s="1"/>
  <c r="I127" i="64"/>
  <c r="J127" s="1"/>
  <c r="G33" i="59"/>
  <c r="H33" s="1"/>
  <c r="G52" i="56"/>
  <c r="H52" s="1"/>
  <c r="G33"/>
  <c r="H33" s="1"/>
  <c r="G59" i="59"/>
  <c r="H59" s="1"/>
  <c r="G44" i="56"/>
  <c r="H44" s="1"/>
  <c r="I117" i="47"/>
  <c r="J117" s="1"/>
  <c r="G43" i="56"/>
  <c r="H43" s="1"/>
  <c r="G54" i="59"/>
  <c r="H54" s="1"/>
  <c r="I143"/>
  <c r="J143" s="1"/>
  <c r="G37" i="60"/>
  <c r="H37" s="1"/>
  <c r="T183" i="62"/>
  <c r="U183" s="1"/>
  <c r="G53" i="60"/>
  <c r="H53" s="1"/>
  <c r="I116" i="59"/>
  <c r="J116" s="1"/>
  <c r="I123" i="64"/>
  <c r="J123" s="1"/>
  <c r="I141" i="59"/>
  <c r="J141" s="1"/>
  <c r="G36" i="56"/>
  <c r="H36" s="1"/>
  <c r="G40" i="64"/>
  <c r="H40" s="1"/>
  <c r="I130" i="59"/>
  <c r="J130" s="1"/>
  <c r="I111" i="60"/>
  <c r="J111" s="1"/>
  <c r="G41" i="56"/>
  <c r="H41" s="1"/>
  <c r="I135" i="60"/>
  <c r="J135" s="1"/>
  <c r="G63" i="47"/>
  <c r="H63" s="1"/>
  <c r="I128" i="64"/>
  <c r="J128" s="1"/>
  <c r="I136" i="59"/>
  <c r="J136" s="1"/>
  <c r="I108" i="64"/>
  <c r="J108" s="1"/>
  <c r="I138" i="60"/>
  <c r="J138" s="1"/>
  <c r="I137" i="56"/>
  <c r="J137" s="1"/>
  <c r="G64" i="60"/>
  <c r="H64" s="1"/>
  <c r="G50" i="56"/>
  <c r="H50" s="1"/>
  <c r="I139" i="47"/>
  <c r="J139" s="1"/>
  <c r="I136" i="63"/>
  <c r="J136" s="1"/>
  <c r="I123" i="59"/>
  <c r="J123" s="1"/>
  <c r="G57"/>
  <c r="H57" s="1"/>
  <c r="G61" i="47"/>
  <c r="H61" s="1"/>
  <c r="I133" i="64"/>
  <c r="J133" s="1"/>
  <c r="G42"/>
  <c r="H42" s="1"/>
  <c r="I109" i="49"/>
  <c r="J109" s="1"/>
  <c r="T172" i="62"/>
  <c r="U172" s="1"/>
  <c r="T152"/>
  <c r="U152" s="1"/>
  <c r="G58" i="64"/>
  <c r="H58" s="1"/>
  <c r="T168" i="62"/>
  <c r="U168" s="1"/>
  <c r="I129" i="64"/>
  <c r="J129" s="1"/>
  <c r="I120" i="49"/>
  <c r="J120" s="1"/>
  <c r="G64" i="65"/>
  <c r="H64" s="1"/>
  <c r="G30" i="59"/>
  <c r="H30" s="1"/>
  <c r="T109" i="62"/>
  <c r="U109" s="1"/>
  <c r="I131" i="64"/>
  <c r="J131" s="1"/>
  <c r="I124" i="47"/>
  <c r="J124" s="1"/>
  <c r="I118" i="64"/>
  <c r="J118" s="1"/>
  <c r="G47" i="56"/>
  <c r="H47" s="1"/>
  <c r="I114"/>
  <c r="J114" s="1"/>
  <c r="G63" i="60"/>
  <c r="H63" s="1"/>
  <c r="I126" i="56"/>
  <c r="J126" s="1"/>
  <c r="G65"/>
  <c r="H65" s="1"/>
  <c r="G39" i="47"/>
  <c r="H39" s="1"/>
  <c r="G31" i="59"/>
  <c r="H31" s="1"/>
  <c r="G62" i="64"/>
  <c r="H62" s="1"/>
  <c r="G26" i="59"/>
  <c r="H26" s="1"/>
  <c r="G38" i="47"/>
  <c r="H38" s="1"/>
  <c r="I122"/>
  <c r="J122" s="1"/>
  <c r="I130" i="60"/>
  <c r="J130" s="1"/>
  <c r="I146" i="64"/>
  <c r="J146" s="1"/>
  <c r="I142" i="60"/>
  <c r="J142" s="1"/>
  <c r="G60" i="59"/>
  <c r="H60" s="1"/>
  <c r="I142"/>
  <c r="J142" s="1"/>
  <c r="G36" i="60"/>
  <c r="H36" s="1"/>
  <c r="G32" i="64"/>
  <c r="H32" s="1"/>
  <c r="T177" i="62"/>
  <c r="U177" s="1"/>
  <c r="G37" i="57"/>
  <c r="H37" s="1"/>
  <c r="G26" i="47"/>
  <c r="H26" s="1"/>
  <c r="G41" i="57"/>
  <c r="H41" s="1"/>
  <c r="G44" i="60"/>
  <c r="H44" s="1"/>
  <c r="G49" i="62"/>
  <c r="H49" s="1"/>
  <c r="G65" i="59"/>
  <c r="H65" s="1"/>
  <c r="I110" i="60"/>
  <c r="J110" s="1"/>
  <c r="T158" i="62"/>
  <c r="U158" s="1"/>
  <c r="G27" i="59"/>
  <c r="H27" s="1"/>
  <c r="G38"/>
  <c r="H38" s="1"/>
  <c r="I117" i="56"/>
  <c r="J117" s="1"/>
  <c r="G54" i="62"/>
  <c r="H54" s="1"/>
  <c r="G60" i="47"/>
  <c r="H60" s="1"/>
  <c r="G56" i="60"/>
  <c r="H56" s="1"/>
  <c r="G47" i="59"/>
  <c r="H47" s="1"/>
  <c r="I123" i="60"/>
  <c r="J123" s="1"/>
  <c r="G35" i="56"/>
  <c r="H35" s="1"/>
  <c r="T178" i="62"/>
  <c r="U178" s="1"/>
  <c r="G62"/>
  <c r="H62" s="1"/>
  <c r="G27" i="60"/>
  <c r="H27" s="1"/>
  <c r="I120" i="59"/>
  <c r="J120" s="1"/>
  <c r="G41" i="47"/>
  <c r="H41" s="1"/>
  <c r="G66" i="60"/>
  <c r="H66" s="1"/>
  <c r="I127"/>
  <c r="J127" s="1"/>
  <c r="I132" i="59"/>
  <c r="J132" s="1"/>
  <c r="T127" i="62"/>
  <c r="U127" s="1"/>
  <c r="G52"/>
  <c r="H52" s="1"/>
  <c r="I112" i="60"/>
  <c r="J112" s="1"/>
  <c r="I113" i="63"/>
  <c r="J113" s="1"/>
  <c r="G52" i="60"/>
  <c r="H52" s="1"/>
  <c r="G31" i="64"/>
  <c r="H31" s="1"/>
  <c r="G65" i="47"/>
  <c r="H65" s="1"/>
  <c r="G51" i="57"/>
  <c r="H51" s="1"/>
  <c r="T184" i="62"/>
  <c r="U184" s="1"/>
  <c r="I108" i="47"/>
  <c r="J108" s="1"/>
  <c r="I124" i="59"/>
  <c r="J124" s="1"/>
  <c r="G64"/>
  <c r="H64" s="1"/>
  <c r="I144" i="64"/>
  <c r="J144" s="1"/>
  <c r="G33" i="62"/>
  <c r="H33" s="1"/>
  <c r="G66" i="47"/>
  <c r="H66" s="1"/>
  <c r="I132"/>
  <c r="J132" s="1"/>
  <c r="G35" i="66"/>
  <c r="H35" s="1"/>
  <c r="G61" i="68"/>
  <c r="H61" s="1"/>
  <c r="G37" i="64"/>
  <c r="H37" s="1"/>
  <c r="I130" i="47"/>
  <c r="J130" s="1"/>
  <c r="G35" i="59"/>
  <c r="H35" s="1"/>
  <c r="T139" i="62"/>
  <c r="U139" s="1"/>
  <c r="I138" i="47"/>
  <c r="J138" s="1"/>
  <c r="I128"/>
  <c r="J128" s="1"/>
  <c r="G52" i="64"/>
  <c r="H52" s="1"/>
  <c r="G34" i="59"/>
  <c r="H34" s="1"/>
  <c r="G29" i="64"/>
  <c r="H29" s="1"/>
  <c r="G59" i="62"/>
  <c r="H59" s="1"/>
  <c r="G51" i="47"/>
  <c r="H51" s="1"/>
  <c r="I135"/>
  <c r="J135" s="1"/>
  <c r="I111" i="68"/>
  <c r="J111" s="1"/>
  <c r="G53" i="65"/>
  <c r="H53" s="1"/>
  <c r="G51" i="63"/>
  <c r="H51" s="1"/>
  <c r="G47" i="47"/>
  <c r="H47" s="1"/>
  <c r="G46" i="60"/>
  <c r="H46" s="1"/>
  <c r="T121" i="62"/>
  <c r="U121" s="1"/>
  <c r="T165"/>
  <c r="U165" s="1"/>
  <c r="I109" i="47"/>
  <c r="J109" s="1"/>
  <c r="I140" i="68"/>
  <c r="J140" s="1"/>
  <c r="G57" i="64"/>
  <c r="H57" s="1"/>
  <c r="G27" i="47"/>
  <c r="H27" s="1"/>
  <c r="I119" i="60"/>
  <c r="J119" s="1"/>
  <c r="G56" i="47"/>
  <c r="H56" s="1"/>
  <c r="T163" i="62"/>
  <c r="U163" s="1"/>
  <c r="G40" i="60"/>
  <c r="H40" s="1"/>
  <c r="G51"/>
  <c r="H51" s="1"/>
  <c r="G57" i="47"/>
  <c r="H57" s="1"/>
  <c r="T116" i="62"/>
  <c r="U116" s="1"/>
  <c r="G34"/>
  <c r="H34" s="1"/>
  <c r="G53" i="47"/>
  <c r="H53" s="1"/>
  <c r="G42" i="59"/>
  <c r="H42" s="1"/>
  <c r="I136" i="62"/>
  <c r="J136" s="1"/>
  <c r="I112" i="47"/>
  <c r="J112" s="1"/>
  <c r="G45"/>
  <c r="H45" s="1"/>
  <c r="I138" i="56"/>
  <c r="J138" s="1"/>
  <c r="G46" i="50"/>
  <c r="H46" s="1"/>
  <c r="T185" i="62"/>
  <c r="U185" s="1"/>
  <c r="T136"/>
  <c r="U136" s="1"/>
  <c r="I144"/>
  <c r="J144" s="1"/>
  <c r="I115" i="47"/>
  <c r="J115" s="1"/>
  <c r="G63" i="64"/>
  <c r="H63" s="1"/>
  <c r="I129" i="47"/>
  <c r="J129" s="1"/>
  <c r="G41" i="64"/>
  <c r="H41" s="1"/>
  <c r="G33" i="47"/>
  <c r="H33" s="1"/>
  <c r="G51" i="58"/>
  <c r="H51" s="1"/>
  <c r="G49" i="56"/>
  <c r="H49" s="1"/>
  <c r="G29" i="60"/>
  <c r="H29" s="1"/>
  <c r="I135" i="59"/>
  <c r="J135" s="1"/>
  <c r="I144" i="56"/>
  <c r="J144" s="1"/>
  <c r="I115" i="63"/>
  <c r="J115" s="1"/>
  <c r="G51" i="62"/>
  <c r="H51" s="1"/>
  <c r="I120" i="68"/>
  <c r="J120" s="1"/>
  <c r="G30" i="47"/>
  <c r="H30" s="1"/>
  <c r="I134"/>
  <c r="J134" s="1"/>
  <c r="G54" i="60"/>
  <c r="H54" s="1"/>
  <c r="I134" i="64"/>
  <c r="J134" s="1"/>
  <c r="G64" i="47"/>
  <c r="H64" s="1"/>
  <c r="T108" i="62"/>
  <c r="U108" s="1"/>
  <c r="G43"/>
  <c r="H43" s="1"/>
  <c r="I140" i="60"/>
  <c r="J140" s="1"/>
  <c r="I108" i="56"/>
  <c r="J108" s="1"/>
  <c r="I119" i="57"/>
  <c r="J119" s="1"/>
  <c r="G31" i="47"/>
  <c r="H31" s="1"/>
  <c r="G52" i="63"/>
  <c r="H52" s="1"/>
  <c r="G44" i="61"/>
  <c r="H44" s="1"/>
  <c r="G39" i="64"/>
  <c r="H39" s="1"/>
  <c r="G53" i="56"/>
  <c r="H53" s="1"/>
  <c r="I114" i="47"/>
  <c r="J114" s="1"/>
  <c r="I128" i="65"/>
  <c r="J128" s="1"/>
  <c r="G40" i="47"/>
  <c r="H40" s="1"/>
  <c r="G51" i="59"/>
  <c r="H51" s="1"/>
  <c r="G34" i="55"/>
  <c r="H34" s="1"/>
  <c r="I135" i="61"/>
  <c r="J135" s="1"/>
  <c r="G32" i="59"/>
  <c r="H32" s="1"/>
  <c r="T153" i="62"/>
  <c r="U153" s="1"/>
  <c r="T138"/>
  <c r="U138" s="1"/>
  <c r="G37" i="58"/>
  <c r="H37" s="1"/>
  <c r="I112" i="55"/>
  <c r="J112" s="1"/>
  <c r="I133" i="49"/>
  <c r="J133" s="1"/>
  <c r="G53" i="61"/>
  <c r="H53" s="1"/>
  <c r="G62" i="47"/>
  <c r="H62" s="1"/>
  <c r="G41" i="49"/>
  <c r="H41" s="1"/>
  <c r="T118" i="62"/>
  <c r="U118" s="1"/>
  <c r="T182"/>
  <c r="U182" s="1"/>
  <c r="T112"/>
  <c r="U112" s="1"/>
  <c r="G49" i="58"/>
  <c r="H49" s="1"/>
  <c r="I106" i="49"/>
  <c r="J106" s="1"/>
  <c r="G46" i="61"/>
  <c r="H46" s="1"/>
  <c r="G33" i="64"/>
  <c r="H33" s="1"/>
  <c r="I108" i="61"/>
  <c r="J108" s="1"/>
  <c r="G30" i="68"/>
  <c r="H30" s="1"/>
  <c r="G26"/>
  <c r="H26" s="1"/>
  <c r="G57" i="61"/>
  <c r="H57" s="1"/>
  <c r="G28" i="50"/>
  <c r="H28" s="1"/>
  <c r="I134" i="63"/>
  <c r="J134" s="1"/>
  <c r="G34" i="64"/>
  <c r="H34" s="1"/>
  <c r="I126"/>
  <c r="J126" s="1"/>
  <c r="G27" i="56"/>
  <c r="H27" s="1"/>
  <c r="G35" i="49"/>
  <c r="H35" s="1"/>
  <c r="I139" i="64"/>
  <c r="J139" s="1"/>
  <c r="I116"/>
  <c r="J116" s="1"/>
  <c r="G55"/>
  <c r="H55" s="1"/>
  <c r="G28" i="58"/>
  <c r="H28" s="1"/>
  <c r="G31"/>
  <c r="H31" s="1"/>
  <c r="G26" i="66"/>
  <c r="H26" s="1"/>
  <c r="G60" i="64"/>
  <c r="H60" s="1"/>
  <c r="I118" i="58"/>
  <c r="J118" s="1"/>
  <c r="I142" i="48"/>
  <c r="J142" s="1"/>
  <c r="I111" i="57"/>
  <c r="J111" s="1"/>
  <c r="I106" i="56"/>
  <c r="J106" s="1"/>
  <c r="G50" i="50"/>
  <c r="H50" s="1"/>
  <c r="G50" i="58"/>
  <c r="H50" s="1"/>
  <c r="G48" i="48"/>
  <c r="H48" s="1"/>
  <c r="G35" i="57"/>
  <c r="H35" s="1"/>
  <c r="T180" i="62"/>
  <c r="U180" s="1"/>
  <c r="I137" i="58"/>
  <c r="J137" s="1"/>
  <c r="G63" i="57"/>
  <c r="H63" s="1"/>
  <c r="G40"/>
  <c r="H40" s="1"/>
  <c r="I141" i="64"/>
  <c r="J141" s="1"/>
  <c r="G55" i="58"/>
  <c r="H55" s="1"/>
  <c r="I130" i="64"/>
  <c r="J130" s="1"/>
  <c r="G33" i="54"/>
  <c r="H33" s="1"/>
  <c r="I109" i="56"/>
  <c r="J109" s="1"/>
  <c r="G30" i="48"/>
  <c r="H30" s="1"/>
  <c r="I131" i="68"/>
  <c r="J131" s="1"/>
  <c r="I128" i="57"/>
  <c r="J128" s="1"/>
  <c r="G58" i="63"/>
  <c r="H58" s="1"/>
  <c r="I145" i="64"/>
  <c r="J145" s="1"/>
  <c r="I144" i="68"/>
  <c r="J144" s="1"/>
  <c r="G33" i="57"/>
  <c r="H33" s="1"/>
  <c r="G43" i="54"/>
  <c r="H43" s="1"/>
  <c r="I139" i="56"/>
  <c r="J139" s="1"/>
  <c r="G28" i="66"/>
  <c r="H28" s="1"/>
  <c r="G46" i="58"/>
  <c r="H46" s="1"/>
  <c r="I122" i="54"/>
  <c r="J122" s="1"/>
  <c r="I125" i="64"/>
  <c r="J125" s="1"/>
  <c r="G39" i="49"/>
  <c r="H39" s="1"/>
  <c r="G29" i="57"/>
  <c r="H29" s="1"/>
  <c r="I124" i="63"/>
  <c r="J124" s="1"/>
  <c r="G26" i="62"/>
  <c r="H26" s="1"/>
  <c r="I129" i="57"/>
  <c r="J129" s="1"/>
  <c r="I116" i="63"/>
  <c r="J116" s="1"/>
  <c r="G33" i="55"/>
  <c r="H33" s="1"/>
  <c r="I113" i="66"/>
  <c r="J113" s="1"/>
  <c r="I110" i="56"/>
  <c r="J110" s="1"/>
  <c r="I142"/>
  <c r="J142" s="1"/>
  <c r="I136" i="49"/>
  <c r="J136" s="1"/>
  <c r="I137" i="48"/>
  <c r="J137" s="1"/>
  <c r="I127" i="68"/>
  <c r="J127" s="1"/>
  <c r="I128" i="56"/>
  <c r="J128" s="1"/>
  <c r="T176" i="62"/>
  <c r="U176" s="1"/>
  <c r="G65" i="63"/>
  <c r="H65" s="1"/>
  <c r="G32" i="56"/>
  <c r="H32" s="1"/>
  <c r="G39"/>
  <c r="H39" s="1"/>
  <c r="I112" i="49"/>
  <c r="J112" s="1"/>
  <c r="I108" i="68"/>
  <c r="J108" s="1"/>
  <c r="G35" i="54"/>
  <c r="H35" s="1"/>
  <c r="G26" i="63"/>
  <c r="H26" s="1"/>
  <c r="G47"/>
  <c r="H47" s="1"/>
  <c r="G35" i="64"/>
  <c r="H35" s="1"/>
  <c r="I123" i="68"/>
  <c r="J123" s="1"/>
  <c r="I113" i="61"/>
  <c r="J113" s="1"/>
  <c r="G26" i="64"/>
  <c r="H26" s="1"/>
  <c r="T179" i="62"/>
  <c r="U179" s="1"/>
  <c r="I136" i="64"/>
  <c r="J136" s="1"/>
  <c r="G30"/>
  <c r="H30" s="1"/>
  <c r="I118" i="56"/>
  <c r="J118" s="1"/>
  <c r="T173" i="62"/>
  <c r="U173" s="1"/>
  <c r="I125" i="68"/>
  <c r="J125" s="1"/>
  <c r="I123" i="65"/>
  <c r="J123" s="1"/>
  <c r="I111" i="49"/>
  <c r="J111" s="1"/>
  <c r="G27" i="64"/>
  <c r="H27" s="1"/>
  <c r="I140" i="62"/>
  <c r="J140" s="1"/>
  <c r="I115" i="48"/>
  <c r="J115" s="1"/>
  <c r="I144" i="57"/>
  <c r="J144" s="1"/>
  <c r="G44" i="64"/>
  <c r="H44" s="1"/>
  <c r="I138" i="66"/>
  <c r="J138" s="1"/>
  <c r="G36" i="50"/>
  <c r="H36" s="1"/>
  <c r="G41"/>
  <c r="H41" s="1"/>
  <c r="I126" i="66"/>
  <c r="J126" s="1"/>
  <c r="T122" i="62"/>
  <c r="U122" s="1"/>
  <c r="T106"/>
  <c r="U106" s="1"/>
  <c r="G44" i="55"/>
  <c r="H44" s="1"/>
  <c r="G47"/>
  <c r="H47" s="1"/>
  <c r="I122" i="48"/>
  <c r="J122" s="1"/>
  <c r="I141" i="66"/>
  <c r="J141" s="1"/>
  <c r="I142" i="68"/>
  <c r="J142" s="1"/>
  <c r="T146" i="62"/>
  <c r="U146" s="1"/>
  <c r="T130"/>
  <c r="U130" s="1"/>
  <c r="T135"/>
  <c r="U135" s="1"/>
  <c r="I122" i="58"/>
  <c r="J122" s="1"/>
  <c r="G50" i="57"/>
  <c r="H50" s="1"/>
  <c r="G30" i="49"/>
  <c r="H30" s="1"/>
  <c r="G35" i="61"/>
  <c r="H35" s="1"/>
  <c r="I129" i="49"/>
  <c r="J129" s="1"/>
  <c r="G63" i="62"/>
  <c r="H63" s="1"/>
  <c r="G27" i="58"/>
  <c r="H27" s="1"/>
  <c r="G27" i="54"/>
  <c r="H27" s="1"/>
  <c r="I106" i="61"/>
  <c r="J106" s="1"/>
  <c r="I120"/>
  <c r="J120" s="1"/>
  <c r="G48" i="50"/>
  <c r="H48" s="1"/>
  <c r="I146" i="66"/>
  <c r="J146" s="1"/>
  <c r="G37" i="63"/>
  <c r="H37" s="1"/>
  <c r="I124" i="49"/>
  <c r="J124" s="1"/>
  <c r="I122" i="61"/>
  <c r="J122" s="1"/>
  <c r="I116"/>
  <c r="J116" s="1"/>
  <c r="I107" i="62"/>
  <c r="J107" s="1"/>
  <c r="B21" s="1"/>
  <c r="U34" i="41" s="1"/>
  <c r="V34" s="1"/>
  <c r="I126" i="55"/>
  <c r="J126" s="1"/>
  <c r="G60" i="54"/>
  <c r="H60" s="1"/>
  <c r="I113" i="49"/>
  <c r="J113" s="1"/>
  <c r="G57" i="68"/>
  <c r="H57" s="1"/>
  <c r="I141" i="55"/>
  <c r="J141" s="1"/>
  <c r="G65" i="68"/>
  <c r="H65" s="1"/>
  <c r="G40" i="58"/>
  <c r="H40" s="1"/>
  <c r="G37" i="55"/>
  <c r="H37" s="1"/>
  <c r="T147" i="62"/>
  <c r="U147" s="1"/>
  <c r="I144" i="63"/>
  <c r="J144" s="1"/>
  <c r="I106" i="58"/>
  <c r="J106" s="1"/>
  <c r="I118" i="62"/>
  <c r="J118" s="1"/>
  <c r="G62" i="61"/>
  <c r="H62" s="1"/>
  <c r="G56"/>
  <c r="H56" s="1"/>
  <c r="I112" i="62"/>
  <c r="J112" s="1"/>
  <c r="I116"/>
  <c r="J116" s="1"/>
  <c r="G36"/>
  <c r="H36" s="1"/>
  <c r="G66" i="61"/>
  <c r="H66" s="1"/>
  <c r="I146"/>
  <c r="J146" s="1"/>
  <c r="G34"/>
  <c r="H34" s="1"/>
  <c r="I114"/>
  <c r="J114" s="1"/>
  <c r="G64" i="48"/>
  <c r="H64" s="1"/>
  <c r="I144"/>
  <c r="J144" s="1"/>
  <c r="T128" i="62"/>
  <c r="U128" s="1"/>
  <c r="I129" i="60"/>
  <c r="J129" s="1"/>
  <c r="G49"/>
  <c r="H49" s="1"/>
  <c r="I135" i="63"/>
  <c r="J135" s="1"/>
  <c r="G55"/>
  <c r="H55" s="1"/>
  <c r="G62" i="66"/>
  <c r="H62" s="1"/>
  <c r="I142"/>
  <c r="J142" s="1"/>
  <c r="G30" i="57"/>
  <c r="H30" s="1"/>
  <c r="I110"/>
  <c r="J110" s="1"/>
  <c r="I136" i="55"/>
  <c r="J136" s="1"/>
  <c r="G56"/>
  <c r="H56" s="1"/>
  <c r="I145" i="49"/>
  <c r="J145" s="1"/>
  <c r="I123" i="48"/>
  <c r="J123" s="1"/>
  <c r="G38" i="61"/>
  <c r="H38" s="1"/>
  <c r="I118"/>
  <c r="J118" s="1"/>
  <c r="G60" i="58"/>
  <c r="H60" s="1"/>
  <c r="I140"/>
  <c r="J140" s="1"/>
  <c r="G56"/>
  <c r="H56" s="1"/>
  <c r="I136"/>
  <c r="J136" s="1"/>
  <c r="G53" i="66"/>
  <c r="H53" s="1"/>
  <c r="I133"/>
  <c r="J133" s="1"/>
  <c r="G44" i="68"/>
  <c r="H44" s="1"/>
  <c r="I124"/>
  <c r="J124" s="1"/>
  <c r="G37"/>
  <c r="H37" s="1"/>
  <c r="I117"/>
  <c r="J117" s="1"/>
  <c r="G34"/>
  <c r="H34" s="1"/>
  <c r="I114"/>
  <c r="J114" s="1"/>
  <c r="I118" i="54"/>
  <c r="J118" s="1"/>
  <c r="G38"/>
  <c r="H38" s="1"/>
  <c r="I141"/>
  <c r="J141" s="1"/>
  <c r="G61"/>
  <c r="H61" s="1"/>
  <c r="G28"/>
  <c r="H28" s="1"/>
  <c r="I108"/>
  <c r="J108" s="1"/>
  <c r="I120"/>
  <c r="J120" s="1"/>
  <c r="G40"/>
  <c r="H40" s="1"/>
  <c r="G59" i="57"/>
  <c r="H59" s="1"/>
  <c r="I139"/>
  <c r="J139" s="1"/>
  <c r="I118"/>
  <c r="J118" s="1"/>
  <c r="G38"/>
  <c r="H38" s="1"/>
  <c r="G48" i="60"/>
  <c r="H48" s="1"/>
  <c r="I128"/>
  <c r="J128" s="1"/>
  <c r="G49" i="48"/>
  <c r="H49" s="1"/>
  <c r="I129"/>
  <c r="J129" s="1"/>
  <c r="G26"/>
  <c r="H26" s="1"/>
  <c r="I106"/>
  <c r="J106" s="1"/>
  <c r="I121" i="54"/>
  <c r="J121" s="1"/>
  <c r="G66" i="50"/>
  <c r="H66" s="1"/>
  <c r="I146"/>
  <c r="J146" s="1"/>
  <c r="G41" i="58"/>
  <c r="H41" s="1"/>
  <c r="I121"/>
  <c r="J121" s="1"/>
  <c r="G46" i="48"/>
  <c r="H46" s="1"/>
  <c r="I128" i="54"/>
  <c r="J128" s="1"/>
  <c r="G39" i="65"/>
  <c r="H39" s="1"/>
  <c r="G56" i="57"/>
  <c r="H56" s="1"/>
  <c r="I139" i="49"/>
  <c r="J139" s="1"/>
  <c r="I110" i="58"/>
  <c r="J110" s="1"/>
  <c r="I141" i="65"/>
  <c r="J141" s="1"/>
  <c r="I129" i="63"/>
  <c r="J129" s="1"/>
  <c r="G49"/>
  <c r="H49" s="1"/>
  <c r="I113" i="60"/>
  <c r="J113" s="1"/>
  <c r="G57" i="66"/>
  <c r="H57" s="1"/>
  <c r="I137"/>
  <c r="J137" s="1"/>
  <c r="G57" i="57"/>
  <c r="H57" s="1"/>
  <c r="I137"/>
  <c r="J137" s="1"/>
  <c r="I130" i="48"/>
  <c r="J130" s="1"/>
  <c r="G50"/>
  <c r="H50" s="1"/>
  <c r="I108" i="57"/>
  <c r="J108" s="1"/>
  <c r="G29" i="50"/>
  <c r="H29" s="1"/>
  <c r="G66" i="49"/>
  <c r="H66" s="1"/>
  <c r="I133" i="62"/>
  <c r="J133" s="1"/>
  <c r="I141" i="48"/>
  <c r="J141" s="1"/>
  <c r="I134" i="68"/>
  <c r="J134" s="1"/>
  <c r="I133" i="57"/>
  <c r="J133" s="1"/>
  <c r="G54" i="49"/>
  <c r="H54" s="1"/>
  <c r="G48" i="58"/>
  <c r="H48" s="1"/>
  <c r="G33" i="68"/>
  <c r="H33" s="1"/>
  <c r="I123" i="49"/>
  <c r="J123" s="1"/>
  <c r="G64" i="66"/>
  <c r="H64" s="1"/>
  <c r="G54" i="54"/>
  <c r="H54" s="1"/>
  <c r="I132" i="61"/>
  <c r="J132" s="1"/>
  <c r="G52"/>
  <c r="H52" s="1"/>
  <c r="I110"/>
  <c r="J110" s="1"/>
  <c r="G30"/>
  <c r="H30" s="1"/>
  <c r="I121" i="63"/>
  <c r="J121" s="1"/>
  <c r="G41"/>
  <c r="H41" s="1"/>
  <c r="G38" i="55"/>
  <c r="H38" s="1"/>
  <c r="I118"/>
  <c r="J118" s="1"/>
  <c r="I135" i="54"/>
  <c r="J135" s="1"/>
  <c r="G55"/>
  <c r="H55" s="1"/>
  <c r="G40" i="55"/>
  <c r="H40" s="1"/>
  <c r="I120"/>
  <c r="J120" s="1"/>
  <c r="G54" i="50"/>
  <c r="H54" s="1"/>
  <c r="G52" i="54"/>
  <c r="H52" s="1"/>
  <c r="G43" i="63"/>
  <c r="H43" s="1"/>
  <c r="I123"/>
  <c r="J123" s="1"/>
  <c r="I132" i="68"/>
  <c r="J132" s="1"/>
  <c r="G52"/>
  <c r="H52" s="1"/>
  <c r="G66" i="48"/>
  <c r="H66" s="1"/>
  <c r="I146"/>
  <c r="J146" s="1"/>
  <c r="G41" i="68"/>
  <c r="H41" s="1"/>
  <c r="G45" i="62"/>
  <c r="H45" s="1"/>
  <c r="I125" i="65"/>
  <c r="J125" s="1"/>
  <c r="G52" i="49"/>
  <c r="H52" s="1"/>
  <c r="I108"/>
  <c r="J108" s="1"/>
  <c r="G34" i="57"/>
  <c r="H34" s="1"/>
  <c r="I142" i="49"/>
  <c r="J142" s="1"/>
  <c r="G42" i="68"/>
  <c r="H42" s="1"/>
  <c r="I133" i="48"/>
  <c r="J133" s="1"/>
  <c r="G44" i="62"/>
  <c r="H44" s="1"/>
  <c r="I134" i="48"/>
  <c r="J134" s="1"/>
  <c r="T145" i="62"/>
  <c r="U145" s="1"/>
  <c r="T123"/>
  <c r="U123" s="1"/>
  <c r="T171"/>
  <c r="U171" s="1"/>
  <c r="T149"/>
  <c r="U149" s="1"/>
  <c r="T140"/>
  <c r="U140" s="1"/>
  <c r="T142"/>
  <c r="U142" s="1"/>
  <c r="G54" i="55"/>
  <c r="H54" s="1"/>
  <c r="G38" i="50"/>
  <c r="H38" s="1"/>
  <c r="I143" i="68"/>
  <c r="J143" s="1"/>
  <c r="T113" i="62"/>
  <c r="U113" s="1"/>
  <c r="T133"/>
  <c r="U133" s="1"/>
  <c r="T115"/>
  <c r="U115" s="1"/>
  <c r="T170"/>
  <c r="U170" s="1"/>
  <c r="T166"/>
  <c r="U166" s="1"/>
  <c r="T137"/>
  <c r="U137" s="1"/>
  <c r="T156"/>
  <c r="U156" s="1"/>
  <c r="I125" i="49"/>
  <c r="J125" s="1"/>
  <c r="G28" i="55"/>
  <c r="H28" s="1"/>
  <c r="I135" i="65"/>
  <c r="J135" s="1"/>
  <c r="G39" i="68"/>
  <c r="H39" s="1"/>
  <c r="T164" i="62"/>
  <c r="U164" s="1"/>
  <c r="T150"/>
  <c r="U150" s="1"/>
  <c r="T131"/>
  <c r="U131" s="1"/>
  <c r="T111"/>
  <c r="U111" s="1"/>
  <c r="T124"/>
  <c r="U124" s="1"/>
  <c r="T154"/>
  <c r="U154" s="1"/>
  <c r="T129"/>
  <c r="U129" s="1"/>
  <c r="T169"/>
  <c r="U169" s="1"/>
  <c r="T159"/>
  <c r="U159" s="1"/>
  <c r="G58" i="68"/>
  <c r="H58" s="1"/>
  <c r="I138"/>
  <c r="J138" s="1"/>
  <c r="I126" i="54"/>
  <c r="J126" s="1"/>
  <c r="G46"/>
  <c r="H46" s="1"/>
  <c r="I136" i="65"/>
  <c r="J136" s="1"/>
  <c r="G56"/>
  <c r="H56" s="1"/>
  <c r="G26" i="60"/>
  <c r="H26" s="1"/>
  <c r="I110" i="50"/>
  <c r="J110" s="1"/>
  <c r="G61"/>
  <c r="H61" s="1"/>
  <c r="I141"/>
  <c r="J141" s="1"/>
  <c r="I139" i="60"/>
  <c r="J139" s="1"/>
  <c r="I125" i="54"/>
  <c r="J125" s="1"/>
  <c r="G45"/>
  <c r="H45" s="1"/>
  <c r="G29" i="55"/>
  <c r="H29" s="1"/>
  <c r="G31" i="61"/>
  <c r="H31" s="1"/>
  <c r="I111"/>
  <c r="J111" s="1"/>
  <c r="G49"/>
  <c r="H49" s="1"/>
  <c r="I121" i="62"/>
  <c r="J121" s="1"/>
  <c r="G49" i="65"/>
  <c r="H49" s="1"/>
  <c r="I126" i="68"/>
  <c r="J126" s="1"/>
  <c r="I131" i="61"/>
  <c r="J131" s="1"/>
  <c r="I126" i="62"/>
  <c r="J126" s="1"/>
  <c r="G59" i="48"/>
  <c r="H59" s="1"/>
  <c r="I135" i="66"/>
  <c r="J135" s="1"/>
  <c r="G55"/>
  <c r="H55" s="1"/>
  <c r="G30" i="54"/>
  <c r="H30" s="1"/>
  <c r="I110"/>
  <c r="J110" s="1"/>
  <c r="G34" i="60"/>
  <c r="H34" s="1"/>
  <c r="I114"/>
  <c r="J114" s="1"/>
  <c r="G47" i="66"/>
  <c r="H47" s="1"/>
  <c r="I108" i="65"/>
  <c r="J108" s="1"/>
  <c r="G50" i="68"/>
  <c r="H50" s="1"/>
  <c r="I135" i="62"/>
  <c r="J135" s="1"/>
  <c r="G44" i="54"/>
  <c r="H44" s="1"/>
  <c r="G32" i="63"/>
  <c r="H32" s="1"/>
  <c r="G64" i="55"/>
  <c r="H64" s="1"/>
  <c r="G54" i="57"/>
  <c r="H54" s="1"/>
  <c r="G43" i="50"/>
  <c r="H43" s="1"/>
  <c r="I109" i="62"/>
  <c r="J109" s="1"/>
  <c r="I125" i="58"/>
  <c r="J125" s="1"/>
  <c r="G66" i="57"/>
  <c r="H66" s="1"/>
  <c r="I139" i="63"/>
  <c r="J139" s="1"/>
  <c r="G59"/>
  <c r="H59" s="1"/>
  <c r="G49" i="66"/>
  <c r="H49" s="1"/>
  <c r="I129"/>
  <c r="J129" s="1"/>
  <c r="I116" i="48"/>
  <c r="J116" s="1"/>
  <c r="G36"/>
  <c r="H36" s="1"/>
  <c r="I143" i="55"/>
  <c r="J143" s="1"/>
  <c r="G63"/>
  <c r="H63" s="1"/>
  <c r="T144" i="62"/>
  <c r="U144" s="1"/>
  <c r="G31"/>
  <c r="H31" s="1"/>
  <c r="G38" i="68"/>
  <c r="H38" s="1"/>
  <c r="I118"/>
  <c r="J118" s="1"/>
  <c r="G27" i="50"/>
  <c r="H27" s="1"/>
  <c r="I128" i="49"/>
  <c r="J128" s="1"/>
  <c r="G32" i="48"/>
  <c r="H32" s="1"/>
  <c r="I112"/>
  <c r="J112" s="1"/>
  <c r="I145" i="66"/>
  <c r="J145" s="1"/>
  <c r="G65"/>
  <c r="H65" s="1"/>
  <c r="I146" i="62"/>
  <c r="J146" s="1"/>
  <c r="G66"/>
  <c r="H66" s="1"/>
  <c r="I108" i="48"/>
  <c r="J108" s="1"/>
  <c r="G41"/>
  <c r="H41" s="1"/>
  <c r="I121"/>
  <c r="J121" s="1"/>
  <c r="I113" i="65"/>
  <c r="J113" s="1"/>
  <c r="I144" i="58"/>
  <c r="J144" s="1"/>
  <c r="G64"/>
  <c r="H64" s="1"/>
  <c r="G34" i="66"/>
  <c r="H34" s="1"/>
  <c r="I107" i="49"/>
  <c r="J107" s="1"/>
  <c r="I138" i="58"/>
  <c r="J138" s="1"/>
  <c r="G37" i="66"/>
  <c r="H37" s="1"/>
  <c r="G34" i="54"/>
  <c r="H34" s="1"/>
  <c r="G61" i="61"/>
  <c r="H61" s="1"/>
  <c r="I127" i="57"/>
  <c r="J127" s="1"/>
  <c r="G39" i="48"/>
  <c r="H39" s="1"/>
  <c r="I112" i="65"/>
  <c r="J112" s="1"/>
  <c r="G41" i="61"/>
  <c r="H41" s="1"/>
  <c r="I121"/>
  <c r="J121" s="1"/>
  <c r="I120" i="50"/>
  <c r="J120" s="1"/>
  <c r="G40"/>
  <c r="H40" s="1"/>
  <c r="G58" i="62"/>
  <c r="H58" s="1"/>
  <c r="I134" i="65"/>
  <c r="J134" s="1"/>
  <c r="I145" i="62"/>
  <c r="J145" s="1"/>
  <c r="T114"/>
  <c r="U114" s="1"/>
  <c r="T175"/>
  <c r="U175" s="1"/>
  <c r="T117"/>
  <c r="U117" s="1"/>
  <c r="T167"/>
  <c r="U167" s="1"/>
  <c r="T186"/>
  <c r="U186" s="1"/>
  <c r="T119"/>
  <c r="U119" s="1"/>
  <c r="T160"/>
  <c r="U160" s="1"/>
  <c r="T110"/>
  <c r="U110" s="1"/>
  <c r="T120"/>
  <c r="U120" s="1"/>
  <c r="I116" i="49"/>
  <c r="J116" s="1"/>
  <c r="G35" i="62"/>
  <c r="H35" s="1"/>
  <c r="T155"/>
  <c r="U155" s="1"/>
  <c r="T126"/>
  <c r="U126" s="1"/>
  <c r="T143"/>
  <c r="U143" s="1"/>
  <c r="T134"/>
  <c r="U134" s="1"/>
  <c r="G33" i="48"/>
  <c r="H33" s="1"/>
  <c r="T161" i="62"/>
  <c r="U161" s="1"/>
  <c r="G61" i="49"/>
  <c r="H61" s="1"/>
  <c r="I118" i="60"/>
  <c r="J118" s="1"/>
  <c r="G38"/>
  <c r="H38" s="1"/>
  <c r="I138" i="48"/>
  <c r="J138" s="1"/>
  <c r="G58"/>
  <c r="H58" s="1"/>
  <c r="I143" i="65"/>
  <c r="J143" s="1"/>
  <c r="G63"/>
  <c r="H63" s="1"/>
  <c r="I129" i="55"/>
  <c r="J129" s="1"/>
  <c r="G30" i="62"/>
  <c r="H30" s="1"/>
  <c r="I118" i="48"/>
  <c r="J118" s="1"/>
  <c r="G38"/>
  <c r="H38" s="1"/>
  <c r="G34" i="50"/>
  <c r="H34" s="1"/>
  <c r="I114"/>
  <c r="J114" s="1"/>
  <c r="T132" i="62"/>
  <c r="U132" s="1"/>
  <c r="T157"/>
  <c r="U157" s="1"/>
  <c r="G59" i="55"/>
  <c r="H59" s="1"/>
  <c r="I141" i="58"/>
  <c r="J141" s="1"/>
  <c r="G61"/>
  <c r="H61" s="1"/>
  <c r="G51" i="66"/>
  <c r="H51" s="1"/>
  <c r="I131"/>
  <c r="J131" s="1"/>
  <c r="G58" i="54"/>
  <c r="H58" s="1"/>
  <c r="I138"/>
  <c r="J138" s="1"/>
  <c r="G62" i="57"/>
  <c r="H62" s="1"/>
  <c r="I142"/>
  <c r="J142" s="1"/>
  <c r="I140"/>
  <c r="J140" s="1"/>
  <c r="G60"/>
  <c r="H60" s="1"/>
  <c r="I106" i="50"/>
  <c r="J106" s="1"/>
  <c r="G26"/>
  <c r="H26" s="1"/>
  <c r="I137" i="65"/>
  <c r="J137" s="1"/>
  <c r="G57"/>
  <c r="H57" s="1"/>
  <c r="G58" i="50"/>
  <c r="H58" s="1"/>
  <c r="G51" i="49"/>
  <c r="H51" s="1"/>
  <c r="I110" i="65"/>
  <c r="J110" s="1"/>
  <c r="I145"/>
  <c r="J145" s="1"/>
  <c r="G55" i="50"/>
  <c r="H55" s="1"/>
  <c r="G51"/>
  <c r="H51" s="1"/>
  <c r="I129" i="54"/>
  <c r="J129" s="1"/>
  <c r="I130" i="61"/>
  <c r="J130" s="1"/>
  <c r="G50" i="62"/>
  <c r="H50" s="1"/>
  <c r="I112" i="66"/>
  <c r="J112" s="1"/>
  <c r="G27" i="63"/>
  <c r="H27" s="1"/>
  <c r="I107"/>
  <c r="J107" s="1"/>
  <c r="B21" s="1"/>
  <c r="I137" i="55"/>
  <c r="J137" s="1"/>
  <c r="G57"/>
  <c r="H57" s="1"/>
  <c r="G40" i="65"/>
  <c r="H40" s="1"/>
  <c r="I120"/>
  <c r="J120" s="1"/>
  <c r="I107"/>
  <c r="J107" s="1"/>
  <c r="G27"/>
  <c r="H27" s="1"/>
  <c r="I107" i="55"/>
  <c r="J107" s="1"/>
  <c r="G27"/>
  <c r="H27" s="1"/>
  <c r="G50" i="49"/>
  <c r="H50" s="1"/>
  <c r="I130"/>
  <c r="J130" s="1"/>
  <c r="G64"/>
  <c r="H64" s="1"/>
  <c r="I144"/>
  <c r="J144" s="1"/>
  <c r="G48" i="62"/>
  <c r="H48" s="1"/>
  <c r="G52" i="55"/>
  <c r="H52" s="1"/>
  <c r="G48" i="68"/>
  <c r="H48" s="1"/>
  <c r="I128"/>
  <c r="J128" s="1"/>
  <c r="G52" i="65"/>
  <c r="H52" s="1"/>
  <c r="I132"/>
  <c r="J132" s="1"/>
  <c r="I108" i="62"/>
  <c r="J108" s="1"/>
  <c r="G28"/>
  <c r="H28" s="1"/>
  <c r="I122" i="65"/>
  <c r="J122" s="1"/>
  <c r="G42"/>
  <c r="H42" s="1"/>
  <c r="G39" i="58"/>
  <c r="H39" s="1"/>
  <c r="I119"/>
  <c r="J119" s="1"/>
  <c r="G41" i="66"/>
  <c r="H41" s="1"/>
  <c r="I121"/>
  <c r="J121" s="1"/>
  <c r="G60"/>
  <c r="H60" s="1"/>
  <c r="I140"/>
  <c r="J140" s="1"/>
  <c r="G35" i="68"/>
  <c r="H35" s="1"/>
  <c r="I115"/>
  <c r="J115" s="1"/>
  <c r="G37" i="54"/>
  <c r="H37" s="1"/>
  <c r="I117"/>
  <c r="J117" s="1"/>
  <c r="G59" i="50"/>
  <c r="H59" s="1"/>
  <c r="I139"/>
  <c r="J139" s="1"/>
  <c r="G35"/>
  <c r="H35" s="1"/>
  <c r="I137" i="62"/>
  <c r="J137" s="1"/>
  <c r="G57" i="49"/>
  <c r="H57" s="1"/>
  <c r="G47"/>
  <c r="H47" s="1"/>
  <c r="G36" i="57"/>
  <c r="H36" s="1"/>
  <c r="I145" i="50"/>
  <c r="J145" s="1"/>
  <c r="I145" i="58"/>
  <c r="J145" s="1"/>
  <c r="G41" i="55"/>
  <c r="H41" s="1"/>
  <c r="I106"/>
  <c r="J106" s="1"/>
  <c r="G26"/>
  <c r="H26" s="1"/>
  <c r="G47" i="62"/>
  <c r="H47" s="1"/>
  <c r="I127"/>
  <c r="J127" s="1"/>
  <c r="I127" i="65"/>
  <c r="J127" s="1"/>
  <c r="G47"/>
  <c r="H47" s="1"/>
  <c r="I111" i="55"/>
  <c r="J111" s="1"/>
  <c r="G31"/>
  <c r="H31" s="1"/>
  <c r="G37" i="62"/>
  <c r="H37" s="1"/>
  <c r="I117"/>
  <c r="J117" s="1"/>
  <c r="T181"/>
  <c r="U181" s="1"/>
  <c r="G53" i="68"/>
  <c r="H53" s="1"/>
  <c r="I133"/>
  <c r="J133" s="1"/>
  <c r="I146" i="55"/>
  <c r="J146" s="1"/>
  <c r="G66"/>
  <c r="H66" s="1"/>
  <c r="T151" i="62"/>
  <c r="U151" s="1"/>
  <c r="I117" i="49"/>
  <c r="J117" s="1"/>
  <c r="G37"/>
  <c r="H37" s="1"/>
  <c r="G36" i="55"/>
  <c r="H36" s="1"/>
  <c r="G38" i="65"/>
  <c r="H38" s="1"/>
  <c r="I143" i="66"/>
  <c r="J143" s="1"/>
  <c r="G59" i="68"/>
  <c r="H59" s="1"/>
  <c r="G45" i="63"/>
  <c r="H45" s="1"/>
  <c r="G43" i="55"/>
  <c r="H43" s="1"/>
  <c r="G37" i="48"/>
  <c r="H37" s="1"/>
  <c r="I111" i="65"/>
  <c r="J111" s="1"/>
  <c r="I141" i="60"/>
  <c r="J141" s="1"/>
  <c r="I136" i="54"/>
  <c r="J136" s="1"/>
  <c r="G59" i="66"/>
  <c r="H59" s="1"/>
  <c r="I146" i="65"/>
  <c r="J146" s="1"/>
  <c r="I130" i="55"/>
  <c r="J130" s="1"/>
  <c r="G56" i="48"/>
  <c r="H56" s="1"/>
  <c r="G62" i="65"/>
  <c r="H62" s="1"/>
  <c r="G59"/>
  <c r="H59" s="1"/>
  <c r="I139"/>
  <c r="J139" s="1"/>
  <c r="G58"/>
  <c r="H58" s="1"/>
  <c r="I138"/>
  <c r="J138" s="1"/>
  <c r="I119" i="55"/>
  <c r="J119" s="1"/>
  <c r="G39"/>
  <c r="H39" s="1"/>
  <c r="G55" i="49"/>
  <c r="H55" s="1"/>
  <c r="I135"/>
  <c r="J135" s="1"/>
  <c r="I115" i="65"/>
  <c r="J115" s="1"/>
  <c r="G35"/>
  <c r="H35" s="1"/>
  <c r="I114" i="49"/>
  <c r="J114" s="1"/>
  <c r="I131" i="55"/>
  <c r="J131" s="1"/>
  <c r="G51"/>
  <c r="H51" s="1"/>
  <c r="G55"/>
  <c r="H55" s="1"/>
  <c r="I135"/>
  <c r="J135" s="1"/>
  <c r="G63" i="48"/>
  <c r="H63" s="1"/>
  <c r="I143"/>
  <c r="J143" s="1"/>
  <c r="G55"/>
  <c r="H55" s="1"/>
  <c r="I135"/>
  <c r="J135" s="1"/>
  <c r="G44"/>
  <c r="H44" s="1"/>
  <c r="I124"/>
  <c r="J124" s="1"/>
  <c r="T141" i="62"/>
  <c r="U141" s="1"/>
  <c r="T148"/>
  <c r="U148" s="1"/>
  <c r="G46" i="49"/>
  <c r="H46" s="1"/>
  <c r="I126"/>
  <c r="J126" s="1"/>
  <c r="I134" i="58"/>
  <c r="J134" s="1"/>
  <c r="G54"/>
  <c r="H54" s="1"/>
  <c r="I136" i="50"/>
  <c r="J136" s="1"/>
  <c r="I145" i="48"/>
  <c r="J145" s="1"/>
  <c r="I123" i="66"/>
  <c r="J123" s="1"/>
  <c r="I138" i="49"/>
  <c r="J138" s="1"/>
  <c r="I111" i="50"/>
  <c r="J111" s="1"/>
  <c r="I138" i="61"/>
  <c r="J138" s="1"/>
  <c r="G58"/>
  <c r="H58" s="1"/>
  <c r="I114" i="63"/>
  <c r="J114" s="1"/>
  <c r="I122" i="49"/>
  <c r="J122" s="1"/>
  <c r="G63"/>
  <c r="H63" s="1"/>
  <c r="I128" i="55"/>
  <c r="J128" s="1"/>
  <c r="G47" i="48"/>
  <c r="H47" s="1"/>
  <c r="G38" i="49"/>
  <c r="H38" s="1"/>
  <c r="G61" i="62"/>
  <c r="H61" s="1"/>
  <c r="G47" i="50"/>
  <c r="H47" s="1"/>
  <c r="G52" i="48"/>
  <c r="H52" s="1"/>
  <c r="I140" i="49"/>
  <c r="J140" s="1"/>
  <c r="I132" i="50"/>
  <c r="J132" s="1"/>
  <c r="G42" i="62"/>
  <c r="H42" s="1"/>
  <c r="G45" i="60"/>
  <c r="H45" s="1"/>
  <c r="I140" i="63"/>
  <c r="J140" s="1"/>
  <c r="G40" i="62"/>
  <c r="H40" s="1"/>
  <c r="T174"/>
  <c r="U174" s="1"/>
  <c r="T125"/>
  <c r="U125" s="1"/>
  <c r="G34" i="58"/>
  <c r="H34" s="1"/>
  <c r="G58" i="55"/>
  <c r="H58" s="1"/>
  <c r="G61" i="63"/>
  <c r="H61" s="1"/>
  <c r="I141"/>
  <c r="J141" s="1"/>
  <c r="I113" i="50"/>
  <c r="J113" s="1"/>
  <c r="G33"/>
  <c r="H33" s="1"/>
  <c r="G37"/>
  <c r="H37" s="1"/>
  <c r="I117"/>
  <c r="J117" s="1"/>
  <c r="G63" i="63"/>
  <c r="H63" s="1"/>
  <c r="I143"/>
  <c r="J143" s="1"/>
  <c r="I133" i="54"/>
  <c r="J133" s="1"/>
  <c r="G53"/>
  <c r="H53" s="1"/>
  <c r="I122" i="57"/>
  <c r="J122" s="1"/>
  <c r="G42"/>
  <c r="H42" s="1"/>
  <c r="G31" i="48"/>
  <c r="H31" s="1"/>
  <c r="I111"/>
  <c r="J111" s="1"/>
  <c r="I143" i="50"/>
  <c r="J143" s="1"/>
  <c r="G63"/>
  <c r="H63" s="1"/>
  <c r="I133"/>
  <c r="J133" s="1"/>
  <c r="G53"/>
  <c r="H53" s="1"/>
  <c r="I121" i="65"/>
  <c r="J121" s="1"/>
  <c r="G41"/>
  <c r="H41" s="1"/>
  <c r="I130"/>
  <c r="J130" s="1"/>
  <c r="G50"/>
  <c r="H50" s="1"/>
  <c r="I106"/>
  <c r="J106" s="1"/>
  <c r="G26"/>
  <c r="H26" s="1"/>
  <c r="G62" i="55"/>
  <c r="H62" s="1"/>
  <c r="I142"/>
  <c r="J142" s="1"/>
  <c r="G60"/>
  <c r="H60" s="1"/>
  <c r="I140"/>
  <c r="J140" s="1"/>
  <c r="G43" i="61"/>
  <c r="H43" s="1"/>
  <c r="I123"/>
  <c r="J123" s="1"/>
  <c r="I125" i="48"/>
  <c r="J125" s="1"/>
  <c r="G45"/>
  <c r="H45" s="1"/>
  <c r="I120"/>
  <c r="J120" s="1"/>
  <c r="G40"/>
  <c r="H40" s="1"/>
  <c r="I130" i="63"/>
  <c r="J130" s="1"/>
  <c r="I126"/>
  <c r="J126" s="1"/>
  <c r="I133" i="58"/>
  <c r="J133" s="1"/>
  <c r="G53"/>
  <c r="H53" s="1"/>
  <c r="G27" i="66"/>
  <c r="H27" s="1"/>
  <c r="I107"/>
  <c r="J107" s="1"/>
  <c r="I146" i="68"/>
  <c r="J146" s="1"/>
  <c r="G66"/>
  <c r="H66" s="1"/>
  <c r="G39" i="54"/>
  <c r="H39" s="1"/>
  <c r="I119"/>
  <c r="J119" s="1"/>
  <c r="I146"/>
  <c r="J146" s="1"/>
  <c r="G66"/>
  <c r="H66" s="1"/>
  <c r="G32" i="57"/>
  <c r="H32" s="1"/>
  <c r="I112"/>
  <c r="J112" s="1"/>
  <c r="G43"/>
  <c r="H43" s="1"/>
  <c r="I123"/>
  <c r="J123" s="1"/>
  <c r="G51" i="48"/>
  <c r="H51" s="1"/>
  <c r="I131"/>
  <c r="J131" s="1"/>
  <c r="G44" i="50"/>
  <c r="H44" s="1"/>
  <c r="I124"/>
  <c r="J124" s="1"/>
  <c r="I119"/>
  <c r="J119" s="1"/>
  <c r="G39"/>
  <c r="H39" s="1"/>
  <c r="G60" i="65"/>
  <c r="H60" s="1"/>
  <c r="I140"/>
  <c r="J140" s="1"/>
  <c r="I116"/>
  <c r="J116" s="1"/>
  <c r="G36"/>
  <c r="H36" s="1"/>
  <c r="I145" i="61"/>
  <c r="J145" s="1"/>
  <c r="G65"/>
  <c r="H65" s="1"/>
  <c r="I107"/>
  <c r="J107" s="1"/>
  <c r="G27"/>
  <c r="H27" s="1"/>
  <c r="G29"/>
  <c r="H29" s="1"/>
  <c r="I109"/>
  <c r="J109" s="1"/>
  <c r="G42" i="50"/>
  <c r="H42" s="1"/>
  <c r="I122"/>
  <c r="J122" s="1"/>
  <c r="G29" i="68"/>
  <c r="H29" s="1"/>
  <c r="I109"/>
  <c r="J109" s="1"/>
  <c r="G30" i="55"/>
  <c r="H30" s="1"/>
  <c r="I137" i="50"/>
  <c r="J137" s="1"/>
  <c r="G65" i="55"/>
  <c r="H65" s="1"/>
  <c r="G62" i="50"/>
  <c r="H62" s="1"/>
  <c r="G29" i="63"/>
  <c r="H29" s="1"/>
  <c r="I109"/>
  <c r="J109" s="1"/>
  <c r="I124" i="66"/>
  <c r="J124" s="1"/>
  <c r="G44"/>
  <c r="H44" s="1"/>
  <c r="G36"/>
  <c r="H36" s="1"/>
  <c r="I116"/>
  <c r="J116" s="1"/>
  <c r="I112" i="68"/>
  <c r="J112" s="1"/>
  <c r="G32"/>
  <c r="H32" s="1"/>
  <c r="H106" i="54"/>
  <c r="G63" i="61"/>
  <c r="H63" s="1"/>
  <c r="I143"/>
  <c r="J143" s="1"/>
  <c r="I125" i="55"/>
  <c r="J125" s="1"/>
  <c r="G45"/>
  <c r="H45" s="1"/>
  <c r="G64" i="61"/>
  <c r="H64" s="1"/>
  <c r="G29" i="65"/>
  <c r="H29" s="1"/>
  <c r="I120" i="63"/>
  <c r="J120" s="1"/>
  <c r="G60" i="61"/>
  <c r="H60" s="1"/>
  <c r="I140"/>
  <c r="J140" s="1"/>
  <c r="G28" i="63"/>
  <c r="H28" s="1"/>
  <c r="I108"/>
  <c r="J108" s="1"/>
  <c r="I125" i="50"/>
  <c r="J125" s="1"/>
  <c r="I142" i="58"/>
  <c r="J142" s="1"/>
  <c r="I133" i="55"/>
  <c r="J133" s="1"/>
  <c r="I140" i="48"/>
  <c r="J140" s="1"/>
  <c r="I131" i="65"/>
  <c r="J131" s="1"/>
  <c r="G35" i="55"/>
  <c r="H35" s="1"/>
  <c r="G37" i="65"/>
  <c r="H37" s="1"/>
  <c r="I142" i="54"/>
  <c r="J142" s="1"/>
  <c r="G26"/>
  <c r="H26" s="1"/>
  <c r="G52" i="66"/>
  <c r="H52" s="1"/>
  <c r="G29"/>
  <c r="H29" s="1"/>
  <c r="G44" i="65"/>
  <c r="H44" s="1"/>
  <c r="I126"/>
  <c r="J126" s="1"/>
  <c r="I111" i="54"/>
  <c r="J111" s="1"/>
  <c r="G29" i="48"/>
  <c r="H29" s="1"/>
  <c r="I136" i="66"/>
  <c r="J136" s="1"/>
  <c r="G34" i="65"/>
  <c r="H34" s="1"/>
  <c r="G55" i="57"/>
  <c r="H55" s="1"/>
  <c r="G32" i="50"/>
  <c r="H32" s="1"/>
  <c r="I118" i="63"/>
  <c r="J118" s="1"/>
  <c r="G39" i="66"/>
  <c r="H39" s="1"/>
  <c r="I107" i="68"/>
  <c r="J107" s="1"/>
  <c r="G34" i="48"/>
  <c r="H34" s="1"/>
  <c r="G27"/>
  <c r="H27" s="1"/>
  <c r="G32" i="61"/>
  <c r="H32" s="1"/>
  <c r="I131" i="54"/>
  <c r="J131" s="1"/>
  <c r="I146" i="58"/>
  <c r="J146" s="1"/>
  <c r="I107" i="57"/>
  <c r="J107" s="1"/>
  <c r="I122" i="55"/>
  <c r="J122" s="1"/>
  <c r="G59" i="54"/>
  <c r="H59" s="1"/>
  <c r="G32" i="58"/>
  <c r="H32" s="1"/>
  <c r="G45" i="57"/>
  <c r="H45" s="1"/>
  <c r="I128" i="66"/>
  <c r="J128" s="1"/>
  <c r="G39" i="61"/>
  <c r="H39" s="1"/>
  <c r="G45" i="66"/>
  <c r="H45" s="1"/>
  <c r="I134" i="61"/>
  <c r="J134" s="1"/>
  <c r="I119" i="63"/>
  <c r="J119" s="1"/>
  <c r="G65" i="57"/>
  <c r="H65" s="1"/>
  <c r="G45" i="61"/>
  <c r="H45" s="1"/>
  <c r="I127" i="58"/>
  <c r="J127" s="1"/>
  <c r="G52"/>
  <c r="H52" s="1"/>
  <c r="G30" i="66"/>
  <c r="H30" s="1"/>
  <c r="G49" i="68"/>
  <c r="H49" s="1"/>
  <c r="G32" i="54"/>
  <c r="H32" s="1"/>
  <c r="I140" i="50"/>
  <c r="J140" s="1"/>
  <c r="G49"/>
  <c r="H49" s="1"/>
  <c r="G48" i="63"/>
  <c r="H48" s="1"/>
  <c r="G62"/>
  <c r="H62" s="1"/>
  <c r="G37" i="61"/>
  <c r="H37" s="1"/>
  <c r="G33" i="58"/>
  <c r="H33" s="1"/>
  <c r="G58" i="57"/>
  <c r="H58" s="1"/>
  <c r="G36" i="54"/>
  <c r="H36" s="1"/>
  <c r="G57"/>
  <c r="H57" s="1"/>
  <c r="I139" i="61"/>
  <c r="J139" s="1"/>
  <c r="G57" i="63"/>
  <c r="H57" s="1"/>
  <c r="I120" i="66"/>
  <c r="J120" s="1"/>
  <c r="G31"/>
  <c r="H31" s="1"/>
  <c r="G44" i="57"/>
  <c r="H44" s="1"/>
  <c r="G61"/>
  <c r="H61" s="1"/>
  <c r="I128" i="61"/>
  <c r="J128" s="1"/>
  <c r="I123" i="58"/>
  <c r="J123" s="1"/>
  <c r="I118" i="66"/>
  <c r="J118" s="1"/>
  <c r="G63" i="58"/>
  <c r="H63" s="1"/>
  <c r="G55" i="68"/>
  <c r="H55" s="1"/>
  <c r="G29" i="54"/>
  <c r="H29" s="1"/>
  <c r="G29" i="58"/>
  <c r="H29" s="1"/>
  <c r="G54" i="66"/>
  <c r="H54" s="1"/>
  <c r="I122" i="63"/>
  <c r="J122" s="1"/>
  <c r="G31"/>
  <c r="H31" s="1"/>
  <c r="G26" i="57"/>
  <c r="H26" s="1"/>
  <c r="I110" i="63"/>
  <c r="J110" s="1"/>
  <c r="I143" i="54"/>
  <c r="J143" s="1"/>
  <c r="G50"/>
  <c r="H50" s="1"/>
  <c r="G53" i="63"/>
  <c r="H53" s="1"/>
  <c r="G56" i="68"/>
  <c r="H56" s="1"/>
  <c r="N29" i="41"/>
  <c r="I132" i="57"/>
  <c r="J132" s="1"/>
  <c r="G64" i="54"/>
  <c r="H64" s="1"/>
  <c r="G47" i="61"/>
  <c r="H47" s="1"/>
  <c r="G64" i="50"/>
  <c r="H64" s="1"/>
  <c r="I146" i="63"/>
  <c r="J146" s="1"/>
  <c r="I115" i="58"/>
  <c r="J115" s="1"/>
  <c r="G50" i="66"/>
  <c r="H50" s="1"/>
  <c r="I116" i="68"/>
  <c r="J116" s="1"/>
  <c r="G36" i="58"/>
  <c r="H36" s="1"/>
  <c r="G59"/>
  <c r="H59" s="1"/>
  <c r="I122" i="66"/>
  <c r="J122" s="1"/>
  <c r="G47" i="54"/>
  <c r="H47" s="1"/>
  <c r="G65"/>
  <c r="H65" s="1"/>
  <c r="G43" i="51"/>
  <c r="H43" s="1"/>
  <c r="I123"/>
  <c r="J123" s="1"/>
  <c r="I115"/>
  <c r="J115" s="1"/>
  <c r="G35"/>
  <c r="H35" s="1"/>
  <c r="G47"/>
  <c r="H47" s="1"/>
  <c r="I127"/>
  <c r="J127" s="1"/>
  <c r="J195"/>
  <c r="G50"/>
  <c r="H50" s="1"/>
  <c r="I130"/>
  <c r="J130" s="1"/>
  <c r="G39"/>
  <c r="H39" s="1"/>
  <c r="I119"/>
  <c r="J119" s="1"/>
  <c r="I112"/>
  <c r="J112" s="1"/>
  <c r="G32"/>
  <c r="H32" s="1"/>
  <c r="G36"/>
  <c r="H36" s="1"/>
  <c r="I116"/>
  <c r="J116" s="1"/>
  <c r="I108"/>
  <c r="J108" s="1"/>
  <c r="G28"/>
  <c r="H28" s="1"/>
  <c r="G65"/>
  <c r="H65" s="1"/>
  <c r="I145"/>
  <c r="J145" s="1"/>
  <c r="I128"/>
  <c r="J128" s="1"/>
  <c r="G48"/>
  <c r="H48" s="1"/>
  <c r="G52"/>
  <c r="H52" s="1"/>
  <c r="I132"/>
  <c r="J132" s="1"/>
  <c r="G44"/>
  <c r="H44" s="1"/>
  <c r="I124"/>
  <c r="J124" s="1"/>
  <c r="I125" i="53"/>
  <c r="J125" s="1"/>
  <c r="G45"/>
  <c r="H45" s="1"/>
  <c r="G42"/>
  <c r="H42" s="1"/>
  <c r="I122"/>
  <c r="J122" s="1"/>
  <c r="I143"/>
  <c r="J143" s="1"/>
  <c r="G63"/>
  <c r="H63" s="1"/>
  <c r="I141"/>
  <c r="J141" s="1"/>
  <c r="G61"/>
  <c r="H61" s="1"/>
  <c r="I144"/>
  <c r="J144" s="1"/>
  <c r="G64"/>
  <c r="H64" s="1"/>
  <c r="G49"/>
  <c r="H49" s="1"/>
  <c r="I129"/>
  <c r="J129" s="1"/>
  <c r="I133"/>
  <c r="J133" s="1"/>
  <c r="G53"/>
  <c r="H53" s="1"/>
  <c r="H106"/>
  <c r="J191"/>
  <c r="I136" i="67"/>
  <c r="J136" s="1"/>
  <c r="G56"/>
  <c r="H56" s="1"/>
  <c r="G53"/>
  <c r="H53" s="1"/>
  <c r="I133"/>
  <c r="J133" s="1"/>
  <c r="I137"/>
  <c r="J137" s="1"/>
  <c r="G57"/>
  <c r="H57" s="1"/>
  <c r="I129"/>
  <c r="J129" s="1"/>
  <c r="G49"/>
  <c r="H49" s="1"/>
  <c r="G36"/>
  <c r="H36" s="1"/>
  <c r="I116"/>
  <c r="J116" s="1"/>
  <c r="G38"/>
  <c r="H38" s="1"/>
  <c r="I118"/>
  <c r="J118" s="1"/>
  <c r="I146"/>
  <c r="J146" s="1"/>
  <c r="G66"/>
  <c r="H66" s="1"/>
  <c r="I115"/>
  <c r="J115" s="1"/>
  <c r="G35"/>
  <c r="H35" s="1"/>
  <c r="G26"/>
  <c r="H26" s="1"/>
  <c r="I106"/>
  <c r="J106" s="1"/>
  <c r="I133" i="52"/>
  <c r="J133" s="1"/>
  <c r="G53"/>
  <c r="H53" s="1"/>
  <c r="J195"/>
  <c r="G47"/>
  <c r="H47" s="1"/>
  <c r="I127"/>
  <c r="J127" s="1"/>
  <c r="G49"/>
  <c r="H49" s="1"/>
  <c r="I129"/>
  <c r="J129" s="1"/>
  <c r="I128"/>
  <c r="J128" s="1"/>
  <c r="G48"/>
  <c r="H48" s="1"/>
  <c r="I125"/>
  <c r="J125" s="1"/>
  <c r="G45"/>
  <c r="H45" s="1"/>
  <c r="G41"/>
  <c r="H41" s="1"/>
  <c r="I121"/>
  <c r="J121" s="1"/>
  <c r="N24" i="41"/>
  <c r="I143" i="51"/>
  <c r="J143" s="1"/>
  <c r="G63"/>
  <c r="H63" s="1"/>
  <c r="G46"/>
  <c r="H46" s="1"/>
  <c r="I126"/>
  <c r="J126" s="1"/>
  <c r="I141"/>
  <c r="J141" s="1"/>
  <c r="G61"/>
  <c r="H61" s="1"/>
  <c r="I138"/>
  <c r="J138" s="1"/>
  <c r="G58"/>
  <c r="H58" s="1"/>
  <c r="I111"/>
  <c r="J111" s="1"/>
  <c r="G31"/>
  <c r="H31" s="1"/>
  <c r="H106"/>
  <c r="G34"/>
  <c r="H34" s="1"/>
  <c r="I114"/>
  <c r="J114" s="1"/>
  <c r="G56"/>
  <c r="H56" s="1"/>
  <c r="I136"/>
  <c r="J136" s="1"/>
  <c r="I131" i="53"/>
  <c r="J131" s="1"/>
  <c r="G51"/>
  <c r="H51" s="1"/>
  <c r="I127"/>
  <c r="J127" s="1"/>
  <c r="G47"/>
  <c r="H47" s="1"/>
  <c r="G56"/>
  <c r="H56" s="1"/>
  <c r="I136"/>
  <c r="J136" s="1"/>
  <c r="I112"/>
  <c r="J112" s="1"/>
  <c r="G32"/>
  <c r="H32" s="1"/>
  <c r="I130"/>
  <c r="J130" s="1"/>
  <c r="G50"/>
  <c r="H50" s="1"/>
  <c r="G48"/>
  <c r="H48" s="1"/>
  <c r="I128"/>
  <c r="J128" s="1"/>
  <c r="G36"/>
  <c r="H36" s="1"/>
  <c r="I116"/>
  <c r="J116" s="1"/>
  <c r="I118"/>
  <c r="J118" s="1"/>
  <c r="G38"/>
  <c r="H38" s="1"/>
  <c r="G31"/>
  <c r="H31" s="1"/>
  <c r="I111"/>
  <c r="J111" s="1"/>
  <c r="J195"/>
  <c r="I142"/>
  <c r="J142" s="1"/>
  <c r="G62"/>
  <c r="H62" s="1"/>
  <c r="I138"/>
  <c r="J138" s="1"/>
  <c r="G58"/>
  <c r="H58" s="1"/>
  <c r="I113"/>
  <c r="J113" s="1"/>
  <c r="G33"/>
  <c r="H33" s="1"/>
  <c r="I142" i="67"/>
  <c r="J142" s="1"/>
  <c r="G62"/>
  <c r="H62" s="1"/>
  <c r="G40"/>
  <c r="H40" s="1"/>
  <c r="I120"/>
  <c r="J120" s="1"/>
  <c r="G51"/>
  <c r="H51" s="1"/>
  <c r="I131"/>
  <c r="J131" s="1"/>
  <c r="G59"/>
  <c r="H59" s="1"/>
  <c r="I139"/>
  <c r="J139" s="1"/>
  <c r="G32"/>
  <c r="H32" s="1"/>
  <c r="I112"/>
  <c r="J112" s="1"/>
  <c r="G34"/>
  <c r="H34" s="1"/>
  <c r="I114"/>
  <c r="J114" s="1"/>
  <c r="I126"/>
  <c r="J126" s="1"/>
  <c r="G46"/>
  <c r="H46" s="1"/>
  <c r="I144"/>
  <c r="J144" s="1"/>
  <c r="G64"/>
  <c r="H64" s="1"/>
  <c r="I134"/>
  <c r="J134" s="1"/>
  <c r="G54"/>
  <c r="H54" s="1"/>
  <c r="G61"/>
  <c r="H61" s="1"/>
  <c r="I141"/>
  <c r="J141" s="1"/>
  <c r="G56" i="52"/>
  <c r="H56" s="1"/>
  <c r="I136"/>
  <c r="J136" s="1"/>
  <c r="G51"/>
  <c r="H51" s="1"/>
  <c r="I131"/>
  <c r="J131" s="1"/>
  <c r="G35"/>
  <c r="H35" s="1"/>
  <c r="I115"/>
  <c r="J115" s="1"/>
  <c r="G40"/>
  <c r="H40" s="1"/>
  <c r="I120"/>
  <c r="J120" s="1"/>
  <c r="I110"/>
  <c r="J110" s="1"/>
  <c r="G30"/>
  <c r="H30" s="1"/>
  <c r="G50"/>
  <c r="H50" s="1"/>
  <c r="I130"/>
  <c r="J130" s="1"/>
  <c r="I143"/>
  <c r="J143" s="1"/>
  <c r="G63"/>
  <c r="H63" s="1"/>
  <c r="G44"/>
  <c r="H44" s="1"/>
  <c r="I124"/>
  <c r="J124" s="1"/>
  <c r="G54"/>
  <c r="H54" s="1"/>
  <c r="I134"/>
  <c r="J134" s="1"/>
  <c r="I135"/>
  <c r="J135" s="1"/>
  <c r="G55"/>
  <c r="H55" s="1"/>
  <c r="I126"/>
  <c r="J126" s="1"/>
  <c r="G46"/>
  <c r="H46" s="1"/>
  <c r="I122"/>
  <c r="J122" s="1"/>
  <c r="G42"/>
  <c r="H42" s="1"/>
  <c r="I108"/>
  <c r="J108" s="1"/>
  <c r="G28"/>
  <c r="H28" s="1"/>
  <c r="I140" i="51"/>
  <c r="J140" s="1"/>
  <c r="G60"/>
  <c r="H60" s="1"/>
  <c r="G37"/>
  <c r="H37" s="1"/>
  <c r="I117"/>
  <c r="J117" s="1"/>
  <c r="G66"/>
  <c r="H66" s="1"/>
  <c r="I146"/>
  <c r="J146" s="1"/>
  <c r="I121"/>
  <c r="J121" s="1"/>
  <c r="G41"/>
  <c r="H41" s="1"/>
  <c r="G57"/>
  <c r="H57" s="1"/>
  <c r="I137"/>
  <c r="J137" s="1"/>
  <c r="I118"/>
  <c r="J118" s="1"/>
  <c r="G38"/>
  <c r="H38" s="1"/>
  <c r="I107"/>
  <c r="J107" s="1"/>
  <c r="G27"/>
  <c r="H27" s="1"/>
  <c r="J191"/>
  <c r="G62"/>
  <c r="H62" s="1"/>
  <c r="I142"/>
  <c r="J142" s="1"/>
  <c r="G33"/>
  <c r="H33" s="1"/>
  <c r="I113"/>
  <c r="J113" s="1"/>
  <c r="I120"/>
  <c r="J120" s="1"/>
  <c r="G40"/>
  <c r="H40" s="1"/>
  <c r="I134"/>
  <c r="J134" s="1"/>
  <c r="G54"/>
  <c r="H54" s="1"/>
  <c r="I122"/>
  <c r="J122" s="1"/>
  <c r="G42"/>
  <c r="H42" s="1"/>
  <c r="I139"/>
  <c r="J139" s="1"/>
  <c r="G59"/>
  <c r="H59" s="1"/>
  <c r="I135"/>
  <c r="J135" s="1"/>
  <c r="G55"/>
  <c r="H55" s="1"/>
  <c r="I129"/>
  <c r="J129" s="1"/>
  <c r="G49"/>
  <c r="H49" s="1"/>
  <c r="G66" i="53"/>
  <c r="H66" s="1"/>
  <c r="I146"/>
  <c r="J146" s="1"/>
  <c r="G34"/>
  <c r="H34" s="1"/>
  <c r="I114"/>
  <c r="J114" s="1"/>
  <c r="G59"/>
  <c r="H59" s="1"/>
  <c r="I139"/>
  <c r="J139" s="1"/>
  <c r="G28"/>
  <c r="H28" s="1"/>
  <c r="I108"/>
  <c r="J108" s="1"/>
  <c r="I134"/>
  <c r="J134" s="1"/>
  <c r="G54"/>
  <c r="H54" s="1"/>
  <c r="I120"/>
  <c r="J120" s="1"/>
  <c r="G40"/>
  <c r="H40" s="1"/>
  <c r="I135"/>
  <c r="J135" s="1"/>
  <c r="G55"/>
  <c r="H55" s="1"/>
  <c r="G39"/>
  <c r="H39" s="1"/>
  <c r="I119"/>
  <c r="J119" s="1"/>
  <c r="I121"/>
  <c r="J121" s="1"/>
  <c r="G41"/>
  <c r="H41" s="1"/>
  <c r="N25" i="41"/>
  <c r="G39" i="67"/>
  <c r="H39" s="1"/>
  <c r="I119"/>
  <c r="J119" s="1"/>
  <c r="I145"/>
  <c r="J145" s="1"/>
  <c r="G65"/>
  <c r="H65" s="1"/>
  <c r="I127"/>
  <c r="J127" s="1"/>
  <c r="G47"/>
  <c r="H47" s="1"/>
  <c r="I113"/>
  <c r="J113" s="1"/>
  <c r="G33"/>
  <c r="H33" s="1"/>
  <c r="G41"/>
  <c r="H41" s="1"/>
  <c r="I121"/>
  <c r="J121" s="1"/>
  <c r="I107"/>
  <c r="J107" s="1"/>
  <c r="G27"/>
  <c r="H27" s="1"/>
  <c r="I128"/>
  <c r="J128" s="1"/>
  <c r="G48"/>
  <c r="H48" s="1"/>
  <c r="I109"/>
  <c r="J109" s="1"/>
  <c r="G29"/>
  <c r="H29" s="1"/>
  <c r="I122"/>
  <c r="J122" s="1"/>
  <c r="G42"/>
  <c r="H42" s="1"/>
  <c r="I132"/>
  <c r="J132" s="1"/>
  <c r="G52"/>
  <c r="H52" s="1"/>
  <c r="I138"/>
  <c r="J138" s="1"/>
  <c r="G58"/>
  <c r="H58" s="1"/>
  <c r="I125"/>
  <c r="J125" s="1"/>
  <c r="G45"/>
  <c r="H45" s="1"/>
  <c r="I140"/>
  <c r="J140" s="1"/>
  <c r="G60"/>
  <c r="H60" s="1"/>
  <c r="I123"/>
  <c r="J123" s="1"/>
  <c r="G43"/>
  <c r="H43" s="1"/>
  <c r="I110"/>
  <c r="J110" s="1"/>
  <c r="G30"/>
  <c r="H30" s="1"/>
  <c r="N39" i="41"/>
  <c r="G58" i="52"/>
  <c r="H58" s="1"/>
  <c r="I138"/>
  <c r="J138" s="1"/>
  <c r="G34"/>
  <c r="H34" s="1"/>
  <c r="I114"/>
  <c r="J114" s="1"/>
  <c r="G59"/>
  <c r="H59" s="1"/>
  <c r="I139"/>
  <c r="J139" s="1"/>
  <c r="G65"/>
  <c r="H65" s="1"/>
  <c r="I145"/>
  <c r="J145" s="1"/>
  <c r="H106"/>
  <c r="G36"/>
  <c r="H36" s="1"/>
  <c r="I116"/>
  <c r="J116" s="1"/>
  <c r="G66"/>
  <c r="H66" s="1"/>
  <c r="I146"/>
  <c r="J146" s="1"/>
  <c r="I144"/>
  <c r="J144" s="1"/>
  <c r="G64"/>
  <c r="H64" s="1"/>
  <c r="G31"/>
  <c r="H31" s="1"/>
  <c r="I111"/>
  <c r="J111" s="1"/>
  <c r="G61"/>
  <c r="H61" s="1"/>
  <c r="I141"/>
  <c r="J141" s="1"/>
  <c r="G39"/>
  <c r="H39" s="1"/>
  <c r="I119"/>
  <c r="J119" s="1"/>
  <c r="J191"/>
  <c r="G27"/>
  <c r="H27" s="1"/>
  <c r="I107"/>
  <c r="J107" s="1"/>
  <c r="G51" i="51"/>
  <c r="H51" s="1"/>
  <c r="I131"/>
  <c r="J131" s="1"/>
  <c r="I110"/>
  <c r="J110" s="1"/>
  <c r="G30"/>
  <c r="H30" s="1"/>
  <c r="G29"/>
  <c r="H29" s="1"/>
  <c r="I109"/>
  <c r="J109" s="1"/>
  <c r="N23" i="41"/>
  <c r="I144" i="51"/>
  <c r="J144" s="1"/>
  <c r="G64"/>
  <c r="H64" s="1"/>
  <c r="I106"/>
  <c r="J106" s="1"/>
  <c r="G26"/>
  <c r="H26" s="1"/>
  <c r="I125"/>
  <c r="J125" s="1"/>
  <c r="G45"/>
  <c r="H45" s="1"/>
  <c r="G53"/>
  <c r="H53" s="1"/>
  <c r="I133"/>
  <c r="J133" s="1"/>
  <c r="G44" i="53"/>
  <c r="H44" s="1"/>
  <c r="I124"/>
  <c r="J124" s="1"/>
  <c r="I137"/>
  <c r="J137" s="1"/>
  <c r="G57"/>
  <c r="H57" s="1"/>
  <c r="I107"/>
  <c r="J107" s="1"/>
  <c r="G27"/>
  <c r="H27" s="1"/>
  <c r="I132"/>
  <c r="J132" s="1"/>
  <c r="G52"/>
  <c r="H52" s="1"/>
  <c r="G35"/>
  <c r="H35" s="1"/>
  <c r="I115"/>
  <c r="J115" s="1"/>
  <c r="I106"/>
  <c r="J106" s="1"/>
  <c r="G26"/>
  <c r="H26" s="1"/>
  <c r="I140"/>
  <c r="J140" s="1"/>
  <c r="G60"/>
  <c r="H60" s="1"/>
  <c r="I145"/>
  <c r="J145" s="1"/>
  <c r="G65"/>
  <c r="H65" s="1"/>
  <c r="G29"/>
  <c r="H29" s="1"/>
  <c r="I109"/>
  <c r="J109" s="1"/>
  <c r="I123"/>
  <c r="J123" s="1"/>
  <c r="G43"/>
  <c r="H43" s="1"/>
  <c r="I117"/>
  <c r="J117" s="1"/>
  <c r="G37"/>
  <c r="H37" s="1"/>
  <c r="G30"/>
  <c r="H30" s="1"/>
  <c r="I110"/>
  <c r="J110" s="1"/>
  <c r="I126"/>
  <c r="J126" s="1"/>
  <c r="G46"/>
  <c r="H46" s="1"/>
  <c r="H106" i="67"/>
  <c r="G50"/>
  <c r="H50" s="1"/>
  <c r="I130"/>
  <c r="J130" s="1"/>
  <c r="I111"/>
  <c r="J111" s="1"/>
  <c r="G31"/>
  <c r="H31" s="1"/>
  <c r="J191"/>
  <c r="G63"/>
  <c r="H63" s="1"/>
  <c r="I143"/>
  <c r="J143" s="1"/>
  <c r="G28"/>
  <c r="H28" s="1"/>
  <c r="I108"/>
  <c r="J108" s="1"/>
  <c r="I124"/>
  <c r="J124" s="1"/>
  <c r="G44"/>
  <c r="H44" s="1"/>
  <c r="G55"/>
  <c r="H55" s="1"/>
  <c r="I135"/>
  <c r="J135" s="1"/>
  <c r="J195"/>
  <c r="I117"/>
  <c r="J117" s="1"/>
  <c r="G37"/>
  <c r="H37" s="1"/>
  <c r="I123" i="52"/>
  <c r="J123" s="1"/>
  <c r="G43"/>
  <c r="H43" s="1"/>
  <c r="G60"/>
  <c r="H60" s="1"/>
  <c r="I140"/>
  <c r="J140" s="1"/>
  <c r="G52"/>
  <c r="H52" s="1"/>
  <c r="I132"/>
  <c r="J132" s="1"/>
  <c r="G32"/>
  <c r="H32" s="1"/>
  <c r="I112"/>
  <c r="J112" s="1"/>
  <c r="I137"/>
  <c r="J137" s="1"/>
  <c r="G57"/>
  <c r="H57" s="1"/>
  <c r="I118"/>
  <c r="J118" s="1"/>
  <c r="G38"/>
  <c r="H38" s="1"/>
  <c r="G62"/>
  <c r="H62" s="1"/>
  <c r="I142"/>
  <c r="J142" s="1"/>
  <c r="I106"/>
  <c r="J106" s="1"/>
  <c r="G26"/>
  <c r="H26" s="1"/>
  <c r="I113"/>
  <c r="J113" s="1"/>
  <c r="G33"/>
  <c r="H33" s="1"/>
  <c r="G37"/>
  <c r="H37" s="1"/>
  <c r="I117"/>
  <c r="J117" s="1"/>
  <c r="I109"/>
  <c r="J109" s="1"/>
  <c r="G29"/>
  <c r="H29" s="1"/>
  <c r="AC146" i="61" l="1"/>
  <c r="B17" s="1"/>
  <c r="AC146" i="54"/>
  <c r="B17" s="1"/>
  <c r="O26" i="41" s="1"/>
  <c r="W26" s="1"/>
  <c r="AC146" i="48"/>
  <c r="B17" s="1"/>
  <c r="B18" s="1"/>
  <c r="B19" s="1"/>
  <c r="AC146" i="60"/>
  <c r="B17" s="1"/>
  <c r="AC146" i="66"/>
  <c r="B17" s="1"/>
  <c r="AC146" i="59"/>
  <c r="B17" s="1"/>
  <c r="B12" s="1"/>
  <c r="AC146" i="47"/>
  <c r="B17" s="1"/>
  <c r="B18" s="1"/>
  <c r="B19" s="1"/>
  <c r="P19" i="41" s="1"/>
  <c r="R19" s="1"/>
  <c r="AC146" i="64"/>
  <c r="B17" s="1"/>
  <c r="AC146" i="63"/>
  <c r="B17" s="1"/>
  <c r="AC146" i="67"/>
  <c r="B17" s="1"/>
  <c r="AC146" i="65"/>
  <c r="B17" s="1"/>
  <c r="AC146" i="55"/>
  <c r="B17" s="1"/>
  <c r="B12" s="1"/>
  <c r="AC146" i="53"/>
  <c r="B17" s="1"/>
  <c r="B18" s="1"/>
  <c r="B19" s="1"/>
  <c r="AC146" i="56"/>
  <c r="B17" s="1"/>
  <c r="O28" i="41" s="1"/>
  <c r="W28" s="1"/>
  <c r="AC146" i="57"/>
  <c r="B17" s="1"/>
  <c r="O29" i="41" s="1"/>
  <c r="W29" s="1"/>
  <c r="AC146" i="68"/>
  <c r="B17" s="1"/>
  <c r="B12" s="1"/>
  <c r="AC146" i="51"/>
  <c r="B17" s="1"/>
  <c r="B18" s="1"/>
  <c r="B19" s="1"/>
  <c r="AC146" i="50"/>
  <c r="B17" s="1"/>
  <c r="B18" s="1"/>
  <c r="B19" s="1"/>
  <c r="P22" i="41" s="1"/>
  <c r="AC146" i="49"/>
  <c r="B17" s="1"/>
  <c r="B18" s="1"/>
  <c r="B19" s="1"/>
  <c r="AC146" i="52"/>
  <c r="B17" s="1"/>
  <c r="B18" s="1"/>
  <c r="B19" s="1"/>
  <c r="AC146" i="58"/>
  <c r="B17" s="1"/>
  <c r="B18" s="1"/>
  <c r="B19" s="1"/>
  <c r="P30" i="41" s="1"/>
  <c r="B21" i="55"/>
  <c r="U27" i="41" s="1"/>
  <c r="V27" s="1"/>
  <c r="B21" i="49"/>
  <c r="U21" i="41" s="1"/>
  <c r="V21" s="1"/>
  <c r="B21" i="67"/>
  <c r="U39" i="41" s="1"/>
  <c r="V39" s="1"/>
  <c r="B21" i="56"/>
  <c r="U28" i="41" s="1"/>
  <c r="V28" s="1"/>
  <c r="B21" i="65"/>
  <c r="U37" i="41" s="1"/>
  <c r="V37" s="1"/>
  <c r="U35"/>
  <c r="V35" s="1"/>
  <c r="B21" i="68"/>
  <c r="U18" i="41" s="1"/>
  <c r="V18" s="1"/>
  <c r="B21" i="48"/>
  <c r="U20" i="41" s="1"/>
  <c r="V20" s="1"/>
  <c r="B21" i="53"/>
  <c r="U25" i="41" s="1"/>
  <c r="V25" s="1"/>
  <c r="B21" i="51"/>
  <c r="U23" i="41" s="1"/>
  <c r="V23" s="1"/>
  <c r="B21" i="57"/>
  <c r="U29" i="41" s="1"/>
  <c r="V29" s="1"/>
  <c r="B21" i="50"/>
  <c r="U22" i="41" s="1"/>
  <c r="V22" s="1"/>
  <c r="B21" i="58"/>
  <c r="U30" i="41" s="1"/>
  <c r="V30" s="1"/>
  <c r="B21" i="52"/>
  <c r="U24" i="41" s="1"/>
  <c r="V24" s="1"/>
  <c r="B21" i="61"/>
  <c r="U33" i="41" s="1"/>
  <c r="V33" s="1"/>
  <c r="B21" i="66"/>
  <c r="U38" i="41" s="1"/>
  <c r="V38" s="1"/>
  <c r="AC146" i="62"/>
  <c r="B17" s="1"/>
  <c r="B18" l="1"/>
  <c r="B19" s="1"/>
  <c r="B12"/>
  <c r="O38" i="41"/>
  <c r="W38" s="1"/>
  <c r="B18" i="65"/>
  <c r="Q37" i="41" s="1"/>
  <c r="B18" i="64"/>
  <c r="B12" i="67"/>
  <c r="O32" i="41"/>
  <c r="W32" s="1"/>
  <c r="B18" i="63"/>
  <c r="Q35" i="41" s="1"/>
  <c r="B18" i="61"/>
  <c r="Q33" i="41" s="1"/>
  <c r="B12" i="65"/>
  <c r="O19" i="41"/>
  <c r="W19" s="1"/>
  <c r="B12" i="47"/>
  <c r="B12" i="53"/>
  <c r="Q30" i="41"/>
  <c r="B12" i="58"/>
  <c r="B12" i="56"/>
  <c r="B18" i="60"/>
  <c r="O24" i="41"/>
  <c r="W24" s="1"/>
  <c r="B12" i="52"/>
  <c r="B12" i="49"/>
  <c r="O33" i="41"/>
  <c r="W33" s="1"/>
  <c r="O30"/>
  <c r="W30" s="1"/>
  <c r="X30" s="1"/>
  <c r="Y30" s="1"/>
  <c r="AA30" s="1"/>
  <c r="B12" i="60"/>
  <c r="U32" i="41" s="1"/>
  <c r="V32" s="1"/>
  <c r="O25"/>
  <c r="W25" s="1"/>
  <c r="B18" i="54"/>
  <c r="B19" s="1"/>
  <c r="P26" i="41" s="1"/>
  <c r="R26" s="1"/>
  <c r="Q23"/>
  <c r="Q21"/>
  <c r="B18" i="56"/>
  <c r="B19" s="1"/>
  <c r="P28" i="41" s="1"/>
  <c r="R28" s="1"/>
  <c r="B12" i="51"/>
  <c r="B12" i="54"/>
  <c r="B12" i="66"/>
  <c r="B18"/>
  <c r="O20" i="41"/>
  <c r="W20" s="1"/>
  <c r="B12" i="57"/>
  <c r="B12" i="48"/>
  <c r="O37" i="41"/>
  <c r="W37" s="1"/>
  <c r="B12" i="61"/>
  <c r="Q24" i="41"/>
  <c r="B12" i="50"/>
  <c r="O21" i="41"/>
  <c r="W21" s="1"/>
  <c r="O18"/>
  <c r="W18" s="1"/>
  <c r="B18" i="68"/>
  <c r="B19" s="1"/>
  <c r="P18" i="41" s="1"/>
  <c r="R18" s="1"/>
  <c r="O39"/>
  <c r="W39" s="1"/>
  <c r="O22"/>
  <c r="W22" s="1"/>
  <c r="B18" i="67"/>
  <c r="O23" i="41"/>
  <c r="W23" s="1"/>
  <c r="B18" i="59"/>
  <c r="B19" s="1"/>
  <c r="P31" i="41" s="1"/>
  <c r="R31" s="1"/>
  <c r="O31"/>
  <c r="W31" s="1"/>
  <c r="Q20"/>
  <c r="B18" i="57"/>
  <c r="B12" i="63"/>
  <c r="O36" i="41"/>
  <c r="W36" s="1"/>
  <c r="O35"/>
  <c r="W35" s="1"/>
  <c r="O27"/>
  <c r="W27" s="1"/>
  <c r="B18" i="55"/>
  <c r="B19" s="1"/>
  <c r="P27" i="41" s="1"/>
  <c r="R27" s="1"/>
  <c r="B12" i="64"/>
  <c r="Q19" i="41"/>
  <c r="O34"/>
  <c r="W34" s="1"/>
  <c r="P20"/>
  <c r="R20" s="1"/>
  <c r="Q22"/>
  <c r="P21"/>
  <c r="R21" s="1"/>
  <c r="P23"/>
  <c r="R23" s="1"/>
  <c r="Q25"/>
  <c r="P25"/>
  <c r="R25" s="1"/>
  <c r="R22"/>
  <c r="R30"/>
  <c r="P24"/>
  <c r="Q34" l="1"/>
  <c r="X34" s="1"/>
  <c r="Y34" s="1"/>
  <c r="B19" i="66"/>
  <c r="B19" i="64"/>
  <c r="B19" i="63"/>
  <c r="B19" i="65"/>
  <c r="B19" i="61"/>
  <c r="Q36" i="41"/>
  <c r="X36" s="1"/>
  <c r="Y36" s="1"/>
  <c r="AB36" s="1"/>
  <c r="B19" i="60"/>
  <c r="Q26" i="41"/>
  <c r="X26" s="1"/>
  <c r="Z26" s="1"/>
  <c r="X20"/>
  <c r="Y20" s="1"/>
  <c r="AA20" s="1"/>
  <c r="X19"/>
  <c r="Z19" s="1"/>
  <c r="X25"/>
  <c r="Y25" s="1"/>
  <c r="AB25" s="1"/>
  <c r="Q32"/>
  <c r="X32" s="1"/>
  <c r="Y32" s="1"/>
  <c r="AA32" s="1"/>
  <c r="X33"/>
  <c r="Y33" s="1"/>
  <c r="AA33" s="1"/>
  <c r="Q28"/>
  <c r="X28" s="1"/>
  <c r="Z28" s="1"/>
  <c r="X24"/>
  <c r="Y24" s="1"/>
  <c r="AB24" s="1"/>
  <c r="Q38"/>
  <c r="X38" s="1"/>
  <c r="Y38" s="1"/>
  <c r="AA38" s="1"/>
  <c r="X37"/>
  <c r="Y37" s="1"/>
  <c r="AA37" s="1"/>
  <c r="X22"/>
  <c r="Y22" s="1"/>
  <c r="X35"/>
  <c r="Y35" s="1"/>
  <c r="AA35" s="1"/>
  <c r="Q18"/>
  <c r="X18" s="1"/>
  <c r="Y18" s="1"/>
  <c r="AB18" s="1"/>
  <c r="X21"/>
  <c r="Z21" s="1"/>
  <c r="X23"/>
  <c r="Y23" s="1"/>
  <c r="AA23" s="1"/>
  <c r="Q31"/>
  <c r="X31" s="1"/>
  <c r="Q27"/>
  <c r="X27" s="1"/>
  <c r="Z27" s="1"/>
  <c r="B19" i="67"/>
  <c r="Q39" i="41"/>
  <c r="X39" s="1"/>
  <c r="B19" i="57"/>
  <c r="P29" i="41" s="1"/>
  <c r="R29" s="1"/>
  <c r="Q29"/>
  <c r="X29" s="1"/>
  <c r="Y29" s="1"/>
  <c r="AA29" s="1"/>
  <c r="AB30"/>
  <c r="Z30"/>
  <c r="R24"/>
  <c r="P39" l="1"/>
  <c r="R39" s="1"/>
  <c r="P35"/>
  <c r="R35" s="1"/>
  <c r="P34"/>
  <c r="R34" s="1"/>
  <c r="P32"/>
  <c r="R32" s="1"/>
  <c r="P36"/>
  <c r="R36" s="1"/>
  <c r="P33"/>
  <c r="R33" s="1"/>
  <c r="P37"/>
  <c r="R37" s="1"/>
  <c r="P38"/>
  <c r="R38" s="1"/>
  <c r="AB34"/>
  <c r="AU34" s="1"/>
  <c r="AP40" s="1"/>
  <c r="X4" s="1"/>
  <c r="Y26"/>
  <c r="AA26" s="1"/>
  <c r="AB20"/>
  <c r="Z20"/>
  <c r="Y19"/>
  <c r="AB19" s="1"/>
  <c r="Z25"/>
  <c r="AB32"/>
  <c r="AA25"/>
  <c r="Z24"/>
  <c r="Z23"/>
  <c r="AB35"/>
  <c r="Y28"/>
  <c r="AB28" s="1"/>
  <c r="Y21"/>
  <c r="AA21" s="1"/>
  <c r="AB33"/>
  <c r="AA36"/>
  <c r="AB38"/>
  <c r="Z22"/>
  <c r="AB37"/>
  <c r="Y27"/>
  <c r="AB27" s="1"/>
  <c r="Z18"/>
  <c r="AA18"/>
  <c r="Y31"/>
  <c r="AA31" s="1"/>
  <c r="Z31"/>
  <c r="Y39"/>
  <c r="AA39" s="1"/>
  <c r="AB23"/>
  <c r="Z29"/>
  <c r="AB29"/>
  <c r="AA34"/>
  <c r="AA24"/>
  <c r="AA22"/>
  <c r="AB22"/>
  <c r="Z33" l="1"/>
  <c r="Z35"/>
  <c r="AY57"/>
  <c r="AY53"/>
  <c r="AY51"/>
  <c r="Z34"/>
  <c r="Z37"/>
  <c r="AY56"/>
  <c r="AY54"/>
  <c r="Z36"/>
  <c r="AY52"/>
  <c r="Z38"/>
  <c r="Z32"/>
  <c r="AY58"/>
  <c r="AY55"/>
  <c r="Z39"/>
  <c r="AC35"/>
  <c r="AC30"/>
  <c r="AC38"/>
  <c r="AC19"/>
  <c r="AC27"/>
  <c r="AC31"/>
  <c r="AC21"/>
  <c r="AC33"/>
  <c r="AC22"/>
  <c r="AC26"/>
  <c r="AC25"/>
  <c r="AC24"/>
  <c r="AC39"/>
  <c r="AC23"/>
  <c r="AC34"/>
  <c r="AC32"/>
  <c r="AC18"/>
  <c r="AC36"/>
  <c r="AC37"/>
  <c r="AC20"/>
  <c r="AC29"/>
  <c r="AC28"/>
  <c r="AB26"/>
  <c r="AA19"/>
  <c r="AA28"/>
  <c r="AB21"/>
  <c r="AA27"/>
  <c r="AB31"/>
  <c r="AB39"/>
</calcChain>
</file>

<file path=xl/sharedStrings.xml><?xml version="1.0" encoding="utf-8"?>
<sst xmlns="http://schemas.openxmlformats.org/spreadsheetml/2006/main" count="2609" uniqueCount="323">
  <si>
    <t>Case:</t>
  </si>
  <si>
    <t>Rev.</t>
  </si>
  <si>
    <t>Geo mean R</t>
  </si>
  <si>
    <t>linear units</t>
  </si>
  <si>
    <t>Input=</t>
  </si>
  <si>
    <t>Bold</t>
  </si>
  <si>
    <t>Target reach</t>
  </si>
  <si>
    <t>km</t>
  </si>
  <si>
    <t>ps</t>
  </si>
  <si>
    <t>Model/format rev</t>
  </si>
  <si>
    <t>of</t>
  </si>
  <si>
    <t xml:space="preserve">Spec extinction ratio </t>
  </si>
  <si>
    <t>ps/(nm.km)</t>
  </si>
  <si>
    <t>BWm=</t>
  </si>
  <si>
    <t>MHz*km</t>
  </si>
  <si>
    <t>L_start=</t>
  </si>
  <si>
    <t>C_att=</t>
  </si>
  <si>
    <t>Spec ext. ratio penalty</t>
  </si>
  <si>
    <t>dBo</t>
  </si>
  <si>
    <t>L_inc=</t>
  </si>
  <si>
    <t>Refl Tx</t>
  </si>
  <si>
    <t>dB</t>
  </si>
  <si>
    <t>D2</t>
  </si>
  <si>
    <t>RIN_Coef=</t>
  </si>
  <si>
    <t>Refl Rx</t>
  </si>
  <si>
    <t>Q=</t>
  </si>
  <si>
    <t>Pwr.Bud.-Conn.Loss</t>
  </si>
  <si>
    <t>no units</t>
  </si>
  <si>
    <t>ERF arg=</t>
  </si>
  <si>
    <t>Eff. BWm=</t>
  </si>
  <si>
    <t>Margin</t>
  </si>
  <si>
    <t>ERF=</t>
  </si>
  <si>
    <t>Worst ave launch pwr</t>
  </si>
  <si>
    <t>uW</t>
  </si>
  <si>
    <t>dB/Hz</t>
  </si>
  <si>
    <t>Base Rate=</t>
  </si>
  <si>
    <t>MBd</t>
  </si>
  <si>
    <t>B1=</t>
  </si>
  <si>
    <t>RIN at MinER</t>
  </si>
  <si>
    <t>Rec_BW=</t>
  </si>
  <si>
    <t>MHz</t>
  </si>
  <si>
    <t>C1=</t>
  </si>
  <si>
    <t>ns.MHz</t>
  </si>
  <si>
    <t>T_rx(10-90)</t>
  </si>
  <si>
    <t>ISI_TP4_Rx</t>
  </si>
  <si>
    <t>MPN k(OMA)</t>
  </si>
  <si>
    <t>Tx eye height</t>
  </si>
  <si>
    <t>c_rx</t>
  </si>
  <si>
    <t>Stressed</t>
  </si>
  <si>
    <t>ISI at eye</t>
  </si>
  <si>
    <t>ISI, jitter</t>
  </si>
  <si>
    <t>fraction of 1/2 eye</t>
  </si>
  <si>
    <t>P_BLW</t>
  </si>
  <si>
    <t>Receiver</t>
  </si>
  <si>
    <t>Pisi</t>
  </si>
  <si>
    <t>corners</t>
  </si>
  <si>
    <t>&amp; TP4</t>
  </si>
  <si>
    <t>From DJ times</t>
  </si>
  <si>
    <t xml:space="preserve">L  </t>
  </si>
  <si>
    <t>D1.L</t>
  </si>
  <si>
    <t>D2.L</t>
  </si>
  <si>
    <t>BWcd</t>
  </si>
  <si>
    <t>effBWm</t>
  </si>
  <si>
    <t>Te</t>
  </si>
  <si>
    <t>Tc</t>
  </si>
  <si>
    <t>Patt</t>
  </si>
  <si>
    <t>Beta</t>
  </si>
  <si>
    <t>SDmpn</t>
  </si>
  <si>
    <t>Pmpn</t>
  </si>
  <si>
    <t>Prin</t>
  </si>
  <si>
    <t>Pcross</t>
  </si>
  <si>
    <t>Ptotal</t>
  </si>
  <si>
    <t>Ch IL</t>
  </si>
  <si>
    <t>LP Pen</t>
  </si>
  <si>
    <t>V_rin</t>
  </si>
  <si>
    <t>central</t>
  </si>
  <si>
    <t>ex jitter</t>
  </si>
  <si>
    <t>closed eye</t>
  </si>
  <si>
    <t>P-C</t>
  </si>
  <si>
    <t>(for</t>
  </si>
  <si>
    <t>(for margin</t>
  </si>
  <si>
    <t>ERF arg</t>
  </si>
  <si>
    <t>Erf arg 1a</t>
  </si>
  <si>
    <t>Erf arg 2a</t>
  </si>
  <si>
    <t>Erf arg 1b</t>
  </si>
  <si>
    <t>Erf arg 2b</t>
  </si>
  <si>
    <t>(km)</t>
  </si>
  <si>
    <t>(MHz)</t>
  </si>
  <si>
    <t>(ps)</t>
  </si>
  <si>
    <t>(dB)</t>
  </si>
  <si>
    <t xml:space="preserve"> (dB)</t>
  </si>
  <si>
    <t>(dBm)</t>
  </si>
  <si>
    <t>J=0, dB</t>
  </si>
  <si>
    <t>(no units)</t>
  </si>
  <si>
    <t>graph)</t>
  </si>
  <si>
    <t>Target</t>
  </si>
  <si>
    <t>at target L)</t>
  </si>
  <si>
    <t>Notes</t>
  </si>
  <si>
    <t>Draft</t>
  </si>
  <si>
    <t>See"Notes" page</t>
  </si>
  <si>
    <r>
      <t>h</t>
    </r>
    <r>
      <rPr>
        <vertAlign val="subscript"/>
        <sz val="12"/>
        <color indexed="23"/>
        <rFont val="Arial"/>
        <family val="2"/>
      </rPr>
      <t>eye</t>
    </r>
    <r>
      <rPr>
        <sz val="12"/>
        <color indexed="23"/>
        <rFont val="Arial"/>
        <family val="2"/>
      </rPr>
      <t>(0)</t>
    </r>
  </si>
  <si>
    <t>(variance)</t>
  </si>
  <si>
    <t>Vmn</t>
  </si>
  <si>
    <t>P_DJ</t>
  </si>
  <si>
    <t>Tb_eff=</t>
  </si>
  <si>
    <t>Erf arg 1c</t>
  </si>
  <si>
    <t>Erf arg 2c</t>
  </si>
  <si>
    <t>For P_DJ</t>
  </si>
  <si>
    <t>ISI &amp;</t>
  </si>
  <si>
    <t>DJ</t>
  </si>
  <si>
    <t>Eye corners before DJ</t>
  </si>
  <si>
    <t>Tx mask top</t>
  </si>
  <si>
    <t>UI</t>
  </si>
  <si>
    <t>dBm</t>
  </si>
  <si>
    <t>"Worst"ave.TxPwr</t>
  </si>
  <si>
    <t>Ext. ratio penalty</t>
  </si>
  <si>
    <t>Min. Ext Ratio=</t>
  </si>
  <si>
    <t>Tx pwr OMA=</t>
  </si>
  <si>
    <t>Test Source ER=</t>
  </si>
  <si>
    <t>(UI) ex DCD</t>
  </si>
  <si>
    <t>Disp. min. Uo=</t>
  </si>
  <si>
    <t>nm</t>
  </si>
  <si>
    <t>ps/nm</t>
  </si>
  <si>
    <t>Reflection Noise factor</t>
  </si>
  <si>
    <t>Basics</t>
  </si>
  <si>
    <t>Transmitter</t>
  </si>
  <si>
    <t>Effect. DJ=</t>
  </si>
  <si>
    <t>RIN(OMA)</t>
  </si>
  <si>
    <t>Ts(20-80)</t>
  </si>
  <si>
    <t>Ts(10-90)</t>
  </si>
  <si>
    <t>Power Budget P=</t>
  </si>
  <si>
    <t>and</t>
  </si>
  <si>
    <t>graph</t>
  </si>
  <si>
    <t>Wavelength  Uc</t>
  </si>
  <si>
    <t>Fiber</t>
  </si>
  <si>
    <t>Attenuation=</t>
  </si>
  <si>
    <t>dB/km</t>
  </si>
  <si>
    <t>at</t>
  </si>
  <si>
    <t>Effective Rate</t>
  </si>
  <si>
    <t>Connections C</t>
  </si>
  <si>
    <t>P_BLW(no ISI)</t>
  </si>
  <si>
    <t>RMS Baseline wander SD</t>
  </si>
  <si>
    <t>ps/nm^2*km</t>
  </si>
  <si>
    <t>Answer!</t>
  </si>
  <si>
    <t>Test Tx</t>
  </si>
  <si>
    <t>Effective Rec Eye</t>
  </si>
  <si>
    <t>This file</t>
  </si>
  <si>
    <t>dB at</t>
  </si>
  <si>
    <t>Test Source ER pen.</t>
  </si>
  <si>
    <t>T</t>
  </si>
  <si>
    <t>arg 1</t>
  </si>
  <si>
    <t>arg 2</t>
  </si>
  <si>
    <t>erf 1</t>
  </si>
  <si>
    <t>erf 2</t>
  </si>
  <si>
    <t>oio</t>
  </si>
  <si>
    <t>Tstep</t>
  </si>
  <si>
    <t>erf1'</t>
  </si>
  <si>
    <t>erf2'</t>
  </si>
  <si>
    <t>ioi</t>
  </si>
  <si>
    <t>One bit L</t>
  </si>
  <si>
    <t>1 bit R</t>
  </si>
  <si>
    <t>speedup</t>
  </si>
  <si>
    <t>Teff</t>
  </si>
  <si>
    <t>Eye mask</t>
  </si>
  <si>
    <t>Jitter</t>
  </si>
  <si>
    <t>Early</t>
  </si>
  <si>
    <t>Late</t>
  </si>
  <si>
    <t>To switch polarisation Mode Dispersion off,</t>
  </si>
  <si>
    <t>ModalNoisePen</t>
  </si>
  <si>
    <t>OMA</t>
  </si>
  <si>
    <t>Tx mask</t>
  </si>
  <si>
    <t>X1=</t>
  </si>
  <si>
    <t>X2=</t>
  </si>
  <si>
    <t>Y1=</t>
  </si>
  <si>
    <t>P Eye</t>
  </si>
  <si>
    <t>850nm serial</t>
  </si>
  <si>
    <t>Test Rx BW</t>
  </si>
  <si>
    <t>T_test_rx(10-90)</t>
  </si>
  <si>
    <t>Test Tc</t>
  </si>
  <si>
    <t>Test erf arg 1b</t>
  </si>
  <si>
    <t>Test erf arg 2b</t>
  </si>
  <si>
    <t>Test closed eye</t>
  </si>
  <si>
    <t>Vrin(2m test)</t>
  </si>
  <si>
    <t>TestERpen.</t>
  </si>
  <si>
    <t>Opening</t>
  </si>
  <si>
    <t>(=Tx eye)</t>
  </si>
  <si>
    <t>TP4 Eye</t>
  </si>
  <si>
    <t>reach</t>
  </si>
  <si>
    <t xml:space="preserve">at target </t>
  </si>
  <si>
    <t>Txvr/link</t>
  </si>
  <si>
    <t>test eye diagram generator</t>
  </si>
  <si>
    <t>3.6 dB ISI</t>
  </si>
  <si>
    <t>newMMF</t>
  </si>
  <si>
    <t>change box L2 from "SMF"</t>
  </si>
  <si>
    <t>Min. Tx power OMA=</t>
  </si>
  <si>
    <t>&lt;Ptotal</t>
  </si>
  <si>
    <t>Preflection</t>
  </si>
  <si>
    <t xml:space="preserve">&amp; Refl. </t>
  </si>
  <si>
    <t>Rx sens</t>
  </si>
  <si>
    <t>NomSens OMA</t>
  </si>
  <si>
    <t>test erf arg 1c</t>
  </si>
  <si>
    <t>test erf arg 2c</t>
  </si>
  <si>
    <t>test ISI(DJ)</t>
  </si>
  <si>
    <t>test ISI(DJ,RN2dB)</t>
  </si>
  <si>
    <t>Effective RIN test ISI(DJ)</t>
  </si>
  <si>
    <t>Disp.  D1=</t>
  </si>
  <si>
    <t>Disp.  So=</t>
  </si>
  <si>
    <t>ERF arg 1</t>
  </si>
  <si>
    <t>ERF arg 2</t>
  </si>
  <si>
    <t>For stressed eye</t>
  </si>
  <si>
    <t>V.E.C.P.</t>
  </si>
  <si>
    <t>Net Ext R pen Per</t>
  </si>
  <si>
    <t>rel. variance into test Rx</t>
  </si>
  <si>
    <t>Uw (see notes)</t>
  </si>
  <si>
    <t>10GbE Method</t>
  </si>
  <si>
    <t>Matrix  Calculations Needed To Find MMSE Solution</t>
  </si>
  <si>
    <t>Parameter</t>
  </si>
  <si>
    <t>Value</t>
  </si>
  <si>
    <t>Units</t>
  </si>
  <si>
    <t>Q</t>
  </si>
  <si>
    <t>The Pulse Response Matrix H</t>
  </si>
  <si>
    <t>Transpose of H</t>
  </si>
  <si>
    <t>Identity Matrix</t>
  </si>
  <si>
    <t>Palloc</t>
  </si>
  <si>
    <t>normalised</t>
  </si>
  <si>
    <t>Tc_tap</t>
  </si>
  <si>
    <t>sigma_a</t>
  </si>
  <si>
    <t>sigma_w</t>
  </si>
  <si>
    <t>SNR_i</t>
  </si>
  <si>
    <t>dBe</t>
  </si>
  <si>
    <t>H*H^T</t>
  </si>
  <si>
    <t>sigma_a^2*H*H^T</t>
  </si>
  <si>
    <t>sigma_w^2*R_w</t>
  </si>
  <si>
    <t>SNR_o</t>
  </si>
  <si>
    <t>a</t>
  </si>
  <si>
    <t>EQ_gain</t>
  </si>
  <si>
    <t>linear</t>
  </si>
  <si>
    <t>NEF_eq</t>
  </si>
  <si>
    <t>Pisi_tap</t>
  </si>
  <si>
    <t>R: Auto Correlation Matrix</t>
  </si>
  <si>
    <t>Inverse of R</t>
  </si>
  <si>
    <t>p</t>
  </si>
  <si>
    <t>c</t>
  </si>
  <si>
    <t>c_opt</t>
  </si>
  <si>
    <t>Peq_isi</t>
  </si>
  <si>
    <t>c_opt^T</t>
  </si>
  <si>
    <t>Calculations Required To Find Inner Eye Waveforms</t>
  </si>
  <si>
    <t>t</t>
  </si>
  <si>
    <t>h(t-T)</t>
  </si>
  <si>
    <t>h(t)</t>
  </si>
  <si>
    <t>h(t+T)</t>
  </si>
  <si>
    <t>hq(t,a)</t>
  </si>
  <si>
    <t>EQ_gain*hq(t,a)</t>
  </si>
  <si>
    <t>EQ_gain*hq(t+T,a)</t>
  </si>
  <si>
    <t>1-EQ_gain*hq(t+T,a)</t>
  </si>
  <si>
    <t>EQ_gain*hq(t-T,a)</t>
  </si>
  <si>
    <t>1-EQ_gain*hq(t-T,a)</t>
  </si>
  <si>
    <t>Palloc=</t>
  </si>
  <si>
    <t>Tap BW=</t>
  </si>
  <si>
    <t>Peq_DJ</t>
  </si>
  <si>
    <t>NEFeq</t>
  </si>
  <si>
    <t>Spreadsheet by David Cunningham, Avago Technologies</t>
  </si>
  <si>
    <t>Peq_eye</t>
  </si>
  <si>
    <t>Vrin_tap</t>
  </si>
  <si>
    <t>Peq_rin</t>
  </si>
  <si>
    <t>Pcross_eq</t>
  </si>
  <si>
    <t>P Eye Opening</t>
  </si>
  <si>
    <t>(corners)</t>
  </si>
  <si>
    <t xml:space="preserve">Index </t>
  </si>
  <si>
    <t>Eye</t>
  </si>
  <si>
    <t>Diagram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</si>
  <si>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</si>
  <si>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</si>
  <si>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</si>
  <si>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</si>
  <si>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</si>
  <si>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</si>
  <si>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</si>
  <si>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</si>
  <si>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</si>
  <si>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</si>
  <si>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</si>
  <si>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</si>
  <si>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</si>
  <si>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</si>
  <si>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</si>
  <si>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</si>
  <si>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</si>
  <si>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</si>
  <si>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</si>
  <si>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</si>
  <si>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</si>
  <si>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Allocation TX Non Linearity</t>
  </si>
  <si>
    <t>New EQ Inputs</t>
  </si>
  <si>
    <t xml:space="preserve"> Mode (0 = FFE, 1 = DFE):</t>
  </si>
  <si>
    <t>FFE or DFE, NEF Multiplier =</t>
  </si>
  <si>
    <t>Stressed 
Rx sens</t>
  </si>
  <si>
    <t>g =</t>
  </si>
  <si>
    <t>Preflect</t>
  </si>
  <si>
    <t>S</t>
  </si>
  <si>
    <t>Fixed EQ 
Tap Value</t>
  </si>
  <si>
    <t>Adaptive EQ
(1 = Yes
0 = No)</t>
  </si>
  <si>
    <t>t1</t>
  </si>
  <si>
    <t>Eq_gain*hq(t1-2T,a)</t>
  </si>
  <si>
    <t>Eq_gain*hq(t1+2T,a)</t>
  </si>
  <si>
    <t>h(t1-T)</t>
  </si>
  <si>
    <t>h(t1)</t>
  </si>
  <si>
    <t>hq(t1,a)</t>
  </si>
  <si>
    <t>Eq_gain*hq(t1,a)</t>
  </si>
  <si>
    <t>Lower Cosine Eye</t>
  </si>
  <si>
    <t>Upper Cosine Eye</t>
  </si>
  <si>
    <t>t1 +DJ/2</t>
  </si>
  <si>
    <t>t +DJ/2</t>
  </si>
  <si>
    <t>t1-DJ/2</t>
  </si>
  <si>
    <t>t-DJ/2</t>
  </si>
  <si>
    <t xml:space="preserve">Link DJ + CDR Alloc., </t>
  </si>
  <si>
    <t>Link DCD_DJ=</t>
  </si>
  <si>
    <t>NEF_RIN</t>
  </si>
  <si>
    <t>BER Uncorrected</t>
  </si>
  <si>
    <t>BER Corrected</t>
  </si>
  <si>
    <t>Qc=</t>
  </si>
  <si>
    <t>Link DJ + CDR alloc</t>
  </si>
  <si>
    <t>ps Gamma_R</t>
  </si>
</sst>
</file>

<file path=xl/styles.xml><?xml version="1.0" encoding="utf-8"?>
<styleSheet xmlns="http://schemas.openxmlformats.org/spreadsheetml/2006/main">
  <numFmts count="11">
    <numFmt numFmtId="164" formatCode="0.0"/>
    <numFmt numFmtId="165" formatCode="0.000"/>
    <numFmt numFmtId="166" formatCode="0.0E+00"/>
    <numFmt numFmtId="167" formatCode="0.##"/>
    <numFmt numFmtId="168" formatCode="0.00#"/>
    <numFmt numFmtId="169" formatCode="0.0%"/>
    <numFmt numFmtId="170" formatCode="0.0000"/>
    <numFmt numFmtId="171" formatCode="0.00000"/>
    <numFmt numFmtId="172" formatCode="###0.0#"/>
    <numFmt numFmtId="173" formatCode="0E+00"/>
    <numFmt numFmtId="174" formatCode="0.##E+0"/>
  </numFmts>
  <fonts count="67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sz val="11"/>
      <color indexed="14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2"/>
      <color indexed="8"/>
      <name val="Arial"/>
      <family val="2"/>
    </font>
    <font>
      <sz val="11"/>
      <color indexed="23"/>
      <name val="Arial"/>
      <family val="2"/>
    </font>
    <font>
      <sz val="12"/>
      <color indexed="23"/>
      <name val="Arial"/>
      <family val="2"/>
    </font>
    <font>
      <sz val="12"/>
      <color indexed="14"/>
      <name val="Arial"/>
      <family val="2"/>
    </font>
    <font>
      <b/>
      <sz val="12"/>
      <color indexed="23"/>
      <name val="Arial"/>
      <family val="2"/>
    </font>
    <font>
      <b/>
      <sz val="12"/>
      <name val="Arial"/>
      <family val="2"/>
    </font>
    <font>
      <sz val="11"/>
      <color indexed="55"/>
      <name val="Arial"/>
      <family val="2"/>
    </font>
    <font>
      <vertAlign val="subscript"/>
      <sz val="12"/>
      <color indexed="23"/>
      <name val="Arial"/>
      <family val="2"/>
    </font>
    <font>
      <sz val="12"/>
      <color indexed="10"/>
      <name val="Arial"/>
      <family val="2"/>
    </font>
    <font>
      <sz val="12"/>
      <color indexed="57"/>
      <name val="Arial"/>
      <family val="2"/>
    </font>
    <font>
      <sz val="12"/>
      <color indexed="12"/>
      <name val="Arial"/>
      <family val="2"/>
    </font>
    <font>
      <sz val="12"/>
      <color indexed="55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2"/>
      <color indexed="55"/>
      <name val="Arial"/>
      <family val="2"/>
    </font>
    <font>
      <u/>
      <sz val="12"/>
      <color indexed="12"/>
      <name val="Arial"/>
      <family val="2"/>
    </font>
    <font>
      <b/>
      <sz val="11"/>
      <color indexed="10"/>
      <name val="Arial"/>
      <family val="2"/>
    </font>
    <font>
      <i/>
      <sz val="12"/>
      <name val="Arial"/>
      <family val="2"/>
    </font>
    <font>
      <i/>
      <sz val="12"/>
      <color indexed="8"/>
      <name val="Arial"/>
      <family val="2"/>
    </font>
    <font>
      <sz val="11"/>
      <color indexed="17"/>
      <name val="Arial"/>
      <family val="2"/>
    </font>
    <font>
      <sz val="12"/>
      <color indexed="17"/>
      <name val="Arial"/>
      <family val="2"/>
    </font>
    <font>
      <b/>
      <sz val="12"/>
      <color indexed="17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i/>
      <sz val="12"/>
      <color indexed="17"/>
      <name val="Arial"/>
      <family val="2"/>
    </font>
    <font>
      <b/>
      <sz val="12"/>
      <color indexed="61"/>
      <name val="Arial"/>
      <family val="2"/>
    </font>
    <font>
      <sz val="12"/>
      <color indexed="61"/>
      <name val="Arial"/>
      <family val="2"/>
    </font>
    <font>
      <sz val="11"/>
      <color indexed="61"/>
      <name val="Arial"/>
      <family val="2"/>
    </font>
    <font>
      <u/>
      <sz val="12"/>
      <color indexed="17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17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8" tint="-0.499984740745262"/>
      <name val="Arial"/>
      <family val="2"/>
    </font>
    <font>
      <sz val="12"/>
      <color theme="8" tint="-0.499984740745262"/>
      <name val="Arial"/>
      <family val="2"/>
    </font>
    <font>
      <b/>
      <sz val="11"/>
      <color theme="5" tint="-0.249977111117893"/>
      <name val="Arial"/>
      <family val="2"/>
    </font>
    <font>
      <b/>
      <sz val="12"/>
      <color theme="5" tint="-0.249977111117893"/>
      <name val="Arial"/>
      <family val="2"/>
    </font>
    <font>
      <sz val="12"/>
      <color theme="5" tint="-0.249977111117893"/>
      <name val="Arial"/>
      <family val="2"/>
    </font>
    <font>
      <b/>
      <sz val="11"/>
      <color theme="7" tint="-0.249977111117893"/>
      <name val="Arial"/>
      <family val="2"/>
    </font>
    <font>
      <sz val="12"/>
      <color theme="7" tint="-0.249977111117893"/>
      <name val="Arial"/>
      <family val="2"/>
    </font>
    <font>
      <b/>
      <sz val="12"/>
      <color theme="7" tint="-0.249977111117893"/>
      <name val="Arial"/>
      <family val="2"/>
    </font>
    <font>
      <b/>
      <sz val="11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12"/>
      <color rgb="FF0000FF"/>
      <name val="Arial"/>
      <family val="2"/>
    </font>
    <font>
      <b/>
      <sz val="24"/>
      <color rgb="FF0000FF"/>
      <name val="Symbol"/>
      <family val="1"/>
      <charset val="2"/>
    </font>
    <font>
      <b/>
      <sz val="12"/>
      <color rgb="FF0000FF"/>
      <name val="Symbol"/>
      <family val="1"/>
      <charset val="2"/>
    </font>
    <font>
      <b/>
      <sz val="14"/>
      <color rgb="FF0000FF"/>
      <name val="Arial"/>
      <family val="2"/>
    </font>
    <font>
      <sz val="11"/>
      <color rgb="FF0000FF"/>
      <name val="Arial"/>
      <family val="2"/>
    </font>
    <font>
      <b/>
      <sz val="11"/>
      <color rgb="FF00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9" fontId="1" fillId="0" borderId="0" applyFont="0" applyFill="0" applyBorder="0" applyAlignment="0" applyProtection="0"/>
  </cellStyleXfs>
  <cellXfs count="687">
    <xf numFmtId="0" fontId="0" fillId="0" borderId="0" xfId="0"/>
    <xf numFmtId="0" fontId="5" fillId="0" borderId="1" xfId="2" applyFont="1" applyBorder="1" applyAlignment="1">
      <alignment horizontal="left"/>
    </xf>
    <xf numFmtId="0" fontId="5" fillId="0" borderId="2" xfId="2" applyFont="1" applyBorder="1" applyAlignment="1"/>
    <xf numFmtId="0" fontId="6" fillId="0" borderId="2" xfId="2" applyNumberFormat="1" applyFont="1" applyBorder="1" applyAlignment="1" applyProtection="1">
      <protection locked="0"/>
    </xf>
    <xf numFmtId="15" fontId="5" fillId="0" borderId="1" xfId="2" applyNumberFormat="1" applyFont="1" applyBorder="1" applyAlignment="1">
      <alignment horizontal="right"/>
    </xf>
    <xf numFmtId="0" fontId="6" fillId="0" borderId="3" xfId="2" applyNumberFormat="1" applyFont="1" applyBorder="1" applyAlignment="1" applyProtection="1">
      <protection locked="0"/>
    </xf>
    <xf numFmtId="2" fontId="5" fillId="0" borderId="3" xfId="2" applyNumberFormat="1" applyFont="1" applyBorder="1" applyAlignment="1">
      <alignment horizontal="right"/>
    </xf>
    <xf numFmtId="0" fontId="6" fillId="0" borderId="0" xfId="2" applyNumberFormat="1" applyFont="1" applyBorder="1" applyAlignment="1" applyProtection="1">
      <protection locked="0"/>
    </xf>
    <xf numFmtId="0" fontId="5" fillId="0" borderId="0" xfId="2" applyFont="1" applyBorder="1" applyAlignment="1"/>
    <xf numFmtId="0" fontId="3" fillId="0" borderId="0" xfId="2" applyNumberFormat="1" applyFont="1" applyBorder="1" applyAlignment="1" applyProtection="1">
      <protection locked="0"/>
    </xf>
    <xf numFmtId="1" fontId="5" fillId="0" borderId="0" xfId="2" applyNumberFormat="1" applyFont="1" applyBorder="1" applyAlignment="1"/>
    <xf numFmtId="0" fontId="6" fillId="0" borderId="4" xfId="2" applyNumberFormat="1" applyFont="1" applyBorder="1" applyAlignment="1" applyProtection="1">
      <protection locked="0"/>
    </xf>
    <xf numFmtId="2" fontId="7" fillId="0" borderId="5" xfId="2" applyNumberFormat="1" applyFont="1" applyBorder="1" applyAlignment="1">
      <alignment horizontal="center"/>
    </xf>
    <xf numFmtId="0" fontId="9" fillId="0" borderId="0" xfId="2" applyFont="1" applyBorder="1" applyAlignment="1">
      <alignment horizontal="center"/>
    </xf>
    <xf numFmtId="0" fontId="3" fillId="0" borderId="0" xfId="2" applyNumberFormat="1" applyFont="1" applyAlignment="1" applyProtection="1">
      <protection locked="0"/>
    </xf>
    <xf numFmtId="0" fontId="9" fillId="0" borderId="0" xfId="2" applyFont="1" applyAlignment="1"/>
    <xf numFmtId="2" fontId="5" fillId="0" borderId="0" xfId="2" applyNumberFormat="1" applyFont="1" applyBorder="1" applyAlignment="1"/>
    <xf numFmtId="2" fontId="11" fillId="0" borderId="0" xfId="2" applyNumberFormat="1" applyFont="1" applyBorder="1" applyAlignment="1"/>
    <xf numFmtId="0" fontId="12" fillId="0" borderId="0" xfId="2" applyNumberFormat="1" applyFont="1" applyAlignment="1" applyProtection="1">
      <protection locked="0"/>
    </xf>
    <xf numFmtId="2" fontId="5" fillId="2" borderId="0" xfId="2" applyNumberFormat="1" applyFont="1" applyFill="1" applyBorder="1" applyAlignment="1"/>
    <xf numFmtId="0" fontId="3" fillId="0" borderId="0" xfId="2" applyNumberFormat="1" applyFont="1" applyAlignment="1" applyProtection="1">
      <alignment horizontal="center"/>
      <protection locked="0"/>
    </xf>
    <xf numFmtId="0" fontId="13" fillId="0" borderId="0" xfId="2" applyNumberFormat="1" applyFont="1" applyBorder="1" applyAlignment="1"/>
    <xf numFmtId="0" fontId="15" fillId="0" borderId="0" xfId="2" applyNumberFormat="1" applyFont="1" applyBorder="1" applyAlignment="1"/>
    <xf numFmtId="2" fontId="13" fillId="0" borderId="0" xfId="2" applyNumberFormat="1" applyFont="1" applyBorder="1" applyAlignment="1" applyProtection="1">
      <protection locked="0"/>
    </xf>
    <xf numFmtId="0" fontId="12" fillId="0" borderId="0" xfId="2" applyNumberFormat="1" applyFont="1" applyBorder="1" applyAlignment="1" applyProtection="1">
      <protection locked="0"/>
    </xf>
    <xf numFmtId="0" fontId="7" fillId="0" borderId="0" xfId="2" applyFont="1" applyBorder="1" applyAlignment="1">
      <alignment horizontal="right"/>
    </xf>
    <xf numFmtId="0" fontId="10" fillId="0" borderId="0" xfId="2" applyNumberFormat="1" applyFont="1" applyBorder="1" applyAlignment="1" applyProtection="1">
      <alignment horizontal="right"/>
      <protection locked="0"/>
    </xf>
    <xf numFmtId="0" fontId="16" fillId="0" borderId="0" xfId="2" applyNumberFormat="1" applyFont="1" applyBorder="1" applyAlignment="1" applyProtection="1">
      <protection locked="0"/>
    </xf>
    <xf numFmtId="0" fontId="12" fillId="0" borderId="0" xfId="2" applyFont="1" applyAlignment="1">
      <alignment horizontal="center"/>
    </xf>
    <xf numFmtId="0" fontId="3" fillId="0" borderId="5" xfId="2" applyNumberFormat="1" applyFont="1" applyBorder="1" applyAlignment="1" applyProtection="1">
      <protection locked="0"/>
    </xf>
    <xf numFmtId="2" fontId="5" fillId="2" borderId="5" xfId="2" applyNumberFormat="1" applyFont="1" applyFill="1" applyBorder="1" applyAlignment="1"/>
    <xf numFmtId="2" fontId="5" fillId="0" borderId="5" xfId="2" applyNumberFormat="1" applyFont="1" applyBorder="1" applyAlignment="1"/>
    <xf numFmtId="2" fontId="7" fillId="0" borderId="0" xfId="2" applyNumberFormat="1" applyFont="1" applyBorder="1" applyAlignment="1">
      <alignment horizontal="center"/>
    </xf>
    <xf numFmtId="164" fontId="9" fillId="0" borderId="0" xfId="2" applyNumberFormat="1" applyFont="1" applyBorder="1" applyAlignment="1">
      <alignment horizontal="center"/>
    </xf>
    <xf numFmtId="0" fontId="12" fillId="0" borderId="0" xfId="2" applyFont="1" applyBorder="1" applyAlignment="1">
      <alignment horizontal="right"/>
    </xf>
    <xf numFmtId="0" fontId="13" fillId="0" borderId="0" xfId="2" applyNumberFormat="1" applyFont="1" applyBorder="1" applyAlignment="1">
      <alignment horizontal="right"/>
    </xf>
    <xf numFmtId="0" fontId="9" fillId="0" borderId="5" xfId="2" applyFont="1" applyBorder="1" applyAlignment="1">
      <alignment horizontal="center"/>
    </xf>
    <xf numFmtId="0" fontId="12" fillId="0" borderId="5" xfId="2" applyFont="1" applyBorder="1" applyAlignment="1">
      <alignment horizontal="center"/>
    </xf>
    <xf numFmtId="0" fontId="17" fillId="0" borderId="5" xfId="2" applyNumberFormat="1" applyFont="1" applyBorder="1" applyAlignment="1" applyProtection="1">
      <protection locked="0"/>
    </xf>
    <xf numFmtId="0" fontId="17" fillId="0" borderId="5" xfId="2" applyFont="1" applyBorder="1" applyAlignment="1"/>
    <xf numFmtId="0" fontId="12" fillId="0" borderId="5" xfId="2" applyFont="1" applyBorder="1" applyAlignment="1">
      <alignment horizontal="right"/>
    </xf>
    <xf numFmtId="0" fontId="12" fillId="0" borderId="5" xfId="2" applyNumberFormat="1" applyFont="1" applyBorder="1" applyAlignment="1">
      <alignment horizontal="right"/>
    </xf>
    <xf numFmtId="165" fontId="5" fillId="0" borderId="6" xfId="2" applyNumberFormat="1" applyFont="1" applyBorder="1" applyAlignment="1">
      <alignment horizontal="center"/>
    </xf>
    <xf numFmtId="2" fontId="5" fillId="0" borderId="2" xfId="2" applyNumberFormat="1" applyFont="1" applyBorder="1" applyAlignment="1"/>
    <xf numFmtId="2" fontId="5" fillId="0" borderId="2" xfId="2" applyNumberFormat="1" applyFont="1" applyBorder="1" applyAlignment="1">
      <alignment horizontal="center"/>
    </xf>
    <xf numFmtId="166" fontId="5" fillId="0" borderId="2" xfId="2" applyNumberFormat="1" applyFont="1" applyBorder="1" applyAlignment="1">
      <alignment horizontal="center"/>
    </xf>
    <xf numFmtId="1" fontId="5" fillId="0" borderId="2" xfId="2" applyNumberFormat="1" applyFont="1" applyBorder="1" applyAlignment="1">
      <alignment horizontal="center"/>
    </xf>
    <xf numFmtId="2" fontId="13" fillId="0" borderId="2" xfId="2" applyNumberFormat="1" applyFont="1" applyBorder="1" applyAlignment="1"/>
    <xf numFmtId="0" fontId="5" fillId="0" borderId="2" xfId="2" applyFont="1" applyBorder="1" applyAlignment="1">
      <alignment horizontal="center"/>
    </xf>
    <xf numFmtId="2" fontId="13" fillId="0" borderId="2" xfId="2" applyNumberFormat="1" applyFont="1" applyBorder="1" applyAlignment="1">
      <alignment horizontal="right"/>
    </xf>
    <xf numFmtId="2" fontId="13" fillId="0" borderId="2" xfId="2" applyNumberFormat="1" applyFont="1" applyBorder="1" applyAlignment="1" applyProtection="1">
      <protection locked="0"/>
    </xf>
    <xf numFmtId="168" fontId="11" fillId="0" borderId="7" xfId="2" applyNumberFormat="1" applyFont="1" applyBorder="1" applyAlignment="1">
      <alignment horizontal="center"/>
    </xf>
    <xf numFmtId="2" fontId="11" fillId="0" borderId="0" xfId="2" applyNumberFormat="1" applyFont="1" applyBorder="1" applyAlignment="1">
      <alignment horizontal="center"/>
    </xf>
    <xf numFmtId="3" fontId="11" fillId="0" borderId="0" xfId="2" applyNumberFormat="1" applyFont="1" applyBorder="1" applyAlignment="1">
      <alignment horizontal="center"/>
    </xf>
    <xf numFmtId="1" fontId="11" fillId="0" borderId="0" xfId="2" applyNumberFormat="1" applyFont="1" applyBorder="1" applyAlignment="1">
      <alignment horizontal="center"/>
    </xf>
    <xf numFmtId="2" fontId="15" fillId="0" borderId="0" xfId="2" applyNumberFormat="1" applyFont="1" applyBorder="1" applyAlignment="1"/>
    <xf numFmtId="2" fontId="11" fillId="0" borderId="0" xfId="2" applyNumberFormat="1" applyFont="1" applyAlignment="1"/>
    <xf numFmtId="0" fontId="11" fillId="0" borderId="0" xfId="2" applyFont="1" applyBorder="1" applyAlignment="1">
      <alignment horizontal="center"/>
    </xf>
    <xf numFmtId="167" fontId="25" fillId="0" borderId="0" xfId="2" applyNumberFormat="1" applyFont="1" applyAlignment="1"/>
    <xf numFmtId="2" fontId="15" fillId="0" borderId="0" xfId="2" applyNumberFormat="1" applyFont="1" applyAlignment="1"/>
    <xf numFmtId="2" fontId="15" fillId="0" borderId="0" xfId="2" applyNumberFormat="1" applyFont="1" applyAlignment="1">
      <alignment horizontal="right"/>
    </xf>
    <xf numFmtId="2" fontId="15" fillId="0" borderId="0" xfId="2" applyNumberFormat="1" applyFont="1" applyBorder="1" applyAlignment="1" applyProtection="1">
      <protection locked="0"/>
    </xf>
    <xf numFmtId="0" fontId="16" fillId="0" borderId="0" xfId="2" applyNumberFormat="1" applyFont="1" applyAlignment="1" applyProtection="1">
      <protection locked="0"/>
    </xf>
    <xf numFmtId="168" fontId="5" fillId="0" borderId="7" xfId="2" applyNumberFormat="1" applyFont="1" applyBorder="1" applyAlignment="1">
      <alignment horizontal="center"/>
    </xf>
    <xf numFmtId="2" fontId="5" fillId="0" borderId="0" xfId="2" applyNumberFormat="1" applyFont="1" applyBorder="1" applyAlignment="1">
      <alignment horizontal="center"/>
    </xf>
    <xf numFmtId="3" fontId="5" fillId="0" borderId="0" xfId="2" applyNumberFormat="1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0" fontId="14" fillId="0" borderId="0" xfId="2" applyNumberFormat="1" applyFont="1" applyAlignment="1" applyProtection="1">
      <protection locked="0"/>
    </xf>
    <xf numFmtId="2" fontId="13" fillId="0" borderId="0" xfId="2" applyNumberFormat="1" applyFont="1" applyBorder="1" applyAlignment="1"/>
    <xf numFmtId="2" fontId="5" fillId="0" borderId="0" xfId="2" applyNumberFormat="1" applyFont="1" applyAlignment="1"/>
    <xf numFmtId="0" fontId="5" fillId="0" borderId="0" xfId="2" applyFont="1" applyBorder="1" applyAlignment="1">
      <alignment horizontal="center"/>
    </xf>
    <xf numFmtId="167" fontId="22" fillId="0" borderId="0" xfId="2" applyNumberFormat="1" applyFont="1" applyAlignment="1"/>
    <xf numFmtId="2" fontId="13" fillId="0" borderId="0" xfId="2" applyNumberFormat="1" applyFont="1" applyAlignment="1"/>
    <xf numFmtId="2" fontId="13" fillId="0" borderId="0" xfId="2" applyNumberFormat="1" applyFont="1" applyAlignment="1">
      <alignment horizontal="right"/>
    </xf>
    <xf numFmtId="0" fontId="6" fillId="0" borderId="0" xfId="2" applyNumberFormat="1" applyFont="1" applyAlignment="1" applyProtection="1">
      <protection locked="0"/>
    </xf>
    <xf numFmtId="168" fontId="11" fillId="0" borderId="8" xfId="2" applyNumberFormat="1" applyFont="1" applyBorder="1" applyAlignment="1">
      <alignment horizontal="center"/>
    </xf>
    <xf numFmtId="2" fontId="11" fillId="0" borderId="5" xfId="2" applyNumberFormat="1" applyFont="1" applyBorder="1" applyAlignment="1">
      <alignment horizontal="center"/>
    </xf>
    <xf numFmtId="3" fontId="11" fillId="0" borderId="5" xfId="2" applyNumberFormat="1" applyFont="1" applyBorder="1" applyAlignment="1">
      <alignment horizontal="center"/>
    </xf>
    <xf numFmtId="1" fontId="11" fillId="0" borderId="5" xfId="2" applyNumberFormat="1" applyFont="1" applyBorder="1" applyAlignment="1">
      <alignment horizontal="center"/>
    </xf>
    <xf numFmtId="2" fontId="11" fillId="0" borderId="5" xfId="2" applyNumberFormat="1" applyFont="1" applyBorder="1" applyAlignment="1"/>
    <xf numFmtId="2" fontId="15" fillId="0" borderId="5" xfId="2" applyNumberFormat="1" applyFont="1" applyBorder="1" applyAlignment="1"/>
    <xf numFmtId="0" fontId="11" fillId="0" borderId="5" xfId="2" applyFont="1" applyBorder="1" applyAlignment="1">
      <alignment horizontal="center"/>
    </xf>
    <xf numFmtId="167" fontId="25" fillId="0" borderId="5" xfId="2" applyNumberFormat="1" applyFont="1" applyBorder="1" applyAlignment="1"/>
    <xf numFmtId="2" fontId="15" fillId="0" borderId="5" xfId="2" applyNumberFormat="1" applyFont="1" applyBorder="1" applyAlignment="1">
      <alignment horizontal="right"/>
    </xf>
    <xf numFmtId="2" fontId="15" fillId="0" borderId="5" xfId="2" applyNumberFormat="1" applyFont="1" applyBorder="1" applyAlignment="1" applyProtection="1">
      <protection locked="0"/>
    </xf>
    <xf numFmtId="0" fontId="16" fillId="0" borderId="5" xfId="2" applyNumberFormat="1" applyFont="1" applyBorder="1" applyAlignment="1" applyProtection="1">
      <protection locked="0"/>
    </xf>
    <xf numFmtId="0" fontId="5" fillId="0" borderId="0" xfId="2" applyFont="1" applyAlignment="1"/>
    <xf numFmtId="2" fontId="5" fillId="0" borderId="0" xfId="2" applyNumberFormat="1" applyFont="1" applyFill="1" applyAlignment="1"/>
    <xf numFmtId="0" fontId="6" fillId="0" borderId="0" xfId="2" applyNumberFormat="1" applyFont="1" applyAlignment="1"/>
    <xf numFmtId="0" fontId="23" fillId="0" borderId="0" xfId="2" applyNumberFormat="1" applyFont="1" applyAlignment="1" applyProtection="1">
      <protection locked="0"/>
    </xf>
    <xf numFmtId="167" fontId="22" fillId="0" borderId="0" xfId="2" applyNumberFormat="1" applyFont="1" applyBorder="1" applyAlignment="1"/>
    <xf numFmtId="0" fontId="11" fillId="0" borderId="0" xfId="2" applyFont="1" applyAlignment="1"/>
    <xf numFmtId="2" fontId="26" fillId="0" borderId="0" xfId="1" applyNumberFormat="1" applyFont="1" applyAlignment="1" applyProtection="1"/>
    <xf numFmtId="0" fontId="6" fillId="0" borderId="0" xfId="0" applyFont="1" applyAlignment="1"/>
    <xf numFmtId="0" fontId="5" fillId="0" borderId="0" xfId="2" applyFont="1" applyAlignment="1">
      <alignment horizontal="right"/>
    </xf>
    <xf numFmtId="2" fontId="5" fillId="0" borderId="0" xfId="2" applyNumberFormat="1" applyFont="1" applyAlignment="1">
      <alignment horizontal="right"/>
    </xf>
    <xf numFmtId="0" fontId="6" fillId="0" borderId="0" xfId="2" applyNumberFormat="1" applyFont="1" applyAlignment="1" applyProtection="1">
      <alignment horizontal="center"/>
      <protection locked="0"/>
    </xf>
    <xf numFmtId="0" fontId="5" fillId="0" borderId="0" xfId="2" applyFont="1" applyAlignment="1">
      <alignment horizontal="center"/>
    </xf>
    <xf numFmtId="0" fontId="27" fillId="0" borderId="0" xfId="2" applyNumberFormat="1" applyFont="1" applyAlignment="1" applyProtection="1">
      <protection locked="0"/>
    </xf>
    <xf numFmtId="0" fontId="9" fillId="0" borderId="0" xfId="2" applyNumberFormat="1" applyFont="1" applyAlignment="1"/>
    <xf numFmtId="0" fontId="5" fillId="0" borderId="0" xfId="2" applyNumberFormat="1" applyFont="1" applyAlignment="1"/>
    <xf numFmtId="0" fontId="3" fillId="0" borderId="0" xfId="2" applyNumberFormat="1" applyFont="1" applyFill="1" applyAlignment="1" applyProtection="1">
      <protection locked="0"/>
    </xf>
    <xf numFmtId="0" fontId="6" fillId="0" borderId="2" xfId="0" quotePrefix="1" applyFont="1" applyBorder="1" applyAlignment="1">
      <alignment horizontal="center"/>
    </xf>
    <xf numFmtId="0" fontId="3" fillId="0" borderId="9" xfId="2" applyNumberFormat="1" applyFont="1" applyBorder="1" applyAlignment="1" applyProtection="1">
      <protection locked="0"/>
    </xf>
    <xf numFmtId="0" fontId="12" fillId="0" borderId="9" xfId="2" applyNumberFormat="1" applyFont="1" applyBorder="1" applyAlignment="1" applyProtection="1">
      <protection locked="0"/>
    </xf>
    <xf numFmtId="0" fontId="12" fillId="0" borderId="4" xfId="2" applyNumberFormat="1" applyFont="1" applyBorder="1" applyAlignment="1">
      <alignment horizontal="right"/>
    </xf>
    <xf numFmtId="0" fontId="6" fillId="0" borderId="0" xfId="2" quotePrefix="1" applyNumberFormat="1" applyFont="1" applyAlignment="1" applyProtection="1">
      <protection locked="0"/>
    </xf>
    <xf numFmtId="2" fontId="5" fillId="0" borderId="0" xfId="2" quotePrefix="1" applyNumberFormat="1" applyFont="1" applyAlignment="1"/>
    <xf numFmtId="0" fontId="3" fillId="0" borderId="10" xfId="2" applyNumberFormat="1" applyFont="1" applyBorder="1" applyAlignment="1" applyProtection="1">
      <protection locked="0"/>
    </xf>
    <xf numFmtId="2" fontId="8" fillId="0" borderId="10" xfId="2" applyNumberFormat="1" applyFont="1" applyBorder="1" applyAlignment="1"/>
    <xf numFmtId="0" fontId="6" fillId="0" borderId="5" xfId="2" applyNumberFormat="1" applyFont="1" applyBorder="1" applyAlignment="1" applyProtection="1">
      <protection locked="0"/>
    </xf>
    <xf numFmtId="164" fontId="5" fillId="0" borderId="0" xfId="2" applyNumberFormat="1" applyFont="1" applyBorder="1" applyAlignment="1"/>
    <xf numFmtId="0" fontId="11" fillId="0" borderId="0" xfId="2" applyNumberFormat="1" applyFont="1" applyBorder="1" applyAlignment="1"/>
    <xf numFmtId="0" fontId="11" fillId="0" borderId="0" xfId="2" applyFont="1" applyBorder="1" applyAlignment="1"/>
    <xf numFmtId="0" fontId="11" fillId="0" borderId="0" xfId="2" applyFont="1" applyBorder="1" applyAlignment="1">
      <alignment horizontal="right"/>
    </xf>
    <xf numFmtId="2" fontId="5" fillId="0" borderId="0" xfId="2" applyNumberFormat="1" applyFont="1" applyBorder="1" applyAlignment="1">
      <alignment horizontal="right"/>
    </xf>
    <xf numFmtId="0" fontId="28" fillId="0" borderId="11" xfId="2" applyNumberFormat="1" applyFont="1" applyBorder="1" applyAlignment="1" applyProtection="1">
      <protection locked="0"/>
    </xf>
    <xf numFmtId="0" fontId="6" fillId="0" borderId="9" xfId="2" applyNumberFormat="1" applyFont="1" applyBorder="1" applyAlignment="1" applyProtection="1">
      <protection locked="0"/>
    </xf>
    <xf numFmtId="0" fontId="5" fillId="0" borderId="0" xfId="2" applyFont="1" applyBorder="1" applyAlignment="1">
      <alignment horizontal="right"/>
    </xf>
    <xf numFmtId="0" fontId="6" fillId="0" borderId="10" xfId="2" applyNumberFormat="1" applyFont="1" applyBorder="1" applyAlignment="1" applyProtection="1">
      <protection locked="0"/>
    </xf>
    <xf numFmtId="0" fontId="5" fillId="0" borderId="5" xfId="2" applyFont="1" applyBorder="1" applyAlignment="1">
      <alignment horizontal="right"/>
    </xf>
    <xf numFmtId="0" fontId="5" fillId="0" borderId="13" xfId="2" applyFont="1" applyBorder="1" applyAlignment="1"/>
    <xf numFmtId="0" fontId="5" fillId="0" borderId="10" xfId="2" applyFont="1" applyBorder="1" applyAlignment="1"/>
    <xf numFmtId="0" fontId="6" fillId="0" borderId="0" xfId="2" applyNumberFormat="1" applyFont="1" applyAlignment="1" applyProtection="1">
      <alignment horizontal="right"/>
      <protection locked="0"/>
    </xf>
    <xf numFmtId="0" fontId="5" fillId="0" borderId="10" xfId="2" applyFont="1" applyBorder="1" applyAlignment="1">
      <alignment horizontal="left"/>
    </xf>
    <xf numFmtId="2" fontId="7" fillId="0" borderId="0" xfId="2" applyNumberFormat="1" applyFont="1" applyBorder="1" applyAlignment="1">
      <alignment horizontal="right"/>
    </xf>
    <xf numFmtId="173" fontId="5" fillId="0" borderId="2" xfId="2" applyNumberFormat="1" applyFont="1" applyBorder="1" applyAlignment="1">
      <alignment horizontal="center"/>
    </xf>
    <xf numFmtId="0" fontId="6" fillId="0" borderId="12" xfId="2" applyNumberFormat="1" applyFont="1" applyBorder="1" applyAlignment="1" applyProtection="1">
      <protection locked="0"/>
    </xf>
    <xf numFmtId="1" fontId="11" fillId="0" borderId="0" xfId="2" applyNumberFormat="1" applyFont="1" applyBorder="1" applyAlignment="1"/>
    <xf numFmtId="2" fontId="11" fillId="0" borderId="3" xfId="2" applyNumberFormat="1" applyFont="1" applyBorder="1" applyAlignment="1"/>
    <xf numFmtId="0" fontId="6" fillId="0" borderId="13" xfId="2" applyNumberFormat="1" applyFont="1" applyBorder="1" applyAlignment="1" applyProtection="1">
      <protection locked="0"/>
    </xf>
    <xf numFmtId="0" fontId="6" fillId="0" borderId="0" xfId="2" applyNumberFormat="1" applyFont="1" applyBorder="1" applyAlignment="1" applyProtection="1">
      <alignment horizontal="right"/>
      <protection locked="0"/>
    </xf>
    <xf numFmtId="0" fontId="6" fillId="0" borderId="0" xfId="2" applyNumberFormat="1" applyFont="1" applyBorder="1" applyAlignment="1"/>
    <xf numFmtId="0" fontId="5" fillId="0" borderId="0" xfId="2" applyFont="1" applyBorder="1" applyAlignment="1">
      <alignment horizontal="left"/>
    </xf>
    <xf numFmtId="2" fontId="5" fillId="0" borderId="5" xfId="2" applyNumberFormat="1" applyFont="1" applyBorder="1" applyAlignment="1">
      <alignment horizontal="right"/>
    </xf>
    <xf numFmtId="166" fontId="5" fillId="0" borderId="5" xfId="2" applyNumberFormat="1" applyFont="1" applyBorder="1" applyAlignment="1"/>
    <xf numFmtId="0" fontId="6" fillId="0" borderId="11" xfId="2" applyNumberFormat="1" applyFont="1" applyBorder="1" applyAlignment="1" applyProtection="1">
      <protection locked="0"/>
    </xf>
    <xf numFmtId="0" fontId="5" fillId="0" borderId="13" xfId="2" applyFont="1" applyBorder="1" applyAlignment="1">
      <alignment horizontal="center"/>
    </xf>
    <xf numFmtId="1" fontId="5" fillId="0" borderId="5" xfId="2" applyNumberFormat="1" applyFont="1" applyBorder="1" applyAlignment="1">
      <alignment horizontal="right"/>
    </xf>
    <xf numFmtId="1" fontId="5" fillId="0" borderId="13" xfId="2" applyNumberFormat="1" applyFont="1" applyBorder="1" applyAlignment="1"/>
    <xf numFmtId="0" fontId="6" fillId="0" borderId="5" xfId="2" applyNumberFormat="1" applyFont="1" applyBorder="1" applyAlignment="1" applyProtection="1">
      <alignment horizontal="right"/>
      <protection locked="0"/>
    </xf>
    <xf numFmtId="0" fontId="6" fillId="0" borderId="5" xfId="2" quotePrefix="1" applyNumberFormat="1" applyFont="1" applyBorder="1" applyAlignment="1" applyProtection="1">
      <alignment horizontal="center"/>
      <protection locked="0"/>
    </xf>
    <xf numFmtId="0" fontId="5" fillId="0" borderId="5" xfId="2" applyFont="1" applyBorder="1" applyAlignment="1">
      <alignment horizontal="center"/>
    </xf>
    <xf numFmtId="0" fontId="16" fillId="0" borderId="3" xfId="2" applyFont="1" applyBorder="1" applyAlignment="1"/>
    <xf numFmtId="0" fontId="28" fillId="0" borderId="9" xfId="2" applyNumberFormat="1" applyFont="1" applyBorder="1" applyAlignment="1" applyProtection="1">
      <protection locked="0"/>
    </xf>
    <xf numFmtId="0" fontId="23" fillId="0" borderId="0" xfId="2" applyNumberFormat="1" applyFont="1" applyBorder="1" applyAlignment="1" applyProtection="1">
      <protection locked="0"/>
    </xf>
    <xf numFmtId="1" fontId="7" fillId="0" borderId="0" xfId="2" applyNumberFormat="1" applyFont="1" applyBorder="1" applyAlignment="1">
      <alignment horizontal="right"/>
    </xf>
    <xf numFmtId="0" fontId="5" fillId="0" borderId="9" xfId="2" applyFont="1" applyFill="1" applyBorder="1" applyAlignment="1">
      <alignment horizontal="left"/>
    </xf>
    <xf numFmtId="2" fontId="5" fillId="0" borderId="9" xfId="2" applyNumberFormat="1" applyFont="1" applyFill="1" applyBorder="1" applyAlignment="1"/>
    <xf numFmtId="1" fontId="6" fillId="0" borderId="0" xfId="2" applyNumberFormat="1" applyFont="1" applyBorder="1" applyAlignment="1" applyProtection="1">
      <protection locked="0"/>
    </xf>
    <xf numFmtId="1" fontId="5" fillId="0" borderId="10" xfId="2" applyNumberFormat="1" applyFont="1" applyBorder="1" applyAlignment="1">
      <alignment horizontal="left"/>
    </xf>
    <xf numFmtId="0" fontId="23" fillId="0" borderId="10" xfId="2" applyNumberFormat="1" applyFont="1" applyBorder="1" applyAlignment="1" applyProtection="1">
      <protection locked="0"/>
    </xf>
    <xf numFmtId="1" fontId="5" fillId="0" borderId="4" xfId="2" applyNumberFormat="1" applyFont="1" applyFill="1" applyBorder="1" applyAlignment="1">
      <alignment horizontal="center"/>
    </xf>
    <xf numFmtId="2" fontId="5" fillId="0" borderId="5" xfId="2" applyNumberFormat="1" applyFont="1" applyBorder="1" applyAlignment="1">
      <alignment horizontal="center"/>
    </xf>
    <xf numFmtId="0" fontId="7" fillId="0" borderId="10" xfId="2" applyNumberFormat="1" applyFont="1" applyBorder="1" applyAlignment="1" applyProtection="1">
      <protection locked="0"/>
    </xf>
    <xf numFmtId="1" fontId="7" fillId="0" borderId="10" xfId="2" applyNumberFormat="1" applyFont="1" applyBorder="1" applyAlignment="1">
      <alignment horizontal="left"/>
    </xf>
    <xf numFmtId="0" fontId="6" fillId="0" borderId="10" xfId="2" applyNumberFormat="1" applyFont="1" applyBorder="1" applyAlignment="1" applyProtection="1">
      <alignment horizontal="center"/>
      <protection locked="0"/>
    </xf>
    <xf numFmtId="0" fontId="5" fillId="0" borderId="7" xfId="2" applyFont="1" applyBorder="1" applyAlignment="1">
      <alignment horizontal="center"/>
    </xf>
    <xf numFmtId="0" fontId="6" fillId="0" borderId="8" xfId="2" applyNumberFormat="1" applyFont="1" applyBorder="1" applyAlignment="1" applyProtection="1">
      <alignment horizontal="center"/>
      <protection locked="0"/>
    </xf>
    <xf numFmtId="164" fontId="5" fillId="0" borderId="0" xfId="2" applyNumberFormat="1" applyFont="1" applyBorder="1" applyAlignment="1">
      <alignment horizontal="center"/>
    </xf>
    <xf numFmtId="164" fontId="5" fillId="0" borderId="5" xfId="2" applyNumberFormat="1" applyFont="1" applyBorder="1" applyAlignment="1">
      <alignment horizontal="center"/>
    </xf>
    <xf numFmtId="0" fontId="7" fillId="0" borderId="10" xfId="2" applyFont="1" applyBorder="1" applyAlignment="1">
      <alignment horizontal="left"/>
    </xf>
    <xf numFmtId="0" fontId="6" fillId="0" borderId="3" xfId="2" applyNumberFormat="1" applyFont="1" applyBorder="1" applyAlignment="1" applyProtection="1">
      <alignment horizontal="center"/>
      <protection locked="0"/>
    </xf>
    <xf numFmtId="0" fontId="6" fillId="0" borderId="11" xfId="2" applyNumberFormat="1" applyFont="1" applyBorder="1" applyAlignment="1" applyProtection="1">
      <alignment horizontal="right"/>
      <protection locked="0"/>
    </xf>
    <xf numFmtId="2" fontId="6" fillId="0" borderId="3" xfId="2" applyNumberFormat="1" applyFont="1" applyBorder="1" applyAlignment="1" applyProtection="1">
      <protection locked="0"/>
    </xf>
    <xf numFmtId="0" fontId="28" fillId="0" borderId="4" xfId="2" applyNumberFormat="1" applyFont="1" applyBorder="1" applyAlignment="1" applyProtection="1">
      <protection locked="0"/>
    </xf>
    <xf numFmtId="0" fontId="7" fillId="0" borderId="10" xfId="2" applyFont="1" applyBorder="1" applyAlignment="1"/>
    <xf numFmtId="0" fontId="6" fillId="0" borderId="5" xfId="2" applyFont="1" applyBorder="1" applyAlignment="1">
      <alignment horizontal="center"/>
    </xf>
    <xf numFmtId="164" fontId="5" fillId="0" borderId="2" xfId="2" applyNumberFormat="1" applyFont="1" applyBorder="1" applyAlignment="1">
      <alignment horizontal="center"/>
    </xf>
    <xf numFmtId="164" fontId="21" fillId="0" borderId="2" xfId="2" applyNumberFormat="1" applyFont="1" applyBorder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164" fontId="24" fillId="0" borderId="0" xfId="2" applyNumberFormat="1" applyFont="1" applyBorder="1" applyAlignment="1">
      <alignment horizontal="center"/>
    </xf>
    <xf numFmtId="164" fontId="21" fillId="0" borderId="0" xfId="2" applyNumberFormat="1" applyFont="1" applyBorder="1" applyAlignment="1">
      <alignment horizontal="center"/>
    </xf>
    <xf numFmtId="164" fontId="11" fillId="0" borderId="5" xfId="2" applyNumberFormat="1" applyFont="1" applyBorder="1" applyAlignment="1">
      <alignment horizontal="center"/>
    </xf>
    <xf numFmtId="164" fontId="24" fillId="0" borderId="5" xfId="2" applyNumberFormat="1" applyFont="1" applyBorder="1" applyAlignment="1">
      <alignment horizontal="center"/>
    </xf>
    <xf numFmtId="0" fontId="12" fillId="0" borderId="0" xfId="2" applyNumberFormat="1" applyFont="1" applyAlignment="1"/>
    <xf numFmtId="0" fontId="22" fillId="0" borderId="2" xfId="2" applyNumberFormat="1" applyFont="1" applyBorder="1" applyAlignment="1"/>
    <xf numFmtId="0" fontId="25" fillId="0" borderId="0" xfId="2" applyNumberFormat="1" applyFont="1" applyAlignment="1"/>
    <xf numFmtId="0" fontId="22" fillId="0" borderId="0" xfId="2" applyNumberFormat="1" applyFont="1" applyAlignment="1"/>
    <xf numFmtId="0" fontId="22" fillId="0" borderId="0" xfId="2" applyNumberFormat="1" applyFont="1" applyAlignment="1" applyProtection="1">
      <protection locked="0"/>
    </xf>
    <xf numFmtId="0" fontId="25" fillId="0" borderId="0" xfId="2" applyNumberFormat="1" applyFont="1" applyAlignment="1" applyProtection="1">
      <protection locked="0"/>
    </xf>
    <xf numFmtId="0" fontId="25" fillId="0" borderId="5" xfId="2" applyNumberFormat="1" applyFont="1" applyBorder="1" applyAlignment="1"/>
    <xf numFmtId="0" fontId="25" fillId="0" borderId="5" xfId="2" applyNumberFormat="1" applyFont="1" applyBorder="1" applyAlignment="1" applyProtection="1">
      <protection locked="0"/>
    </xf>
    <xf numFmtId="0" fontId="6" fillId="0" borderId="0" xfId="2" applyFont="1" applyAlignment="1"/>
    <xf numFmtId="164" fontId="5" fillId="0" borderId="0" xfId="2" applyNumberFormat="1" applyFont="1" applyAlignment="1"/>
    <xf numFmtId="0" fontId="13" fillId="0" borderId="0" xfId="2" applyNumberFormat="1" applyFont="1" applyBorder="1" applyAlignment="1" applyProtection="1">
      <protection locked="0"/>
    </xf>
    <xf numFmtId="0" fontId="13" fillId="0" borderId="0" xfId="2" applyNumberFormat="1" applyFont="1" applyBorder="1" applyAlignment="1" applyProtection="1">
      <alignment horizontal="right"/>
      <protection locked="0"/>
    </xf>
    <xf numFmtId="0" fontId="6" fillId="0" borderId="0" xfId="2" applyFont="1" applyBorder="1" applyAlignment="1">
      <alignment horizontal="right"/>
    </xf>
    <xf numFmtId="2" fontId="6" fillId="0" borderId="0" xfId="2" applyNumberFormat="1" applyFont="1" applyBorder="1" applyAlignment="1"/>
    <xf numFmtId="0" fontId="6" fillId="0" borderId="0" xfId="2" applyFont="1" applyBorder="1" applyAlignment="1"/>
    <xf numFmtId="2" fontId="13" fillId="0" borderId="0" xfId="2" applyNumberFormat="1" applyFont="1" applyFill="1" applyBorder="1" applyAlignment="1"/>
    <xf numFmtId="170" fontId="6" fillId="0" borderId="0" xfId="2" applyNumberFormat="1" applyFont="1" applyAlignment="1" applyProtection="1">
      <protection locked="0"/>
    </xf>
    <xf numFmtId="2" fontId="7" fillId="0" borderId="11" xfId="2" applyNumberFormat="1" applyFont="1" applyBorder="1" applyAlignment="1">
      <alignment horizontal="center"/>
    </xf>
    <xf numFmtId="2" fontId="5" fillId="0" borderId="4" xfId="2" applyNumberFormat="1" applyFont="1" applyBorder="1" applyAlignment="1">
      <alignment horizontal="center"/>
    </xf>
    <xf numFmtId="2" fontId="20" fillId="0" borderId="1" xfId="2" applyNumberFormat="1" applyFont="1" applyBorder="1" applyAlignment="1">
      <alignment horizontal="center"/>
    </xf>
    <xf numFmtId="0" fontId="6" fillId="0" borderId="0" xfId="2" applyNumberFormat="1" applyFont="1" applyFill="1" applyAlignment="1" applyProtection="1">
      <protection locked="0"/>
    </xf>
    <xf numFmtId="0" fontId="16" fillId="0" borderId="0" xfId="0" applyFont="1"/>
    <xf numFmtId="0" fontId="5" fillId="0" borderId="0" xfId="2" applyFont="1" applyFill="1" applyAlignment="1"/>
    <xf numFmtId="0" fontId="6" fillId="0" borderId="13" xfId="2" applyNumberFormat="1" applyFont="1" applyBorder="1" applyAlignment="1" applyProtection="1">
      <alignment horizontal="center"/>
      <protection locked="0"/>
    </xf>
    <xf numFmtId="0" fontId="5" fillId="0" borderId="5" xfId="2" applyFont="1" applyBorder="1" applyAlignment="1"/>
    <xf numFmtId="0" fontId="28" fillId="0" borderId="3" xfId="2" applyNumberFormat="1" applyFont="1" applyBorder="1" applyAlignment="1" applyProtection="1">
      <protection locked="0"/>
    </xf>
    <xf numFmtId="0" fontId="29" fillId="0" borderId="0" xfId="2" applyFont="1" applyBorder="1" applyAlignment="1"/>
    <xf numFmtId="0" fontId="29" fillId="0" borderId="5" xfId="2" applyFont="1" applyBorder="1" applyAlignment="1"/>
    <xf numFmtId="0" fontId="10" fillId="0" borderId="0" xfId="2" applyFont="1" applyAlignment="1">
      <alignment horizontal="center"/>
    </xf>
    <xf numFmtId="2" fontId="6" fillId="0" borderId="5" xfId="2" applyNumberFormat="1" applyFont="1" applyBorder="1" applyAlignment="1">
      <alignment horizontal="center"/>
    </xf>
    <xf numFmtId="2" fontId="6" fillId="0" borderId="2" xfId="2" applyNumberFormat="1" applyFont="1" applyBorder="1" applyAlignment="1">
      <alignment horizontal="center"/>
    </xf>
    <xf numFmtId="2" fontId="16" fillId="0" borderId="0" xfId="2" applyNumberFormat="1" applyFont="1" applyBorder="1" applyAlignment="1">
      <alignment horizontal="center"/>
    </xf>
    <xf numFmtId="2" fontId="6" fillId="0" borderId="0" xfId="2" applyNumberFormat="1" applyFont="1" applyBorder="1" applyAlignment="1">
      <alignment horizontal="center"/>
    </xf>
    <xf numFmtId="2" fontId="16" fillId="0" borderId="5" xfId="2" applyNumberFormat="1" applyFont="1" applyBorder="1" applyAlignment="1">
      <alignment horizontal="center"/>
    </xf>
    <xf numFmtId="0" fontId="31" fillId="0" borderId="0" xfId="2" applyNumberFormat="1" applyFont="1" applyAlignment="1" applyProtection="1">
      <alignment horizontal="center"/>
      <protection locked="0"/>
    </xf>
    <xf numFmtId="2" fontId="32" fillId="0" borderId="5" xfId="2" applyNumberFormat="1" applyFont="1" applyBorder="1" applyAlignment="1">
      <alignment horizontal="center"/>
    </xf>
    <xf numFmtId="2" fontId="30" fillId="0" borderId="12" xfId="2" applyNumberFormat="1" applyFont="1" applyFill="1" applyBorder="1" applyAlignment="1">
      <alignment horizontal="center"/>
    </xf>
    <xf numFmtId="0" fontId="30" fillId="0" borderId="0" xfId="2" applyNumberFormat="1" applyFont="1" applyAlignment="1" applyProtection="1">
      <alignment horizontal="center"/>
      <protection locked="0"/>
    </xf>
    <xf numFmtId="0" fontId="30" fillId="0" borderId="10" xfId="2" applyFont="1" applyBorder="1" applyAlignment="1">
      <alignment horizontal="center"/>
    </xf>
    <xf numFmtId="2" fontId="31" fillId="0" borderId="5" xfId="2" applyNumberFormat="1" applyFont="1" applyBorder="1" applyAlignment="1">
      <alignment horizontal="center"/>
    </xf>
    <xf numFmtId="2" fontId="31" fillId="0" borderId="13" xfId="2" applyNumberFormat="1" applyFont="1" applyFill="1" applyBorder="1" applyAlignment="1">
      <alignment horizontal="center"/>
    </xf>
    <xf numFmtId="2" fontId="31" fillId="0" borderId="2" xfId="2" applyNumberFormat="1" applyFont="1" applyBorder="1" applyAlignment="1">
      <alignment horizontal="center"/>
    </xf>
    <xf numFmtId="2" fontId="31" fillId="0" borderId="14" xfId="2" applyNumberFormat="1" applyFont="1" applyFill="1" applyBorder="1" applyAlignment="1">
      <alignment horizontal="center"/>
    </xf>
    <xf numFmtId="0" fontId="31" fillId="0" borderId="2" xfId="2" applyNumberFormat="1" applyFont="1" applyBorder="1" applyAlignment="1" applyProtection="1">
      <alignment horizontal="center"/>
      <protection locked="0"/>
    </xf>
    <xf numFmtId="2" fontId="32" fillId="0" borderId="0" xfId="2" applyNumberFormat="1" applyFont="1" applyBorder="1" applyAlignment="1">
      <alignment horizontal="center"/>
    </xf>
    <xf numFmtId="2" fontId="32" fillId="0" borderId="10" xfId="2" applyNumberFormat="1" applyFont="1" applyFill="1" applyBorder="1" applyAlignment="1">
      <alignment horizontal="center"/>
    </xf>
    <xf numFmtId="0" fontId="32" fillId="0" borderId="0" xfId="2" applyNumberFormat="1" applyFont="1" applyAlignment="1" applyProtection="1">
      <alignment horizontal="center"/>
      <protection locked="0"/>
    </xf>
    <xf numFmtId="2" fontId="31" fillId="0" borderId="0" xfId="2" applyNumberFormat="1" applyFont="1" applyBorder="1" applyAlignment="1">
      <alignment horizontal="center"/>
    </xf>
    <xf numFmtId="2" fontId="31" fillId="0" borderId="10" xfId="2" applyNumberFormat="1" applyFont="1" applyFill="1" applyBorder="1" applyAlignment="1">
      <alignment horizontal="center"/>
    </xf>
    <xf numFmtId="2" fontId="32" fillId="0" borderId="13" xfId="2" applyNumberFormat="1" applyFont="1" applyFill="1" applyBorder="1" applyAlignment="1">
      <alignment horizontal="center"/>
    </xf>
    <xf numFmtId="2" fontId="30" fillId="0" borderId="12" xfId="2" applyNumberFormat="1" applyFont="1" applyBorder="1" applyAlignment="1">
      <alignment horizontal="center"/>
    </xf>
    <xf numFmtId="2" fontId="30" fillId="0" borderId="10" xfId="2" applyNumberFormat="1" applyFont="1" applyBorder="1" applyAlignment="1">
      <alignment horizontal="center"/>
    </xf>
    <xf numFmtId="2" fontId="31" fillId="0" borderId="13" xfId="2" applyNumberFormat="1" applyFont="1" applyBorder="1" applyAlignment="1">
      <alignment horizontal="center"/>
    </xf>
    <xf numFmtId="2" fontId="31" fillId="0" borderId="14" xfId="2" applyNumberFormat="1" applyFont="1" applyBorder="1" applyAlignment="1">
      <alignment horizontal="center"/>
    </xf>
    <xf numFmtId="164" fontId="32" fillId="0" borderId="10" xfId="2" applyNumberFormat="1" applyFont="1" applyBorder="1" applyAlignment="1">
      <alignment horizontal="center"/>
    </xf>
    <xf numFmtId="164" fontId="31" fillId="0" borderId="10" xfId="2" applyNumberFormat="1" applyFont="1" applyBorder="1" applyAlignment="1">
      <alignment horizontal="center"/>
    </xf>
    <xf numFmtId="164" fontId="32" fillId="0" borderId="13" xfId="2" applyNumberFormat="1" applyFont="1" applyBorder="1" applyAlignment="1">
      <alignment horizontal="center"/>
    </xf>
    <xf numFmtId="0" fontId="30" fillId="0" borderId="9" xfId="2" applyNumberFormat="1" applyFont="1" applyBorder="1" applyAlignment="1" applyProtection="1">
      <alignment horizontal="center"/>
      <protection locked="0"/>
    </xf>
    <xf numFmtId="164" fontId="16" fillId="0" borderId="9" xfId="2" applyNumberFormat="1" applyFont="1" applyBorder="1" applyAlignment="1">
      <alignment horizontal="center"/>
    </xf>
    <xf numFmtId="164" fontId="16" fillId="0" borderId="4" xfId="2" applyNumberFormat="1" applyFont="1" applyBorder="1" applyAlignment="1">
      <alignment horizontal="center"/>
    </xf>
    <xf numFmtId="0" fontId="31" fillId="0" borderId="0" xfId="2" applyNumberFormat="1" applyFont="1" applyBorder="1" applyAlignment="1" applyProtection="1">
      <alignment horizontal="right"/>
      <protection locked="0"/>
    </xf>
    <xf numFmtId="0" fontId="30" fillId="0" borderId="10" xfId="2" applyNumberFormat="1" applyFont="1" applyBorder="1" applyAlignment="1" applyProtection="1">
      <protection locked="0"/>
    </xf>
    <xf numFmtId="0" fontId="31" fillId="0" borderId="0" xfId="2" applyFont="1" applyBorder="1" applyAlignment="1">
      <alignment horizontal="right"/>
    </xf>
    <xf numFmtId="2" fontId="31" fillId="2" borderId="0" xfId="2" applyNumberFormat="1" applyFont="1" applyFill="1" applyBorder="1" applyAlignment="1"/>
    <xf numFmtId="0" fontId="31" fillId="0" borderId="10" xfId="2" applyFont="1" applyBorder="1" applyAlignment="1">
      <alignment horizontal="left"/>
    </xf>
    <xf numFmtId="170" fontId="31" fillId="0" borderId="0" xfId="2" applyNumberFormat="1" applyFont="1" applyBorder="1" applyAlignment="1">
      <alignment horizontal="center"/>
    </xf>
    <xf numFmtId="0" fontId="31" fillId="0" borderId="0" xfId="2" applyFont="1" applyAlignment="1"/>
    <xf numFmtId="171" fontId="31" fillId="0" borderId="0" xfId="2" applyNumberFormat="1" applyFont="1" applyBorder="1" applyAlignment="1" applyProtection="1">
      <protection locked="0"/>
    </xf>
    <xf numFmtId="0" fontId="31" fillId="0" borderId="0" xfId="2" applyNumberFormat="1" applyFont="1" applyBorder="1" applyAlignment="1" applyProtection="1">
      <protection locked="0"/>
    </xf>
    <xf numFmtId="166" fontId="31" fillId="0" borderId="0" xfId="2" applyNumberFormat="1" applyFont="1" applyBorder="1" applyAlignment="1"/>
    <xf numFmtId="0" fontId="31" fillId="0" borderId="0" xfId="2" applyFont="1" applyBorder="1" applyAlignment="1"/>
    <xf numFmtId="0" fontId="30" fillId="0" borderId="0" xfId="2" applyFont="1" applyAlignment="1">
      <alignment horizontal="center"/>
    </xf>
    <xf numFmtId="0" fontId="30" fillId="0" borderId="5" xfId="2" applyFont="1" applyBorder="1" applyAlignment="1">
      <alignment horizontal="center"/>
    </xf>
    <xf numFmtId="0" fontId="31" fillId="0" borderId="2" xfId="2" applyNumberFormat="1" applyFont="1" applyBorder="1" applyAlignment="1" applyProtection="1">
      <protection locked="0"/>
    </xf>
    <xf numFmtId="2" fontId="32" fillId="0" borderId="0" xfId="2" applyNumberFormat="1" applyFont="1" applyAlignment="1" applyProtection="1">
      <protection locked="0"/>
    </xf>
    <xf numFmtId="2" fontId="31" fillId="0" borderId="0" xfId="2" applyNumberFormat="1" applyFont="1" applyAlignment="1" applyProtection="1">
      <protection locked="0"/>
    </xf>
    <xf numFmtId="2" fontId="30" fillId="0" borderId="0" xfId="2" applyNumberFormat="1" applyFont="1" applyBorder="1" applyAlignment="1">
      <alignment horizontal="center"/>
    </xf>
    <xf numFmtId="2" fontId="30" fillId="0" borderId="5" xfId="2" applyNumberFormat="1" applyFont="1" applyBorder="1" applyAlignment="1">
      <alignment horizontal="right"/>
    </xf>
    <xf numFmtId="166" fontId="32" fillId="0" borderId="0" xfId="2" applyNumberFormat="1" applyFont="1" applyBorder="1" applyAlignment="1"/>
    <xf numFmtId="0" fontId="31" fillId="0" borderId="11" xfId="2" applyNumberFormat="1" applyFont="1" applyBorder="1" applyAlignment="1" applyProtection="1">
      <protection locked="0"/>
    </xf>
    <xf numFmtId="0" fontId="31" fillId="0" borderId="3" xfId="2" applyNumberFormat="1" applyFont="1" applyBorder="1" applyAlignment="1" applyProtection="1">
      <protection locked="0"/>
    </xf>
    <xf numFmtId="0" fontId="31" fillId="0" borderId="3" xfId="2" quotePrefix="1" applyNumberFormat="1" applyFont="1" applyBorder="1" applyAlignment="1" applyProtection="1">
      <protection locked="0"/>
    </xf>
    <xf numFmtId="0" fontId="31" fillId="0" borderId="3" xfId="2" applyFont="1" applyBorder="1" applyAlignment="1"/>
    <xf numFmtId="0" fontId="31" fillId="0" borderId="12" xfId="2" applyNumberFormat="1" applyFont="1" applyBorder="1" applyAlignment="1" applyProtection="1">
      <protection locked="0"/>
    </xf>
    <xf numFmtId="0" fontId="31" fillId="0" borderId="9" xfId="2" quotePrefix="1" applyNumberFormat="1" applyFont="1" applyBorder="1" applyAlignment="1" applyProtection="1">
      <protection locked="0"/>
    </xf>
    <xf numFmtId="0" fontId="31" fillId="0" borderId="10" xfId="2" applyNumberFormat="1" applyFont="1" applyBorder="1" applyAlignment="1" applyProtection="1">
      <protection locked="0"/>
    </xf>
    <xf numFmtId="0" fontId="31" fillId="0" borderId="9" xfId="2" applyNumberFormat="1" applyFont="1" applyBorder="1" applyAlignment="1" applyProtection="1">
      <protection locked="0"/>
    </xf>
    <xf numFmtId="9" fontId="31" fillId="0" borderId="0" xfId="4" applyFont="1" applyBorder="1" applyAlignment="1" applyProtection="1">
      <protection locked="0"/>
    </xf>
    <xf numFmtId="9" fontId="31" fillId="0" borderId="0" xfId="2" applyNumberFormat="1" applyFont="1" applyBorder="1" applyAlignment="1" applyProtection="1">
      <protection locked="0"/>
    </xf>
    <xf numFmtId="0" fontId="31" fillId="0" borderId="9" xfId="2" applyNumberFormat="1" applyFont="1" applyBorder="1" applyAlignment="1" applyProtection="1">
      <alignment horizontal="center"/>
      <protection locked="0"/>
    </xf>
    <xf numFmtId="0" fontId="31" fillId="0" borderId="4" xfId="2" applyNumberFormat="1" applyFont="1" applyBorder="1" applyAlignment="1" applyProtection="1">
      <alignment horizontal="center"/>
      <protection locked="0"/>
    </xf>
    <xf numFmtId="0" fontId="31" fillId="0" borderId="5" xfId="2" applyNumberFormat="1" applyFont="1" applyBorder="1" applyAlignment="1" applyProtection="1">
      <protection locked="0"/>
    </xf>
    <xf numFmtId="9" fontId="31" fillId="0" borderId="5" xfId="4" applyFont="1" applyBorder="1" applyAlignment="1" applyProtection="1">
      <protection locked="0"/>
    </xf>
    <xf numFmtId="9" fontId="31" fillId="0" borderId="5" xfId="2" applyNumberFormat="1" applyFont="1" applyBorder="1" applyAlignment="1" applyProtection="1">
      <protection locked="0"/>
    </xf>
    <xf numFmtId="0" fontId="31" fillId="0" borderId="13" xfId="2" applyNumberFormat="1" applyFont="1" applyBorder="1" applyAlignment="1" applyProtection="1">
      <protection locked="0"/>
    </xf>
    <xf numFmtId="0" fontId="31" fillId="0" borderId="10" xfId="2" applyFont="1" applyBorder="1" applyAlignment="1"/>
    <xf numFmtId="0" fontId="31" fillId="0" borderId="13" xfId="2" applyFont="1" applyBorder="1" applyAlignment="1"/>
    <xf numFmtId="0" fontId="10" fillId="0" borderId="10" xfId="2" applyNumberFormat="1" applyFont="1" applyBorder="1" applyAlignment="1" applyProtection="1">
      <protection locked="0"/>
    </xf>
    <xf numFmtId="165" fontId="16" fillId="0" borderId="0" xfId="2" applyNumberFormat="1" applyFont="1" applyBorder="1" applyAlignment="1" applyProtection="1">
      <protection locked="0"/>
    </xf>
    <xf numFmtId="2" fontId="6" fillId="0" borderId="0" xfId="2" applyNumberFormat="1" applyFont="1" applyAlignment="1" applyProtection="1">
      <protection locked="0"/>
    </xf>
    <xf numFmtId="164" fontId="6" fillId="0" borderId="0" xfId="2" applyNumberFormat="1" applyFont="1" applyAlignment="1" applyProtection="1">
      <protection locked="0"/>
    </xf>
    <xf numFmtId="172" fontId="32" fillId="0" borderId="0" xfId="2" applyNumberFormat="1" applyFont="1" applyFill="1" applyBorder="1" applyAlignment="1"/>
    <xf numFmtId="0" fontId="10" fillId="0" borderId="11" xfId="2" applyNumberFormat="1" applyFont="1" applyBorder="1" applyAlignment="1" applyProtection="1">
      <protection locked="0"/>
    </xf>
    <xf numFmtId="0" fontId="7" fillId="0" borderId="9" xfId="2" applyFont="1" applyBorder="1" applyAlignment="1"/>
    <xf numFmtId="2" fontId="7" fillId="0" borderId="0" xfId="2" applyNumberFormat="1" applyFont="1" applyBorder="1" applyAlignment="1"/>
    <xf numFmtId="0" fontId="17" fillId="0" borderId="0" xfId="2" applyFont="1" applyBorder="1" applyAlignment="1">
      <alignment horizontal="right"/>
    </xf>
    <xf numFmtId="9" fontId="31" fillId="0" borderId="10" xfId="2" applyNumberFormat="1" applyFont="1" applyBorder="1" applyAlignment="1" applyProtection="1">
      <protection locked="0"/>
    </xf>
    <xf numFmtId="0" fontId="31" fillId="0" borderId="4" xfId="2" applyNumberFormat="1" applyFont="1" applyBorder="1" applyAlignment="1" applyProtection="1">
      <protection locked="0"/>
    </xf>
    <xf numFmtId="9" fontId="31" fillId="0" borderId="13" xfId="2" applyNumberFormat="1" applyFont="1" applyBorder="1" applyAlignment="1" applyProtection="1">
      <protection locked="0"/>
    </xf>
    <xf numFmtId="0" fontId="3" fillId="0" borderId="3" xfId="2" applyNumberFormat="1" applyFont="1" applyBorder="1" applyAlignment="1" applyProtection="1">
      <protection locked="0"/>
    </xf>
    <xf numFmtId="2" fontId="3" fillId="0" borderId="12" xfId="2" applyNumberFormat="1" applyFont="1" applyBorder="1" applyAlignment="1" applyProtection="1">
      <protection locked="0"/>
    </xf>
    <xf numFmtId="2" fontId="3" fillId="0" borderId="13" xfId="2" applyNumberFormat="1" applyFont="1" applyBorder="1" applyAlignment="1" applyProtection="1">
      <protection locked="0"/>
    </xf>
    <xf numFmtId="164" fontId="6" fillId="0" borderId="9" xfId="2" applyNumberFormat="1" applyFont="1" applyBorder="1" applyAlignment="1">
      <alignment horizontal="center"/>
    </xf>
    <xf numFmtId="0" fontId="31" fillId="0" borderId="0" xfId="2" applyFont="1" applyBorder="1" applyAlignment="1">
      <alignment horizontal="center"/>
    </xf>
    <xf numFmtId="0" fontId="30" fillId="0" borderId="0" xfId="2" applyFont="1" applyBorder="1" applyAlignment="1">
      <alignment horizontal="right"/>
    </xf>
    <xf numFmtId="0" fontId="30" fillId="0" borderId="0" xfId="2" applyNumberFormat="1" applyFont="1" applyAlignment="1" applyProtection="1">
      <protection locked="0"/>
    </xf>
    <xf numFmtId="0" fontId="31" fillId="0" borderId="5" xfId="2" applyFont="1" applyBorder="1" applyAlignment="1">
      <alignment horizontal="center"/>
    </xf>
    <xf numFmtId="0" fontId="30" fillId="0" borderId="5" xfId="2" applyFont="1" applyBorder="1" applyAlignment="1">
      <alignment horizontal="right"/>
    </xf>
    <xf numFmtId="167" fontId="32" fillId="0" borderId="0" xfId="2" applyNumberFormat="1" applyFont="1" applyAlignment="1"/>
    <xf numFmtId="2" fontId="32" fillId="0" borderId="0" xfId="2" applyNumberFormat="1" applyFont="1" applyAlignment="1"/>
    <xf numFmtId="167" fontId="31" fillId="0" borderId="0" xfId="2" applyNumberFormat="1" applyFont="1" applyAlignment="1"/>
    <xf numFmtId="2" fontId="31" fillId="0" borderId="0" xfId="2" applyNumberFormat="1" applyFont="1" applyAlignment="1"/>
    <xf numFmtId="167" fontId="32" fillId="0" borderId="5" xfId="2" applyNumberFormat="1" applyFont="1" applyBorder="1" applyAlignment="1"/>
    <xf numFmtId="167" fontId="31" fillId="0" borderId="11" xfId="2" applyNumberFormat="1" applyFont="1" applyBorder="1" applyAlignment="1"/>
    <xf numFmtId="167" fontId="31" fillId="0" borderId="3" xfId="2" applyNumberFormat="1" applyFont="1" applyBorder="1" applyAlignment="1"/>
    <xf numFmtId="0" fontId="9" fillId="0" borderId="11" xfId="2" applyFont="1" applyBorder="1" applyAlignment="1">
      <alignment horizontal="center"/>
    </xf>
    <xf numFmtId="0" fontId="30" fillId="0" borderId="3" xfId="2" applyFont="1" applyBorder="1" applyAlignment="1">
      <alignment horizontal="center"/>
    </xf>
    <xf numFmtId="0" fontId="12" fillId="0" borderId="3" xfId="2" applyFont="1" applyBorder="1" applyAlignment="1">
      <alignment horizontal="center"/>
    </xf>
    <xf numFmtId="0" fontId="17" fillId="0" borderId="0" xfId="2" applyNumberFormat="1" applyFont="1" applyBorder="1" applyAlignment="1"/>
    <xf numFmtId="0" fontId="11" fillId="0" borderId="5" xfId="2" applyNumberFormat="1" applyFont="1" applyBorder="1" applyAlignment="1">
      <alignment horizontal="right"/>
    </xf>
    <xf numFmtId="1" fontId="30" fillId="0" borderId="0" xfId="2" applyNumberFormat="1" applyFont="1" applyBorder="1" applyAlignment="1">
      <alignment horizontal="left"/>
    </xf>
    <xf numFmtId="0" fontId="10" fillId="0" borderId="0" xfId="2" applyNumberFormat="1" applyFont="1" applyAlignment="1" applyProtection="1">
      <alignment horizontal="center"/>
      <protection locked="0"/>
    </xf>
    <xf numFmtId="0" fontId="10" fillId="0" borderId="0" xfId="2" applyNumberFormat="1" applyFont="1" applyAlignment="1" applyProtection="1">
      <protection locked="0"/>
    </xf>
    <xf numFmtId="1" fontId="7" fillId="0" borderId="0" xfId="2" applyNumberFormat="1" applyFont="1" applyBorder="1" applyAlignment="1">
      <alignment horizontal="center"/>
    </xf>
    <xf numFmtId="0" fontId="10" fillId="0" borderId="0" xfId="2" applyNumberFormat="1" applyFont="1" applyFill="1" applyAlignment="1" applyProtection="1">
      <alignment horizontal="center"/>
      <protection locked="0"/>
    </xf>
    <xf numFmtId="0" fontId="7" fillId="0" borderId="0" xfId="2" applyFont="1" applyAlignment="1">
      <alignment horizontal="center"/>
    </xf>
    <xf numFmtId="166" fontId="32" fillId="0" borderId="5" xfId="2" applyNumberFormat="1" applyFont="1" applyBorder="1" applyAlignment="1"/>
    <xf numFmtId="0" fontId="4" fillId="0" borderId="0" xfId="3" applyFont="1"/>
    <xf numFmtId="0" fontId="10" fillId="0" borderId="3" xfId="2" applyNumberFormat="1" applyFont="1" applyBorder="1" applyAlignment="1" applyProtection="1">
      <alignment horizontal="right"/>
      <protection locked="0"/>
    </xf>
    <xf numFmtId="0" fontId="34" fillId="0" borderId="9" xfId="2" applyNumberFormat="1" applyFont="1" applyFill="1" applyBorder="1" applyAlignment="1" applyProtection="1">
      <protection locked="0"/>
    </xf>
    <xf numFmtId="165" fontId="6" fillId="0" borderId="0" xfId="2" applyNumberFormat="1" applyFont="1" applyBorder="1" applyAlignment="1" applyProtection="1">
      <protection locked="0"/>
    </xf>
    <xf numFmtId="165" fontId="6" fillId="0" borderId="0" xfId="2" applyNumberFormat="1" applyFont="1" applyAlignment="1" applyProtection="1">
      <protection locked="0"/>
    </xf>
    <xf numFmtId="2" fontId="35" fillId="0" borderId="2" xfId="2" applyNumberFormat="1" applyFont="1" applyBorder="1" applyAlignment="1" applyProtection="1">
      <protection locked="0"/>
    </xf>
    <xf numFmtId="0" fontId="5" fillId="0" borderId="11" xfId="2" applyFont="1" applyBorder="1" applyAlignment="1"/>
    <xf numFmtId="164" fontId="28" fillId="0" borderId="0" xfId="2" applyNumberFormat="1" applyFont="1" applyAlignment="1" applyProtection="1">
      <protection locked="0"/>
    </xf>
    <xf numFmtId="1" fontId="6" fillId="0" borderId="0" xfId="2" applyNumberFormat="1" applyFont="1" applyAlignment="1" applyProtection="1">
      <protection locked="0"/>
    </xf>
    <xf numFmtId="0" fontId="5" fillId="0" borderId="9" xfId="2" applyNumberFormat="1" applyFont="1" applyBorder="1" applyAlignment="1" applyProtection="1">
      <alignment horizontal="right"/>
      <protection locked="0"/>
    </xf>
    <xf numFmtId="0" fontId="9" fillId="0" borderId="5" xfId="2" applyFont="1" applyBorder="1" applyAlignment="1"/>
    <xf numFmtId="0" fontId="23" fillId="0" borderId="0" xfId="2" applyFont="1" applyBorder="1" applyAlignment="1"/>
    <xf numFmtId="169" fontId="19" fillId="0" borderId="0" xfId="2" applyNumberFormat="1" applyFont="1" applyBorder="1" applyAlignment="1"/>
    <xf numFmtId="0" fontId="19" fillId="0" borderId="0" xfId="2" applyNumberFormat="1" applyFont="1" applyAlignment="1" applyProtection="1">
      <protection locked="0"/>
    </xf>
    <xf numFmtId="2" fontId="21" fillId="0" borderId="2" xfId="2" applyNumberFormat="1" applyFont="1" applyBorder="1" applyAlignment="1">
      <alignment horizontal="center"/>
    </xf>
    <xf numFmtId="2" fontId="24" fillId="0" borderId="0" xfId="2" applyNumberFormat="1" applyFont="1" applyAlignment="1">
      <alignment horizontal="center"/>
    </xf>
    <xf numFmtId="2" fontId="21" fillId="0" borderId="0" xfId="2" applyNumberFormat="1" applyFont="1" applyAlignment="1">
      <alignment horizontal="center"/>
    </xf>
    <xf numFmtId="2" fontId="24" fillId="0" borderId="5" xfId="2" applyNumberFormat="1" applyFont="1" applyBorder="1" applyAlignment="1">
      <alignment horizontal="center"/>
    </xf>
    <xf numFmtId="0" fontId="3" fillId="0" borderId="4" xfId="2" applyNumberFormat="1" applyFont="1" applyBorder="1" applyAlignment="1" applyProtection="1">
      <protection locked="0"/>
    </xf>
    <xf numFmtId="174" fontId="16" fillId="0" borderId="5" xfId="2" applyNumberFormat="1" applyFont="1" applyBorder="1" applyAlignment="1" applyProtection="1">
      <protection locked="0"/>
    </xf>
    <xf numFmtId="0" fontId="3" fillId="0" borderId="13" xfId="2" applyNumberFormat="1" applyFont="1" applyBorder="1" applyAlignment="1" applyProtection="1">
      <protection locked="0"/>
    </xf>
    <xf numFmtId="0" fontId="3" fillId="0" borderId="11" xfId="2" applyNumberFormat="1" applyFont="1" applyBorder="1" applyAlignment="1" applyProtection="1">
      <alignment horizontal="right"/>
      <protection locked="0"/>
    </xf>
    <xf numFmtId="0" fontId="3" fillId="0" borderId="12" xfId="2" applyNumberFormat="1" applyFont="1" applyBorder="1" applyAlignment="1" applyProtection="1">
      <protection locked="0"/>
    </xf>
    <xf numFmtId="0" fontId="26" fillId="0" borderId="0" xfId="1" applyFont="1" applyBorder="1" applyAlignment="1" applyProtection="1">
      <alignment horizontal="right"/>
    </xf>
    <xf numFmtId="164" fontId="37" fillId="0" borderId="14" xfId="2" applyNumberFormat="1" applyFont="1" applyBorder="1" applyAlignment="1">
      <alignment horizontal="center"/>
    </xf>
    <xf numFmtId="164" fontId="36" fillId="0" borderId="10" xfId="2" applyNumberFormat="1" applyFont="1" applyBorder="1" applyAlignment="1">
      <alignment horizontal="center"/>
    </xf>
    <xf numFmtId="164" fontId="37" fillId="0" borderId="10" xfId="2" applyNumberFormat="1" applyFont="1" applyBorder="1" applyAlignment="1">
      <alignment horizontal="center"/>
    </xf>
    <xf numFmtId="164" fontId="36" fillId="0" borderId="13" xfId="2" applyNumberFormat="1" applyFont="1" applyBorder="1" applyAlignment="1">
      <alignment horizontal="center"/>
    </xf>
    <xf numFmtId="0" fontId="38" fillId="0" borderId="15" xfId="2" applyFont="1" applyBorder="1" applyAlignment="1">
      <alignment horizontal="right"/>
    </xf>
    <xf numFmtId="0" fontId="38" fillId="0" borderId="7" xfId="2" applyFont="1" applyBorder="1" applyAlignment="1">
      <alignment horizontal="center"/>
    </xf>
    <xf numFmtId="0" fontId="38" fillId="0" borderId="10" xfId="2" applyFont="1" applyBorder="1" applyAlignment="1">
      <alignment horizontal="center"/>
    </xf>
    <xf numFmtId="0" fontId="38" fillId="0" borderId="10" xfId="2" applyNumberFormat="1" applyFont="1" applyBorder="1" applyAlignment="1" applyProtection="1">
      <alignment horizontal="center"/>
      <protection locked="0"/>
    </xf>
    <xf numFmtId="0" fontId="39" fillId="0" borderId="0" xfId="1" applyNumberFormat="1" applyFont="1" applyBorder="1" applyAlignment="1">
      <alignment horizontal="right"/>
      <protection locked="0"/>
    </xf>
    <xf numFmtId="0" fontId="40" fillId="0" borderId="0" xfId="2" applyFont="1" applyBorder="1" applyAlignment="1">
      <alignment horizontal="center"/>
    </xf>
    <xf numFmtId="0" fontId="33" fillId="0" borderId="0" xfId="2" applyFont="1" applyBorder="1" applyAlignment="1">
      <alignment horizontal="center"/>
    </xf>
    <xf numFmtId="170" fontId="6" fillId="0" borderId="3" xfId="2" applyNumberFormat="1" applyFont="1" applyBorder="1" applyAlignment="1" applyProtection="1">
      <protection locked="0"/>
    </xf>
    <xf numFmtId="170" fontId="30" fillId="0" borderId="0" xfId="2" applyNumberFormat="1" applyFont="1" applyFill="1" applyBorder="1" applyAlignment="1">
      <alignment horizontal="center"/>
    </xf>
    <xf numFmtId="170" fontId="30" fillId="0" borderId="0" xfId="2" applyNumberFormat="1" applyFont="1" applyAlignment="1" applyProtection="1">
      <alignment horizontal="center"/>
      <protection locked="0"/>
    </xf>
    <xf numFmtId="170" fontId="31" fillId="0" borderId="5" xfId="2" applyNumberFormat="1" applyFont="1" applyBorder="1" applyAlignment="1">
      <alignment horizontal="center"/>
    </xf>
    <xf numFmtId="170" fontId="5" fillId="0" borderId="0" xfId="2" applyNumberFormat="1" applyFont="1" applyAlignment="1"/>
    <xf numFmtId="170" fontId="6" fillId="0" borderId="0" xfId="2" quotePrefix="1" applyNumberFormat="1" applyFont="1" applyAlignment="1" applyProtection="1">
      <protection locked="0"/>
    </xf>
    <xf numFmtId="170" fontId="6" fillId="0" borderId="0" xfId="0" applyNumberFormat="1" applyFont="1" applyAlignment="1"/>
    <xf numFmtId="170" fontId="3" fillId="0" borderId="0" xfId="2" applyNumberFormat="1" applyFont="1" applyAlignment="1" applyProtection="1">
      <protection locked="0"/>
    </xf>
    <xf numFmtId="1" fontId="16" fillId="0" borderId="0" xfId="2" applyNumberFormat="1" applyFont="1" applyBorder="1" applyAlignment="1" applyProtection="1">
      <alignment horizontal="center"/>
      <protection locked="0"/>
    </xf>
    <xf numFmtId="2" fontId="11" fillId="3" borderId="0" xfId="2" applyNumberFormat="1" applyFont="1" applyFill="1" applyBorder="1" applyAlignment="1"/>
    <xf numFmtId="0" fontId="23" fillId="3" borderId="0" xfId="2" applyFont="1" applyFill="1" applyBorder="1" applyAlignment="1"/>
    <xf numFmtId="2" fontId="23" fillId="3" borderId="0" xfId="2" applyNumberFormat="1" applyFont="1" applyFill="1" applyBorder="1" applyAlignment="1"/>
    <xf numFmtId="2" fontId="16" fillId="3" borderId="0" xfId="3" applyNumberFormat="1" applyFont="1" applyFill="1"/>
    <xf numFmtId="3" fontId="33" fillId="3" borderId="3" xfId="2" applyNumberFormat="1" applyFont="1" applyFill="1" applyBorder="1" applyAlignment="1" applyProtection="1">
      <protection locked="0"/>
    </xf>
    <xf numFmtId="3" fontId="11" fillId="3" borderId="0" xfId="2" applyNumberFormat="1" applyFont="1" applyFill="1" applyBorder="1" applyAlignment="1"/>
    <xf numFmtId="2" fontId="36" fillId="3" borderId="0" xfId="2" applyNumberFormat="1" applyFont="1" applyFill="1" applyAlignment="1" applyProtection="1">
      <protection locked="0"/>
    </xf>
    <xf numFmtId="2" fontId="23" fillId="3" borderId="0" xfId="2" applyNumberFormat="1" applyFont="1" applyFill="1" applyBorder="1" applyAlignment="1" applyProtection="1">
      <protection locked="0"/>
    </xf>
    <xf numFmtId="2" fontId="32" fillId="3" borderId="0" xfId="2" applyNumberFormat="1" applyFont="1" applyFill="1" applyBorder="1" applyAlignment="1"/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44" fillId="0" borderId="21" xfId="0" applyFont="1" applyBorder="1"/>
    <xf numFmtId="0" fontId="0" fillId="0" borderId="22" xfId="0" applyBorder="1"/>
    <xf numFmtId="0" fontId="0" fillId="0" borderId="23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0" fontId="44" fillId="0" borderId="27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44" fillId="4" borderId="28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6" fillId="5" borderId="27" xfId="2" applyNumberFormat="1" applyFont="1" applyFill="1" applyBorder="1" applyAlignment="1" applyProtection="1">
      <alignment horizontal="center"/>
      <protection locked="0"/>
    </xf>
    <xf numFmtId="0" fontId="45" fillId="5" borderId="29" xfId="2" applyFont="1" applyFill="1" applyBorder="1" applyAlignment="1">
      <alignment horizontal="center"/>
    </xf>
    <xf numFmtId="2" fontId="45" fillId="5" borderId="29" xfId="2" applyNumberFormat="1" applyFont="1" applyFill="1" applyBorder="1" applyAlignment="1">
      <alignment horizontal="center"/>
    </xf>
    <xf numFmtId="2" fontId="46" fillId="5" borderId="29" xfId="2" applyNumberFormat="1" applyFont="1" applyFill="1" applyBorder="1" applyAlignment="1">
      <alignment horizontal="center"/>
    </xf>
    <xf numFmtId="2" fontId="45" fillId="5" borderId="30" xfId="2" applyNumberFormat="1" applyFont="1" applyFill="1" applyBorder="1" applyAlignment="1">
      <alignment horizontal="center"/>
    </xf>
    <xf numFmtId="2" fontId="47" fillId="5" borderId="27" xfId="2" applyNumberFormat="1" applyFont="1" applyFill="1" applyBorder="1" applyAlignment="1">
      <alignment horizontal="center" vertical="center" wrapText="1"/>
    </xf>
    <xf numFmtId="0" fontId="47" fillId="5" borderId="29" xfId="2" applyNumberFormat="1" applyFont="1" applyFill="1" applyBorder="1" applyAlignment="1" applyProtection="1">
      <alignment horizontal="center"/>
      <protection locked="0"/>
    </xf>
    <xf numFmtId="2" fontId="48" fillId="5" borderId="29" xfId="2" applyNumberFormat="1" applyFont="1" applyFill="1" applyBorder="1" applyAlignment="1">
      <alignment horizontal="center"/>
    </xf>
    <xf numFmtId="2" fontId="49" fillId="5" borderId="29" xfId="2" applyNumberFormat="1" applyFont="1" applyFill="1" applyBorder="1" applyAlignment="1">
      <alignment horizontal="center"/>
    </xf>
    <xf numFmtId="2" fontId="48" fillId="5" borderId="30" xfId="2" applyNumberFormat="1" applyFont="1" applyFill="1" applyBorder="1" applyAlignment="1">
      <alignment horizontal="center"/>
    </xf>
    <xf numFmtId="2" fontId="46" fillId="5" borderId="31" xfId="2" applyNumberFormat="1" applyFont="1" applyFill="1" applyBorder="1" applyAlignment="1">
      <alignment horizontal="center"/>
    </xf>
    <xf numFmtId="0" fontId="45" fillId="5" borderId="30" xfId="2" applyFont="1" applyFill="1" applyBorder="1" applyAlignment="1">
      <alignment horizontal="center"/>
    </xf>
    <xf numFmtId="2" fontId="49" fillId="5" borderId="31" xfId="2" applyNumberFormat="1" applyFont="1" applyFill="1" applyBorder="1" applyAlignment="1">
      <alignment horizontal="center"/>
    </xf>
    <xf numFmtId="2" fontId="47" fillId="5" borderId="30" xfId="2" applyNumberFormat="1" applyFont="1" applyFill="1" applyBorder="1" applyAlignment="1">
      <alignment horizontal="center"/>
    </xf>
    <xf numFmtId="2" fontId="50" fillId="5" borderId="27" xfId="2" applyNumberFormat="1" applyFont="1" applyFill="1" applyBorder="1" applyAlignment="1">
      <alignment horizontal="center" vertical="center" wrapText="1"/>
    </xf>
    <xf numFmtId="0" fontId="50" fillId="5" borderId="29" xfId="2" applyNumberFormat="1" applyFont="1" applyFill="1" applyBorder="1" applyAlignment="1" applyProtection="1">
      <alignment horizontal="center"/>
      <protection locked="0"/>
    </xf>
    <xf numFmtId="2" fontId="50" fillId="5" borderId="30" xfId="2" applyNumberFormat="1" applyFont="1" applyFill="1" applyBorder="1" applyAlignment="1">
      <alignment horizontal="center"/>
    </xf>
    <xf numFmtId="2" fontId="51" fillId="5" borderId="31" xfId="2" applyNumberFormat="1" applyFont="1" applyFill="1" applyBorder="1" applyAlignment="1">
      <alignment horizontal="center"/>
    </xf>
    <xf numFmtId="2" fontId="52" fillId="5" borderId="29" xfId="2" applyNumberFormat="1" applyFont="1" applyFill="1" applyBorder="1" applyAlignment="1">
      <alignment horizontal="center"/>
    </xf>
    <xf numFmtId="2" fontId="51" fillId="5" borderId="29" xfId="2" applyNumberFormat="1" applyFont="1" applyFill="1" applyBorder="1" applyAlignment="1">
      <alignment horizontal="center"/>
    </xf>
    <xf numFmtId="2" fontId="52" fillId="5" borderId="30" xfId="2" applyNumberFormat="1" applyFont="1" applyFill="1" applyBorder="1" applyAlignment="1">
      <alignment horizontal="center"/>
    </xf>
    <xf numFmtId="2" fontId="53" fillId="5" borderId="27" xfId="2" applyNumberFormat="1" applyFont="1" applyFill="1" applyBorder="1" applyAlignment="1">
      <alignment horizontal="center" vertical="center" wrapText="1"/>
    </xf>
    <xf numFmtId="0" fontId="53" fillId="5" borderId="29" xfId="2" applyNumberFormat="1" applyFont="1" applyFill="1" applyBorder="1" applyAlignment="1" applyProtection="1">
      <alignment horizontal="center"/>
      <protection locked="0"/>
    </xf>
    <xf numFmtId="2" fontId="53" fillId="5" borderId="30" xfId="2" applyNumberFormat="1" applyFont="1" applyFill="1" applyBorder="1" applyAlignment="1">
      <alignment horizontal="center"/>
    </xf>
    <xf numFmtId="2" fontId="54" fillId="5" borderId="31" xfId="2" applyNumberFormat="1" applyFont="1" applyFill="1" applyBorder="1" applyAlignment="1">
      <alignment horizontal="center"/>
    </xf>
    <xf numFmtId="2" fontId="55" fillId="5" borderId="29" xfId="2" applyNumberFormat="1" applyFont="1" applyFill="1" applyBorder="1" applyAlignment="1">
      <alignment horizontal="center"/>
    </xf>
    <xf numFmtId="2" fontId="54" fillId="5" borderId="29" xfId="2" applyNumberFormat="1" applyFont="1" applyFill="1" applyBorder="1" applyAlignment="1">
      <alignment horizontal="center"/>
    </xf>
    <xf numFmtId="2" fontId="55" fillId="5" borderId="30" xfId="2" applyNumberFormat="1" applyFont="1" applyFill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0" xfId="0" applyAlignment="1"/>
    <xf numFmtId="0" fontId="0" fillId="0" borderId="2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166" fontId="5" fillId="0" borderId="0" xfId="2" applyNumberFormat="1" applyFont="1" applyBorder="1" applyAlignment="1"/>
    <xf numFmtId="2" fontId="32" fillId="5" borderId="29" xfId="2" applyNumberFormat="1" applyFont="1" applyFill="1" applyBorder="1" applyAlignment="1">
      <alignment horizontal="center"/>
    </xf>
    <xf numFmtId="2" fontId="31" fillId="5" borderId="29" xfId="2" applyNumberFormat="1" applyFont="1" applyFill="1" applyBorder="1" applyAlignment="1">
      <alignment horizontal="center"/>
    </xf>
    <xf numFmtId="2" fontId="32" fillId="5" borderId="30" xfId="2" applyNumberFormat="1" applyFont="1" applyFill="1" applyBorder="1" applyAlignment="1">
      <alignment horizontal="center"/>
    </xf>
    <xf numFmtId="2" fontId="6" fillId="6" borderId="5" xfId="2" applyNumberFormat="1" applyFont="1" applyFill="1" applyBorder="1" applyAlignment="1">
      <alignment horizontal="center"/>
    </xf>
    <xf numFmtId="2" fontId="16" fillId="6" borderId="0" xfId="2" applyNumberFormat="1" applyFont="1" applyFill="1" applyBorder="1" applyAlignment="1">
      <alignment horizontal="center"/>
    </xf>
    <xf numFmtId="2" fontId="6" fillId="6" borderId="0" xfId="2" applyNumberFormat="1" applyFont="1" applyFill="1" applyBorder="1" applyAlignment="1">
      <alignment horizontal="center"/>
    </xf>
    <xf numFmtId="2" fontId="16" fillId="6" borderId="5" xfId="2" applyNumberFormat="1" applyFont="1" applyFill="1" applyBorder="1" applyAlignment="1">
      <alignment horizontal="center"/>
    </xf>
    <xf numFmtId="2" fontId="30" fillId="6" borderId="27" xfId="2" applyNumberFormat="1" applyFont="1" applyFill="1" applyBorder="1" applyAlignment="1">
      <alignment horizontal="center"/>
    </xf>
    <xf numFmtId="166" fontId="32" fillId="6" borderId="29" xfId="2" applyNumberFormat="1" applyFont="1" applyFill="1" applyBorder="1" applyAlignment="1"/>
    <xf numFmtId="166" fontId="31" fillId="6" borderId="29" xfId="2" applyNumberFormat="1" applyFont="1" applyFill="1" applyBorder="1" applyAlignment="1"/>
    <xf numFmtId="166" fontId="32" fillId="6" borderId="30" xfId="2" applyNumberFormat="1" applyFont="1" applyFill="1" applyBorder="1" applyAlignment="1"/>
    <xf numFmtId="2" fontId="30" fillId="6" borderId="30" xfId="2" applyNumberFormat="1" applyFont="1" applyFill="1" applyBorder="1" applyAlignment="1">
      <alignment horizontal="right"/>
    </xf>
    <xf numFmtId="2" fontId="31" fillId="6" borderId="29" xfId="2" applyNumberFormat="1" applyFont="1" applyFill="1" applyBorder="1" applyAlignment="1">
      <alignment horizontal="center"/>
    </xf>
    <xf numFmtId="2" fontId="31" fillId="6" borderId="31" xfId="2" applyNumberFormat="1" applyFont="1" applyFill="1" applyBorder="1" applyAlignment="1">
      <alignment horizontal="center"/>
    </xf>
    <xf numFmtId="2" fontId="32" fillId="6" borderId="29" xfId="2" applyNumberFormat="1" applyFont="1" applyFill="1" applyBorder="1" applyAlignment="1">
      <alignment horizontal="center"/>
    </xf>
    <xf numFmtId="2" fontId="32" fillId="6" borderId="30" xfId="2" applyNumberFormat="1" applyFont="1" applyFill="1" applyBorder="1" applyAlignment="1">
      <alignment horizontal="center"/>
    </xf>
    <xf numFmtId="170" fontId="43" fillId="5" borderId="27" xfId="2" applyNumberFormat="1" applyFont="1" applyFill="1" applyBorder="1" applyAlignment="1">
      <alignment horizontal="center"/>
    </xf>
    <xf numFmtId="170" fontId="43" fillId="5" borderId="29" xfId="2" applyNumberFormat="1" applyFont="1" applyFill="1" applyBorder="1" applyAlignment="1" applyProtection="1">
      <alignment horizontal="center"/>
      <protection locked="0"/>
    </xf>
    <xf numFmtId="0" fontId="33" fillId="6" borderId="27" xfId="2" applyNumberFormat="1" applyFont="1" applyFill="1" applyBorder="1" applyAlignment="1" applyProtection="1">
      <alignment horizontal="center"/>
      <protection locked="0"/>
    </xf>
    <xf numFmtId="2" fontId="7" fillId="0" borderId="3" xfId="2" applyNumberFormat="1" applyFont="1" applyBorder="1" applyAlignment="1">
      <alignment horizontal="center"/>
    </xf>
    <xf numFmtId="0" fontId="30" fillId="0" borderId="0" xfId="2" applyNumberFormat="1" applyFont="1" applyBorder="1" applyAlignment="1" applyProtection="1">
      <alignment horizontal="center"/>
      <protection locked="0"/>
    </xf>
    <xf numFmtId="2" fontId="20" fillId="0" borderId="2" xfId="2" applyNumberFormat="1" applyFont="1" applyBorder="1" applyAlignment="1">
      <alignment horizontal="center"/>
    </xf>
    <xf numFmtId="164" fontId="16" fillId="0" borderId="0" xfId="2" applyNumberFormat="1" applyFont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164" fontId="16" fillId="0" borderId="5" xfId="2" applyNumberFormat="1" applyFont="1" applyBorder="1" applyAlignment="1">
      <alignment horizontal="center"/>
    </xf>
    <xf numFmtId="0" fontId="9" fillId="0" borderId="0" xfId="2" applyFont="1" applyBorder="1" applyAlignment="1"/>
    <xf numFmtId="2" fontId="5" fillId="6" borderId="31" xfId="2" applyNumberFormat="1" applyFont="1" applyFill="1" applyBorder="1" applyAlignment="1">
      <alignment horizontal="center"/>
    </xf>
    <xf numFmtId="2" fontId="11" fillId="6" borderId="29" xfId="2" applyNumberFormat="1" applyFont="1" applyFill="1" applyBorder="1" applyAlignment="1">
      <alignment horizontal="center"/>
    </xf>
    <xf numFmtId="2" fontId="5" fillId="6" borderId="29" xfId="2" applyNumberFormat="1" applyFont="1" applyFill="1" applyBorder="1" applyAlignment="1">
      <alignment horizontal="center"/>
    </xf>
    <xf numFmtId="2" fontId="11" fillId="6" borderId="30" xfId="2" applyNumberFormat="1" applyFont="1" applyFill="1" applyBorder="1" applyAlignment="1">
      <alignment horizontal="center"/>
    </xf>
    <xf numFmtId="2" fontId="5" fillId="6" borderId="30" xfId="2" applyNumberFormat="1" applyFont="1" applyFill="1" applyBorder="1" applyAlignment="1">
      <alignment horizontal="center"/>
    </xf>
    <xf numFmtId="2" fontId="56" fillId="0" borderId="12" xfId="2" applyNumberFormat="1" applyFont="1" applyBorder="1" applyAlignment="1">
      <alignment horizontal="center"/>
    </xf>
    <xf numFmtId="2" fontId="56" fillId="0" borderId="10" xfId="2" applyNumberFormat="1" applyFont="1" applyBorder="1" applyAlignment="1">
      <alignment horizontal="center"/>
    </xf>
    <xf numFmtId="2" fontId="57" fillId="0" borderId="13" xfId="2" applyNumberFormat="1" applyFont="1" applyBorder="1" applyAlignment="1">
      <alignment horizontal="center"/>
    </xf>
    <xf numFmtId="2" fontId="57" fillId="0" borderId="14" xfId="2" applyNumberFormat="1" applyFont="1" applyBorder="1" applyAlignment="1">
      <alignment horizontal="center"/>
    </xf>
    <xf numFmtId="164" fontId="58" fillId="0" borderId="10" xfId="2" applyNumberFormat="1" applyFont="1" applyBorder="1" applyAlignment="1">
      <alignment horizontal="center"/>
    </xf>
    <xf numFmtId="164" fontId="57" fillId="0" borderId="10" xfId="2" applyNumberFormat="1" applyFont="1" applyBorder="1" applyAlignment="1">
      <alignment horizontal="center"/>
    </xf>
    <xf numFmtId="164" fontId="58" fillId="0" borderId="13" xfId="2" applyNumberFormat="1" applyFont="1" applyBorder="1" applyAlignment="1">
      <alignment horizontal="center"/>
    </xf>
    <xf numFmtId="0" fontId="58" fillId="0" borderId="0" xfId="2" applyNumberFormat="1" applyFont="1" applyAlignment="1" applyProtection="1">
      <alignment horizontal="center"/>
      <protection locked="0"/>
    </xf>
    <xf numFmtId="0" fontId="57" fillId="0" borderId="0" xfId="2" applyNumberFormat="1" applyFont="1" applyAlignment="1" applyProtection="1">
      <alignment horizontal="center"/>
      <protection locked="0"/>
    </xf>
    <xf numFmtId="0" fontId="58" fillId="0" borderId="4" xfId="2" applyNumberFormat="1" applyFont="1" applyBorder="1" applyAlignment="1" applyProtection="1">
      <alignment horizontal="center"/>
      <protection locked="0"/>
    </xf>
    <xf numFmtId="2" fontId="57" fillId="0" borderId="14" xfId="2" applyNumberFormat="1" applyFont="1" applyFill="1" applyBorder="1" applyAlignment="1">
      <alignment horizontal="center"/>
    </xf>
    <xf numFmtId="2" fontId="58" fillId="0" borderId="10" xfId="2" applyNumberFormat="1" applyFont="1" applyFill="1" applyBorder="1" applyAlignment="1">
      <alignment horizontal="center"/>
    </xf>
    <xf numFmtId="2" fontId="57" fillId="0" borderId="10" xfId="2" applyNumberFormat="1" applyFont="1" applyFill="1" applyBorder="1" applyAlignment="1">
      <alignment horizontal="center"/>
    </xf>
    <xf numFmtId="2" fontId="58" fillId="0" borderId="13" xfId="2" applyNumberFormat="1" applyFont="1" applyFill="1" applyBorder="1" applyAlignment="1">
      <alignment horizontal="center"/>
    </xf>
    <xf numFmtId="0" fontId="33" fillId="6" borderId="27" xfId="2" applyFont="1" applyFill="1" applyBorder="1" applyAlignment="1">
      <alignment horizontal="center"/>
    </xf>
    <xf numFmtId="0" fontId="33" fillId="6" borderId="29" xfId="2" applyFont="1" applyFill="1" applyBorder="1" applyAlignment="1">
      <alignment horizontal="center"/>
    </xf>
    <xf numFmtId="2" fontId="16" fillId="6" borderId="30" xfId="2" applyNumberFormat="1" applyFont="1" applyFill="1" applyBorder="1" applyAlignment="1">
      <alignment horizontal="center"/>
    </xf>
    <xf numFmtId="2" fontId="31" fillId="5" borderId="31" xfId="2" applyNumberFormat="1" applyFont="1" applyFill="1" applyBorder="1" applyAlignment="1">
      <alignment horizontal="center"/>
    </xf>
    <xf numFmtId="170" fontId="32" fillId="5" borderId="30" xfId="2" applyNumberFormat="1" applyFont="1" applyFill="1" applyBorder="1" applyAlignment="1">
      <alignment horizontal="center"/>
    </xf>
    <xf numFmtId="0" fontId="5" fillId="0" borderId="3" xfId="2" applyFont="1" applyBorder="1" applyAlignment="1"/>
    <xf numFmtId="168" fontId="11" fillId="0" borderId="32" xfId="2" applyNumberFormat="1" applyFont="1" applyBorder="1" applyAlignment="1">
      <alignment horizontal="center"/>
    </xf>
    <xf numFmtId="2" fontId="11" fillId="0" borderId="21" xfId="2" applyNumberFormat="1" applyFont="1" applyBorder="1" applyAlignment="1">
      <alignment horizontal="center"/>
    </xf>
    <xf numFmtId="3" fontId="11" fillId="0" borderId="21" xfId="2" applyNumberFormat="1" applyFont="1" applyBorder="1" applyAlignment="1">
      <alignment horizontal="center"/>
    </xf>
    <xf numFmtId="2" fontId="45" fillId="5" borderId="28" xfId="2" applyNumberFormat="1" applyFont="1" applyFill="1" applyBorder="1" applyAlignment="1">
      <alignment horizontal="center"/>
    </xf>
    <xf numFmtId="2" fontId="24" fillId="0" borderId="21" xfId="2" applyNumberFormat="1" applyFont="1" applyBorder="1" applyAlignment="1">
      <alignment horizontal="center"/>
    </xf>
    <xf numFmtId="2" fontId="48" fillId="5" borderId="28" xfId="2" applyNumberFormat="1" applyFont="1" applyFill="1" applyBorder="1" applyAlignment="1">
      <alignment horizontal="center"/>
    </xf>
    <xf numFmtId="2" fontId="52" fillId="5" borderId="28" xfId="2" applyNumberFormat="1" applyFont="1" applyFill="1" applyBorder="1" applyAlignment="1">
      <alignment horizontal="center"/>
    </xf>
    <xf numFmtId="2" fontId="55" fillId="5" borderId="28" xfId="2" applyNumberFormat="1" applyFont="1" applyFill="1" applyBorder="1" applyAlignment="1">
      <alignment horizontal="center"/>
    </xf>
    <xf numFmtId="2" fontId="16" fillId="6" borderId="21" xfId="2" applyNumberFormat="1" applyFont="1" applyFill="1" applyBorder="1" applyAlignment="1">
      <alignment horizontal="center"/>
    </xf>
    <xf numFmtId="2" fontId="32" fillId="5" borderId="28" xfId="2" applyNumberFormat="1" applyFont="1" applyFill="1" applyBorder="1" applyAlignment="1">
      <alignment horizontal="center"/>
    </xf>
    <xf numFmtId="2" fontId="58" fillId="0" borderId="34" xfId="2" applyNumberFormat="1" applyFont="1" applyFill="1" applyBorder="1" applyAlignment="1">
      <alignment horizontal="center"/>
    </xf>
    <xf numFmtId="0" fontId="58" fillId="0" borderId="21" xfId="2" applyNumberFormat="1" applyFont="1" applyBorder="1" applyAlignment="1" applyProtection="1">
      <alignment horizontal="center"/>
      <protection locked="0"/>
    </xf>
    <xf numFmtId="2" fontId="32" fillId="6" borderId="28" xfId="2" applyNumberFormat="1" applyFont="1" applyFill="1" applyBorder="1" applyAlignment="1">
      <alignment horizontal="center"/>
    </xf>
    <xf numFmtId="2" fontId="11" fillId="6" borderId="28" xfId="2" applyNumberFormat="1" applyFont="1" applyFill="1" applyBorder="1" applyAlignment="1">
      <alignment horizontal="center"/>
    </xf>
    <xf numFmtId="164" fontId="16" fillId="0" borderId="21" xfId="2" applyNumberFormat="1" applyFont="1" applyBorder="1" applyAlignment="1">
      <alignment horizontal="center"/>
    </xf>
    <xf numFmtId="164" fontId="58" fillId="0" borderId="34" xfId="2" applyNumberFormat="1" applyFont="1" applyBorder="1" applyAlignment="1">
      <alignment horizontal="center"/>
    </xf>
    <xf numFmtId="164" fontId="11" fillId="0" borderId="21" xfId="2" applyNumberFormat="1" applyFont="1" applyBorder="1" applyAlignment="1">
      <alignment horizontal="center"/>
    </xf>
    <xf numFmtId="164" fontId="24" fillId="0" borderId="21" xfId="2" applyNumberFormat="1" applyFont="1" applyBorder="1" applyAlignment="1">
      <alignment horizontal="center"/>
    </xf>
    <xf numFmtId="164" fontId="36" fillId="0" borderId="22" xfId="2" applyNumberFormat="1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2" fontId="16" fillId="0" borderId="21" xfId="2" applyNumberFormat="1" applyFont="1" applyBorder="1" applyAlignment="1">
      <alignment horizontal="center"/>
    </xf>
    <xf numFmtId="2" fontId="32" fillId="0" borderId="21" xfId="2" applyNumberFormat="1" applyFont="1" applyBorder="1" applyAlignment="1">
      <alignment horizontal="center"/>
    </xf>
    <xf numFmtId="2" fontId="32" fillId="0" borderId="34" xfId="2" applyNumberFormat="1" applyFont="1" applyFill="1" applyBorder="1" applyAlignment="1">
      <alignment horizontal="center"/>
    </xf>
    <xf numFmtId="0" fontId="32" fillId="0" borderId="21" xfId="2" applyNumberFormat="1" applyFont="1" applyBorder="1" applyAlignment="1" applyProtection="1">
      <alignment horizontal="center"/>
      <protection locked="0"/>
    </xf>
    <xf numFmtId="164" fontId="16" fillId="0" borderId="33" xfId="2" applyNumberFormat="1" applyFont="1" applyBorder="1" applyAlignment="1">
      <alignment horizontal="center"/>
    </xf>
    <xf numFmtId="164" fontId="32" fillId="0" borderId="34" xfId="2" applyNumberFormat="1" applyFont="1" applyBorder="1" applyAlignment="1">
      <alignment horizontal="center"/>
    </xf>
    <xf numFmtId="0" fontId="5" fillId="0" borderId="10" xfId="2" applyFont="1" applyBorder="1" applyAlignment="1">
      <alignment horizontal="center"/>
    </xf>
    <xf numFmtId="165" fontId="5" fillId="0" borderId="14" xfId="2" applyNumberFormat="1" applyFont="1" applyBorder="1" applyAlignment="1">
      <alignment horizontal="center"/>
    </xf>
    <xf numFmtId="2" fontId="40" fillId="6" borderId="27" xfId="2" applyNumberFormat="1" applyFont="1" applyFill="1" applyBorder="1" applyAlignment="1">
      <alignment horizontal="center"/>
    </xf>
    <xf numFmtId="0" fontId="33" fillId="6" borderId="29" xfId="2" applyNumberFormat="1" applyFont="1" applyFill="1" applyBorder="1" applyAlignment="1" applyProtection="1">
      <alignment horizontal="center"/>
      <protection locked="0"/>
    </xf>
    <xf numFmtId="0" fontId="44" fillId="0" borderId="20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168" fontId="11" fillId="0" borderId="10" xfId="2" applyNumberFormat="1" applyFont="1" applyBorder="1" applyAlignment="1">
      <alignment horizontal="center"/>
    </xf>
    <xf numFmtId="168" fontId="5" fillId="0" borderId="10" xfId="2" applyNumberFormat="1" applyFont="1" applyBorder="1" applyAlignment="1">
      <alignment horizontal="center"/>
    </xf>
    <xf numFmtId="168" fontId="11" fillId="0" borderId="34" xfId="2" applyNumberFormat="1" applyFont="1" applyBorder="1" applyAlignment="1">
      <alignment horizontal="center"/>
    </xf>
    <xf numFmtId="168" fontId="11" fillId="0" borderId="13" xfId="2" applyNumberFormat="1" applyFont="1" applyBorder="1" applyAlignment="1">
      <alignment horizontal="center"/>
    </xf>
    <xf numFmtId="15" fontId="5" fillId="0" borderId="11" xfId="2" applyNumberFormat="1" applyFont="1" applyBorder="1" applyAlignment="1">
      <alignment horizontal="right"/>
    </xf>
    <xf numFmtId="0" fontId="6" fillId="0" borderId="3" xfId="0" quotePrefix="1" applyFont="1" applyBorder="1" applyAlignment="1">
      <alignment horizontal="center"/>
    </xf>
    <xf numFmtId="0" fontId="59" fillId="3" borderId="21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1" xfId="2" applyFont="1" applyBorder="1" applyAlignment="1">
      <alignment horizontal="left"/>
    </xf>
    <xf numFmtId="0" fontId="16" fillId="0" borderId="0" xfId="2" applyFont="1" applyBorder="1" applyAlignment="1"/>
    <xf numFmtId="0" fontId="16" fillId="6" borderId="20" xfId="2" applyNumberFormat="1" applyFont="1" applyFill="1" applyBorder="1" applyAlignment="1" applyProtection="1">
      <alignment horizontal="left" vertical="center"/>
      <protection locked="0"/>
    </xf>
    <xf numFmtId="0" fontId="61" fillId="6" borderId="21" xfId="2" applyFont="1" applyFill="1" applyBorder="1" applyAlignment="1">
      <alignment horizontal="center" vertical="center"/>
    </xf>
    <xf numFmtId="0" fontId="61" fillId="6" borderId="21" xfId="2" applyNumberFormat="1" applyFont="1" applyFill="1" applyBorder="1" applyAlignment="1" applyProtection="1">
      <alignment horizontal="left" vertical="center"/>
      <protection locked="0"/>
    </xf>
    <xf numFmtId="0" fontId="4" fillId="6" borderId="21" xfId="2" applyNumberFormat="1" applyFont="1" applyFill="1" applyBorder="1" applyAlignment="1" applyProtection="1">
      <alignment horizontal="center" vertical="center"/>
      <protection locked="0"/>
    </xf>
    <xf numFmtId="15" fontId="4" fillId="6" borderId="21" xfId="2" applyNumberFormat="1" applyFont="1" applyFill="1" applyBorder="1" applyAlignment="1">
      <alignment horizontal="right" vertical="center"/>
    </xf>
    <xf numFmtId="0" fontId="4" fillId="6" borderId="21" xfId="0" quotePrefix="1" applyFont="1" applyFill="1" applyBorder="1" applyAlignment="1">
      <alignment horizontal="center" vertical="center"/>
    </xf>
    <xf numFmtId="0" fontId="6" fillId="5" borderId="21" xfId="2" applyNumberFormat="1" applyFont="1" applyFill="1" applyBorder="1" applyAlignment="1" applyProtection="1">
      <alignment horizontal="center"/>
      <protection locked="0"/>
    </xf>
    <xf numFmtId="0" fontId="61" fillId="6" borderId="21" xfId="2" applyNumberFormat="1" applyFont="1" applyFill="1" applyBorder="1" applyAlignment="1" applyProtection="1">
      <protection locked="0"/>
    </xf>
    <xf numFmtId="0" fontId="11" fillId="6" borderId="21" xfId="2" applyFont="1" applyFill="1" applyBorder="1" applyAlignment="1">
      <alignment horizontal="left"/>
    </xf>
    <xf numFmtId="0" fontId="59" fillId="3" borderId="21" xfId="2" applyFont="1" applyFill="1" applyBorder="1" applyAlignment="1">
      <alignment horizontal="left" vertical="center"/>
    </xf>
    <xf numFmtId="0" fontId="6" fillId="6" borderId="21" xfId="2" applyNumberFormat="1" applyFont="1" applyFill="1" applyBorder="1" applyAlignment="1" applyProtection="1">
      <protection locked="0"/>
    </xf>
    <xf numFmtId="0" fontId="59" fillId="3" borderId="21" xfId="2" applyNumberFormat="1" applyFont="1" applyFill="1" applyBorder="1" applyAlignment="1" applyProtection="1">
      <alignment horizontal="right" vertical="center"/>
      <protection locked="0"/>
    </xf>
    <xf numFmtId="2" fontId="5" fillId="5" borderId="21" xfId="2" applyNumberFormat="1" applyFont="1" applyFill="1" applyBorder="1" applyAlignment="1">
      <alignment horizontal="center"/>
    </xf>
    <xf numFmtId="0" fontId="59" fillId="3" borderId="21" xfId="0" applyFont="1" applyFill="1" applyBorder="1" applyAlignment="1">
      <alignment horizontal="center" vertical="center"/>
    </xf>
    <xf numFmtId="1" fontId="59" fillId="3" borderId="21" xfId="2" quotePrefix="1" applyNumberFormat="1" applyFont="1" applyFill="1" applyBorder="1" applyAlignment="1" applyProtection="1">
      <alignment horizontal="center" vertical="center"/>
      <protection locked="0"/>
    </xf>
    <xf numFmtId="0" fontId="61" fillId="6" borderId="21" xfId="0" applyFont="1" applyFill="1" applyBorder="1" applyAlignment="1">
      <alignment vertical="center"/>
    </xf>
    <xf numFmtId="0" fontId="33" fillId="6" borderId="27" xfId="2" applyNumberFormat="1" applyFont="1" applyFill="1" applyBorder="1" applyAlignment="1" applyProtection="1">
      <protection locked="0"/>
    </xf>
    <xf numFmtId="0" fontId="33" fillId="6" borderId="29" xfId="2" applyNumberFormat="1" applyFont="1" applyFill="1" applyBorder="1" applyAlignment="1" applyProtection="1">
      <protection locked="0"/>
    </xf>
    <xf numFmtId="0" fontId="16" fillId="6" borderId="30" xfId="2" applyNumberFormat="1" applyFont="1" applyFill="1" applyBorder="1" applyAlignment="1" applyProtection="1">
      <protection locked="0"/>
    </xf>
    <xf numFmtId="0" fontId="16" fillId="6" borderId="27" xfId="2" applyNumberFormat="1" applyFont="1" applyFill="1" applyBorder="1" applyAlignment="1" applyProtection="1">
      <protection locked="0"/>
    </xf>
    <xf numFmtId="0" fontId="4" fillId="6" borderId="29" xfId="2" applyNumberFormat="1" applyFont="1" applyFill="1" applyBorder="1" applyAlignment="1" applyProtection="1">
      <protection locked="0"/>
    </xf>
    <xf numFmtId="0" fontId="16" fillId="6" borderId="29" xfId="2" applyNumberFormat="1" applyFont="1" applyFill="1" applyBorder="1" applyAlignment="1" applyProtection="1">
      <protection locked="0"/>
    </xf>
    <xf numFmtId="0" fontId="16" fillId="6" borderId="28" xfId="2" applyNumberFormat="1" applyFont="1" applyFill="1" applyBorder="1" applyAlignment="1" applyProtection="1">
      <protection locked="0"/>
    </xf>
    <xf numFmtId="0" fontId="38" fillId="0" borderId="15" xfId="2" applyFont="1" applyBorder="1" applyAlignment="1">
      <alignment horizontal="right" wrapText="1"/>
    </xf>
    <xf numFmtId="2" fontId="5" fillId="0" borderId="0" xfId="2" applyNumberFormat="1" applyFont="1" applyBorder="1" applyAlignment="1">
      <alignment horizontal="center"/>
    </xf>
    <xf numFmtId="0" fontId="44" fillId="0" borderId="21" xfId="0" applyFont="1" applyBorder="1" applyAlignment="1">
      <alignment horizontal="center" vertical="center"/>
    </xf>
    <xf numFmtId="0" fontId="62" fillId="3" borderId="21" xfId="2" applyNumberFormat="1" applyFont="1" applyFill="1" applyBorder="1" applyAlignment="1" applyProtection="1">
      <alignment horizontal="right" vertical="center"/>
      <protection locked="0"/>
    </xf>
    <xf numFmtId="164" fontId="59" fillId="3" borderId="21" xfId="2" applyNumberFormat="1" applyFont="1" applyFill="1" applyBorder="1" applyAlignment="1">
      <alignment horizontal="center" vertical="center"/>
    </xf>
    <xf numFmtId="164" fontId="59" fillId="3" borderId="22" xfId="2" applyNumberFormat="1" applyFont="1" applyFill="1" applyBorder="1" applyAlignment="1" applyProtection="1">
      <alignment horizontal="center"/>
      <protection locked="0"/>
    </xf>
    <xf numFmtId="1" fontId="5" fillId="0" borderId="0" xfId="2" applyNumberFormat="1" applyFont="1" applyBorder="1" applyAlignment="1">
      <alignment horizontal="right"/>
    </xf>
    <xf numFmtId="1" fontId="7" fillId="6" borderId="27" xfId="2" applyNumberFormat="1" applyFont="1" applyFill="1" applyBorder="1" applyAlignment="1">
      <alignment horizontal="center"/>
    </xf>
    <xf numFmtId="0" fontId="5" fillId="6" borderId="29" xfId="2" applyFont="1" applyFill="1" applyBorder="1" applyAlignment="1">
      <alignment horizontal="center"/>
    </xf>
    <xf numFmtId="173" fontId="5" fillId="6" borderId="31" xfId="2" applyNumberFormat="1" applyFont="1" applyFill="1" applyBorder="1" applyAlignment="1">
      <alignment horizontal="center"/>
    </xf>
    <xf numFmtId="0" fontId="5" fillId="6" borderId="30" xfId="2" applyFont="1" applyFill="1" applyBorder="1" applyAlignment="1">
      <alignment horizontal="center"/>
    </xf>
    <xf numFmtId="2" fontId="56" fillId="0" borderId="3" xfId="2" applyNumberFormat="1" applyFont="1" applyFill="1" applyBorder="1" applyAlignment="1">
      <alignment horizontal="center"/>
    </xf>
    <xf numFmtId="0" fontId="56" fillId="0" borderId="0" xfId="2" applyFont="1" applyBorder="1" applyAlignment="1">
      <alignment horizontal="center"/>
    </xf>
    <xf numFmtId="2" fontId="57" fillId="0" borderId="5" xfId="2" applyNumberFormat="1" applyFont="1" applyFill="1" applyBorder="1" applyAlignment="1">
      <alignment horizontal="center"/>
    </xf>
    <xf numFmtId="1" fontId="5" fillId="0" borderId="9" xfId="2" applyNumberFormat="1" applyFont="1" applyFill="1" applyBorder="1" applyAlignment="1">
      <alignment horizontal="center"/>
    </xf>
    <xf numFmtId="0" fontId="57" fillId="0" borderId="5" xfId="2" applyNumberFormat="1" applyFont="1" applyBorder="1" applyAlignment="1" applyProtection="1">
      <alignment horizontal="center"/>
      <protection locked="0"/>
    </xf>
    <xf numFmtId="1" fontId="56" fillId="0" borderId="27" xfId="2" applyNumberFormat="1" applyFont="1" applyBorder="1" applyAlignment="1">
      <alignment horizontal="left"/>
    </xf>
    <xf numFmtId="0" fontId="56" fillId="0" borderId="29" xfId="2" applyNumberFormat="1" applyFont="1" applyBorder="1" applyAlignment="1" applyProtection="1">
      <alignment horizontal="center"/>
      <protection locked="0"/>
    </xf>
    <xf numFmtId="2" fontId="57" fillId="0" borderId="30" xfId="2" applyNumberFormat="1" applyFont="1" applyBorder="1" applyAlignment="1">
      <alignment horizontal="center"/>
    </xf>
    <xf numFmtId="0" fontId="5" fillId="6" borderId="16" xfId="2" applyFont="1" applyFill="1" applyBorder="1" applyAlignment="1">
      <alignment horizontal="center"/>
    </xf>
    <xf numFmtId="0" fontId="5" fillId="6" borderId="18" xfId="2" applyFont="1" applyFill="1" applyBorder="1" applyAlignment="1">
      <alignment horizontal="center"/>
    </xf>
    <xf numFmtId="164" fontId="11" fillId="6" borderId="19" xfId="2" applyNumberFormat="1" applyFont="1" applyFill="1" applyBorder="1" applyAlignment="1">
      <alignment horizontal="center"/>
    </xf>
    <xf numFmtId="2" fontId="11" fillId="6" borderId="23" xfId="2" applyNumberFormat="1" applyFont="1" applyFill="1" applyBorder="1" applyAlignment="1">
      <alignment horizontal="center"/>
    </xf>
    <xf numFmtId="164" fontId="5" fillId="6" borderId="19" xfId="2" applyNumberFormat="1" applyFont="1" applyFill="1" applyBorder="1" applyAlignment="1">
      <alignment horizontal="center"/>
    </xf>
    <xf numFmtId="2" fontId="5" fillId="6" borderId="23" xfId="2" applyNumberFormat="1" applyFont="1" applyFill="1" applyBorder="1" applyAlignment="1">
      <alignment horizontal="center"/>
    </xf>
    <xf numFmtId="164" fontId="11" fillId="6" borderId="20" xfId="2" applyNumberFormat="1" applyFont="1" applyFill="1" applyBorder="1" applyAlignment="1">
      <alignment horizontal="center"/>
    </xf>
    <xf numFmtId="2" fontId="11" fillId="6" borderId="22" xfId="2" applyNumberFormat="1" applyFont="1" applyFill="1" applyBorder="1" applyAlignment="1">
      <alignment horizontal="center"/>
    </xf>
    <xf numFmtId="164" fontId="11" fillId="6" borderId="24" xfId="2" applyNumberFormat="1" applyFont="1" applyFill="1" applyBorder="1" applyAlignment="1">
      <alignment horizontal="center"/>
    </xf>
    <xf numFmtId="2" fontId="11" fillId="6" borderId="26" xfId="2" applyNumberFormat="1" applyFont="1" applyFill="1" applyBorder="1" applyAlignment="1">
      <alignment horizontal="center"/>
    </xf>
    <xf numFmtId="0" fontId="5" fillId="6" borderId="27" xfId="2" applyFont="1" applyFill="1" applyBorder="1" applyAlignment="1">
      <alignment horizontal="center"/>
    </xf>
    <xf numFmtId="2" fontId="5" fillId="6" borderId="35" xfId="2" applyNumberFormat="1" applyFont="1" applyFill="1" applyBorder="1" applyAlignment="1">
      <alignment horizontal="center"/>
    </xf>
    <xf numFmtId="0" fontId="5" fillId="6" borderId="24" xfId="2" applyFont="1" applyFill="1" applyBorder="1" applyAlignment="1">
      <alignment horizontal="center"/>
    </xf>
    <xf numFmtId="2" fontId="5" fillId="6" borderId="36" xfId="2" applyNumberFormat="1" applyFont="1" applyFill="1" applyBorder="1" applyAlignment="1">
      <alignment horizontal="center"/>
    </xf>
    <xf numFmtId="0" fontId="5" fillId="6" borderId="26" xfId="2" applyFont="1" applyFill="1" applyBorder="1" applyAlignment="1">
      <alignment horizontal="center"/>
    </xf>
    <xf numFmtId="164" fontId="11" fillId="6" borderId="29" xfId="2" applyNumberFormat="1" applyFont="1" applyFill="1" applyBorder="1" applyAlignment="1">
      <alignment horizontal="center"/>
    </xf>
    <xf numFmtId="164" fontId="5" fillId="6" borderId="29" xfId="2" applyNumberFormat="1" applyFont="1" applyFill="1" applyBorder="1" applyAlignment="1">
      <alignment horizontal="center"/>
    </xf>
    <xf numFmtId="164" fontId="11" fillId="6" borderId="28" xfId="2" applyNumberFormat="1" applyFont="1" applyFill="1" applyBorder="1" applyAlignment="1">
      <alignment horizontal="center"/>
    </xf>
    <xf numFmtId="164" fontId="11" fillId="6" borderId="30" xfId="2" applyNumberFormat="1" applyFont="1" applyFill="1" applyBorder="1" applyAlignment="1">
      <alignment horizontal="center"/>
    </xf>
    <xf numFmtId="173" fontId="5" fillId="6" borderId="37" xfId="2" applyNumberFormat="1" applyFont="1" applyFill="1" applyBorder="1" applyAlignment="1">
      <alignment horizontal="center"/>
    </xf>
    <xf numFmtId="170" fontId="63" fillId="3" borderId="20" xfId="2" applyNumberFormat="1" applyFont="1" applyFill="1" applyBorder="1" applyAlignment="1" applyProtection="1">
      <alignment horizontal="right"/>
      <protection locked="0"/>
    </xf>
    <xf numFmtId="0" fontId="6" fillId="0" borderId="21" xfId="2" applyNumberFormat="1" applyFont="1" applyBorder="1" applyAlignment="1" applyProtection="1">
      <protection locked="0"/>
    </xf>
    <xf numFmtId="0" fontId="59" fillId="3" borderId="21" xfId="2" applyNumberFormat="1" applyFont="1" applyFill="1" applyBorder="1" applyAlignment="1" applyProtection="1">
      <alignment wrapText="1"/>
      <protection locked="0"/>
    </xf>
    <xf numFmtId="15" fontId="59" fillId="3" borderId="21" xfId="2" applyNumberFormat="1" applyFont="1" applyFill="1" applyBorder="1" applyAlignment="1">
      <alignment horizontal="left" vertical="center" wrapText="1"/>
    </xf>
    <xf numFmtId="0" fontId="44" fillId="0" borderId="28" xfId="0" applyFont="1" applyFill="1" applyBorder="1" applyAlignment="1">
      <alignment horizontal="center" vertical="center"/>
    </xf>
    <xf numFmtId="0" fontId="41" fillId="0" borderId="23" xfId="0" applyFont="1" applyBorder="1"/>
    <xf numFmtId="0" fontId="0" fillId="0" borderId="0" xfId="0" applyBorder="1" applyAlignment="1"/>
    <xf numFmtId="0" fontId="0" fillId="0" borderId="23" xfId="0" applyBorder="1" applyAlignment="1"/>
    <xf numFmtId="0" fontId="44" fillId="0" borderId="22" xfId="0" applyFont="1" applyFill="1" applyBorder="1" applyAlignment="1">
      <alignment horizontal="center" vertical="center"/>
    </xf>
    <xf numFmtId="0" fontId="0" fillId="0" borderId="29" xfId="0" applyBorder="1" applyAlignment="1"/>
    <xf numFmtId="0" fontId="44" fillId="0" borderId="21" xfId="0" applyFont="1" applyFill="1" applyBorder="1" applyAlignment="1">
      <alignment horizontal="center" vertical="center"/>
    </xf>
    <xf numFmtId="164" fontId="31" fillId="3" borderId="0" xfId="2" applyNumberFormat="1" applyFont="1" applyFill="1" applyBorder="1" applyAlignment="1"/>
    <xf numFmtId="0" fontId="0" fillId="3" borderId="19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29" xfId="0" applyFill="1" applyBorder="1"/>
    <xf numFmtId="0" fontId="0" fillId="3" borderId="0" xfId="0" applyFill="1" applyBorder="1"/>
    <xf numFmtId="0" fontId="41" fillId="3" borderId="23" xfId="0" applyFont="1" applyFill="1" applyBorder="1"/>
    <xf numFmtId="0" fontId="0" fillId="3" borderId="23" xfId="0" applyFill="1" applyBorder="1"/>
    <xf numFmtId="2" fontId="0" fillId="0" borderId="0" xfId="0" applyNumberFormat="1"/>
    <xf numFmtId="0" fontId="0" fillId="7" borderId="19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29" xfId="0" applyFill="1" applyBorder="1"/>
    <xf numFmtId="0" fontId="0" fillId="7" borderId="0" xfId="0" applyFill="1" applyBorder="1"/>
    <xf numFmtId="0" fontId="41" fillId="7" borderId="23" xfId="0" applyFont="1" applyFill="1" applyBorder="1"/>
    <xf numFmtId="0" fontId="44" fillId="0" borderId="0" xfId="0" applyFont="1" applyFill="1" applyBorder="1" applyAlignment="1">
      <alignment horizontal="center" vertical="center"/>
    </xf>
    <xf numFmtId="1" fontId="11" fillId="0" borderId="5" xfId="2" applyNumberFormat="1" applyFont="1" applyBorder="1" applyAlignment="1">
      <alignment horizontal="right"/>
    </xf>
    <xf numFmtId="0" fontId="0" fillId="8" borderId="19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29" xfId="0" applyFill="1" applyBorder="1"/>
    <xf numFmtId="0" fontId="0" fillId="8" borderId="0" xfId="0" applyFill="1" applyBorder="1"/>
    <xf numFmtId="0" fontId="41" fillId="8" borderId="23" xfId="0" applyFont="1" applyFill="1" applyBorder="1"/>
    <xf numFmtId="0" fontId="0" fillId="8" borderId="0" xfId="0" applyFill="1"/>
    <xf numFmtId="2" fontId="0" fillId="8" borderId="0" xfId="0" applyNumberFormat="1" applyFill="1"/>
    <xf numFmtId="0" fontId="44" fillId="0" borderId="21" xfId="0" applyFont="1" applyBorder="1" applyAlignment="1">
      <alignment horizontal="center" vertical="center"/>
    </xf>
    <xf numFmtId="0" fontId="59" fillId="9" borderId="28" xfId="0" applyFont="1" applyFill="1" applyBorder="1" applyAlignment="1">
      <alignment horizontal="center" vertical="center"/>
    </xf>
    <xf numFmtId="2" fontId="23" fillId="9" borderId="28" xfId="2" applyNumberFormat="1" applyFont="1" applyFill="1" applyBorder="1" applyAlignment="1"/>
    <xf numFmtId="2" fontId="36" fillId="9" borderId="28" xfId="2" applyNumberFormat="1" applyFont="1" applyFill="1" applyBorder="1" applyAlignment="1" applyProtection="1">
      <protection locked="0"/>
    </xf>
    <xf numFmtId="0" fontId="23" fillId="9" borderId="28" xfId="2" applyFont="1" applyFill="1" applyBorder="1" applyAlignment="1"/>
    <xf numFmtId="2" fontId="11" fillId="9" borderId="20" xfId="2" applyNumberFormat="1" applyFont="1" applyFill="1" applyBorder="1" applyAlignment="1"/>
    <xf numFmtId="0" fontId="65" fillId="9" borderId="16" xfId="2" applyNumberFormat="1" applyFont="1" applyFill="1" applyBorder="1" applyAlignment="1" applyProtection="1">
      <protection locked="0"/>
    </xf>
    <xf numFmtId="0" fontId="65" fillId="9" borderId="24" xfId="2" applyNumberFormat="1" applyFont="1" applyFill="1" applyBorder="1" applyAlignment="1" applyProtection="1">
      <protection locked="0"/>
    </xf>
    <xf numFmtId="0" fontId="61" fillId="9" borderId="20" xfId="2" applyNumberFormat="1" applyFont="1" applyFill="1" applyBorder="1" applyAlignment="1" applyProtection="1">
      <alignment horizontal="right"/>
      <protection locked="0"/>
    </xf>
    <xf numFmtId="164" fontId="61" fillId="9" borderId="22" xfId="2" applyNumberFormat="1" applyFont="1" applyFill="1" applyBorder="1" applyAlignment="1" applyProtection="1">
      <alignment horizontal="left" vertical="center"/>
      <protection locked="0"/>
    </xf>
    <xf numFmtId="166" fontId="66" fillId="9" borderId="26" xfId="0" applyNumberFormat="1" applyFont="1" applyFill="1" applyBorder="1" applyAlignment="1">
      <alignment horizontal="left"/>
    </xf>
    <xf numFmtId="166" fontId="66" fillId="9" borderId="18" xfId="0" applyNumberFormat="1" applyFont="1" applyFill="1" applyBorder="1" applyAlignment="1">
      <alignment horizontal="left"/>
    </xf>
    <xf numFmtId="0" fontId="11" fillId="9" borderId="28" xfId="2" applyFont="1" applyFill="1" applyBorder="1" applyAlignment="1"/>
    <xf numFmtId="2" fontId="32" fillId="9" borderId="28" xfId="2" applyNumberFormat="1" applyFont="1" applyFill="1" applyBorder="1" applyAlignment="1"/>
    <xf numFmtId="2" fontId="23" fillId="9" borderId="28" xfId="2" applyNumberFormat="1" applyFont="1" applyFill="1" applyBorder="1" applyAlignment="1" applyProtection="1">
      <protection locked="0"/>
    </xf>
    <xf numFmtId="164" fontId="32" fillId="9" borderId="28" xfId="2" applyNumberFormat="1" applyFont="1" applyFill="1" applyBorder="1" applyAlignment="1"/>
    <xf numFmtId="3" fontId="11" fillId="9" borderId="28" xfId="2" applyNumberFormat="1" applyFont="1" applyFill="1" applyBorder="1" applyAlignment="1"/>
    <xf numFmtId="3" fontId="33" fillId="9" borderId="28" xfId="2" applyNumberFormat="1" applyFont="1" applyFill="1" applyBorder="1" applyAlignment="1" applyProtection="1">
      <protection locked="0"/>
    </xf>
    <xf numFmtId="2" fontId="16" fillId="9" borderId="28" xfId="3" applyNumberFormat="1" applyFont="1" applyFill="1" applyBorder="1"/>
    <xf numFmtId="2" fontId="5" fillId="0" borderId="0" xfId="2" applyNumberFormat="1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0" fontId="11" fillId="0" borderId="5" xfId="2" applyFont="1" applyBorder="1" applyAlignment="1">
      <alignment horizontal="center"/>
    </xf>
    <xf numFmtId="2" fontId="59" fillId="3" borderId="28" xfId="2" applyNumberFormat="1" applyFont="1" applyFill="1" applyBorder="1" applyAlignment="1">
      <alignment horizontal="right" vertical="center"/>
    </xf>
    <xf numFmtId="2" fontId="64" fillId="9" borderId="21" xfId="0" applyNumberFormat="1" applyFont="1" applyFill="1" applyBorder="1" applyAlignment="1">
      <alignment horizontal="center" vertical="center"/>
    </xf>
    <xf numFmtId="0" fontId="59" fillId="9" borderId="22" xfId="2" applyNumberFormat="1" applyFont="1" applyFill="1" applyBorder="1" applyAlignment="1" applyProtection="1">
      <alignment horizontal="center" vertical="center"/>
      <protection locked="0"/>
    </xf>
    <xf numFmtId="0" fontId="11" fillId="3" borderId="0" xfId="2" applyFont="1" applyFill="1" applyBorder="1" applyAlignment="1"/>
    <xf numFmtId="2" fontId="6" fillId="3" borderId="3" xfId="2" applyNumberFormat="1" applyFont="1" applyFill="1" applyBorder="1" applyAlignment="1" applyProtection="1">
      <protection locked="0"/>
    </xf>
    <xf numFmtId="0" fontId="3" fillId="0" borderId="11" xfId="2" applyNumberFormat="1" applyFont="1" applyBorder="1" applyAlignment="1" applyProtection="1">
      <alignment horizontal="center"/>
      <protection locked="0"/>
    </xf>
    <xf numFmtId="0" fontId="3" fillId="0" borderId="3" xfId="2" applyNumberFormat="1" applyFont="1" applyBorder="1" applyAlignment="1" applyProtection="1">
      <alignment horizontal="center"/>
      <protection locked="0"/>
    </xf>
    <xf numFmtId="15" fontId="5" fillId="0" borderId="3" xfId="2" applyNumberFormat="1" applyFont="1" applyBorder="1" applyAlignment="1">
      <alignment horizontal="left"/>
    </xf>
    <xf numFmtId="0" fontId="0" fillId="0" borderId="12" xfId="0" applyBorder="1" applyAlignment="1">
      <alignment horizontal="left"/>
    </xf>
    <xf numFmtId="2" fontId="5" fillId="0" borderId="0" xfId="2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5" xfId="2" applyFont="1" applyBorder="1" applyAlignment="1">
      <alignment horizontal="center"/>
    </xf>
    <xf numFmtId="0" fontId="11" fillId="0" borderId="5" xfId="2" applyFont="1" applyBorder="1" applyAlignment="1">
      <alignment horizontal="center"/>
    </xf>
    <xf numFmtId="0" fontId="11" fillId="0" borderId="13" xfId="2" applyFont="1" applyBorder="1" applyAlignment="1">
      <alignment horizontal="center"/>
    </xf>
    <xf numFmtId="15" fontId="5" fillId="0" borderId="0" xfId="2" applyNumberFormat="1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44" fillId="0" borderId="20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21" xfId="0" applyFont="1" applyBorder="1" applyAlignment="1"/>
    <xf numFmtId="0" fontId="60" fillId="0" borderId="22" xfId="0" applyFont="1" applyBorder="1" applyAlignment="1"/>
    <xf numFmtId="0" fontId="60" fillId="0" borderId="21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</cellXfs>
  <cellStyles count="5">
    <cellStyle name="Hyperlink" xfId="1" builtinId="8"/>
    <cellStyle name="Normal" xfId="0" builtinId="0"/>
    <cellStyle name="Normal_852_6_~1" xfId="2"/>
    <cellStyle name="Normal_B" xfId="3"/>
    <cellStyle name="Percent" xfId="4" builtinId="5"/>
  </cellStyles>
  <dxfs count="0"/>
  <tableStyles count="0" defaultTableStyle="TableStyleMedium9" defaultPivotStyle="PivotStyleLight16"/>
  <colors>
    <mruColors>
      <color rgb="FFFFFFCC"/>
      <color rgb="FF0000FF"/>
      <color rgb="FFFEDAF2"/>
      <color rgb="FFFEB8E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Penalties Versus Link Length</a:t>
            </a:r>
          </a:p>
        </c:rich>
      </c:tx>
      <c:layout>
        <c:manualLayout>
          <c:xMode val="edge"/>
          <c:yMode val="edge"/>
          <c:x val="0.25931975555059184"/>
          <c:y val="2.723531227322834E-2"/>
        </c:manualLayout>
      </c:layout>
      <c:overlay val="1"/>
    </c:title>
    <c:plotArea>
      <c:layout>
        <c:manualLayout>
          <c:layoutTarget val="inner"/>
          <c:xMode val="edge"/>
          <c:yMode val="edge"/>
          <c:x val="0.14307868849732752"/>
          <c:y val="0.12230638423718172"/>
          <c:w val="0.65609284099749265"/>
          <c:h val="0.68455305796799459"/>
        </c:manualLayout>
      </c:layout>
      <c:scatterChart>
        <c:scatterStyle val="smoothMarker"/>
        <c:ser>
          <c:idx val="1"/>
          <c:order val="0"/>
          <c:tx>
            <c:strRef>
              <c:f>'M5E 850S4500 32GFC EQ &amp; 2xCDR'!$N$15</c:f>
              <c:strCache>
                <c:ptCount val="1"/>
                <c:pt idx="0">
                  <c:v>NEFeq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2xCDR'!$N$19:$N$39</c:f>
              <c:numCache>
                <c:formatCode>0.00</c:formatCode>
                <c:ptCount val="20"/>
                <c:pt idx="0">
                  <c:v>1.1509850209050541</c:v>
                </c:pt>
                <c:pt idx="1">
                  <c:v>1.152803555572683</c:v>
                </c:pt>
                <c:pt idx="2">
                  <c:v>1.1549107228354043</c:v>
                </c:pt>
                <c:pt idx="3">
                  <c:v>1.1573098281396761</c:v>
                </c:pt>
                <c:pt idx="4">
                  <c:v>1.1600042955313696</c:v>
                </c:pt>
                <c:pt idx="5">
                  <c:v>1.1629975516045679</c:v>
                </c:pt>
                <c:pt idx="6">
                  <c:v>1.1662928988574153</c:v>
                </c:pt>
                <c:pt idx="7">
                  <c:v>1.1698933796548108</c:v>
                </c:pt>
                <c:pt idx="8">
                  <c:v>1.1738016321931728</c:v>
                </c:pt>
                <c:pt idx="9">
                  <c:v>1.1780197400625607</c:v>
                </c:pt>
                <c:pt idx="10">
                  <c:v>1.1825490772005012</c:v>
                </c:pt>
                <c:pt idx="11">
                  <c:v>1.1873901502229236</c:v>
                </c:pt>
                <c:pt idx="12">
                  <c:v>1.1925424402931646</c:v>
                </c:pt>
                <c:pt idx="13">
                  <c:v>1.1980042468420264</c:v>
                </c:pt>
                <c:pt idx="14">
                  <c:v>1.2037725355719593</c:v>
                </c:pt>
                <c:pt idx="15">
                  <c:v>1.2098427932583276</c:v>
                </c:pt>
                <c:pt idx="16">
                  <c:v>1.2162088918930762</c:v>
                </c:pt>
                <c:pt idx="17">
                  <c:v>1.2228629646940905</c:v>
                </c:pt>
                <c:pt idx="18">
                  <c:v>1.2297952964224201</c:v>
                </c:pt>
                <c:pt idx="19">
                  <c:v>1.2369942303060186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'M5E 850S4500 32GFC EQ &amp; 2xCDR'!$O$15</c:f>
              <c:strCache>
                <c:ptCount val="1"/>
                <c:pt idx="0">
                  <c:v>Peq_isi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2xCDR'!$O$19:$O$39</c:f>
              <c:numCache>
                <c:formatCode>0.00</c:formatCode>
                <c:ptCount val="20"/>
                <c:pt idx="0">
                  <c:v>2.3943889931790188</c:v>
                </c:pt>
                <c:pt idx="1">
                  <c:v>2.4123354108573261</c:v>
                </c:pt>
                <c:pt idx="2">
                  <c:v>2.4328927180599171</c:v>
                </c:pt>
                <c:pt idx="3">
                  <c:v>2.4559978069190347</c:v>
                </c:pt>
                <c:pt idx="4">
                  <c:v>2.4815799334074069</c:v>
                </c:pt>
                <c:pt idx="5">
                  <c:v>2.5095609815752424</c:v>
                </c:pt>
                <c:pt idx="6">
                  <c:v>2.5398557455436626</c:v>
                </c:pt>
                <c:pt idx="7">
                  <c:v>2.5723722267715372</c:v>
                </c:pt>
                <c:pt idx="8">
                  <c:v>2.6070119446299329</c:v>
                </c:pt>
                <c:pt idx="9">
                  <c:v>2.643670258920479</c:v>
                </c:pt>
                <c:pt idx="10">
                  <c:v>2.6822367036204273</c:v>
                </c:pt>
                <c:pt idx="11">
                  <c:v>2.7225953317850915</c:v>
                </c:pt>
                <c:pt idx="12">
                  <c:v>2.7646250721453307</c:v>
                </c:pt>
                <c:pt idx="13">
                  <c:v>2.8082000984651683</c:v>
                </c:pt>
                <c:pt idx="14">
                  <c:v>2.8531902131382658</c:v>
                </c:pt>
                <c:pt idx="15">
                  <c:v>2.9182579661156121</c:v>
                </c:pt>
                <c:pt idx="16">
                  <c:v>3.0190927688150038</c:v>
                </c:pt>
                <c:pt idx="17">
                  <c:v>3.1246155392856938</c:v>
                </c:pt>
                <c:pt idx="18">
                  <c:v>3.2348263416641556</c:v>
                </c:pt>
                <c:pt idx="19">
                  <c:v>3.3497252391618906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'M5E 850S4500 32GFC EQ &amp; 2xCDR'!$P$15</c:f>
              <c:strCache>
                <c:ptCount val="1"/>
                <c:pt idx="0">
                  <c:v>P Eye Opening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2xCDR'!$P$19:$P$39</c:f>
              <c:numCache>
                <c:formatCode>0.00</c:formatCode>
                <c:ptCount val="20"/>
                <c:pt idx="0">
                  <c:v>-1.2317809902048833</c:v>
                </c:pt>
                <c:pt idx="1">
                  <c:v>-1.2341753352569884</c:v>
                </c:pt>
                <c:pt idx="2">
                  <c:v>-1.2368859488543857</c:v>
                </c:pt>
                <c:pt idx="3">
                  <c:v>-1.2398911944832254</c:v>
                </c:pt>
                <c:pt idx="4">
                  <c:v>-1.2431669803822212</c:v>
                </c:pt>
                <c:pt idx="5">
                  <c:v>-1.2466868977457888</c:v>
                </c:pt>
                <c:pt idx="6">
                  <c:v>-1.2504223644999413</c:v>
                </c:pt>
                <c:pt idx="7">
                  <c:v>-1.2543427729028611</c:v>
                </c:pt>
                <c:pt idx="8">
                  <c:v>-1.2584156397051327</c:v>
                </c:pt>
                <c:pt idx="9">
                  <c:v>-1.2626067581315854</c:v>
                </c:pt>
                <c:pt idx="10">
                  <c:v>-1.2668803514784706</c:v>
                </c:pt>
                <c:pt idx="11">
                  <c:v>-1.2711992286188452</c:v>
                </c:pt>
                <c:pt idx="12">
                  <c:v>-1.2755249421429313</c:v>
                </c:pt>
                <c:pt idx="13">
                  <c:v>-1.2798179502022444</c:v>
                </c:pt>
                <c:pt idx="14">
                  <c:v>-1.2840377833571612</c:v>
                </c:pt>
                <c:pt idx="15">
                  <c:v>-1.2881432178368561</c:v>
                </c:pt>
                <c:pt idx="16">
                  <c:v>-1.2920924566048659</c:v>
                </c:pt>
                <c:pt idx="17">
                  <c:v>-1.2958433194869778</c:v>
                </c:pt>
                <c:pt idx="18">
                  <c:v>-1.2993534433717926</c:v>
                </c:pt>
                <c:pt idx="19">
                  <c:v>-1.3025804931521492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'M5E 850S4500 32GFC EQ &amp; 2xCDR'!$Q$15</c:f>
              <c:strCache>
                <c:ptCount val="1"/>
                <c:pt idx="0">
                  <c:v>Peq_DJ</c:v>
                </c:pt>
              </c:strCache>
            </c:strRef>
          </c:tx>
          <c:spPr>
            <a:ln w="34925">
              <a:prstDash val="dash"/>
            </a:ln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2xCDR'!$Q$19:$Q$39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1"/>
        </c:ser>
        <c:ser>
          <c:idx val="9"/>
          <c:order val="4"/>
          <c:tx>
            <c:strRef>
              <c:f>'M5E 850S4500 32GFC EQ &amp; 2xCDR'!$V$16</c:f>
              <c:strCache>
                <c:ptCount val="1"/>
                <c:pt idx="0">
                  <c:v>Pmpn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2xCDR'!$V$19:$V$39</c:f>
              <c:numCache>
                <c:formatCode>0.00</c:formatCode>
                <c:ptCount val="20"/>
                <c:pt idx="0">
                  <c:v>1.8568256218628044E-2</c:v>
                </c:pt>
                <c:pt idx="1">
                  <c:v>2.5351314794885938E-2</c:v>
                </c:pt>
                <c:pt idx="2">
                  <c:v>3.3225926823592114E-2</c:v>
                </c:pt>
                <c:pt idx="3">
                  <c:v>4.2209726375644241E-2</c:v>
                </c:pt>
                <c:pt idx="4">
                  <c:v>5.2320836074750625E-2</c:v>
                </c:pt>
                <c:pt idx="5">
                  <c:v>6.3577248714796544E-2</c:v>
                </c:pt>
                <c:pt idx="6">
                  <c:v>7.5996178315037438E-2</c:v>
                </c:pt>
                <c:pt idx="7">
                  <c:v>8.9593391269732897E-2</c:v>
                </c:pt>
                <c:pt idx="8">
                  <c:v>0.10438252795559537</c:v>
                </c:pt>
                <c:pt idx="9">
                  <c:v>0.12037442467071058</c:v>
                </c:pt>
                <c:pt idx="10">
                  <c:v>0.13757644515093306</c:v>
                </c:pt>
                <c:pt idx="11">
                  <c:v>0.15599183020713506</c:v>
                </c:pt>
                <c:pt idx="12">
                  <c:v>0.17561907330958426</c:v>
                </c:pt>
                <c:pt idx="13">
                  <c:v>0.19645132926971359</c:v>
                </c:pt>
                <c:pt idx="14">
                  <c:v>0.21847586257924337</c:v>
                </c:pt>
                <c:pt idx="15">
                  <c:v>0.2416735414942506</c:v>
                </c:pt>
                <c:pt idx="16">
                  <c:v>0.26601838361442581</c:v>
                </c:pt>
                <c:pt idx="17">
                  <c:v>0.29147715850785594</c:v>
                </c:pt>
                <c:pt idx="18">
                  <c:v>0.3180090528559405</c:v>
                </c:pt>
                <c:pt idx="19">
                  <c:v>0.34556540361672217</c:v>
                </c:pt>
              </c:numCache>
            </c:numRef>
          </c:yVal>
          <c:smooth val="1"/>
        </c:ser>
        <c:ser>
          <c:idx val="10"/>
          <c:order val="5"/>
          <c:tx>
            <c:strRef>
              <c:f>'M5E 850S4500 32GFC EQ &amp; 2xCDR'!$W$16</c:f>
              <c:strCache>
                <c:ptCount val="1"/>
                <c:pt idx="0">
                  <c:v>Peq_rin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2xCDR'!$W$19:$W$39</c:f>
              <c:numCache>
                <c:formatCode>0.00</c:formatCode>
                <c:ptCount val="20"/>
                <c:pt idx="0">
                  <c:v>0.4157403652308348</c:v>
                </c:pt>
                <c:pt idx="1">
                  <c:v>0.41526469868309629</c:v>
                </c:pt>
                <c:pt idx="2">
                  <c:v>0.41479978761735825</c:v>
                </c:pt>
                <c:pt idx="3">
                  <c:v>0.41437452776806294</c:v>
                </c:pt>
                <c:pt idx="4">
                  <c:v>0.41401779107963715</c:v>
                </c:pt>
                <c:pt idx="5">
                  <c:v>0.41375756167634359</c:v>
                </c:pt>
                <c:pt idx="6">
                  <c:v>0.4136201962099359</c:v>
                </c:pt>
                <c:pt idx="7">
                  <c:v>0.4136298214311882</c:v>
                </c:pt>
                <c:pt idx="8">
                  <c:v>0.41380787002702024</c:v>
                </c:pt>
                <c:pt idx="9">
                  <c:v>0.41417274661534276</c:v>
                </c:pt>
                <c:pt idx="10">
                  <c:v>0.41473960956054623</c:v>
                </c:pt>
                <c:pt idx="11">
                  <c:v>0.4155202508095075</c:v>
                </c:pt>
                <c:pt idx="12">
                  <c:v>0.416523054828013</c:v>
                </c:pt>
                <c:pt idx="13">
                  <c:v>0.41775301839001266</c:v>
                </c:pt>
                <c:pt idx="14">
                  <c:v>0.41921181487062803</c:v>
                </c:pt>
                <c:pt idx="15">
                  <c:v>0.4249395425820337</c:v>
                </c:pt>
                <c:pt idx="16">
                  <c:v>0.43864894214629813</c:v>
                </c:pt>
                <c:pt idx="17">
                  <c:v>0.45392495160000051</c:v>
                </c:pt>
                <c:pt idx="18">
                  <c:v>0.47093322620208899</c:v>
                </c:pt>
                <c:pt idx="19">
                  <c:v>0.4898625191812564</c:v>
                </c:pt>
              </c:numCache>
            </c:numRef>
          </c:yVal>
          <c:smooth val="1"/>
        </c:ser>
        <c:ser>
          <c:idx val="11"/>
          <c:order val="6"/>
          <c:tx>
            <c:strRef>
              <c:f>'M5E 850S4500 32GFC EQ &amp; 2xCDR'!$X$15</c:f>
              <c:strCache>
                <c:ptCount val="1"/>
                <c:pt idx="0">
                  <c:v>Pcross_eq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2xCDR'!$X$19:$X$39</c:f>
              <c:numCache>
                <c:formatCode>0.00</c:formatCode>
                <c:ptCount val="20"/>
                <c:pt idx="0">
                  <c:v>0.1728734669584221</c:v>
                </c:pt>
                <c:pt idx="1">
                  <c:v>0.17584003325305414</c:v>
                </c:pt>
                <c:pt idx="2">
                  <c:v>0.17933697637003809</c:v>
                </c:pt>
                <c:pt idx="3">
                  <c:v>0.18339470129477931</c:v>
                </c:pt>
                <c:pt idx="4">
                  <c:v>0.1880469635608068</c:v>
                </c:pt>
                <c:pt idx="5">
                  <c:v>0.19333071579434347</c:v>
                </c:pt>
                <c:pt idx="6">
                  <c:v>0.19928597332782444</c:v>
                </c:pt>
                <c:pt idx="7">
                  <c:v>0.20595569665055269</c:v>
                </c:pt>
                <c:pt idx="8">
                  <c:v>0.21338568491004617</c:v>
                </c:pt>
                <c:pt idx="9">
                  <c:v>0.22162447157997933</c:v>
                </c:pt>
                <c:pt idx="10">
                  <c:v>0.2307232108191295</c:v>
                </c:pt>
                <c:pt idx="11">
                  <c:v>0.24073554092603111</c:v>
                </c:pt>
                <c:pt idx="12">
                  <c:v>0.25171740956179489</c:v>
                </c:pt>
                <c:pt idx="13">
                  <c:v>0.26372684396908708</c:v>
                </c:pt>
                <c:pt idx="14">
                  <c:v>0.27682364816765975</c:v>
                </c:pt>
                <c:pt idx="15">
                  <c:v>0.29426288183821925</c:v>
                </c:pt>
                <c:pt idx="16">
                  <c:v>0.31970167910381253</c:v>
                </c:pt>
                <c:pt idx="17">
                  <c:v>0.34869511346420307</c:v>
                </c:pt>
                <c:pt idx="18">
                  <c:v>0.38184192911915082</c:v>
                </c:pt>
                <c:pt idx="19">
                  <c:v>0.419876837221271</c:v>
                </c:pt>
              </c:numCache>
            </c:numRef>
          </c:yVal>
          <c:smooth val="1"/>
        </c:ser>
        <c:ser>
          <c:idx val="12"/>
          <c:order val="7"/>
          <c:tx>
            <c:strRef>
              <c:f>'M5E 850S4500 32GFC EQ &amp; 2xCDR'!$Y$15</c:f>
              <c:strCache>
                <c:ptCount val="1"/>
                <c:pt idx="0">
                  <c:v>Ptotal</c:v>
                </c:pt>
              </c:strCache>
            </c:strRef>
          </c:tx>
          <c:spPr>
            <a:ln w="349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2xCDR'!$Y$19:$Y$39</c:f>
              <c:numCache>
                <c:formatCode>0.0</c:formatCode>
                <c:ptCount val="20"/>
                <c:pt idx="0">
                  <c:v>4.4012339560691442</c:v>
                </c:pt>
                <c:pt idx="1">
                  <c:v>4.4483858423344298</c:v>
                </c:pt>
                <c:pt idx="2">
                  <c:v>4.5000699364758923</c:v>
                </c:pt>
                <c:pt idx="3">
                  <c:v>4.5563033708629774</c:v>
                </c:pt>
                <c:pt idx="4">
                  <c:v>4.6170995756159492</c:v>
                </c:pt>
                <c:pt idx="5">
                  <c:v>4.6824667909234696</c:v>
                </c:pt>
                <c:pt idx="6">
                  <c:v>4.7524066994082492</c:v>
                </c:pt>
                <c:pt idx="7">
                  <c:v>4.8269131985283931</c:v>
                </c:pt>
                <c:pt idx="8">
                  <c:v>4.9059713180625364</c:v>
                </c:pt>
                <c:pt idx="9">
                  <c:v>4.9895562757920393</c:v>
                </c:pt>
                <c:pt idx="10">
                  <c:v>5.0776326558907021</c:v>
                </c:pt>
                <c:pt idx="11">
                  <c:v>5.1701536890860513</c:v>
                </c:pt>
                <c:pt idx="12">
                  <c:v>5.2670606108694491</c:v>
                </c:pt>
                <c:pt idx="13">
                  <c:v>5.3682820732637664</c:v>
                </c:pt>
                <c:pt idx="14">
                  <c:v>5.4737335862517122</c:v>
                </c:pt>
                <c:pt idx="15">
                  <c:v>5.6093492128085973</c:v>
                </c:pt>
                <c:pt idx="16">
                  <c:v>5.7981561286889685</c:v>
                </c:pt>
                <c:pt idx="17">
                  <c:v>5.9981741662643939</c:v>
                </c:pt>
                <c:pt idx="18">
                  <c:v>6.2101172605725035</c:v>
                </c:pt>
                <c:pt idx="19">
                  <c:v>6.4348486193921053</c:v>
                </c:pt>
              </c:numCache>
            </c:numRef>
          </c:yVal>
          <c:smooth val="1"/>
        </c:ser>
        <c:ser>
          <c:idx val="0"/>
          <c:order val="8"/>
          <c:tx>
            <c:strRef>
              <c:f>'M5E 850S4500 32GFC EQ &amp; 2xCDR'!$AR$16</c:f>
              <c:strCache>
                <c:ptCount val="1"/>
                <c:pt idx="0">
                  <c:v>P-C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'M5E 850S4500 32GFC EQ &amp; 2xCDR'!$B$19:$B$39</c:f>
              <c:numCache>
                <c:formatCode>0.00#</c:formatCode>
                <c:ptCount val="20"/>
                <c:pt idx="0">
                  <c:v>3.0000000000000002E-2</c:v>
                </c:pt>
                <c:pt idx="1">
                  <c:v>3.5000000000000003E-2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4.9999999999999996E-2</c:v>
                </c:pt>
                <c:pt idx="5">
                  <c:v>5.4999999999999993E-2</c:v>
                </c:pt>
                <c:pt idx="6">
                  <c:v>5.9999999999999991E-2</c:v>
                </c:pt>
                <c:pt idx="7">
                  <c:v>6.4999999999999988E-2</c:v>
                </c:pt>
                <c:pt idx="8">
                  <c:v>6.9999999999999993E-2</c:v>
                </c:pt>
                <c:pt idx="9">
                  <c:v>7.4999999999999997E-2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9.0000000000000011E-2</c:v>
                </c:pt>
                <c:pt idx="13">
                  <c:v>9.5000000000000015E-2</c:v>
                </c:pt>
                <c:pt idx="14">
                  <c:v>0.10000000000000002</c:v>
                </c:pt>
                <c:pt idx="15">
                  <c:v>0.10500000000000002</c:v>
                </c:pt>
                <c:pt idx="16">
                  <c:v>0.11000000000000003</c:v>
                </c:pt>
                <c:pt idx="17">
                  <c:v>0.11500000000000003</c:v>
                </c:pt>
                <c:pt idx="18">
                  <c:v>0.12000000000000004</c:v>
                </c:pt>
                <c:pt idx="19">
                  <c:v>0.12500000000000003</c:v>
                </c:pt>
              </c:numCache>
            </c:numRef>
          </c:xVal>
          <c:yVal>
            <c:numRef>
              <c:f>'M5E 850S4500 32GFC EQ &amp; 2xCDR'!$AR$19:$AR$39</c:f>
              <c:numCache>
                <c:formatCode>General</c:formatCode>
                <c:ptCount val="20"/>
                <c:pt idx="0">
                  <c:v>5.4999999999999991</c:v>
                </c:pt>
                <c:pt idx="1">
                  <c:v>5.4999999999999991</c:v>
                </c:pt>
                <c:pt idx="2">
                  <c:v>5.4999999999999991</c:v>
                </c:pt>
                <c:pt idx="3">
                  <c:v>5.4999999999999991</c:v>
                </c:pt>
                <c:pt idx="4">
                  <c:v>5.4999999999999991</c:v>
                </c:pt>
                <c:pt idx="5">
                  <c:v>5.4999999999999991</c:v>
                </c:pt>
                <c:pt idx="6">
                  <c:v>5.4999999999999991</c:v>
                </c:pt>
                <c:pt idx="7">
                  <c:v>5.4999999999999991</c:v>
                </c:pt>
                <c:pt idx="8">
                  <c:v>5.4999999999999991</c:v>
                </c:pt>
                <c:pt idx="9">
                  <c:v>5.4999999999999991</c:v>
                </c:pt>
                <c:pt idx="10">
                  <c:v>5.4999999999999991</c:v>
                </c:pt>
                <c:pt idx="11">
                  <c:v>5.4999999999999991</c:v>
                </c:pt>
                <c:pt idx="12">
                  <c:v>5.4999999999999991</c:v>
                </c:pt>
                <c:pt idx="13">
                  <c:v>5.4999999999999991</c:v>
                </c:pt>
                <c:pt idx="14">
                  <c:v>5.4999999999999991</c:v>
                </c:pt>
                <c:pt idx="15">
                  <c:v>5.4999999999999991</c:v>
                </c:pt>
                <c:pt idx="16">
                  <c:v>5.4999999999999991</c:v>
                </c:pt>
                <c:pt idx="17">
                  <c:v>5.4999999999999991</c:v>
                </c:pt>
                <c:pt idx="18">
                  <c:v>5.4999999999999991</c:v>
                </c:pt>
                <c:pt idx="19">
                  <c:v>5.4999999999999991</c:v>
                </c:pt>
              </c:numCache>
            </c:numRef>
          </c:yVal>
          <c:smooth val="1"/>
        </c:ser>
        <c:dLbls/>
        <c:axId val="90727936"/>
        <c:axId val="90729856"/>
      </c:scatterChart>
      <c:valAx>
        <c:axId val="9072793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Length,  km</a:t>
                </a:r>
              </a:p>
            </c:rich>
          </c:tx>
          <c:layout>
            <c:manualLayout>
              <c:xMode val="edge"/>
              <c:yMode val="edge"/>
              <c:x val="0.40955367680054316"/>
              <c:y val="0.90543374997917347"/>
            </c:manualLayout>
          </c:layout>
        </c:title>
        <c:numFmt formatCode="0.00#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90729856"/>
        <c:crosses val="autoZero"/>
        <c:crossBetween val="midCat"/>
      </c:valAx>
      <c:valAx>
        <c:axId val="90729856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GB" sz="1800"/>
                  <a:t>Penalty, dB</a:t>
                </a:r>
              </a:p>
            </c:rich>
          </c:tx>
          <c:layout>
            <c:manualLayout>
              <c:xMode val="edge"/>
              <c:yMode val="edge"/>
              <c:x val="1.3810565758789068E-2"/>
              <c:y val="0.36116712963398284"/>
            </c:manualLayout>
          </c:layout>
        </c:title>
        <c:numFmt formatCode="0.00" sourceLinked="1"/>
        <c:tickLblPos val="nextTo"/>
        <c:crossAx val="90727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461498810002351"/>
          <c:y val="0.24412341638041546"/>
          <c:w val="0.20356423248557554"/>
          <c:h val="0.43214225444050225"/>
        </c:manualLayout>
      </c:layout>
    </c:legend>
    <c:plotVisOnly val="1"/>
    <c:dispBlanksAs val="gap"/>
  </c:chart>
  <c:txPr>
    <a:bodyPr/>
    <a:lstStyle/>
    <a:p>
      <a:pPr>
        <a:defRPr sz="1400"/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Equalised</a:t>
            </a:r>
            <a:r>
              <a:rPr lang="en-GB" sz="2000" baseline="0"/>
              <a:t> Inner Eye</a:t>
            </a:r>
            <a:endParaRPr lang="en-GB" sz="2000"/>
          </a:p>
        </c:rich>
      </c:tx>
      <c:layout>
        <c:manualLayout>
          <c:xMode val="edge"/>
          <c:yMode val="edge"/>
          <c:x val="0.31220369107405105"/>
          <c:y val="1.7028449333280581E-2"/>
        </c:manualLayout>
      </c:layout>
    </c:title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'EQ Solution L13'!$X$66:$X$146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L13'!$G$66:$G$146</c:f>
              <c:numCache>
                <c:formatCode>General</c:formatCode>
                <c:ptCount val="81"/>
                <c:pt idx="0">
                  <c:v>0.87906703588731983</c:v>
                </c:pt>
                <c:pt idx="1">
                  <c:v>0.87807966490147238</c:v>
                </c:pt>
                <c:pt idx="2">
                  <c:v>0.87512290523581204</c:v>
                </c:pt>
                <c:pt idx="3">
                  <c:v>0.87021277772638439</c:v>
                </c:pt>
                <c:pt idx="4">
                  <c:v>0.86337585385637827</c:v>
                </c:pt>
                <c:pt idx="5">
                  <c:v>0.85464906167168531</c:v>
                </c:pt>
                <c:pt idx="6">
                  <c:v>0.84407941564093758</c:v>
                </c:pt>
                <c:pt idx="7">
                  <c:v>0.83172367207531805</c:v>
                </c:pt>
                <c:pt idx="8">
                  <c:v>0.81764791223444988</c:v>
                </c:pt>
                <c:pt idx="9">
                  <c:v>0.80192705578693879</c:v>
                </c:pt>
                <c:pt idx="10">
                  <c:v>0.78464430786857509</c:v>
                </c:pt>
                <c:pt idx="11">
                  <c:v>0.76589054358545605</c:v>
                </c:pt>
                <c:pt idx="12">
                  <c:v>0.74576363443783011</c:v>
                </c:pt>
                <c:pt idx="13">
                  <c:v>0.72436772178443487</c:v>
                </c:pt>
                <c:pt idx="14">
                  <c:v>0.70181244311465418</c:v>
                </c:pt>
                <c:pt idx="15">
                  <c:v>0.67821211753239607</c:v>
                </c:pt>
                <c:pt idx="16">
                  <c:v>0.6536848974645717</c:v>
                </c:pt>
                <c:pt idx="17">
                  <c:v>0.62835189417024928</c:v>
                </c:pt>
                <c:pt idx="18">
                  <c:v>0.60233628512514281</c:v>
                </c:pt>
                <c:pt idx="19">
                  <c:v>0.57576241177129295</c:v>
                </c:pt>
                <c:pt idx="20">
                  <c:v>0.54875487643573329</c:v>
                </c:pt>
                <c:pt idx="21">
                  <c:v>0.52143764741854004</c:v>
                </c:pt>
                <c:pt idx="22">
                  <c:v>0.49393318131631586</c:v>
                </c:pt>
                <c:pt idx="23">
                  <c:v>0.46636157157143721</c:v>
                </c:pt>
                <c:pt idx="24">
                  <c:v>0.43883973201365428</c:v>
                </c:pt>
                <c:pt idx="25">
                  <c:v>0.41148062378627148</c:v>
                </c:pt>
                <c:pt idx="26">
                  <c:v>0.38439253352604752</c:v>
                </c:pt>
                <c:pt idx="27">
                  <c:v>0.35767841000041023</c:v>
                </c:pt>
                <c:pt idx="28">
                  <c:v>0.33143526560818681</c:v>
                </c:pt>
                <c:pt idx="29">
                  <c:v>0.30575364823554407</c:v>
                </c:pt>
                <c:pt idx="30">
                  <c:v>0.28071718794543887</c:v>
                </c:pt>
                <c:pt idx="31">
                  <c:v>0.25640222188799555</c:v>
                </c:pt>
                <c:pt idx="32">
                  <c:v>0.232877499674461</c:v>
                </c:pt>
                <c:pt idx="33">
                  <c:v>0.21020397028399815</c:v>
                </c:pt>
                <c:pt idx="34">
                  <c:v>0.18843465039651233</c:v>
                </c:pt>
                <c:pt idx="35">
                  <c:v>0.16761457289178008</c:v>
                </c:pt>
                <c:pt idx="36">
                  <c:v>0.14778081315032182</c:v>
                </c:pt>
                <c:pt idx="37">
                  <c:v>0.12896258975788549</c:v>
                </c:pt>
                <c:pt idx="38">
                  <c:v>0.11118143527390434</c:v>
                </c:pt>
                <c:pt idx="39">
                  <c:v>9.4451431892686927E-2</c:v>
                </c:pt>
                <c:pt idx="40">
                  <c:v>7.877950611870424E-2</c:v>
                </c:pt>
                <c:pt idx="41">
                  <c:v>6.4165776004808051E-2</c:v>
                </c:pt>
                <c:pt idx="42">
                  <c:v>5.0603944071111476E-2</c:v>
                </c:pt>
                <c:pt idx="43">
                  <c:v>3.8081728735266093E-2</c:v>
                </c:pt>
                <c:pt idx="44">
                  <c:v>2.6581326940730576E-2</c:v>
                </c:pt>
                <c:pt idx="45">
                  <c:v>1.6079900663422301E-2</c:v>
                </c:pt>
                <c:pt idx="46">
                  <c:v>6.5500801007171818E-3</c:v>
                </c:pt>
                <c:pt idx="47">
                  <c:v>-2.0395234109600777E-3</c:v>
                </c:pt>
                <c:pt idx="48">
                  <c:v>-9.7238013561281068E-3</c:v>
                </c:pt>
                <c:pt idx="49">
                  <c:v>-1.6540635046258009E-2</c:v>
                </c:pt>
                <c:pt idx="50">
                  <c:v>-2.2530391328742919E-2</c:v>
                </c:pt>
                <c:pt idx="51">
                  <c:v>-2.7735432087478987E-2</c:v>
                </c:pt>
                <c:pt idx="52">
                  <c:v>-3.2199642015661764E-2</c:v>
                </c:pt>
                <c:pt idx="53">
                  <c:v>-3.5967978510147706E-2</c:v>
                </c:pt>
                <c:pt idx="54">
                  <c:v>-3.9086046897895632E-2</c:v>
                </c:pt>
                <c:pt idx="55">
                  <c:v>-4.1599703572883277E-2</c:v>
                </c:pt>
                <c:pt idx="56">
                  <c:v>-4.355468900916689E-2</c:v>
                </c:pt>
                <c:pt idx="57">
                  <c:v>-4.4996292033222064E-2</c:v>
                </c:pt>
                <c:pt idx="58">
                  <c:v>-4.5969046195203714E-2</c:v>
                </c:pt>
                <c:pt idx="59">
                  <c:v>-4.6516458581070765E-2</c:v>
                </c:pt>
                <c:pt idx="60">
                  <c:v>-4.6680770960385344E-2</c:v>
                </c:pt>
                <c:pt idx="61">
                  <c:v>-4.6502752770874865E-2</c:v>
                </c:pt>
                <c:pt idx="62">
                  <c:v>-4.6021525101562009E-2</c:v>
                </c:pt>
                <c:pt idx="63">
                  <c:v>-4.5274414550934866E-2</c:v>
                </c:pt>
                <c:pt idx="64">
                  <c:v>-4.4296835603361832E-2</c:v>
                </c:pt>
                <c:pt idx="65">
                  <c:v>-4.3122199982802159E-2</c:v>
                </c:pt>
                <c:pt idx="66">
                  <c:v>-4.1781851304019076E-2</c:v>
                </c:pt>
                <c:pt idx="67">
                  <c:v>-4.0305023243606915E-2</c:v>
                </c:pt>
                <c:pt idx="68">
                  <c:v>-3.8718819391458603E-2</c:v>
                </c:pt>
                <c:pt idx="69">
                  <c:v>-3.7048212913017547E-2</c:v>
                </c:pt>
                <c:pt idx="70">
                  <c:v>-3.5316064148995456E-2</c:v>
                </c:pt>
                <c:pt idx="71">
                  <c:v>-3.3543154297680206E-2</c:v>
                </c:pt>
                <c:pt idx="72">
                  <c:v>-3.1748233361318927E-2</c:v>
                </c:pt>
                <c:pt idx="73">
                  <c:v>-2.9948080588620724E-2</c:v>
                </c:pt>
                <c:pt idx="74">
                  <c:v>-2.8157575706928981E-2</c:v>
                </c:pt>
                <c:pt idx="75">
                  <c:v>-2.6389779307356271E-2</c:v>
                </c:pt>
                <c:pt idx="76">
                  <c:v>-2.4656020821932811E-2</c:v>
                </c:pt>
                <c:pt idx="77">
                  <c:v>-2.2965992611874642E-2</c:v>
                </c:pt>
                <c:pt idx="78">
                  <c:v>-2.1327848769104728E-2</c:v>
                </c:pt>
                <c:pt idx="79">
                  <c:v>-1.9748307318253267E-2</c:v>
                </c:pt>
                <c:pt idx="80">
                  <c:v>-1.8232754592855411E-2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'EQ Solution L13'!$X$66:$X$146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L13'!$H$66:$H$146</c:f>
              <c:numCache>
                <c:formatCode>General</c:formatCode>
                <c:ptCount val="81"/>
                <c:pt idx="0">
                  <c:v>0.12093296411268017</c:v>
                </c:pt>
                <c:pt idx="1">
                  <c:v>0.12192033509852762</c:v>
                </c:pt>
                <c:pt idx="2">
                  <c:v>0.12487709476418796</c:v>
                </c:pt>
                <c:pt idx="3">
                  <c:v>0.12978722227361561</c:v>
                </c:pt>
                <c:pt idx="4">
                  <c:v>0.13662414614362173</c:v>
                </c:pt>
                <c:pt idx="5">
                  <c:v>0.14535093832831469</c:v>
                </c:pt>
                <c:pt idx="6">
                  <c:v>0.15592058435906242</c:v>
                </c:pt>
                <c:pt idx="7">
                  <c:v>0.16827632792468195</c:v>
                </c:pt>
                <c:pt idx="8">
                  <c:v>0.18235208776555012</c:v>
                </c:pt>
                <c:pt idx="9">
                  <c:v>0.19807294421306121</c:v>
                </c:pt>
                <c:pt idx="10">
                  <c:v>0.21535569213142491</c:v>
                </c:pt>
                <c:pt idx="11">
                  <c:v>0.23410945641454395</c:v>
                </c:pt>
                <c:pt idx="12">
                  <c:v>0.25423636556216989</c:v>
                </c:pt>
                <c:pt idx="13">
                  <c:v>0.27563227821556513</c:v>
                </c:pt>
                <c:pt idx="14">
                  <c:v>0.29818755688534582</c:v>
                </c:pt>
                <c:pt idx="15">
                  <c:v>0.32178788246760393</c:v>
                </c:pt>
                <c:pt idx="16">
                  <c:v>0.3463151025354283</c:v>
                </c:pt>
                <c:pt idx="17">
                  <c:v>0.37164810582975072</c:v>
                </c:pt>
                <c:pt idx="18">
                  <c:v>0.39766371487485719</c:v>
                </c:pt>
                <c:pt idx="19">
                  <c:v>0.42423758822870705</c:v>
                </c:pt>
                <c:pt idx="20">
                  <c:v>0.45124512356426671</c:v>
                </c:pt>
                <c:pt idx="21">
                  <c:v>0.47856235258145996</c:v>
                </c:pt>
                <c:pt idx="22">
                  <c:v>0.50606681868368408</c:v>
                </c:pt>
                <c:pt idx="23">
                  <c:v>0.53363842842856279</c:v>
                </c:pt>
                <c:pt idx="24">
                  <c:v>0.56116026798634566</c:v>
                </c:pt>
                <c:pt idx="25">
                  <c:v>0.58851937621372852</c:v>
                </c:pt>
                <c:pt idx="26">
                  <c:v>0.61560746647395248</c:v>
                </c:pt>
                <c:pt idx="27">
                  <c:v>0.64232158999958977</c:v>
                </c:pt>
                <c:pt idx="28">
                  <c:v>0.66856473439181319</c:v>
                </c:pt>
                <c:pt idx="29">
                  <c:v>0.69424635176445593</c:v>
                </c:pt>
                <c:pt idx="30">
                  <c:v>0.71928281205456113</c:v>
                </c:pt>
                <c:pt idx="31">
                  <c:v>0.74359777811200445</c:v>
                </c:pt>
                <c:pt idx="32">
                  <c:v>0.76712250032553897</c:v>
                </c:pt>
                <c:pt idx="33">
                  <c:v>0.78979602971600182</c:v>
                </c:pt>
                <c:pt idx="34">
                  <c:v>0.8115653496034877</c:v>
                </c:pt>
                <c:pt idx="35">
                  <c:v>0.83238542710821994</c:v>
                </c:pt>
                <c:pt idx="36">
                  <c:v>0.85221918684967823</c:v>
                </c:pt>
                <c:pt idx="37">
                  <c:v>0.87103741024211456</c:v>
                </c:pt>
                <c:pt idx="38">
                  <c:v>0.88881856472609566</c:v>
                </c:pt>
                <c:pt idx="39">
                  <c:v>0.9055485681073131</c:v>
                </c:pt>
                <c:pt idx="40">
                  <c:v>0.92122049388129579</c:v>
                </c:pt>
                <c:pt idx="41">
                  <c:v>0.935834223995192</c:v>
                </c:pt>
                <c:pt idx="42">
                  <c:v>0.94939605592888854</c:v>
                </c:pt>
                <c:pt idx="43">
                  <c:v>0.96191827126473395</c:v>
                </c:pt>
                <c:pt idx="44">
                  <c:v>0.97341867305926943</c:v>
                </c:pt>
                <c:pt idx="45">
                  <c:v>0.98392009933657765</c:v>
                </c:pt>
                <c:pt idx="46">
                  <c:v>0.99344991989928277</c:v>
                </c:pt>
                <c:pt idx="47">
                  <c:v>1.00203952341096</c:v>
                </c:pt>
                <c:pt idx="48">
                  <c:v>1.009723801356128</c:v>
                </c:pt>
                <c:pt idx="49">
                  <c:v>1.016540635046258</c:v>
                </c:pt>
                <c:pt idx="50">
                  <c:v>1.0225303913287429</c:v>
                </c:pt>
                <c:pt idx="51">
                  <c:v>1.027735432087479</c:v>
                </c:pt>
                <c:pt idx="52">
                  <c:v>1.0321996420156618</c:v>
                </c:pt>
                <c:pt idx="53">
                  <c:v>1.0359679785101477</c:v>
                </c:pt>
                <c:pt idx="54">
                  <c:v>1.0390860468978955</c:v>
                </c:pt>
                <c:pt idx="55">
                  <c:v>1.0415997035728832</c:v>
                </c:pt>
                <c:pt idx="56">
                  <c:v>1.0435546890091669</c:v>
                </c:pt>
                <c:pt idx="57">
                  <c:v>1.0449962920332221</c:v>
                </c:pt>
                <c:pt idx="58">
                  <c:v>1.0459690461952038</c:v>
                </c:pt>
                <c:pt idx="59">
                  <c:v>1.0465164585810707</c:v>
                </c:pt>
                <c:pt idx="60">
                  <c:v>1.0466807709603854</c:v>
                </c:pt>
                <c:pt idx="61">
                  <c:v>1.0465027527708748</c:v>
                </c:pt>
                <c:pt idx="62">
                  <c:v>1.0460215251015621</c:v>
                </c:pt>
                <c:pt idx="63">
                  <c:v>1.0452744145509349</c:v>
                </c:pt>
                <c:pt idx="64">
                  <c:v>1.0442968356033617</c:v>
                </c:pt>
                <c:pt idx="65">
                  <c:v>1.0431221999828022</c:v>
                </c:pt>
                <c:pt idx="66">
                  <c:v>1.0417818513040191</c:v>
                </c:pt>
                <c:pt idx="67">
                  <c:v>1.0403050232436069</c:v>
                </c:pt>
                <c:pt idx="68">
                  <c:v>1.0387188193914585</c:v>
                </c:pt>
                <c:pt idx="69">
                  <c:v>1.0370482129130176</c:v>
                </c:pt>
                <c:pt idx="70">
                  <c:v>1.0353160641489954</c:v>
                </c:pt>
                <c:pt idx="71">
                  <c:v>1.0335431542976803</c:v>
                </c:pt>
                <c:pt idx="72">
                  <c:v>1.0317482333613188</c:v>
                </c:pt>
                <c:pt idx="73">
                  <c:v>1.0299480805886208</c:v>
                </c:pt>
                <c:pt idx="74">
                  <c:v>1.028157575706929</c:v>
                </c:pt>
                <c:pt idx="75">
                  <c:v>1.0263897793073562</c:v>
                </c:pt>
                <c:pt idx="76">
                  <c:v>1.0246560208219329</c:v>
                </c:pt>
                <c:pt idx="77">
                  <c:v>1.0229659926118746</c:v>
                </c:pt>
                <c:pt idx="78">
                  <c:v>1.0213278487691047</c:v>
                </c:pt>
                <c:pt idx="79">
                  <c:v>1.0197483073182532</c:v>
                </c:pt>
                <c:pt idx="80">
                  <c:v>1.0182327545928553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'EQ Solution L13'!$Z$66:$Z$146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L13'!$I$66:$I$146</c:f>
              <c:numCache>
                <c:formatCode>General</c:formatCode>
                <c:ptCount val="81"/>
                <c:pt idx="0">
                  <c:v>-1.8232754592855411E-2</c:v>
                </c:pt>
                <c:pt idx="1">
                  <c:v>-1.9748307318253267E-2</c:v>
                </c:pt>
                <c:pt idx="2">
                  <c:v>-2.1327848769104752E-2</c:v>
                </c:pt>
                <c:pt idx="3">
                  <c:v>-2.2965992611874642E-2</c:v>
                </c:pt>
                <c:pt idx="4">
                  <c:v>-2.4656020821932842E-2</c:v>
                </c:pt>
                <c:pt idx="5">
                  <c:v>-2.6389779307356271E-2</c:v>
                </c:pt>
                <c:pt idx="6">
                  <c:v>-2.8157575706928981E-2</c:v>
                </c:pt>
                <c:pt idx="7">
                  <c:v>-2.9948080588620741E-2</c:v>
                </c:pt>
                <c:pt idx="8">
                  <c:v>-3.1748233361318941E-2</c:v>
                </c:pt>
                <c:pt idx="9">
                  <c:v>-3.3543154297680254E-2</c:v>
                </c:pt>
                <c:pt idx="10">
                  <c:v>-3.5316064148995456E-2</c:v>
                </c:pt>
                <c:pt idx="11">
                  <c:v>-3.7048212913017554E-2</c:v>
                </c:pt>
                <c:pt idx="12">
                  <c:v>-3.8718819391458645E-2</c:v>
                </c:pt>
                <c:pt idx="13">
                  <c:v>-4.0305023243606942E-2</c:v>
                </c:pt>
                <c:pt idx="14">
                  <c:v>-4.1781851304019048E-2</c:v>
                </c:pt>
                <c:pt idx="15">
                  <c:v>-4.3122199982802159E-2</c:v>
                </c:pt>
                <c:pt idx="16">
                  <c:v>-4.4296835603361832E-2</c:v>
                </c:pt>
                <c:pt idx="17">
                  <c:v>-4.5274414550934901E-2</c:v>
                </c:pt>
                <c:pt idx="18">
                  <c:v>-4.6021525101562037E-2</c:v>
                </c:pt>
                <c:pt idx="19">
                  <c:v>-4.6502752770874831E-2</c:v>
                </c:pt>
                <c:pt idx="20">
                  <c:v>-4.6680770960385344E-2</c:v>
                </c:pt>
                <c:pt idx="21">
                  <c:v>-4.6516458581070771E-2</c:v>
                </c:pt>
                <c:pt idx="22">
                  <c:v>-4.5969046195203749E-2</c:v>
                </c:pt>
                <c:pt idx="23">
                  <c:v>-4.4996292033221967E-2</c:v>
                </c:pt>
                <c:pt idx="24">
                  <c:v>-4.3554689009166862E-2</c:v>
                </c:pt>
                <c:pt idx="25">
                  <c:v>-4.1599703572883277E-2</c:v>
                </c:pt>
                <c:pt idx="26">
                  <c:v>-3.9086046897895632E-2</c:v>
                </c:pt>
                <c:pt idx="27">
                  <c:v>-3.5967978510147734E-2</c:v>
                </c:pt>
                <c:pt idx="28">
                  <c:v>-3.219964201566166E-2</c:v>
                </c:pt>
                <c:pt idx="29">
                  <c:v>-2.7735432087478879E-2</c:v>
                </c:pt>
                <c:pt idx="30">
                  <c:v>-2.2530391328742919E-2</c:v>
                </c:pt>
                <c:pt idx="31">
                  <c:v>-1.6540635046258006E-2</c:v>
                </c:pt>
                <c:pt idx="32">
                  <c:v>-9.7238013561281294E-3</c:v>
                </c:pt>
                <c:pt idx="33">
                  <c:v>-2.0395234109599502E-3</c:v>
                </c:pt>
                <c:pt idx="34">
                  <c:v>6.5500801007173145E-3</c:v>
                </c:pt>
                <c:pt idx="35">
                  <c:v>1.6079900663422294E-2</c:v>
                </c:pt>
                <c:pt idx="36">
                  <c:v>2.6581326940730569E-2</c:v>
                </c:pt>
                <c:pt idx="37">
                  <c:v>3.8081728735266294E-2</c:v>
                </c:pt>
                <c:pt idx="38">
                  <c:v>5.060394407111167E-2</c:v>
                </c:pt>
                <c:pt idx="39">
                  <c:v>6.4165776004808314E-2</c:v>
                </c:pt>
                <c:pt idx="40">
                  <c:v>7.877950611870424E-2</c:v>
                </c:pt>
                <c:pt idx="41">
                  <c:v>9.4451431892686996E-2</c:v>
                </c:pt>
                <c:pt idx="42">
                  <c:v>0.11118143527390455</c:v>
                </c:pt>
                <c:pt idx="43">
                  <c:v>0.12896258975788549</c:v>
                </c:pt>
                <c:pt idx="44">
                  <c:v>0.1477808131503221</c:v>
                </c:pt>
                <c:pt idx="45">
                  <c:v>0.16761457289178008</c:v>
                </c:pt>
                <c:pt idx="46">
                  <c:v>0.18843465039651258</c:v>
                </c:pt>
                <c:pt idx="47">
                  <c:v>0.21020397028399829</c:v>
                </c:pt>
                <c:pt idx="48">
                  <c:v>0.23287749967446131</c:v>
                </c:pt>
                <c:pt idx="49">
                  <c:v>0.25640222188799611</c:v>
                </c:pt>
                <c:pt idx="50">
                  <c:v>0.28071718794543887</c:v>
                </c:pt>
                <c:pt idx="51">
                  <c:v>0.30575364823554418</c:v>
                </c:pt>
                <c:pt idx="52">
                  <c:v>0.33143526560818709</c:v>
                </c:pt>
                <c:pt idx="53">
                  <c:v>0.35767841000041078</c:v>
                </c:pt>
                <c:pt idx="54">
                  <c:v>0.38439253352604791</c:v>
                </c:pt>
                <c:pt idx="55">
                  <c:v>0.41148062378627148</c:v>
                </c:pt>
                <c:pt idx="56">
                  <c:v>0.4388397320136545</c:v>
                </c:pt>
                <c:pt idx="57">
                  <c:v>0.46636157157143748</c:v>
                </c:pt>
                <c:pt idx="58">
                  <c:v>0.49393318131631642</c:v>
                </c:pt>
                <c:pt idx="59">
                  <c:v>0.52143764741854048</c:v>
                </c:pt>
                <c:pt idx="60">
                  <c:v>0.54875487643573329</c:v>
                </c:pt>
                <c:pt idx="61">
                  <c:v>0.57576241177129306</c:v>
                </c:pt>
                <c:pt idx="62">
                  <c:v>0.60233628512514314</c:v>
                </c:pt>
                <c:pt idx="63">
                  <c:v>0.62835189417024984</c:v>
                </c:pt>
                <c:pt idx="64">
                  <c:v>0.65368489746457215</c:v>
                </c:pt>
                <c:pt idx="65">
                  <c:v>0.67821211753239607</c:v>
                </c:pt>
                <c:pt idx="66">
                  <c:v>0.70181244311465429</c:v>
                </c:pt>
                <c:pt idx="67">
                  <c:v>0.72436772178443531</c:v>
                </c:pt>
                <c:pt idx="68">
                  <c:v>0.74576363443783034</c:v>
                </c:pt>
                <c:pt idx="69">
                  <c:v>0.76589054358545605</c:v>
                </c:pt>
                <c:pt idx="70">
                  <c:v>0.78464430786857509</c:v>
                </c:pt>
                <c:pt idx="71">
                  <c:v>0.8019270557869389</c:v>
                </c:pt>
                <c:pt idx="72">
                  <c:v>0.81764791223444999</c:v>
                </c:pt>
                <c:pt idx="73">
                  <c:v>0.83172367207531828</c:v>
                </c:pt>
                <c:pt idx="74">
                  <c:v>0.84407941564093758</c:v>
                </c:pt>
                <c:pt idx="75">
                  <c:v>0.85464906167168531</c:v>
                </c:pt>
                <c:pt idx="76">
                  <c:v>0.86337585385637827</c:v>
                </c:pt>
                <c:pt idx="77">
                  <c:v>0.8702127777263845</c:v>
                </c:pt>
                <c:pt idx="78">
                  <c:v>0.87512290523581215</c:v>
                </c:pt>
                <c:pt idx="79">
                  <c:v>0.87807966490147238</c:v>
                </c:pt>
                <c:pt idx="80">
                  <c:v>0.87906703588731983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'EQ Solution L13'!$Z$66:$Z$146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L13'!$J$66:$J$146</c:f>
              <c:numCache>
                <c:formatCode>General</c:formatCode>
                <c:ptCount val="81"/>
                <c:pt idx="0">
                  <c:v>1.0182327545928553</c:v>
                </c:pt>
                <c:pt idx="1">
                  <c:v>1.0197483073182532</c:v>
                </c:pt>
                <c:pt idx="2">
                  <c:v>1.0213278487691047</c:v>
                </c:pt>
                <c:pt idx="3">
                  <c:v>1.0229659926118746</c:v>
                </c:pt>
                <c:pt idx="4">
                  <c:v>1.0246560208219329</c:v>
                </c:pt>
                <c:pt idx="5">
                  <c:v>1.0263897793073562</c:v>
                </c:pt>
                <c:pt idx="6">
                  <c:v>1.028157575706929</c:v>
                </c:pt>
                <c:pt idx="7">
                  <c:v>1.0299480805886208</c:v>
                </c:pt>
                <c:pt idx="8">
                  <c:v>1.031748233361319</c:v>
                </c:pt>
                <c:pt idx="9">
                  <c:v>1.0335431542976803</c:v>
                </c:pt>
                <c:pt idx="10">
                  <c:v>1.0353160641489954</c:v>
                </c:pt>
                <c:pt idx="11">
                  <c:v>1.0370482129130176</c:v>
                </c:pt>
                <c:pt idx="12">
                  <c:v>1.0387188193914587</c:v>
                </c:pt>
                <c:pt idx="13">
                  <c:v>1.0403050232436069</c:v>
                </c:pt>
                <c:pt idx="14">
                  <c:v>1.0417818513040191</c:v>
                </c:pt>
                <c:pt idx="15">
                  <c:v>1.0431221999828022</c:v>
                </c:pt>
                <c:pt idx="16">
                  <c:v>1.0442968356033617</c:v>
                </c:pt>
                <c:pt idx="17">
                  <c:v>1.0452744145509349</c:v>
                </c:pt>
                <c:pt idx="18">
                  <c:v>1.0460215251015621</c:v>
                </c:pt>
                <c:pt idx="19">
                  <c:v>1.0465027527708748</c:v>
                </c:pt>
                <c:pt idx="20">
                  <c:v>1.0466807709603854</c:v>
                </c:pt>
                <c:pt idx="21">
                  <c:v>1.0465164585810707</c:v>
                </c:pt>
                <c:pt idx="22">
                  <c:v>1.0459690461952038</c:v>
                </c:pt>
                <c:pt idx="23">
                  <c:v>1.0449962920332219</c:v>
                </c:pt>
                <c:pt idx="24">
                  <c:v>1.0435546890091669</c:v>
                </c:pt>
                <c:pt idx="25">
                  <c:v>1.0415997035728832</c:v>
                </c:pt>
                <c:pt idx="26">
                  <c:v>1.0390860468978955</c:v>
                </c:pt>
                <c:pt idx="27">
                  <c:v>1.0359679785101477</c:v>
                </c:pt>
                <c:pt idx="28">
                  <c:v>1.0321996420156616</c:v>
                </c:pt>
                <c:pt idx="29">
                  <c:v>1.027735432087479</c:v>
                </c:pt>
                <c:pt idx="30">
                  <c:v>1.0225303913287429</c:v>
                </c:pt>
                <c:pt idx="31">
                  <c:v>1.016540635046258</c:v>
                </c:pt>
                <c:pt idx="32">
                  <c:v>1.009723801356128</c:v>
                </c:pt>
                <c:pt idx="33">
                  <c:v>1.00203952341096</c:v>
                </c:pt>
                <c:pt idx="34">
                  <c:v>0.99344991989928266</c:v>
                </c:pt>
                <c:pt idx="35">
                  <c:v>0.98392009933657776</c:v>
                </c:pt>
                <c:pt idx="36">
                  <c:v>0.97341867305926943</c:v>
                </c:pt>
                <c:pt idx="37">
                  <c:v>0.96191827126473373</c:v>
                </c:pt>
                <c:pt idx="38">
                  <c:v>0.94939605592888832</c:v>
                </c:pt>
                <c:pt idx="39">
                  <c:v>0.93583422399519167</c:v>
                </c:pt>
                <c:pt idx="40">
                  <c:v>0.92122049388129579</c:v>
                </c:pt>
                <c:pt idx="41">
                  <c:v>0.90554856810731299</c:v>
                </c:pt>
                <c:pt idx="42">
                  <c:v>0.88881856472609544</c:v>
                </c:pt>
                <c:pt idx="43">
                  <c:v>0.87103741024211456</c:v>
                </c:pt>
                <c:pt idx="44">
                  <c:v>0.8522191868496779</c:v>
                </c:pt>
                <c:pt idx="45">
                  <c:v>0.83238542710821994</c:v>
                </c:pt>
                <c:pt idx="46">
                  <c:v>0.81156534960348736</c:v>
                </c:pt>
                <c:pt idx="47">
                  <c:v>0.78979602971600171</c:v>
                </c:pt>
                <c:pt idx="48">
                  <c:v>0.76712250032553864</c:v>
                </c:pt>
                <c:pt idx="49">
                  <c:v>0.74359777811200389</c:v>
                </c:pt>
                <c:pt idx="50">
                  <c:v>0.71928281205456113</c:v>
                </c:pt>
                <c:pt idx="51">
                  <c:v>0.69424635176445582</c:v>
                </c:pt>
                <c:pt idx="52">
                  <c:v>0.66856473439181285</c:v>
                </c:pt>
                <c:pt idx="53">
                  <c:v>0.64232158999958922</c:v>
                </c:pt>
                <c:pt idx="54">
                  <c:v>0.61560746647395215</c:v>
                </c:pt>
                <c:pt idx="55">
                  <c:v>0.58851937621372852</c:v>
                </c:pt>
                <c:pt idx="56">
                  <c:v>0.56116026798634544</c:v>
                </c:pt>
                <c:pt idx="57">
                  <c:v>0.53363842842856246</c:v>
                </c:pt>
                <c:pt idx="58">
                  <c:v>0.50606681868368364</c:v>
                </c:pt>
                <c:pt idx="59">
                  <c:v>0.47856235258145952</c:v>
                </c:pt>
                <c:pt idx="60">
                  <c:v>0.45124512356426671</c:v>
                </c:pt>
                <c:pt idx="61">
                  <c:v>0.42423758822870694</c:v>
                </c:pt>
                <c:pt idx="62">
                  <c:v>0.39766371487485686</c:v>
                </c:pt>
                <c:pt idx="63">
                  <c:v>0.37164810582975016</c:v>
                </c:pt>
                <c:pt idx="64">
                  <c:v>0.34631510253542785</c:v>
                </c:pt>
                <c:pt idx="65">
                  <c:v>0.32178788246760393</c:v>
                </c:pt>
                <c:pt idx="66">
                  <c:v>0.29818755688534571</c:v>
                </c:pt>
                <c:pt idx="67">
                  <c:v>0.27563227821556469</c:v>
                </c:pt>
                <c:pt idx="68">
                  <c:v>0.25423636556216966</c:v>
                </c:pt>
                <c:pt idx="69">
                  <c:v>0.23410945641454395</c:v>
                </c:pt>
                <c:pt idx="70">
                  <c:v>0.21535569213142491</c:v>
                </c:pt>
                <c:pt idx="71">
                  <c:v>0.1980729442130611</c:v>
                </c:pt>
                <c:pt idx="72">
                  <c:v>0.18235208776555001</c:v>
                </c:pt>
                <c:pt idx="73">
                  <c:v>0.16827632792468172</c:v>
                </c:pt>
                <c:pt idx="74">
                  <c:v>0.15592058435906242</c:v>
                </c:pt>
                <c:pt idx="75">
                  <c:v>0.14535093832831469</c:v>
                </c:pt>
                <c:pt idx="76">
                  <c:v>0.13662414614362173</c:v>
                </c:pt>
                <c:pt idx="77">
                  <c:v>0.1297872222736155</c:v>
                </c:pt>
                <c:pt idx="78">
                  <c:v>0.12487709476418785</c:v>
                </c:pt>
                <c:pt idx="79">
                  <c:v>0.12192033509852762</c:v>
                </c:pt>
                <c:pt idx="80">
                  <c:v>0.12093296411268017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'EQ Solution L13'!$W$106:$W$186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L13'!$U$106:$U$186</c:f>
              <c:numCache>
                <c:formatCode>General</c:formatCode>
                <c:ptCount val="81"/>
                <c:pt idx="0">
                  <c:v>0.15747874276789964</c:v>
                </c:pt>
                <c:pt idx="1">
                  <c:v>0.158520296591389</c:v>
                </c:pt>
                <c:pt idx="2">
                  <c:v>0.16166869628707348</c:v>
                </c:pt>
                <c:pt idx="3">
                  <c:v>0.1669042140118876</c:v>
                </c:pt>
                <c:pt idx="4">
                  <c:v>0.17419437225404211</c:v>
                </c:pt>
                <c:pt idx="5">
                  <c:v>0.18349412812495691</c:v>
                </c:pt>
                <c:pt idx="6">
                  <c:v>0.19474613301933852</c:v>
                </c:pt>
                <c:pt idx="7">
                  <c:v>0.20788106663964534</c:v>
                </c:pt>
                <c:pt idx="8">
                  <c:v>0.22281804404027183</c:v>
                </c:pt>
                <c:pt idx="9">
                  <c:v>0.23946509397345461</c:v>
                </c:pt>
                <c:pt idx="10">
                  <c:v>0.25771970641082476</c:v>
                </c:pt>
                <c:pt idx="11">
                  <c:v>0.27746944667243212</c:v>
                </c:pt>
                <c:pt idx="12">
                  <c:v>0.29859263312229689</c:v>
                </c:pt>
                <c:pt idx="13">
                  <c:v>0.32095907489243092</c:v>
                </c:pt>
                <c:pt idx="14">
                  <c:v>0.34443086558463887</c:v>
                </c:pt>
                <c:pt idx="15">
                  <c:v>0.36886322838228236</c:v>
                </c:pt>
                <c:pt idx="16">
                  <c:v>0.39410540749531497</c:v>
                </c:pt>
                <c:pt idx="17">
                  <c:v>0.42000160037505974</c:v>
                </c:pt>
                <c:pt idx="18">
                  <c:v>0.44639192468459232</c:v>
                </c:pt>
                <c:pt idx="19">
                  <c:v>0.47311341361009407</c:v>
                </c:pt>
                <c:pt idx="20">
                  <c:v>0.5000010327610358</c:v>
                </c:pt>
                <c:pt idx="21">
                  <c:v>0.52688871164368245</c:v>
                </c:pt>
                <c:pt idx="22">
                  <c:v>0.55361038251215799</c:v>
                </c:pt>
                <c:pt idx="23">
                  <c:v>0.58000101931036796</c:v>
                </c:pt>
                <c:pt idx="24">
                  <c:v>0.60589766941962331</c:v>
                </c:pt>
                <c:pt idx="25">
                  <c:v>0.631140471020882</c:v>
                </c:pt>
                <c:pt idx="26">
                  <c:v>0.65557364906382043</c:v>
                </c:pt>
                <c:pt idx="27">
                  <c:v>0.67904648310128313</c:v>
                </c:pt>
                <c:pt idx="28">
                  <c:v>0.70141424058802015</c:v>
                </c:pt>
                <c:pt idx="29">
                  <c:v>0.72253906964576831</c:v>
                </c:pt>
                <c:pt idx="30">
                  <c:v>0.74229084574978244</c:v>
                </c:pt>
                <c:pt idx="31">
                  <c:v>0.7605479672808918</c:v>
                </c:pt>
                <c:pt idx="32">
                  <c:v>0.77719809539780671</c:v>
                </c:pt>
                <c:pt idx="33">
                  <c:v>0.79213883420282016</c:v>
                </c:pt>
                <c:pt idx="34">
                  <c:v>0.80527834768743367</c:v>
                </c:pt>
                <c:pt idx="35">
                  <c:v>0.81653591044164364</c:v>
                </c:pt>
                <c:pt idx="36">
                  <c:v>0.82584238958268685</c:v>
                </c:pt>
                <c:pt idx="37">
                  <c:v>0.83314065579955243</c:v>
                </c:pt>
                <c:pt idx="38">
                  <c:v>0.83838592181498728</c:v>
                </c:pt>
                <c:pt idx="39">
                  <c:v>0.84154600693624459</c:v>
                </c:pt>
                <c:pt idx="40">
                  <c:v>0.84260152670160893</c:v>
                </c:pt>
                <c:pt idx="41">
                  <c:v>0.84154600693624459</c:v>
                </c:pt>
                <c:pt idx="42">
                  <c:v>0.83838592181498717</c:v>
                </c:pt>
                <c:pt idx="43">
                  <c:v>0.83314065579955243</c:v>
                </c:pt>
                <c:pt idx="44">
                  <c:v>0.82584238958268685</c:v>
                </c:pt>
                <c:pt idx="45">
                  <c:v>0.81653591044164364</c:v>
                </c:pt>
                <c:pt idx="46">
                  <c:v>0.80527834768743334</c:v>
                </c:pt>
                <c:pt idx="47">
                  <c:v>0.79213883420282005</c:v>
                </c:pt>
                <c:pt idx="48">
                  <c:v>0.77719809539780649</c:v>
                </c:pt>
                <c:pt idx="49">
                  <c:v>0.76054796728089136</c:v>
                </c:pt>
                <c:pt idx="50">
                  <c:v>0.74229084574978244</c:v>
                </c:pt>
                <c:pt idx="51">
                  <c:v>0.72253906964576808</c:v>
                </c:pt>
                <c:pt idx="52">
                  <c:v>0.70141424058801993</c:v>
                </c:pt>
                <c:pt idx="53">
                  <c:v>0.67904648310128257</c:v>
                </c:pt>
                <c:pt idx="54">
                  <c:v>0.6555736490638201</c:v>
                </c:pt>
                <c:pt idx="55">
                  <c:v>0.631140471020882</c:v>
                </c:pt>
                <c:pt idx="56">
                  <c:v>0.60589766941962286</c:v>
                </c:pt>
                <c:pt idx="57">
                  <c:v>0.58000101931036729</c:v>
                </c:pt>
                <c:pt idx="58">
                  <c:v>0.55361038251215744</c:v>
                </c:pt>
                <c:pt idx="59">
                  <c:v>0.52688871164368212</c:v>
                </c:pt>
                <c:pt idx="60">
                  <c:v>0.5000010327610358</c:v>
                </c:pt>
                <c:pt idx="61">
                  <c:v>0.47311341361009362</c:v>
                </c:pt>
                <c:pt idx="62">
                  <c:v>0.44639192468459177</c:v>
                </c:pt>
                <c:pt idx="63">
                  <c:v>0.42000160037505929</c:v>
                </c:pt>
                <c:pt idx="64">
                  <c:v>0.39410540749531453</c:v>
                </c:pt>
                <c:pt idx="65">
                  <c:v>0.36886322838228236</c:v>
                </c:pt>
                <c:pt idx="66">
                  <c:v>0.34443086558463865</c:v>
                </c:pt>
                <c:pt idx="67">
                  <c:v>0.32095907489243025</c:v>
                </c:pt>
                <c:pt idx="68">
                  <c:v>0.29859263312229634</c:v>
                </c:pt>
                <c:pt idx="69">
                  <c:v>0.27746944667243223</c:v>
                </c:pt>
                <c:pt idx="70">
                  <c:v>0.25771970641082476</c:v>
                </c:pt>
                <c:pt idx="71">
                  <c:v>0.23946509397345417</c:v>
                </c:pt>
                <c:pt idx="72">
                  <c:v>0.2228180440402715</c:v>
                </c:pt>
                <c:pt idx="73">
                  <c:v>0.20788106663964512</c:v>
                </c:pt>
                <c:pt idx="74">
                  <c:v>0.19474613301933874</c:v>
                </c:pt>
                <c:pt idx="75">
                  <c:v>0.18349412812495691</c:v>
                </c:pt>
                <c:pt idx="76">
                  <c:v>0.17419437225404211</c:v>
                </c:pt>
                <c:pt idx="77">
                  <c:v>0.16690421401188749</c:v>
                </c:pt>
                <c:pt idx="78">
                  <c:v>0.16166869628707325</c:v>
                </c:pt>
                <c:pt idx="79">
                  <c:v>0.15852029659138933</c:v>
                </c:pt>
                <c:pt idx="80">
                  <c:v>0.15747874276789964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'EQ Solution L13'!$W$106:$W$186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L13'!$T$106:$T$186</c:f>
              <c:numCache>
                <c:formatCode>General</c:formatCode>
                <c:ptCount val="81"/>
                <c:pt idx="0">
                  <c:v>0.84252125723210036</c:v>
                </c:pt>
                <c:pt idx="1">
                  <c:v>0.841479703408611</c:v>
                </c:pt>
                <c:pt idx="2">
                  <c:v>0.83833130371292652</c:v>
                </c:pt>
                <c:pt idx="3">
                  <c:v>0.8330957859881124</c:v>
                </c:pt>
                <c:pt idx="4">
                  <c:v>0.82580562774595789</c:v>
                </c:pt>
                <c:pt idx="5">
                  <c:v>0.81650587187504309</c:v>
                </c:pt>
                <c:pt idx="6">
                  <c:v>0.80525386698066148</c:v>
                </c:pt>
                <c:pt idx="7">
                  <c:v>0.79211893336035466</c:v>
                </c:pt>
                <c:pt idx="8">
                  <c:v>0.77718195595972817</c:v>
                </c:pt>
                <c:pt idx="9">
                  <c:v>0.76053490602654539</c:v>
                </c:pt>
                <c:pt idx="10">
                  <c:v>0.74228029358917524</c:v>
                </c:pt>
                <c:pt idx="11">
                  <c:v>0.72253055332756788</c:v>
                </c:pt>
                <c:pt idx="12">
                  <c:v>0.70140736687770311</c:v>
                </c:pt>
                <c:pt idx="13">
                  <c:v>0.67904092510756908</c:v>
                </c:pt>
                <c:pt idx="14">
                  <c:v>0.65556913441536113</c:v>
                </c:pt>
                <c:pt idx="15">
                  <c:v>0.63113677161771764</c:v>
                </c:pt>
                <c:pt idx="16">
                  <c:v>0.60589459250468503</c:v>
                </c:pt>
                <c:pt idx="17">
                  <c:v>0.57999839962494026</c:v>
                </c:pt>
                <c:pt idx="18">
                  <c:v>0.55360807531540768</c:v>
                </c:pt>
                <c:pt idx="19">
                  <c:v>0.52688658638990593</c:v>
                </c:pt>
                <c:pt idx="20">
                  <c:v>0.4999989672389642</c:v>
                </c:pt>
                <c:pt idx="21">
                  <c:v>0.47311128835631755</c:v>
                </c:pt>
                <c:pt idx="22">
                  <c:v>0.44638961748784201</c:v>
                </c:pt>
                <c:pt idx="23">
                  <c:v>0.41999898068963204</c:v>
                </c:pt>
                <c:pt idx="24">
                  <c:v>0.39410233058037669</c:v>
                </c:pt>
                <c:pt idx="25">
                  <c:v>0.368859528979118</c:v>
                </c:pt>
                <c:pt idx="26">
                  <c:v>0.34442635093617957</c:v>
                </c:pt>
                <c:pt idx="27">
                  <c:v>0.32095351689871687</c:v>
                </c:pt>
                <c:pt idx="28">
                  <c:v>0.29858575941197985</c:v>
                </c:pt>
                <c:pt idx="29">
                  <c:v>0.27746093035423169</c:v>
                </c:pt>
                <c:pt idx="30">
                  <c:v>0.25770915425021756</c:v>
                </c:pt>
                <c:pt idx="31">
                  <c:v>0.2394520327191082</c:v>
                </c:pt>
                <c:pt idx="32">
                  <c:v>0.22280190460219329</c:v>
                </c:pt>
                <c:pt idx="33">
                  <c:v>0.20786116579717984</c:v>
                </c:pt>
                <c:pt idx="34">
                  <c:v>0.19472165231256633</c:v>
                </c:pt>
                <c:pt idx="35">
                  <c:v>0.18346408955835636</c:v>
                </c:pt>
                <c:pt idx="36">
                  <c:v>0.17415761041731315</c:v>
                </c:pt>
                <c:pt idx="37">
                  <c:v>0.16685934420044757</c:v>
                </c:pt>
                <c:pt idx="38">
                  <c:v>0.16161407818501272</c:v>
                </c:pt>
                <c:pt idx="39">
                  <c:v>0.15845399306375541</c:v>
                </c:pt>
                <c:pt idx="40">
                  <c:v>0.15739847329839107</c:v>
                </c:pt>
                <c:pt idx="41">
                  <c:v>0.15845399306375541</c:v>
                </c:pt>
                <c:pt idx="42">
                  <c:v>0.16161407818501283</c:v>
                </c:pt>
                <c:pt idx="43">
                  <c:v>0.16685934420044757</c:v>
                </c:pt>
                <c:pt idx="44">
                  <c:v>0.17415761041731315</c:v>
                </c:pt>
                <c:pt idx="45">
                  <c:v>0.18346408955835636</c:v>
                </c:pt>
                <c:pt idx="46">
                  <c:v>0.19472165231256666</c:v>
                </c:pt>
                <c:pt idx="47">
                  <c:v>0.20786116579717995</c:v>
                </c:pt>
                <c:pt idx="48">
                  <c:v>0.22280190460219351</c:v>
                </c:pt>
                <c:pt idx="49">
                  <c:v>0.23945203271910864</c:v>
                </c:pt>
                <c:pt idx="50">
                  <c:v>0.25770915425021756</c:v>
                </c:pt>
                <c:pt idx="51">
                  <c:v>0.27746093035423192</c:v>
                </c:pt>
                <c:pt idx="52">
                  <c:v>0.29858575941198007</c:v>
                </c:pt>
                <c:pt idx="53">
                  <c:v>0.32095351689871743</c:v>
                </c:pt>
                <c:pt idx="54">
                  <c:v>0.3444263509361799</c:v>
                </c:pt>
                <c:pt idx="55">
                  <c:v>0.368859528979118</c:v>
                </c:pt>
                <c:pt idx="56">
                  <c:v>0.39410233058037714</c:v>
                </c:pt>
                <c:pt idx="57">
                  <c:v>0.41999898068963271</c:v>
                </c:pt>
                <c:pt idx="58">
                  <c:v>0.44638961748784256</c:v>
                </c:pt>
                <c:pt idx="59">
                  <c:v>0.47311128835631788</c:v>
                </c:pt>
                <c:pt idx="60">
                  <c:v>0.4999989672389642</c:v>
                </c:pt>
                <c:pt idx="61">
                  <c:v>0.52688658638990638</c:v>
                </c:pt>
                <c:pt idx="62">
                  <c:v>0.55360807531540823</c:v>
                </c:pt>
                <c:pt idx="63">
                  <c:v>0.57999839962494071</c:v>
                </c:pt>
                <c:pt idx="64">
                  <c:v>0.60589459250468547</c:v>
                </c:pt>
                <c:pt idx="65">
                  <c:v>0.63113677161771764</c:v>
                </c:pt>
                <c:pt idx="66">
                  <c:v>0.65556913441536135</c:v>
                </c:pt>
                <c:pt idx="67">
                  <c:v>0.67904092510756975</c:v>
                </c:pt>
                <c:pt idx="68">
                  <c:v>0.70140736687770366</c:v>
                </c:pt>
                <c:pt idx="69">
                  <c:v>0.72253055332756777</c:v>
                </c:pt>
                <c:pt idx="70">
                  <c:v>0.74228029358917524</c:v>
                </c:pt>
                <c:pt idx="71">
                  <c:v>0.76053490602654583</c:v>
                </c:pt>
                <c:pt idx="72">
                  <c:v>0.7771819559597285</c:v>
                </c:pt>
                <c:pt idx="73">
                  <c:v>0.79211893336035488</c:v>
                </c:pt>
                <c:pt idx="74">
                  <c:v>0.80525386698066126</c:v>
                </c:pt>
                <c:pt idx="75">
                  <c:v>0.81650587187504309</c:v>
                </c:pt>
                <c:pt idx="76">
                  <c:v>0.82580562774595789</c:v>
                </c:pt>
                <c:pt idx="77">
                  <c:v>0.83309578598811251</c:v>
                </c:pt>
                <c:pt idx="78">
                  <c:v>0.83833130371292675</c:v>
                </c:pt>
                <c:pt idx="79">
                  <c:v>0.84147970340861067</c:v>
                </c:pt>
                <c:pt idx="80">
                  <c:v>0.84252125723210036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'EQ Solution L16'!#REF!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7"/>
          <c:order val="7"/>
          <c:tx>
            <c:v>Shift Test</c:v>
          </c:tx>
          <c:marker>
            <c:symbol val="none"/>
          </c:marker>
          <c:xVal>
            <c:numRef>
              <c:f>'EQ Solution L16'!#REF!</c:f>
            </c:numRef>
          </c:xVal>
          <c:yVal>
            <c:numRef>
              <c:f>'EQ Solution L16'!#REF!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'EQ Solution L13'!$Y$106:$Y$186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L13'!$U$106:$U$186</c:f>
              <c:numCache>
                <c:formatCode>General</c:formatCode>
                <c:ptCount val="81"/>
                <c:pt idx="0">
                  <c:v>0.15747874276789964</c:v>
                </c:pt>
                <c:pt idx="1">
                  <c:v>0.158520296591389</c:v>
                </c:pt>
                <c:pt idx="2">
                  <c:v>0.16166869628707348</c:v>
                </c:pt>
                <c:pt idx="3">
                  <c:v>0.1669042140118876</c:v>
                </c:pt>
                <c:pt idx="4">
                  <c:v>0.17419437225404211</c:v>
                </c:pt>
                <c:pt idx="5">
                  <c:v>0.18349412812495691</c:v>
                </c:pt>
                <c:pt idx="6">
                  <c:v>0.19474613301933852</c:v>
                </c:pt>
                <c:pt idx="7">
                  <c:v>0.20788106663964534</c:v>
                </c:pt>
                <c:pt idx="8">
                  <c:v>0.22281804404027183</c:v>
                </c:pt>
                <c:pt idx="9">
                  <c:v>0.23946509397345461</c:v>
                </c:pt>
                <c:pt idx="10">
                  <c:v>0.25771970641082476</c:v>
                </c:pt>
                <c:pt idx="11">
                  <c:v>0.27746944667243212</c:v>
                </c:pt>
                <c:pt idx="12">
                  <c:v>0.29859263312229689</c:v>
                </c:pt>
                <c:pt idx="13">
                  <c:v>0.32095907489243092</c:v>
                </c:pt>
                <c:pt idx="14">
                  <c:v>0.34443086558463887</c:v>
                </c:pt>
                <c:pt idx="15">
                  <c:v>0.36886322838228236</c:v>
                </c:pt>
                <c:pt idx="16">
                  <c:v>0.39410540749531497</c:v>
                </c:pt>
                <c:pt idx="17">
                  <c:v>0.42000160037505974</c:v>
                </c:pt>
                <c:pt idx="18">
                  <c:v>0.44639192468459232</c:v>
                </c:pt>
                <c:pt idx="19">
                  <c:v>0.47311341361009407</c:v>
                </c:pt>
                <c:pt idx="20">
                  <c:v>0.5000010327610358</c:v>
                </c:pt>
                <c:pt idx="21">
                  <c:v>0.52688871164368245</c:v>
                </c:pt>
                <c:pt idx="22">
                  <c:v>0.55361038251215799</c:v>
                </c:pt>
                <c:pt idx="23">
                  <c:v>0.58000101931036796</c:v>
                </c:pt>
                <c:pt idx="24">
                  <c:v>0.60589766941962331</c:v>
                </c:pt>
                <c:pt idx="25">
                  <c:v>0.631140471020882</c:v>
                </c:pt>
                <c:pt idx="26">
                  <c:v>0.65557364906382043</c:v>
                </c:pt>
                <c:pt idx="27">
                  <c:v>0.67904648310128313</c:v>
                </c:pt>
                <c:pt idx="28">
                  <c:v>0.70141424058802015</c:v>
                </c:pt>
                <c:pt idx="29">
                  <c:v>0.72253906964576831</c:v>
                </c:pt>
                <c:pt idx="30">
                  <c:v>0.74229084574978244</c:v>
                </c:pt>
                <c:pt idx="31">
                  <c:v>0.7605479672808918</c:v>
                </c:pt>
                <c:pt idx="32">
                  <c:v>0.77719809539780671</c:v>
                </c:pt>
                <c:pt idx="33">
                  <c:v>0.79213883420282016</c:v>
                </c:pt>
                <c:pt idx="34">
                  <c:v>0.80527834768743367</c:v>
                </c:pt>
                <c:pt idx="35">
                  <c:v>0.81653591044164364</c:v>
                </c:pt>
                <c:pt idx="36">
                  <c:v>0.82584238958268685</c:v>
                </c:pt>
                <c:pt idx="37">
                  <c:v>0.83314065579955243</c:v>
                </c:pt>
                <c:pt idx="38">
                  <c:v>0.83838592181498728</c:v>
                </c:pt>
                <c:pt idx="39">
                  <c:v>0.84154600693624459</c:v>
                </c:pt>
                <c:pt idx="40">
                  <c:v>0.84260152670160893</c:v>
                </c:pt>
                <c:pt idx="41">
                  <c:v>0.84154600693624459</c:v>
                </c:pt>
                <c:pt idx="42">
                  <c:v>0.83838592181498717</c:v>
                </c:pt>
                <c:pt idx="43">
                  <c:v>0.83314065579955243</c:v>
                </c:pt>
                <c:pt idx="44">
                  <c:v>0.82584238958268685</c:v>
                </c:pt>
                <c:pt idx="45">
                  <c:v>0.81653591044164364</c:v>
                </c:pt>
                <c:pt idx="46">
                  <c:v>0.80527834768743334</c:v>
                </c:pt>
                <c:pt idx="47">
                  <c:v>0.79213883420282005</c:v>
                </c:pt>
                <c:pt idx="48">
                  <c:v>0.77719809539780649</c:v>
                </c:pt>
                <c:pt idx="49">
                  <c:v>0.76054796728089136</c:v>
                </c:pt>
                <c:pt idx="50">
                  <c:v>0.74229084574978244</c:v>
                </c:pt>
                <c:pt idx="51">
                  <c:v>0.72253906964576808</c:v>
                </c:pt>
                <c:pt idx="52">
                  <c:v>0.70141424058801993</c:v>
                </c:pt>
                <c:pt idx="53">
                  <c:v>0.67904648310128257</c:v>
                </c:pt>
                <c:pt idx="54">
                  <c:v>0.6555736490638201</c:v>
                </c:pt>
                <c:pt idx="55">
                  <c:v>0.631140471020882</c:v>
                </c:pt>
                <c:pt idx="56">
                  <c:v>0.60589766941962286</c:v>
                </c:pt>
                <c:pt idx="57">
                  <c:v>0.58000101931036729</c:v>
                </c:pt>
                <c:pt idx="58">
                  <c:v>0.55361038251215744</c:v>
                </c:pt>
                <c:pt idx="59">
                  <c:v>0.52688871164368212</c:v>
                </c:pt>
                <c:pt idx="60">
                  <c:v>0.5000010327610358</c:v>
                </c:pt>
                <c:pt idx="61">
                  <c:v>0.47311341361009362</c:v>
                </c:pt>
                <c:pt idx="62">
                  <c:v>0.44639192468459177</c:v>
                </c:pt>
                <c:pt idx="63">
                  <c:v>0.42000160037505929</c:v>
                </c:pt>
                <c:pt idx="64">
                  <c:v>0.39410540749531453</c:v>
                </c:pt>
                <c:pt idx="65">
                  <c:v>0.36886322838228236</c:v>
                </c:pt>
                <c:pt idx="66">
                  <c:v>0.34443086558463865</c:v>
                </c:pt>
                <c:pt idx="67">
                  <c:v>0.32095907489243025</c:v>
                </c:pt>
                <c:pt idx="68">
                  <c:v>0.29859263312229634</c:v>
                </c:pt>
                <c:pt idx="69">
                  <c:v>0.27746944667243223</c:v>
                </c:pt>
                <c:pt idx="70">
                  <c:v>0.25771970641082476</c:v>
                </c:pt>
                <c:pt idx="71">
                  <c:v>0.23946509397345417</c:v>
                </c:pt>
                <c:pt idx="72">
                  <c:v>0.2228180440402715</c:v>
                </c:pt>
                <c:pt idx="73">
                  <c:v>0.20788106663964512</c:v>
                </c:pt>
                <c:pt idx="74">
                  <c:v>0.19474613301933874</c:v>
                </c:pt>
                <c:pt idx="75">
                  <c:v>0.18349412812495691</c:v>
                </c:pt>
                <c:pt idx="76">
                  <c:v>0.17419437225404211</c:v>
                </c:pt>
                <c:pt idx="77">
                  <c:v>0.16690421401188749</c:v>
                </c:pt>
                <c:pt idx="78">
                  <c:v>0.16166869628707325</c:v>
                </c:pt>
                <c:pt idx="79">
                  <c:v>0.15852029659138933</c:v>
                </c:pt>
                <c:pt idx="80">
                  <c:v>0.15747874276789964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'EQ Solution L13'!$Y$106:$Y$184</c:f>
              <c:numCache>
                <c:formatCode>General</c:formatCode>
                <c:ptCount val="79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</c:numCache>
            </c:numRef>
          </c:xVal>
          <c:yVal>
            <c:numRef>
              <c:f>'EQ Solution L13'!$T$106:$T$186</c:f>
              <c:numCache>
                <c:formatCode>General</c:formatCode>
                <c:ptCount val="81"/>
                <c:pt idx="0">
                  <c:v>0.84252125723210036</c:v>
                </c:pt>
                <c:pt idx="1">
                  <c:v>0.841479703408611</c:v>
                </c:pt>
                <c:pt idx="2">
                  <c:v>0.83833130371292652</c:v>
                </c:pt>
                <c:pt idx="3">
                  <c:v>0.8330957859881124</c:v>
                </c:pt>
                <c:pt idx="4">
                  <c:v>0.82580562774595789</c:v>
                </c:pt>
                <c:pt idx="5">
                  <c:v>0.81650587187504309</c:v>
                </c:pt>
                <c:pt idx="6">
                  <c:v>0.80525386698066148</c:v>
                </c:pt>
                <c:pt idx="7">
                  <c:v>0.79211893336035466</c:v>
                </c:pt>
                <c:pt idx="8">
                  <c:v>0.77718195595972817</c:v>
                </c:pt>
                <c:pt idx="9">
                  <c:v>0.76053490602654539</c:v>
                </c:pt>
                <c:pt idx="10">
                  <c:v>0.74228029358917524</c:v>
                </c:pt>
                <c:pt idx="11">
                  <c:v>0.72253055332756788</c:v>
                </c:pt>
                <c:pt idx="12">
                  <c:v>0.70140736687770311</c:v>
                </c:pt>
                <c:pt idx="13">
                  <c:v>0.67904092510756908</c:v>
                </c:pt>
                <c:pt idx="14">
                  <c:v>0.65556913441536113</c:v>
                </c:pt>
                <c:pt idx="15">
                  <c:v>0.63113677161771764</c:v>
                </c:pt>
                <c:pt idx="16">
                  <c:v>0.60589459250468503</c:v>
                </c:pt>
                <c:pt idx="17">
                  <c:v>0.57999839962494026</c:v>
                </c:pt>
                <c:pt idx="18">
                  <c:v>0.55360807531540768</c:v>
                </c:pt>
                <c:pt idx="19">
                  <c:v>0.52688658638990593</c:v>
                </c:pt>
                <c:pt idx="20">
                  <c:v>0.4999989672389642</c:v>
                </c:pt>
                <c:pt idx="21">
                  <c:v>0.47311128835631755</c:v>
                </c:pt>
                <c:pt idx="22">
                  <c:v>0.44638961748784201</c:v>
                </c:pt>
                <c:pt idx="23">
                  <c:v>0.41999898068963204</c:v>
                </c:pt>
                <c:pt idx="24">
                  <c:v>0.39410233058037669</c:v>
                </c:pt>
                <c:pt idx="25">
                  <c:v>0.368859528979118</c:v>
                </c:pt>
                <c:pt idx="26">
                  <c:v>0.34442635093617957</c:v>
                </c:pt>
                <c:pt idx="27">
                  <c:v>0.32095351689871687</c:v>
                </c:pt>
                <c:pt idx="28">
                  <c:v>0.29858575941197985</c:v>
                </c:pt>
                <c:pt idx="29">
                  <c:v>0.27746093035423169</c:v>
                </c:pt>
                <c:pt idx="30">
                  <c:v>0.25770915425021756</c:v>
                </c:pt>
                <c:pt idx="31">
                  <c:v>0.2394520327191082</c:v>
                </c:pt>
                <c:pt idx="32">
                  <c:v>0.22280190460219329</c:v>
                </c:pt>
                <c:pt idx="33">
                  <c:v>0.20786116579717984</c:v>
                </c:pt>
                <c:pt idx="34">
                  <c:v>0.19472165231256633</c:v>
                </c:pt>
                <c:pt idx="35">
                  <c:v>0.18346408955835636</c:v>
                </c:pt>
                <c:pt idx="36">
                  <c:v>0.17415761041731315</c:v>
                </c:pt>
                <c:pt idx="37">
                  <c:v>0.16685934420044757</c:v>
                </c:pt>
                <c:pt idx="38">
                  <c:v>0.16161407818501272</c:v>
                </c:pt>
                <c:pt idx="39">
                  <c:v>0.15845399306375541</c:v>
                </c:pt>
                <c:pt idx="40">
                  <c:v>0.15739847329839107</c:v>
                </c:pt>
                <c:pt idx="41">
                  <c:v>0.15845399306375541</c:v>
                </c:pt>
                <c:pt idx="42">
                  <c:v>0.16161407818501283</c:v>
                </c:pt>
                <c:pt idx="43">
                  <c:v>0.16685934420044757</c:v>
                </c:pt>
                <c:pt idx="44">
                  <c:v>0.17415761041731315</c:v>
                </c:pt>
                <c:pt idx="45">
                  <c:v>0.18346408955835636</c:v>
                </c:pt>
                <c:pt idx="46">
                  <c:v>0.19472165231256666</c:v>
                </c:pt>
                <c:pt idx="47">
                  <c:v>0.20786116579717995</c:v>
                </c:pt>
                <c:pt idx="48">
                  <c:v>0.22280190460219351</c:v>
                </c:pt>
                <c:pt idx="49">
                  <c:v>0.23945203271910864</c:v>
                </c:pt>
                <c:pt idx="50">
                  <c:v>0.25770915425021756</c:v>
                </c:pt>
                <c:pt idx="51">
                  <c:v>0.27746093035423192</c:v>
                </c:pt>
                <c:pt idx="52">
                  <c:v>0.29858575941198007</c:v>
                </c:pt>
                <c:pt idx="53">
                  <c:v>0.32095351689871743</c:v>
                </c:pt>
                <c:pt idx="54">
                  <c:v>0.3444263509361799</c:v>
                </c:pt>
                <c:pt idx="55">
                  <c:v>0.368859528979118</c:v>
                </c:pt>
                <c:pt idx="56">
                  <c:v>0.39410233058037714</c:v>
                </c:pt>
                <c:pt idx="57">
                  <c:v>0.41999898068963271</c:v>
                </c:pt>
                <c:pt idx="58">
                  <c:v>0.44638961748784256</c:v>
                </c:pt>
                <c:pt idx="59">
                  <c:v>0.47311128835631788</c:v>
                </c:pt>
                <c:pt idx="60">
                  <c:v>0.4999989672389642</c:v>
                </c:pt>
                <c:pt idx="61">
                  <c:v>0.52688658638990638</c:v>
                </c:pt>
                <c:pt idx="62">
                  <c:v>0.55360807531540823</c:v>
                </c:pt>
                <c:pt idx="63">
                  <c:v>0.57999839962494071</c:v>
                </c:pt>
                <c:pt idx="64">
                  <c:v>0.60589459250468547</c:v>
                </c:pt>
                <c:pt idx="65">
                  <c:v>0.63113677161771764</c:v>
                </c:pt>
                <c:pt idx="66">
                  <c:v>0.65556913441536135</c:v>
                </c:pt>
                <c:pt idx="67">
                  <c:v>0.67904092510756975</c:v>
                </c:pt>
                <c:pt idx="68">
                  <c:v>0.70140736687770366</c:v>
                </c:pt>
                <c:pt idx="69">
                  <c:v>0.72253055332756777</c:v>
                </c:pt>
                <c:pt idx="70">
                  <c:v>0.74228029358917524</c:v>
                </c:pt>
                <c:pt idx="71">
                  <c:v>0.76053490602654583</c:v>
                </c:pt>
                <c:pt idx="72">
                  <c:v>0.7771819559597285</c:v>
                </c:pt>
                <c:pt idx="73">
                  <c:v>0.79211893336035488</c:v>
                </c:pt>
                <c:pt idx="74">
                  <c:v>0.80525386698066126</c:v>
                </c:pt>
                <c:pt idx="75">
                  <c:v>0.81650587187504309</c:v>
                </c:pt>
                <c:pt idx="76">
                  <c:v>0.82580562774595789</c:v>
                </c:pt>
                <c:pt idx="77">
                  <c:v>0.83309578598811251</c:v>
                </c:pt>
                <c:pt idx="78">
                  <c:v>0.83833130371292675</c:v>
                </c:pt>
                <c:pt idx="79">
                  <c:v>0.84147970340861067</c:v>
                </c:pt>
                <c:pt idx="80">
                  <c:v>0.84252125723210036</c:v>
                </c:pt>
              </c:numCache>
            </c:numRef>
          </c:yVal>
          <c:smooth val="1"/>
        </c:ser>
        <c:dLbls/>
        <c:axId val="95887360"/>
        <c:axId val="95889280"/>
      </c:scatterChart>
      <c:valAx>
        <c:axId val="95887360"/>
        <c:scaling>
          <c:orientation val="minMax"/>
          <c:max val="0.5"/>
          <c:min val="-0.5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Time,</a:t>
                </a:r>
                <a:r>
                  <a:rPr lang="en-GB" sz="1600" baseline="0"/>
                  <a:t> UI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0.47643809287618577"/>
              <c:y val="0.90283517324153584"/>
            </c:manualLayout>
          </c:layout>
        </c:title>
        <c:numFmt formatCode="0.00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89280"/>
        <c:crosses val="autoZero"/>
        <c:crossBetween val="midCat"/>
        <c:majorUnit val="0.25"/>
        <c:minorUnit val="0.05"/>
      </c:valAx>
      <c:valAx>
        <c:axId val="9588928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800"/>
                  <a:t>Amplitude,</a:t>
                </a:r>
                <a:r>
                  <a:rPr lang="en-GB" sz="1800" baseline="0"/>
                  <a:t> Normalised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1.8021369376072141E-2"/>
              <c:y val="0.1798535987021724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95887360"/>
        <c:crossesAt val="-1"/>
        <c:crossBetween val="midCat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Equalised</a:t>
            </a:r>
            <a:r>
              <a:rPr lang="en-GB" sz="2000" baseline="0"/>
              <a:t> Inner Eye: L16</a:t>
            </a:r>
            <a:endParaRPr lang="en-GB" sz="2000"/>
          </a:p>
        </c:rich>
      </c:tx>
      <c:layout>
        <c:manualLayout>
          <c:xMode val="edge"/>
          <c:yMode val="edge"/>
          <c:x val="0.27789010043654078"/>
          <c:y val="1.7028540615247681E-2"/>
        </c:manualLayout>
      </c:layout>
    </c:title>
    <c:plotArea>
      <c:layout/>
      <c:scatterChart>
        <c:scatterStyle val="smoothMarker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L16'!$G$66:$G$146</c:f>
              <c:numCache>
                <c:formatCode>General</c:formatCode>
                <c:ptCount val="81"/>
                <c:pt idx="0">
                  <c:v>0.86036719424195707</c:v>
                </c:pt>
                <c:pt idx="1">
                  <c:v>0.85943005498131142</c:v>
                </c:pt>
                <c:pt idx="2">
                  <c:v>0.85662362205882181</c:v>
                </c:pt>
                <c:pt idx="3">
                  <c:v>0.85196281333604851</c:v>
                </c:pt>
                <c:pt idx="4">
                  <c:v>0.8454723697785661</c:v>
                </c:pt>
                <c:pt idx="5">
                  <c:v>0.83718667313510453</c:v>
                </c:pt>
                <c:pt idx="6">
                  <c:v>0.82714949246393443</c:v>
                </c:pt>
                <c:pt idx="7">
                  <c:v>0.81541366129581772</c:v>
                </c:pt>
                <c:pt idx="8">
                  <c:v>0.80204068775164139</c:v>
                </c:pt>
                <c:pt idx="9">
                  <c:v>0.78710030047136614</c:v>
                </c:pt>
                <c:pt idx="10">
                  <c:v>0.77066993375769099</c:v>
                </c:pt>
                <c:pt idx="11">
                  <c:v>0.75283415588956215</c:v>
                </c:pt>
                <c:pt idx="12">
                  <c:v>0.73368404511209306</c:v>
                </c:pt>
                <c:pt idx="13">
                  <c:v>0.71331651835351428</c:v>
                </c:pt>
                <c:pt idx="14">
                  <c:v>0.69183361824755629</c:v>
                </c:pt>
                <c:pt idx="15">
                  <c:v>0.66934176454085448</c:v>
                </c:pt>
                <c:pt idx="16">
                  <c:v>0.64595097642801669</c:v>
                </c:pt>
                <c:pt idx="17">
                  <c:v>0.62177407276969632</c:v>
                </c:pt>
                <c:pt idx="18">
                  <c:v>0.59692585749887528</c:v>
                </c:pt>
                <c:pt idx="19">
                  <c:v>0.57152229779534514</c:v>
                </c:pt>
                <c:pt idx="20">
                  <c:v>0.54567970279666833</c:v>
                </c:pt>
                <c:pt idx="21">
                  <c:v>0.51951391070558817</c:v>
                </c:pt>
                <c:pt idx="22">
                  <c:v>0.4931394921406364</c:v>
                </c:pt>
                <c:pt idx="23">
                  <c:v>0.46666897745249258</c:v>
                </c:pt>
                <c:pt idx="24">
                  <c:v>0.44021211549000411</c:v>
                </c:pt>
                <c:pt idx="25">
                  <c:v>0.41387517094602783</c:v>
                </c:pt>
                <c:pt idx="26">
                  <c:v>0.38776026694680782</c:v>
                </c:pt>
                <c:pt idx="27">
                  <c:v>0.36196477897484636</c:v>
                </c:pt>
                <c:pt idx="28">
                  <c:v>0.33658078554254944</c:v>
                </c:pt>
                <c:pt idx="29">
                  <c:v>0.31169458027353975</c:v>
                </c:pt>
                <c:pt idx="30">
                  <c:v>0.28738624921405148</c:v>
                </c:pt>
                <c:pt idx="31">
                  <c:v>0.26372931630407986</c:v>
                </c:pt>
                <c:pt idx="32">
                  <c:v>0.24079045900438736</c:v>
                </c:pt>
                <c:pt idx="33">
                  <c:v>0.21862929511961285</c:v>
                </c:pt>
                <c:pt idx="34">
                  <c:v>0.19729824089879483</c:v>
                </c:pt>
                <c:pt idx="35">
                  <c:v>0.17684243955169746</c:v>
                </c:pt>
                <c:pt idx="36">
                  <c:v>0.15729975841106658</c:v>
                </c:pt>
                <c:pt idx="37">
                  <c:v>0.13870085211481722</c:v>
                </c:pt>
                <c:pt idx="38">
                  <c:v>0.12106928839404305</c:v>
                </c:pt>
                <c:pt idx="39">
                  <c:v>0.10442173234660147</c:v>
                </c:pt>
                <c:pt idx="40">
                  <c:v>8.8768184463284799E-2</c:v>
                </c:pt>
                <c:pt idx="41">
                  <c:v>7.4112267163249812E-2</c:v>
                </c:pt>
                <c:pt idx="42">
                  <c:v>6.0451554193463028E-2</c:v>
                </c:pt>
                <c:pt idx="43">
                  <c:v>4.7777936956741755E-2</c:v>
                </c:pt>
                <c:pt idx="44">
                  <c:v>3.607802165494306E-2</c:v>
                </c:pt>
                <c:pt idx="45">
                  <c:v>2.5333551065690088E-2</c:v>
                </c:pt>
                <c:pt idx="46">
                  <c:v>1.5521844807969417E-2</c:v>
                </c:pt>
                <c:pt idx="47">
                  <c:v>6.6162520869456681E-3</c:v>
                </c:pt>
                <c:pt idx="48">
                  <c:v>-1.4133888674833558E-3</c:v>
                </c:pt>
                <c:pt idx="49">
                  <c:v>-8.6002901509914364E-3</c:v>
                </c:pt>
                <c:pt idx="50">
                  <c:v>-1.4980257436619352E-2</c:v>
                </c:pt>
                <c:pt idx="51">
                  <c:v>-2.0591241815957097E-2</c:v>
                </c:pt>
                <c:pt idx="52">
                  <c:v>-2.5472904450784793E-2</c:v>
                </c:pt>
                <c:pt idx="53">
                  <c:v>-2.966619775998032E-2</c:v>
                </c:pt>
                <c:pt idx="54">
                  <c:v>-3.3212966352994151E-2</c:v>
                </c:pt>
                <c:pt idx="55">
                  <c:v>-3.6155570402032211E-2</c:v>
                </c:pt>
                <c:pt idx="56">
                  <c:v>-3.8536533630798959E-2</c:v>
                </c:pt>
                <c:pt idx="57">
                  <c:v>-4.0398217597680135E-2</c:v>
                </c:pt>
                <c:pt idx="58">
                  <c:v>-4.178252347367245E-2</c:v>
                </c:pt>
                <c:pt idx="59">
                  <c:v>-4.2730622066886041E-2</c:v>
                </c:pt>
                <c:pt idx="60">
                  <c:v>-4.3282712431319537E-2</c:v>
                </c:pt>
                <c:pt idx="61">
                  <c:v>-4.3477809021659548E-2</c:v>
                </c:pt>
                <c:pt idx="62">
                  <c:v>-4.3353557020550229E-2</c:v>
                </c:pt>
                <c:pt idx="63">
                  <c:v>-4.2946075171331213E-2</c:v>
                </c:pt>
                <c:pt idx="64">
                  <c:v>-4.2289825197696813E-2</c:v>
                </c:pt>
                <c:pt idx="65">
                  <c:v>-4.1417506681189126E-2</c:v>
                </c:pt>
                <c:pt idx="66">
                  <c:v>-4.0359976096153528E-2</c:v>
                </c:pt>
                <c:pt idx="67">
                  <c:v>-3.9146188567370906E-2</c:v>
                </c:pt>
                <c:pt idx="68">
                  <c:v>-3.7803160815186559E-2</c:v>
                </c:pt>
                <c:pt idx="69">
                  <c:v>-3.6355953683387308E-2</c:v>
                </c:pt>
                <c:pt idx="70">
                  <c:v>-3.4827672603006135E-2</c:v>
                </c:pt>
                <c:pt idx="71">
                  <c:v>-3.3239484327274277E-2</c:v>
                </c:pt>
                <c:pt idx="72">
                  <c:v>-3.1610648275790028E-2</c:v>
                </c:pt>
                <c:pt idx="73">
                  <c:v>-2.9958560846512335E-2</c:v>
                </c:pt>
                <c:pt idx="74">
                  <c:v>-2.829881108950193E-2</c:v>
                </c:pt>
                <c:pt idx="75">
                  <c:v>-2.6645246183820408E-2</c:v>
                </c:pt>
                <c:pt idx="76">
                  <c:v>-2.5010045216337047E-2</c:v>
                </c:pt>
                <c:pt idx="77">
                  <c:v>-2.3403799826396034E-2</c:v>
                </c:pt>
                <c:pt idx="78">
                  <c:v>-2.1835600351651746E-2</c:v>
                </c:pt>
                <c:pt idx="79">
                  <c:v>-2.0313126186495601E-2</c:v>
                </c:pt>
                <c:pt idx="80">
                  <c:v>-1.8842739144187839E-2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L16'!$H$66:$H$146</c:f>
              <c:numCache>
                <c:formatCode>General</c:formatCode>
                <c:ptCount val="81"/>
                <c:pt idx="0">
                  <c:v>0.13963280575804293</c:v>
                </c:pt>
                <c:pt idx="1">
                  <c:v>0.14056994501868858</c:v>
                </c:pt>
                <c:pt idx="2">
                  <c:v>0.14337637794117819</c:v>
                </c:pt>
                <c:pt idx="3">
                  <c:v>0.14803718666395149</c:v>
                </c:pt>
                <c:pt idx="4">
                  <c:v>0.1545276302214339</c:v>
                </c:pt>
                <c:pt idx="5">
                  <c:v>0.16281332686489547</c:v>
                </c:pt>
                <c:pt idx="6">
                  <c:v>0.17285050753606557</c:v>
                </c:pt>
                <c:pt idx="7">
                  <c:v>0.18458633870418228</c:v>
                </c:pt>
                <c:pt idx="8">
                  <c:v>0.19795931224835861</c:v>
                </c:pt>
                <c:pt idx="9">
                  <c:v>0.21289969952863386</c:v>
                </c:pt>
                <c:pt idx="10">
                  <c:v>0.22933006624230901</c:v>
                </c:pt>
                <c:pt idx="11">
                  <c:v>0.24716584411043785</c:v>
                </c:pt>
                <c:pt idx="12">
                  <c:v>0.26631595488790694</c:v>
                </c:pt>
                <c:pt idx="13">
                  <c:v>0.28668348164648572</c:v>
                </c:pt>
                <c:pt idx="14">
                  <c:v>0.30816638175244371</c:v>
                </c:pt>
                <c:pt idx="15">
                  <c:v>0.33065823545914552</c:v>
                </c:pt>
                <c:pt idx="16">
                  <c:v>0.35404902357198331</c:v>
                </c:pt>
                <c:pt idx="17">
                  <c:v>0.37822592723030368</c:v>
                </c:pt>
                <c:pt idx="18">
                  <c:v>0.40307414250112472</c:v>
                </c:pt>
                <c:pt idx="19">
                  <c:v>0.42847770220465486</c:v>
                </c:pt>
                <c:pt idx="20">
                  <c:v>0.45432029720333167</c:v>
                </c:pt>
                <c:pt idx="21">
                  <c:v>0.48048608929441183</c:v>
                </c:pt>
                <c:pt idx="22">
                  <c:v>0.50686050785936354</c:v>
                </c:pt>
                <c:pt idx="23">
                  <c:v>0.53333102254750742</c:v>
                </c:pt>
                <c:pt idx="24">
                  <c:v>0.55978788450999595</c:v>
                </c:pt>
                <c:pt idx="25">
                  <c:v>0.58612482905397223</c:v>
                </c:pt>
                <c:pt idx="26">
                  <c:v>0.61223973305319213</c:v>
                </c:pt>
                <c:pt idx="27">
                  <c:v>0.63803522102515364</c:v>
                </c:pt>
                <c:pt idx="28">
                  <c:v>0.66341921445745056</c:v>
                </c:pt>
                <c:pt idx="29">
                  <c:v>0.6883054197264602</c:v>
                </c:pt>
                <c:pt idx="30">
                  <c:v>0.71261375078594846</c:v>
                </c:pt>
                <c:pt idx="31">
                  <c:v>0.73627068369592008</c:v>
                </c:pt>
                <c:pt idx="32">
                  <c:v>0.75920954099561266</c:v>
                </c:pt>
                <c:pt idx="33">
                  <c:v>0.78137070488038718</c:v>
                </c:pt>
                <c:pt idx="34">
                  <c:v>0.80270175910120511</c:v>
                </c:pt>
                <c:pt idx="35">
                  <c:v>0.82315756044830257</c:v>
                </c:pt>
                <c:pt idx="36">
                  <c:v>0.84270024158893342</c:v>
                </c:pt>
                <c:pt idx="37">
                  <c:v>0.8612991478851828</c:v>
                </c:pt>
                <c:pt idx="38">
                  <c:v>0.87893071160595693</c:v>
                </c:pt>
                <c:pt idx="39">
                  <c:v>0.89557826765339854</c:v>
                </c:pt>
                <c:pt idx="40">
                  <c:v>0.91123181553671517</c:v>
                </c:pt>
                <c:pt idx="41">
                  <c:v>0.92588773283675019</c:v>
                </c:pt>
                <c:pt idx="42">
                  <c:v>0.93954844580653696</c:v>
                </c:pt>
                <c:pt idx="43">
                  <c:v>0.95222206304325829</c:v>
                </c:pt>
                <c:pt idx="44">
                  <c:v>0.963921978345057</c:v>
                </c:pt>
                <c:pt idx="45">
                  <c:v>0.97466644893430987</c:v>
                </c:pt>
                <c:pt idx="46">
                  <c:v>0.98447815519203064</c:v>
                </c:pt>
                <c:pt idx="47">
                  <c:v>0.99338374791305428</c:v>
                </c:pt>
                <c:pt idx="48">
                  <c:v>1.0014133888674834</c:v>
                </c:pt>
                <c:pt idx="49">
                  <c:v>1.0086002901509914</c:v>
                </c:pt>
                <c:pt idx="50">
                  <c:v>1.0149802574366193</c:v>
                </c:pt>
                <c:pt idx="51">
                  <c:v>1.0205912418159571</c:v>
                </c:pt>
                <c:pt idx="52">
                  <c:v>1.0254729044507849</c:v>
                </c:pt>
                <c:pt idx="53">
                  <c:v>1.0296661977599804</c:v>
                </c:pt>
                <c:pt idx="54">
                  <c:v>1.0332129663529941</c:v>
                </c:pt>
                <c:pt idx="55">
                  <c:v>1.0361555704020322</c:v>
                </c:pt>
                <c:pt idx="56">
                  <c:v>1.038536533630799</c:v>
                </c:pt>
                <c:pt idx="57">
                  <c:v>1.04039821759768</c:v>
                </c:pt>
                <c:pt idx="58">
                  <c:v>1.0417825234736724</c:v>
                </c:pt>
                <c:pt idx="59">
                  <c:v>1.0427306220668859</c:v>
                </c:pt>
                <c:pt idx="60">
                  <c:v>1.0432827124313195</c:v>
                </c:pt>
                <c:pt idx="61">
                  <c:v>1.0434778090216597</c:v>
                </c:pt>
                <c:pt idx="62">
                  <c:v>1.0433535570205503</c:v>
                </c:pt>
                <c:pt idx="63">
                  <c:v>1.0429460751713313</c:v>
                </c:pt>
                <c:pt idx="64">
                  <c:v>1.0422898251976969</c:v>
                </c:pt>
                <c:pt idx="65">
                  <c:v>1.041417506681189</c:v>
                </c:pt>
                <c:pt idx="66">
                  <c:v>1.0403599760961535</c:v>
                </c:pt>
                <c:pt idx="67">
                  <c:v>1.039146188567371</c:v>
                </c:pt>
                <c:pt idx="68">
                  <c:v>1.0378031608151865</c:v>
                </c:pt>
                <c:pt idx="69">
                  <c:v>1.0363559536833873</c:v>
                </c:pt>
                <c:pt idx="70">
                  <c:v>1.0348276726030061</c:v>
                </c:pt>
                <c:pt idx="71">
                  <c:v>1.0332394843272743</c:v>
                </c:pt>
                <c:pt idx="72">
                  <c:v>1.0316106482757901</c:v>
                </c:pt>
                <c:pt idx="73">
                  <c:v>1.0299585608465123</c:v>
                </c:pt>
                <c:pt idx="74">
                  <c:v>1.0282988110895019</c:v>
                </c:pt>
                <c:pt idx="75">
                  <c:v>1.0266452461838205</c:v>
                </c:pt>
                <c:pt idx="76">
                  <c:v>1.0250100452163371</c:v>
                </c:pt>
                <c:pt idx="77">
                  <c:v>1.0234037998263961</c:v>
                </c:pt>
                <c:pt idx="78">
                  <c:v>1.0218356003516518</c:v>
                </c:pt>
                <c:pt idx="79">
                  <c:v>1.0203131261864955</c:v>
                </c:pt>
                <c:pt idx="80">
                  <c:v>1.0188427391441879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L16'!$I$66:$I$146</c:f>
              <c:numCache>
                <c:formatCode>General</c:formatCode>
                <c:ptCount val="81"/>
                <c:pt idx="0">
                  <c:v>-1.8842739144187839E-2</c:v>
                </c:pt>
                <c:pt idx="1">
                  <c:v>-2.0313126186495601E-2</c:v>
                </c:pt>
                <c:pt idx="2">
                  <c:v>-2.1835600351651767E-2</c:v>
                </c:pt>
                <c:pt idx="3">
                  <c:v>-2.3403799826396041E-2</c:v>
                </c:pt>
                <c:pt idx="4">
                  <c:v>-2.5010045216337089E-2</c:v>
                </c:pt>
                <c:pt idx="5">
                  <c:v>-2.6645246183820408E-2</c:v>
                </c:pt>
                <c:pt idx="6">
                  <c:v>-2.829881108950193E-2</c:v>
                </c:pt>
                <c:pt idx="7">
                  <c:v>-2.9958560846512352E-2</c:v>
                </c:pt>
                <c:pt idx="8">
                  <c:v>-3.1610648275790042E-2</c:v>
                </c:pt>
                <c:pt idx="9">
                  <c:v>-3.3239484327274332E-2</c:v>
                </c:pt>
                <c:pt idx="10">
                  <c:v>-3.4827672603006135E-2</c:v>
                </c:pt>
                <c:pt idx="11">
                  <c:v>-3.6355953683387308E-2</c:v>
                </c:pt>
                <c:pt idx="12">
                  <c:v>-3.780316081518658E-2</c:v>
                </c:pt>
                <c:pt idx="13">
                  <c:v>-3.9146188567370933E-2</c:v>
                </c:pt>
                <c:pt idx="14">
                  <c:v>-4.0359976096153508E-2</c:v>
                </c:pt>
                <c:pt idx="15">
                  <c:v>-4.1417506681189126E-2</c:v>
                </c:pt>
                <c:pt idx="16">
                  <c:v>-4.2289825197696813E-2</c:v>
                </c:pt>
                <c:pt idx="17">
                  <c:v>-4.2946075171331248E-2</c:v>
                </c:pt>
                <c:pt idx="18">
                  <c:v>-4.3353557020550257E-2</c:v>
                </c:pt>
                <c:pt idx="19">
                  <c:v>-4.3477809021659521E-2</c:v>
                </c:pt>
                <c:pt idx="20">
                  <c:v>-4.3282712431319537E-2</c:v>
                </c:pt>
                <c:pt idx="21">
                  <c:v>-4.2730622066886041E-2</c:v>
                </c:pt>
                <c:pt idx="22">
                  <c:v>-4.1782523473672457E-2</c:v>
                </c:pt>
                <c:pt idx="23">
                  <c:v>-4.0398217597680114E-2</c:v>
                </c:pt>
                <c:pt idx="24">
                  <c:v>-3.8536533630798855E-2</c:v>
                </c:pt>
                <c:pt idx="25">
                  <c:v>-3.6155570402032211E-2</c:v>
                </c:pt>
                <c:pt idx="26">
                  <c:v>-3.3212966352994158E-2</c:v>
                </c:pt>
                <c:pt idx="27">
                  <c:v>-2.9666197759980337E-2</c:v>
                </c:pt>
                <c:pt idx="28">
                  <c:v>-2.5472904450784751E-2</c:v>
                </c:pt>
                <c:pt idx="29">
                  <c:v>-2.0591241815956968E-2</c:v>
                </c:pt>
                <c:pt idx="30">
                  <c:v>-1.4980257436619357E-2</c:v>
                </c:pt>
                <c:pt idx="31">
                  <c:v>-8.6002901509914451E-3</c:v>
                </c:pt>
                <c:pt idx="32">
                  <c:v>-1.4133888674833265E-3</c:v>
                </c:pt>
                <c:pt idx="33">
                  <c:v>6.6162520869458598E-3</c:v>
                </c:pt>
                <c:pt idx="34">
                  <c:v>1.5521844807969616E-2</c:v>
                </c:pt>
                <c:pt idx="35">
                  <c:v>2.5333551065690095E-2</c:v>
                </c:pt>
                <c:pt idx="36">
                  <c:v>3.6078021654943067E-2</c:v>
                </c:pt>
                <c:pt idx="37">
                  <c:v>4.7777936956741894E-2</c:v>
                </c:pt>
                <c:pt idx="38">
                  <c:v>6.0451554193463236E-2</c:v>
                </c:pt>
                <c:pt idx="39">
                  <c:v>7.4112267163249937E-2</c:v>
                </c:pt>
                <c:pt idx="40">
                  <c:v>8.8768184463284799E-2</c:v>
                </c:pt>
                <c:pt idx="41">
                  <c:v>0.10442173234660161</c:v>
                </c:pt>
                <c:pt idx="42">
                  <c:v>0.12106928839404325</c:v>
                </c:pt>
                <c:pt idx="43">
                  <c:v>0.13870085211481731</c:v>
                </c:pt>
                <c:pt idx="44">
                  <c:v>0.15729975841106703</c:v>
                </c:pt>
                <c:pt idx="45">
                  <c:v>0.17684243955169748</c:v>
                </c:pt>
                <c:pt idx="46">
                  <c:v>0.19729824089879491</c:v>
                </c:pt>
                <c:pt idx="47">
                  <c:v>0.21862929511961299</c:v>
                </c:pt>
                <c:pt idx="48">
                  <c:v>0.24079045900438786</c:v>
                </c:pt>
                <c:pt idx="49">
                  <c:v>0.26372931630408036</c:v>
                </c:pt>
                <c:pt idx="50">
                  <c:v>0.28738624921405148</c:v>
                </c:pt>
                <c:pt idx="51">
                  <c:v>0.31169458027354002</c:v>
                </c:pt>
                <c:pt idx="52">
                  <c:v>0.3365807855425495</c:v>
                </c:pt>
                <c:pt idx="53">
                  <c:v>0.36196477897484697</c:v>
                </c:pt>
                <c:pt idx="54">
                  <c:v>0.38776026694680826</c:v>
                </c:pt>
                <c:pt idx="55">
                  <c:v>0.41387517094602783</c:v>
                </c:pt>
                <c:pt idx="56">
                  <c:v>0.44021211549000427</c:v>
                </c:pt>
                <c:pt idx="57">
                  <c:v>0.46666897745249286</c:v>
                </c:pt>
                <c:pt idx="58">
                  <c:v>0.49313949214063685</c:v>
                </c:pt>
                <c:pt idx="59">
                  <c:v>0.51951391070558861</c:v>
                </c:pt>
                <c:pt idx="60">
                  <c:v>0.54567970279666833</c:v>
                </c:pt>
                <c:pt idx="61">
                  <c:v>0.57152229779534536</c:v>
                </c:pt>
                <c:pt idx="62">
                  <c:v>0.5969258574988755</c:v>
                </c:pt>
                <c:pt idx="63">
                  <c:v>0.62177407276969687</c:v>
                </c:pt>
                <c:pt idx="64">
                  <c:v>0.64595097642801702</c:v>
                </c:pt>
                <c:pt idx="65">
                  <c:v>0.66934176454085448</c:v>
                </c:pt>
                <c:pt idx="66">
                  <c:v>0.69183361824755651</c:v>
                </c:pt>
                <c:pt idx="67">
                  <c:v>0.71331651835351462</c:v>
                </c:pt>
                <c:pt idx="68">
                  <c:v>0.73368404511209351</c:v>
                </c:pt>
                <c:pt idx="69">
                  <c:v>0.75283415588956215</c:v>
                </c:pt>
                <c:pt idx="70">
                  <c:v>0.77066993375769099</c:v>
                </c:pt>
                <c:pt idx="71">
                  <c:v>0.78710030047136614</c:v>
                </c:pt>
                <c:pt idx="72">
                  <c:v>0.80204068775164161</c:v>
                </c:pt>
                <c:pt idx="73">
                  <c:v>0.81541366129581772</c:v>
                </c:pt>
                <c:pt idx="74">
                  <c:v>0.82714949246393421</c:v>
                </c:pt>
                <c:pt idx="75">
                  <c:v>0.83718667313510453</c:v>
                </c:pt>
                <c:pt idx="76">
                  <c:v>0.84547236977856632</c:v>
                </c:pt>
                <c:pt idx="77">
                  <c:v>0.85196281333604862</c:v>
                </c:pt>
                <c:pt idx="78">
                  <c:v>0.85662362205882192</c:v>
                </c:pt>
                <c:pt idx="79">
                  <c:v>0.85943005498131142</c:v>
                </c:pt>
                <c:pt idx="80">
                  <c:v>0.86036719424195707</c:v>
                </c:pt>
              </c:numCache>
            </c:numRef>
          </c:yVal>
          <c:smooth val="1"/>
        </c:ser>
        <c:ser>
          <c:idx val="3"/>
          <c:order val="3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L16'!$J$66:$J$146</c:f>
              <c:numCache>
                <c:formatCode>General</c:formatCode>
                <c:ptCount val="81"/>
                <c:pt idx="0">
                  <c:v>1.0188427391441879</c:v>
                </c:pt>
                <c:pt idx="1">
                  <c:v>1.0203131261864955</c:v>
                </c:pt>
                <c:pt idx="2">
                  <c:v>1.0218356003516518</c:v>
                </c:pt>
                <c:pt idx="3">
                  <c:v>1.0234037998263961</c:v>
                </c:pt>
                <c:pt idx="4">
                  <c:v>1.0250100452163371</c:v>
                </c:pt>
                <c:pt idx="5">
                  <c:v>1.0266452461838205</c:v>
                </c:pt>
                <c:pt idx="6">
                  <c:v>1.0282988110895019</c:v>
                </c:pt>
                <c:pt idx="7">
                  <c:v>1.0299585608465123</c:v>
                </c:pt>
                <c:pt idx="8">
                  <c:v>1.0316106482757901</c:v>
                </c:pt>
                <c:pt idx="9">
                  <c:v>1.0332394843272743</c:v>
                </c:pt>
                <c:pt idx="10">
                  <c:v>1.0348276726030061</c:v>
                </c:pt>
                <c:pt idx="11">
                  <c:v>1.0363559536833873</c:v>
                </c:pt>
                <c:pt idx="12">
                  <c:v>1.0378031608151865</c:v>
                </c:pt>
                <c:pt idx="13">
                  <c:v>1.039146188567371</c:v>
                </c:pt>
                <c:pt idx="14">
                  <c:v>1.0403599760961535</c:v>
                </c:pt>
                <c:pt idx="15">
                  <c:v>1.041417506681189</c:v>
                </c:pt>
                <c:pt idx="16">
                  <c:v>1.0422898251976969</c:v>
                </c:pt>
                <c:pt idx="17">
                  <c:v>1.0429460751713313</c:v>
                </c:pt>
                <c:pt idx="18">
                  <c:v>1.0433535570205503</c:v>
                </c:pt>
                <c:pt idx="19">
                  <c:v>1.0434778090216594</c:v>
                </c:pt>
                <c:pt idx="20">
                  <c:v>1.0432827124313195</c:v>
                </c:pt>
                <c:pt idx="21">
                  <c:v>1.0427306220668859</c:v>
                </c:pt>
                <c:pt idx="22">
                  <c:v>1.0417825234736724</c:v>
                </c:pt>
                <c:pt idx="23">
                  <c:v>1.04039821759768</c:v>
                </c:pt>
                <c:pt idx="24">
                  <c:v>1.0385365336307988</c:v>
                </c:pt>
                <c:pt idx="25">
                  <c:v>1.0361555704020322</c:v>
                </c:pt>
                <c:pt idx="26">
                  <c:v>1.0332129663529941</c:v>
                </c:pt>
                <c:pt idx="27">
                  <c:v>1.0296661977599804</c:v>
                </c:pt>
                <c:pt idx="28">
                  <c:v>1.0254729044507847</c:v>
                </c:pt>
                <c:pt idx="29">
                  <c:v>1.0205912418159571</c:v>
                </c:pt>
                <c:pt idx="30">
                  <c:v>1.0149802574366193</c:v>
                </c:pt>
                <c:pt idx="31">
                  <c:v>1.0086002901509914</c:v>
                </c:pt>
                <c:pt idx="32">
                  <c:v>1.0014133888674834</c:v>
                </c:pt>
                <c:pt idx="33">
                  <c:v>0.99338374791305417</c:v>
                </c:pt>
                <c:pt idx="34">
                  <c:v>0.98447815519203041</c:v>
                </c:pt>
                <c:pt idx="35">
                  <c:v>0.97466644893430987</c:v>
                </c:pt>
                <c:pt idx="36">
                  <c:v>0.96392197834505688</c:v>
                </c:pt>
                <c:pt idx="37">
                  <c:v>0.95222206304325807</c:v>
                </c:pt>
                <c:pt idx="38">
                  <c:v>0.93954844580653674</c:v>
                </c:pt>
                <c:pt idx="39">
                  <c:v>0.92588773283675008</c:v>
                </c:pt>
                <c:pt idx="40">
                  <c:v>0.91123181553671517</c:v>
                </c:pt>
                <c:pt idx="41">
                  <c:v>0.89557826765339843</c:v>
                </c:pt>
                <c:pt idx="42">
                  <c:v>0.8789307116059567</c:v>
                </c:pt>
                <c:pt idx="43">
                  <c:v>0.86129914788518269</c:v>
                </c:pt>
                <c:pt idx="44">
                  <c:v>0.84270024158893297</c:v>
                </c:pt>
                <c:pt idx="45">
                  <c:v>0.82315756044830257</c:v>
                </c:pt>
                <c:pt idx="46">
                  <c:v>0.80270175910120511</c:v>
                </c:pt>
                <c:pt idx="47">
                  <c:v>0.78137070488038707</c:v>
                </c:pt>
                <c:pt idx="48">
                  <c:v>0.75920954099561211</c:v>
                </c:pt>
                <c:pt idx="49">
                  <c:v>0.73627068369591964</c:v>
                </c:pt>
                <c:pt idx="50">
                  <c:v>0.71261375078594846</c:v>
                </c:pt>
                <c:pt idx="51">
                  <c:v>0.68830541972645998</c:v>
                </c:pt>
                <c:pt idx="52">
                  <c:v>0.66341921445745045</c:v>
                </c:pt>
                <c:pt idx="53">
                  <c:v>0.63803522102515298</c:v>
                </c:pt>
                <c:pt idx="54">
                  <c:v>0.61223973305319168</c:v>
                </c:pt>
                <c:pt idx="55">
                  <c:v>0.58612482905397223</c:v>
                </c:pt>
                <c:pt idx="56">
                  <c:v>0.55978788450999573</c:v>
                </c:pt>
                <c:pt idx="57">
                  <c:v>0.53333102254750719</c:v>
                </c:pt>
                <c:pt idx="58">
                  <c:v>0.5068605078593631</c:v>
                </c:pt>
                <c:pt idx="59">
                  <c:v>0.48048608929441139</c:v>
                </c:pt>
                <c:pt idx="60">
                  <c:v>0.45432029720333167</c:v>
                </c:pt>
                <c:pt idx="61">
                  <c:v>0.42847770220465464</c:v>
                </c:pt>
                <c:pt idx="62">
                  <c:v>0.4030741425011245</c:v>
                </c:pt>
                <c:pt idx="63">
                  <c:v>0.37822592723030313</c:v>
                </c:pt>
                <c:pt idx="64">
                  <c:v>0.35404902357198298</c:v>
                </c:pt>
                <c:pt idx="65">
                  <c:v>0.33065823545914552</c:v>
                </c:pt>
                <c:pt idx="66">
                  <c:v>0.30816638175244349</c:v>
                </c:pt>
                <c:pt idx="67">
                  <c:v>0.28668348164648538</c:v>
                </c:pt>
                <c:pt idx="68">
                  <c:v>0.26631595488790649</c:v>
                </c:pt>
                <c:pt idx="69">
                  <c:v>0.24716584411043785</c:v>
                </c:pt>
                <c:pt idx="70">
                  <c:v>0.22933006624230901</c:v>
                </c:pt>
                <c:pt idx="71">
                  <c:v>0.21289969952863386</c:v>
                </c:pt>
                <c:pt idx="72">
                  <c:v>0.19795931224835839</c:v>
                </c:pt>
                <c:pt idx="73">
                  <c:v>0.18458633870418228</c:v>
                </c:pt>
                <c:pt idx="74">
                  <c:v>0.17285050753606579</c:v>
                </c:pt>
                <c:pt idx="75">
                  <c:v>0.16281332686489547</c:v>
                </c:pt>
                <c:pt idx="76">
                  <c:v>0.15452763022143368</c:v>
                </c:pt>
                <c:pt idx="77">
                  <c:v>0.14803718666395138</c:v>
                </c:pt>
                <c:pt idx="78">
                  <c:v>0.14337637794117808</c:v>
                </c:pt>
                <c:pt idx="79">
                  <c:v>0.14056994501868858</c:v>
                </c:pt>
                <c:pt idx="80">
                  <c:v>0.13963280575804293</c:v>
                </c:pt>
              </c:numCache>
            </c:numRef>
          </c:yVal>
          <c:smooth val="1"/>
        </c:ser>
        <c:ser>
          <c:idx val="4"/>
          <c:order val="4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L16'!$U$106:$U$186</c:f>
              <c:numCache>
                <c:formatCode>General</c:formatCode>
                <c:ptCount val="81"/>
                <c:pt idx="0">
                  <c:v>0.17742732648649417</c:v>
                </c:pt>
                <c:pt idx="1">
                  <c:v>0.17840359233469583</c:v>
                </c:pt>
                <c:pt idx="2">
                  <c:v>0.18136528830922272</c:v>
                </c:pt>
                <c:pt idx="3">
                  <c:v>0.18629371808695638</c:v>
                </c:pt>
                <c:pt idx="4">
                  <c:v>0.19315816002343467</c:v>
                </c:pt>
                <c:pt idx="5">
                  <c:v>0.20191604396755358</c:v>
                </c:pt>
                <c:pt idx="6">
                  <c:v>0.21251320015229891</c:v>
                </c:pt>
                <c:pt idx="7">
                  <c:v>0.2248841789706979</c:v>
                </c:pt>
                <c:pt idx="8">
                  <c:v>0.23895264007516226</c:v>
                </c:pt>
                <c:pt idx="9">
                  <c:v>0.25463180885374881</c:v>
                </c:pt>
                <c:pt idx="10">
                  <c:v>0.27182499793821813</c:v>
                </c:pt>
                <c:pt idx="11">
                  <c:v>0.29042619098752609</c:v>
                </c:pt>
                <c:pt idx="12">
                  <c:v>0.31032068556938674</c:v>
                </c:pt>
                <c:pt idx="13">
                  <c:v>0.33138579153630821</c:v>
                </c:pt>
                <c:pt idx="14">
                  <c:v>0.35349158086704879</c:v>
                </c:pt>
                <c:pt idx="15">
                  <c:v>0.37650168452683352</c:v>
                </c:pt>
                <c:pt idx="16">
                  <c:v>0.40027413149810998</c:v>
                </c:pt>
                <c:pt idx="17">
                  <c:v>0.42466222475670812</c:v>
                </c:pt>
                <c:pt idx="18">
                  <c:v>0.44951544862481563</c:v>
                </c:pt>
                <c:pt idx="19">
                  <c:v>0.47468040163077607</c:v>
                </c:pt>
                <c:pt idx="20">
                  <c:v>0.50000174875423176</c:v>
                </c:pt>
                <c:pt idx="21">
                  <c:v>0.52532318674040424</c:v>
                </c:pt>
                <c:pt idx="22">
                  <c:v>0.55048841603478038</c:v>
                </c:pt>
                <c:pt idx="23">
                  <c:v>0.57534211282293257</c:v>
                </c:pt>
                <c:pt idx="24">
                  <c:v>0.59973089466154816</c:v>
                </c:pt>
                <c:pt idx="25">
                  <c:v>0.62350427325600266</c:v>
                </c:pt>
                <c:pt idx="26">
                  <c:v>0.64651558807494658</c:v>
                </c:pt>
                <c:pt idx="27">
                  <c:v>0.668622914689603</c:v>
                </c:pt>
                <c:pt idx="28">
                  <c:v>0.68968994197927913</c:v>
                </c:pt>
                <c:pt idx="29">
                  <c:v>0.70958681264805978</c:v>
                </c:pt>
                <c:pt idx="30">
                  <c:v>0.72819092184287715</c:v>
                </c:pt>
                <c:pt idx="31">
                  <c:v>0.74538766904144205</c:v>
                </c:pt>
                <c:pt idx="32">
                  <c:v>0.76107115878102805</c:v>
                </c:pt>
                <c:pt idx="33">
                  <c:v>0.77514484621706459</c:v>
                </c:pt>
                <c:pt idx="34">
                  <c:v>0.78752212392572329</c:v>
                </c:pt>
                <c:pt idx="35">
                  <c:v>0.79812684678992718</c:v>
                </c:pt>
                <c:pt idx="36">
                  <c:v>0.80689379222738755</c:v>
                </c:pt>
                <c:pt idx="37">
                  <c:v>0.81376905342779493</c:v>
                </c:pt>
                <c:pt idx="38">
                  <c:v>0.81871036366111249</c:v>
                </c:pt>
                <c:pt idx="39">
                  <c:v>0.82168735009866778</c:v>
                </c:pt>
                <c:pt idx="40">
                  <c:v>0.82268171595358131</c:v>
                </c:pt>
                <c:pt idx="41">
                  <c:v>0.82168735009866756</c:v>
                </c:pt>
                <c:pt idx="42">
                  <c:v>0.81871036366111249</c:v>
                </c:pt>
                <c:pt idx="43">
                  <c:v>0.81376905342779471</c:v>
                </c:pt>
                <c:pt idx="44">
                  <c:v>0.80689379222738733</c:v>
                </c:pt>
                <c:pt idx="45">
                  <c:v>0.79812684678992718</c:v>
                </c:pt>
                <c:pt idx="46">
                  <c:v>0.78752212392572318</c:v>
                </c:pt>
                <c:pt idx="47">
                  <c:v>0.7751448462170647</c:v>
                </c:pt>
                <c:pt idx="48">
                  <c:v>0.76107115878102771</c:v>
                </c:pt>
                <c:pt idx="49">
                  <c:v>0.74538766904144171</c:v>
                </c:pt>
                <c:pt idx="50">
                  <c:v>0.72819092184287715</c:v>
                </c:pt>
                <c:pt idx="51">
                  <c:v>0.70958681264805967</c:v>
                </c:pt>
                <c:pt idx="52">
                  <c:v>0.6896899419792788</c:v>
                </c:pt>
                <c:pt idx="53">
                  <c:v>0.66862291468960255</c:v>
                </c:pt>
                <c:pt idx="54">
                  <c:v>0.64651558807494625</c:v>
                </c:pt>
                <c:pt idx="55">
                  <c:v>0.62350427325600266</c:v>
                </c:pt>
                <c:pt idx="56">
                  <c:v>0.59973089466154783</c:v>
                </c:pt>
                <c:pt idx="57">
                  <c:v>0.57534211282293202</c:v>
                </c:pt>
                <c:pt idx="58">
                  <c:v>0.55048841603477994</c:v>
                </c:pt>
                <c:pt idx="59">
                  <c:v>0.5253231867404039</c:v>
                </c:pt>
                <c:pt idx="60">
                  <c:v>0.50000174875423176</c:v>
                </c:pt>
                <c:pt idx="61">
                  <c:v>0.47468040163077574</c:v>
                </c:pt>
                <c:pt idx="62">
                  <c:v>0.44951544862481518</c:v>
                </c:pt>
                <c:pt idx="63">
                  <c:v>0.42466222475670756</c:v>
                </c:pt>
                <c:pt idx="64">
                  <c:v>0.40027413149810964</c:v>
                </c:pt>
                <c:pt idx="65">
                  <c:v>0.37650168452683352</c:v>
                </c:pt>
                <c:pt idx="66">
                  <c:v>0.35349158086704846</c:v>
                </c:pt>
                <c:pt idx="67">
                  <c:v>0.33138579153630754</c:v>
                </c:pt>
                <c:pt idx="68">
                  <c:v>0.31032068556938652</c:v>
                </c:pt>
                <c:pt idx="69">
                  <c:v>0.29042619098752631</c:v>
                </c:pt>
                <c:pt idx="70">
                  <c:v>0.27182499793821813</c:v>
                </c:pt>
                <c:pt idx="71">
                  <c:v>0.25463180885374848</c:v>
                </c:pt>
                <c:pt idx="72">
                  <c:v>0.23895264007516182</c:v>
                </c:pt>
                <c:pt idx="73">
                  <c:v>0.22488417897069768</c:v>
                </c:pt>
                <c:pt idx="74">
                  <c:v>0.21251320015229902</c:v>
                </c:pt>
                <c:pt idx="75">
                  <c:v>0.20191604396755358</c:v>
                </c:pt>
                <c:pt idx="76">
                  <c:v>0.19315816002343444</c:v>
                </c:pt>
                <c:pt idx="77">
                  <c:v>0.18629371808695627</c:v>
                </c:pt>
                <c:pt idx="78">
                  <c:v>0.18136528830922238</c:v>
                </c:pt>
                <c:pt idx="79">
                  <c:v>0.17840359233469605</c:v>
                </c:pt>
                <c:pt idx="80">
                  <c:v>0.17742732648649417</c:v>
                </c:pt>
              </c:numCache>
            </c:numRef>
          </c:yVal>
          <c:smooth val="1"/>
        </c:ser>
        <c:ser>
          <c:idx val="5"/>
          <c:order val="5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L16'!$T$106:$T$186</c:f>
              <c:numCache>
                <c:formatCode>General</c:formatCode>
                <c:ptCount val="81"/>
                <c:pt idx="0">
                  <c:v>0.82257267351350583</c:v>
                </c:pt>
                <c:pt idx="1">
                  <c:v>0.82159640766530417</c:v>
                </c:pt>
                <c:pt idx="2">
                  <c:v>0.81863471169077728</c:v>
                </c:pt>
                <c:pt idx="3">
                  <c:v>0.81370628191304362</c:v>
                </c:pt>
                <c:pt idx="4">
                  <c:v>0.80684183997656533</c:v>
                </c:pt>
                <c:pt idx="5">
                  <c:v>0.79808395603244642</c:v>
                </c:pt>
                <c:pt idx="6">
                  <c:v>0.78748679984770109</c:v>
                </c:pt>
                <c:pt idx="7">
                  <c:v>0.7751158210293021</c:v>
                </c:pt>
                <c:pt idx="8">
                  <c:v>0.76104735992483774</c:v>
                </c:pt>
                <c:pt idx="9">
                  <c:v>0.74536819114625119</c:v>
                </c:pt>
                <c:pt idx="10">
                  <c:v>0.72817500206178187</c:v>
                </c:pt>
                <c:pt idx="11">
                  <c:v>0.70957380901247391</c:v>
                </c:pt>
                <c:pt idx="12">
                  <c:v>0.68967931443061326</c:v>
                </c:pt>
                <c:pt idx="13">
                  <c:v>0.66861420846369179</c:v>
                </c:pt>
                <c:pt idx="14">
                  <c:v>0.64650841913295121</c:v>
                </c:pt>
                <c:pt idx="15">
                  <c:v>0.62349831547316648</c:v>
                </c:pt>
                <c:pt idx="16">
                  <c:v>0.59972586850189002</c:v>
                </c:pt>
                <c:pt idx="17">
                  <c:v>0.57533777524329188</c:v>
                </c:pt>
                <c:pt idx="18">
                  <c:v>0.55048455137518437</c:v>
                </c:pt>
                <c:pt idx="19">
                  <c:v>0.52531959836922393</c:v>
                </c:pt>
                <c:pt idx="20">
                  <c:v>0.49999825124576824</c:v>
                </c:pt>
                <c:pt idx="21">
                  <c:v>0.47467681325959576</c:v>
                </c:pt>
                <c:pt idx="22">
                  <c:v>0.44951158396521962</c:v>
                </c:pt>
                <c:pt idx="23">
                  <c:v>0.42465788717706743</c:v>
                </c:pt>
                <c:pt idx="24">
                  <c:v>0.40026910533845184</c:v>
                </c:pt>
                <c:pt idx="25">
                  <c:v>0.37649572674399734</c:v>
                </c:pt>
                <c:pt idx="26">
                  <c:v>0.35348441192505342</c:v>
                </c:pt>
                <c:pt idx="27">
                  <c:v>0.331377085310397</c:v>
                </c:pt>
                <c:pt idx="28">
                  <c:v>0.31031005802072087</c:v>
                </c:pt>
                <c:pt idx="29">
                  <c:v>0.29041318735194022</c:v>
                </c:pt>
                <c:pt idx="30">
                  <c:v>0.27180907815712285</c:v>
                </c:pt>
                <c:pt idx="31">
                  <c:v>0.25461233095855795</c:v>
                </c:pt>
                <c:pt idx="32">
                  <c:v>0.23892884121897195</c:v>
                </c:pt>
                <c:pt idx="33">
                  <c:v>0.22485515378293541</c:v>
                </c:pt>
                <c:pt idx="34">
                  <c:v>0.21247787607427671</c:v>
                </c:pt>
                <c:pt idx="35">
                  <c:v>0.20187315321007282</c:v>
                </c:pt>
                <c:pt idx="36">
                  <c:v>0.19310620777261245</c:v>
                </c:pt>
                <c:pt idx="37">
                  <c:v>0.18623094657220507</c:v>
                </c:pt>
                <c:pt idx="38">
                  <c:v>0.18128963633888751</c:v>
                </c:pt>
                <c:pt idx="39">
                  <c:v>0.17831264990133222</c:v>
                </c:pt>
                <c:pt idx="40">
                  <c:v>0.17731828404641869</c:v>
                </c:pt>
                <c:pt idx="41">
                  <c:v>0.17831264990133244</c:v>
                </c:pt>
                <c:pt idx="42">
                  <c:v>0.18128963633888751</c:v>
                </c:pt>
                <c:pt idx="43">
                  <c:v>0.18623094657220529</c:v>
                </c:pt>
                <c:pt idx="44">
                  <c:v>0.19310620777261267</c:v>
                </c:pt>
                <c:pt idx="45">
                  <c:v>0.20187315321007282</c:v>
                </c:pt>
                <c:pt idx="46">
                  <c:v>0.21247787607427682</c:v>
                </c:pt>
                <c:pt idx="47">
                  <c:v>0.2248551537829353</c:v>
                </c:pt>
                <c:pt idx="48">
                  <c:v>0.23892884121897229</c:v>
                </c:pt>
                <c:pt idx="49">
                  <c:v>0.25461233095855829</c:v>
                </c:pt>
                <c:pt idx="50">
                  <c:v>0.27180907815712285</c:v>
                </c:pt>
                <c:pt idx="51">
                  <c:v>0.29041318735194033</c:v>
                </c:pt>
                <c:pt idx="52">
                  <c:v>0.3103100580207212</c:v>
                </c:pt>
                <c:pt idx="53">
                  <c:v>0.33137708531039745</c:v>
                </c:pt>
                <c:pt idx="54">
                  <c:v>0.35348441192505375</c:v>
                </c:pt>
                <c:pt idx="55">
                  <c:v>0.37649572674399734</c:v>
                </c:pt>
                <c:pt idx="56">
                  <c:v>0.40026910533845217</c:v>
                </c:pt>
                <c:pt idx="57">
                  <c:v>0.42465788717706798</c:v>
                </c:pt>
                <c:pt idx="58">
                  <c:v>0.44951158396522006</c:v>
                </c:pt>
                <c:pt idx="59">
                  <c:v>0.4746768132595961</c:v>
                </c:pt>
                <c:pt idx="60">
                  <c:v>0.49999825124576824</c:v>
                </c:pt>
                <c:pt idx="61">
                  <c:v>0.52531959836922426</c:v>
                </c:pt>
                <c:pt idx="62">
                  <c:v>0.55048455137518482</c:v>
                </c:pt>
                <c:pt idx="63">
                  <c:v>0.57533777524329244</c:v>
                </c:pt>
                <c:pt idx="64">
                  <c:v>0.59972586850189036</c:v>
                </c:pt>
                <c:pt idx="65">
                  <c:v>0.62349831547316648</c:v>
                </c:pt>
                <c:pt idx="66">
                  <c:v>0.64650841913295154</c:v>
                </c:pt>
                <c:pt idx="67">
                  <c:v>0.66861420846369246</c:v>
                </c:pt>
                <c:pt idx="68">
                  <c:v>0.68967931443061348</c:v>
                </c:pt>
                <c:pt idx="69">
                  <c:v>0.70957380901247369</c:v>
                </c:pt>
                <c:pt idx="70">
                  <c:v>0.72817500206178187</c:v>
                </c:pt>
                <c:pt idx="71">
                  <c:v>0.74536819114625152</c:v>
                </c:pt>
                <c:pt idx="72">
                  <c:v>0.76104735992483818</c:v>
                </c:pt>
                <c:pt idx="73">
                  <c:v>0.77511582102930232</c:v>
                </c:pt>
                <c:pt idx="74">
                  <c:v>0.78748679984770098</c:v>
                </c:pt>
                <c:pt idx="75">
                  <c:v>0.79808395603244642</c:v>
                </c:pt>
                <c:pt idx="76">
                  <c:v>0.80684183997656556</c:v>
                </c:pt>
                <c:pt idx="77">
                  <c:v>0.81370628191304373</c:v>
                </c:pt>
                <c:pt idx="78">
                  <c:v>0.81863471169077762</c:v>
                </c:pt>
                <c:pt idx="79">
                  <c:v>0.82159640766530395</c:v>
                </c:pt>
                <c:pt idx="80">
                  <c:v>0.82257267351350583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'EQ Solution L16'!#REF!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7"/>
          <c:order val="7"/>
          <c:tx>
            <c:v>Shift Test</c:v>
          </c:tx>
          <c:marker>
            <c:symbol val="none"/>
          </c:marker>
          <c:xVal>
            <c:numRef>
              <c:f>'EQ Solution L16'!#REF!</c:f>
            </c:numRef>
          </c:xVal>
          <c:yVal>
            <c:numRef>
              <c:f>'EQ Solution L16'!#REF!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L16'!$Y$106:$Y$186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L16'!$U$106:$U$186</c:f>
              <c:numCache>
                <c:formatCode>General</c:formatCode>
                <c:ptCount val="81"/>
                <c:pt idx="0">
                  <c:v>0.17742732648649417</c:v>
                </c:pt>
                <c:pt idx="1">
                  <c:v>0.17840359233469583</c:v>
                </c:pt>
                <c:pt idx="2">
                  <c:v>0.18136528830922272</c:v>
                </c:pt>
                <c:pt idx="3">
                  <c:v>0.18629371808695638</c:v>
                </c:pt>
                <c:pt idx="4">
                  <c:v>0.19315816002343467</c:v>
                </c:pt>
                <c:pt idx="5">
                  <c:v>0.20191604396755358</c:v>
                </c:pt>
                <c:pt idx="6">
                  <c:v>0.21251320015229891</c:v>
                </c:pt>
                <c:pt idx="7">
                  <c:v>0.2248841789706979</c:v>
                </c:pt>
                <c:pt idx="8">
                  <c:v>0.23895264007516226</c:v>
                </c:pt>
                <c:pt idx="9">
                  <c:v>0.25463180885374881</c:v>
                </c:pt>
                <c:pt idx="10">
                  <c:v>0.27182499793821813</c:v>
                </c:pt>
                <c:pt idx="11">
                  <c:v>0.29042619098752609</c:v>
                </c:pt>
                <c:pt idx="12">
                  <c:v>0.31032068556938674</c:v>
                </c:pt>
                <c:pt idx="13">
                  <c:v>0.33138579153630821</c:v>
                </c:pt>
                <c:pt idx="14">
                  <c:v>0.35349158086704879</c:v>
                </c:pt>
                <c:pt idx="15">
                  <c:v>0.37650168452683352</c:v>
                </c:pt>
                <c:pt idx="16">
                  <c:v>0.40027413149810998</c:v>
                </c:pt>
                <c:pt idx="17">
                  <c:v>0.42466222475670812</c:v>
                </c:pt>
                <c:pt idx="18">
                  <c:v>0.44951544862481563</c:v>
                </c:pt>
                <c:pt idx="19">
                  <c:v>0.47468040163077607</c:v>
                </c:pt>
                <c:pt idx="20">
                  <c:v>0.50000174875423176</c:v>
                </c:pt>
                <c:pt idx="21">
                  <c:v>0.52532318674040424</c:v>
                </c:pt>
                <c:pt idx="22">
                  <c:v>0.55048841603478038</c:v>
                </c:pt>
                <c:pt idx="23">
                  <c:v>0.57534211282293257</c:v>
                </c:pt>
                <c:pt idx="24">
                  <c:v>0.59973089466154816</c:v>
                </c:pt>
                <c:pt idx="25">
                  <c:v>0.62350427325600266</c:v>
                </c:pt>
                <c:pt idx="26">
                  <c:v>0.64651558807494658</c:v>
                </c:pt>
                <c:pt idx="27">
                  <c:v>0.668622914689603</c:v>
                </c:pt>
                <c:pt idx="28">
                  <c:v>0.68968994197927913</c:v>
                </c:pt>
                <c:pt idx="29">
                  <c:v>0.70958681264805978</c:v>
                </c:pt>
                <c:pt idx="30">
                  <c:v>0.72819092184287715</c:v>
                </c:pt>
                <c:pt idx="31">
                  <c:v>0.74538766904144205</c:v>
                </c:pt>
                <c:pt idx="32">
                  <c:v>0.76107115878102805</c:v>
                </c:pt>
                <c:pt idx="33">
                  <c:v>0.77514484621706459</c:v>
                </c:pt>
                <c:pt idx="34">
                  <c:v>0.78752212392572329</c:v>
                </c:pt>
                <c:pt idx="35">
                  <c:v>0.79812684678992718</c:v>
                </c:pt>
                <c:pt idx="36">
                  <c:v>0.80689379222738755</c:v>
                </c:pt>
                <c:pt idx="37">
                  <c:v>0.81376905342779493</c:v>
                </c:pt>
                <c:pt idx="38">
                  <c:v>0.81871036366111249</c:v>
                </c:pt>
                <c:pt idx="39">
                  <c:v>0.82168735009866778</c:v>
                </c:pt>
                <c:pt idx="40">
                  <c:v>0.82268171595358131</c:v>
                </c:pt>
                <c:pt idx="41">
                  <c:v>0.82168735009866756</c:v>
                </c:pt>
                <c:pt idx="42">
                  <c:v>0.81871036366111249</c:v>
                </c:pt>
                <c:pt idx="43">
                  <c:v>0.81376905342779471</c:v>
                </c:pt>
                <c:pt idx="44">
                  <c:v>0.80689379222738733</c:v>
                </c:pt>
                <c:pt idx="45">
                  <c:v>0.79812684678992718</c:v>
                </c:pt>
                <c:pt idx="46">
                  <c:v>0.78752212392572318</c:v>
                </c:pt>
                <c:pt idx="47">
                  <c:v>0.7751448462170647</c:v>
                </c:pt>
                <c:pt idx="48">
                  <c:v>0.76107115878102771</c:v>
                </c:pt>
                <c:pt idx="49">
                  <c:v>0.74538766904144171</c:v>
                </c:pt>
                <c:pt idx="50">
                  <c:v>0.72819092184287715</c:v>
                </c:pt>
                <c:pt idx="51">
                  <c:v>0.70958681264805967</c:v>
                </c:pt>
                <c:pt idx="52">
                  <c:v>0.6896899419792788</c:v>
                </c:pt>
                <c:pt idx="53">
                  <c:v>0.66862291468960255</c:v>
                </c:pt>
                <c:pt idx="54">
                  <c:v>0.64651558807494625</c:v>
                </c:pt>
                <c:pt idx="55">
                  <c:v>0.62350427325600266</c:v>
                </c:pt>
                <c:pt idx="56">
                  <c:v>0.59973089466154783</c:v>
                </c:pt>
                <c:pt idx="57">
                  <c:v>0.57534211282293202</c:v>
                </c:pt>
                <c:pt idx="58">
                  <c:v>0.55048841603477994</c:v>
                </c:pt>
                <c:pt idx="59">
                  <c:v>0.5253231867404039</c:v>
                </c:pt>
                <c:pt idx="60">
                  <c:v>0.50000174875423176</c:v>
                </c:pt>
                <c:pt idx="61">
                  <c:v>0.47468040163077574</c:v>
                </c:pt>
                <c:pt idx="62">
                  <c:v>0.44951544862481518</c:v>
                </c:pt>
                <c:pt idx="63">
                  <c:v>0.42466222475670756</c:v>
                </c:pt>
                <c:pt idx="64">
                  <c:v>0.40027413149810964</c:v>
                </c:pt>
                <c:pt idx="65">
                  <c:v>0.37650168452683352</c:v>
                </c:pt>
                <c:pt idx="66">
                  <c:v>0.35349158086704846</c:v>
                </c:pt>
                <c:pt idx="67">
                  <c:v>0.33138579153630754</c:v>
                </c:pt>
                <c:pt idx="68">
                  <c:v>0.31032068556938652</c:v>
                </c:pt>
                <c:pt idx="69">
                  <c:v>0.29042619098752631</c:v>
                </c:pt>
                <c:pt idx="70">
                  <c:v>0.27182499793821813</c:v>
                </c:pt>
                <c:pt idx="71">
                  <c:v>0.25463180885374848</c:v>
                </c:pt>
                <c:pt idx="72">
                  <c:v>0.23895264007516182</c:v>
                </c:pt>
                <c:pt idx="73">
                  <c:v>0.22488417897069768</c:v>
                </c:pt>
                <c:pt idx="74">
                  <c:v>0.21251320015229902</c:v>
                </c:pt>
                <c:pt idx="75">
                  <c:v>0.20191604396755358</c:v>
                </c:pt>
                <c:pt idx="76">
                  <c:v>0.19315816002343444</c:v>
                </c:pt>
                <c:pt idx="77">
                  <c:v>0.18629371808695627</c:v>
                </c:pt>
                <c:pt idx="78">
                  <c:v>0.18136528830922238</c:v>
                </c:pt>
                <c:pt idx="79">
                  <c:v>0.17840359233469605</c:v>
                </c:pt>
                <c:pt idx="80">
                  <c:v>0.17742732648649417</c:v>
                </c:pt>
              </c:numCache>
            </c:numRef>
          </c:yVal>
          <c:smooth val="1"/>
        </c:ser>
        <c:ser>
          <c:idx val="9"/>
          <c:order val="9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'EQ Solution L16'!$Y$106:$Y$184</c:f>
              <c:numCache>
                <c:formatCode>General</c:formatCode>
                <c:ptCount val="79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</c:numCache>
            </c:numRef>
          </c:xVal>
          <c:yVal>
            <c:numRef>
              <c:f>'EQ Solution L16'!$T$106:$T$186</c:f>
              <c:numCache>
                <c:formatCode>General</c:formatCode>
                <c:ptCount val="81"/>
                <c:pt idx="0">
                  <c:v>0.82257267351350583</c:v>
                </c:pt>
                <c:pt idx="1">
                  <c:v>0.82159640766530417</c:v>
                </c:pt>
                <c:pt idx="2">
                  <c:v>0.81863471169077728</c:v>
                </c:pt>
                <c:pt idx="3">
                  <c:v>0.81370628191304362</c:v>
                </c:pt>
                <c:pt idx="4">
                  <c:v>0.80684183997656533</c:v>
                </c:pt>
                <c:pt idx="5">
                  <c:v>0.79808395603244642</c:v>
                </c:pt>
                <c:pt idx="6">
                  <c:v>0.78748679984770109</c:v>
                </c:pt>
                <c:pt idx="7">
                  <c:v>0.7751158210293021</c:v>
                </c:pt>
                <c:pt idx="8">
                  <c:v>0.76104735992483774</c:v>
                </c:pt>
                <c:pt idx="9">
                  <c:v>0.74536819114625119</c:v>
                </c:pt>
                <c:pt idx="10">
                  <c:v>0.72817500206178187</c:v>
                </c:pt>
                <c:pt idx="11">
                  <c:v>0.70957380901247391</c:v>
                </c:pt>
                <c:pt idx="12">
                  <c:v>0.68967931443061326</c:v>
                </c:pt>
                <c:pt idx="13">
                  <c:v>0.66861420846369179</c:v>
                </c:pt>
                <c:pt idx="14">
                  <c:v>0.64650841913295121</c:v>
                </c:pt>
                <c:pt idx="15">
                  <c:v>0.62349831547316648</c:v>
                </c:pt>
                <c:pt idx="16">
                  <c:v>0.59972586850189002</c:v>
                </c:pt>
                <c:pt idx="17">
                  <c:v>0.57533777524329188</c:v>
                </c:pt>
                <c:pt idx="18">
                  <c:v>0.55048455137518437</c:v>
                </c:pt>
                <c:pt idx="19">
                  <c:v>0.52531959836922393</c:v>
                </c:pt>
                <c:pt idx="20">
                  <c:v>0.49999825124576824</c:v>
                </c:pt>
                <c:pt idx="21">
                  <c:v>0.47467681325959576</c:v>
                </c:pt>
                <c:pt idx="22">
                  <c:v>0.44951158396521962</c:v>
                </c:pt>
                <c:pt idx="23">
                  <c:v>0.42465788717706743</c:v>
                </c:pt>
                <c:pt idx="24">
                  <c:v>0.40026910533845184</c:v>
                </c:pt>
                <c:pt idx="25">
                  <c:v>0.37649572674399734</c:v>
                </c:pt>
                <c:pt idx="26">
                  <c:v>0.35348441192505342</c:v>
                </c:pt>
                <c:pt idx="27">
                  <c:v>0.331377085310397</c:v>
                </c:pt>
                <c:pt idx="28">
                  <c:v>0.31031005802072087</c:v>
                </c:pt>
                <c:pt idx="29">
                  <c:v>0.29041318735194022</c:v>
                </c:pt>
                <c:pt idx="30">
                  <c:v>0.27180907815712285</c:v>
                </c:pt>
                <c:pt idx="31">
                  <c:v>0.25461233095855795</c:v>
                </c:pt>
                <c:pt idx="32">
                  <c:v>0.23892884121897195</c:v>
                </c:pt>
                <c:pt idx="33">
                  <c:v>0.22485515378293541</c:v>
                </c:pt>
                <c:pt idx="34">
                  <c:v>0.21247787607427671</c:v>
                </c:pt>
                <c:pt idx="35">
                  <c:v>0.20187315321007282</c:v>
                </c:pt>
                <c:pt idx="36">
                  <c:v>0.19310620777261245</c:v>
                </c:pt>
                <c:pt idx="37">
                  <c:v>0.18623094657220507</c:v>
                </c:pt>
                <c:pt idx="38">
                  <c:v>0.18128963633888751</c:v>
                </c:pt>
                <c:pt idx="39">
                  <c:v>0.17831264990133222</c:v>
                </c:pt>
                <c:pt idx="40">
                  <c:v>0.17731828404641869</c:v>
                </c:pt>
                <c:pt idx="41">
                  <c:v>0.17831264990133244</c:v>
                </c:pt>
                <c:pt idx="42">
                  <c:v>0.18128963633888751</c:v>
                </c:pt>
                <c:pt idx="43">
                  <c:v>0.18623094657220529</c:v>
                </c:pt>
                <c:pt idx="44">
                  <c:v>0.19310620777261267</c:v>
                </c:pt>
                <c:pt idx="45">
                  <c:v>0.20187315321007282</c:v>
                </c:pt>
                <c:pt idx="46">
                  <c:v>0.21247787607427682</c:v>
                </c:pt>
                <c:pt idx="47">
                  <c:v>0.2248551537829353</c:v>
                </c:pt>
                <c:pt idx="48">
                  <c:v>0.23892884121897229</c:v>
                </c:pt>
                <c:pt idx="49">
                  <c:v>0.25461233095855829</c:v>
                </c:pt>
                <c:pt idx="50">
                  <c:v>0.27180907815712285</c:v>
                </c:pt>
                <c:pt idx="51">
                  <c:v>0.29041318735194033</c:v>
                </c:pt>
                <c:pt idx="52">
                  <c:v>0.3103100580207212</c:v>
                </c:pt>
                <c:pt idx="53">
                  <c:v>0.33137708531039745</c:v>
                </c:pt>
                <c:pt idx="54">
                  <c:v>0.35348441192505375</c:v>
                </c:pt>
                <c:pt idx="55">
                  <c:v>0.37649572674399734</c:v>
                </c:pt>
                <c:pt idx="56">
                  <c:v>0.40026910533845217</c:v>
                </c:pt>
                <c:pt idx="57">
                  <c:v>0.42465788717706798</c:v>
                </c:pt>
                <c:pt idx="58">
                  <c:v>0.44951158396522006</c:v>
                </c:pt>
                <c:pt idx="59">
                  <c:v>0.4746768132595961</c:v>
                </c:pt>
                <c:pt idx="60">
                  <c:v>0.49999825124576824</c:v>
                </c:pt>
                <c:pt idx="61">
                  <c:v>0.52531959836922426</c:v>
                </c:pt>
                <c:pt idx="62">
                  <c:v>0.55048455137518482</c:v>
                </c:pt>
                <c:pt idx="63">
                  <c:v>0.57533777524329244</c:v>
                </c:pt>
                <c:pt idx="64">
                  <c:v>0.59972586850189036</c:v>
                </c:pt>
                <c:pt idx="65">
                  <c:v>0.62349831547316648</c:v>
                </c:pt>
                <c:pt idx="66">
                  <c:v>0.64650841913295154</c:v>
                </c:pt>
                <c:pt idx="67">
                  <c:v>0.66861420846369246</c:v>
                </c:pt>
                <c:pt idx="68">
                  <c:v>0.68967931443061348</c:v>
                </c:pt>
                <c:pt idx="69">
                  <c:v>0.70957380901247369</c:v>
                </c:pt>
                <c:pt idx="70">
                  <c:v>0.72817500206178187</c:v>
                </c:pt>
                <c:pt idx="71">
                  <c:v>0.74536819114625152</c:v>
                </c:pt>
                <c:pt idx="72">
                  <c:v>0.76104735992483818</c:v>
                </c:pt>
                <c:pt idx="73">
                  <c:v>0.77511582102930232</c:v>
                </c:pt>
                <c:pt idx="74">
                  <c:v>0.78748679984770098</c:v>
                </c:pt>
                <c:pt idx="75">
                  <c:v>0.79808395603244642</c:v>
                </c:pt>
                <c:pt idx="76">
                  <c:v>0.80684183997656556</c:v>
                </c:pt>
                <c:pt idx="77">
                  <c:v>0.81370628191304373</c:v>
                </c:pt>
                <c:pt idx="78">
                  <c:v>0.81863471169077762</c:v>
                </c:pt>
                <c:pt idx="79">
                  <c:v>0.82159640766530395</c:v>
                </c:pt>
                <c:pt idx="80">
                  <c:v>0.82257267351350583</c:v>
                </c:pt>
              </c:numCache>
            </c:numRef>
          </c:yVal>
          <c:smooth val="1"/>
        </c:ser>
        <c:dLbls/>
        <c:axId val="91120768"/>
        <c:axId val="91122688"/>
      </c:scatterChart>
      <c:valAx>
        <c:axId val="91120768"/>
        <c:scaling>
          <c:orientation val="minMax"/>
          <c:max val="0.5"/>
          <c:min val="-0.5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Time,</a:t>
                </a:r>
                <a:r>
                  <a:rPr lang="en-GB" sz="1600" baseline="0"/>
                  <a:t> UI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0.47643808891704698"/>
              <c:y val="0.92381421727878621"/>
            </c:manualLayout>
          </c:layout>
        </c:title>
        <c:numFmt formatCode="0.00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1122688"/>
        <c:crosses val="autoZero"/>
        <c:crossBetween val="midCat"/>
        <c:majorUnit val="0.25"/>
        <c:minorUnit val="0.05"/>
      </c:valAx>
      <c:valAx>
        <c:axId val="9112268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800"/>
                  <a:t>Amplitude,</a:t>
                </a:r>
                <a:r>
                  <a:rPr lang="en-GB" sz="1800" baseline="0"/>
                  <a:t> Normalised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7.8042256212226503E-3"/>
              <c:y val="0.28008663252757748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91120768"/>
        <c:crossesAt val="-1"/>
        <c:crossBetween val="midCat"/>
      </c:valAx>
    </c:plotArea>
    <c:plotVisOnly val="1"/>
    <c:dispBlanksAs val="gap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Power penalties vs. distance</a:t>
            </a:r>
          </a:p>
        </c:rich>
      </c:tx>
      <c:layout>
        <c:manualLayout>
          <c:xMode val="edge"/>
          <c:yMode val="edge"/>
          <c:x val="0.11216549042480801"/>
          <c:y val="1.38021456995295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551743371456229E-2"/>
          <c:y val="9.4314991156004266E-2"/>
          <c:w val="0.66561393767544474"/>
          <c:h val="0.77982395126549953"/>
        </c:manualLayout>
      </c:layout>
      <c:scatterChart>
        <c:scatterStyle val="lineMarker"/>
        <c:ser>
          <c:idx val="1"/>
          <c:order val="0"/>
          <c:tx>
            <c:strRef>
              <c:f>'M5E 850S4500 32GFC 2xCDR'!$B$15</c:f>
              <c:strCache>
                <c:ptCount val="1"/>
                <c:pt idx="0">
                  <c:v>Patt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2xCDR'!$B$18:$B$38</c:f>
              <c:numCache>
                <c:formatCode>0.00</c:formatCode>
                <c:ptCount val="21"/>
                <c:pt idx="0">
                  <c:v>9.0564877980989208E-2</c:v>
                </c:pt>
                <c:pt idx="1">
                  <c:v>0.10867785357718705</c:v>
                </c:pt>
                <c:pt idx="2">
                  <c:v>0.12679082917338488</c:v>
                </c:pt>
                <c:pt idx="3">
                  <c:v>0.14490380476958273</c:v>
                </c:pt>
                <c:pt idx="4">
                  <c:v>0.16301678036578054</c:v>
                </c:pt>
                <c:pt idx="5">
                  <c:v>0.18112975596197839</c:v>
                </c:pt>
                <c:pt idx="6">
                  <c:v>0.19924273155817621</c:v>
                </c:pt>
                <c:pt idx="7">
                  <c:v>0.21735570715437405</c:v>
                </c:pt>
                <c:pt idx="8">
                  <c:v>0.23546868275057187</c:v>
                </c:pt>
                <c:pt idx="9">
                  <c:v>0.25358165834676971</c:v>
                </c:pt>
                <c:pt idx="10">
                  <c:v>0.27169463394296761</c:v>
                </c:pt>
                <c:pt idx="11">
                  <c:v>0.28980760953916546</c:v>
                </c:pt>
                <c:pt idx="12">
                  <c:v>0.3079205851353633</c:v>
                </c:pt>
                <c:pt idx="13">
                  <c:v>0.32603356073156115</c:v>
                </c:pt>
                <c:pt idx="14">
                  <c:v>0.34414653632775899</c:v>
                </c:pt>
                <c:pt idx="15">
                  <c:v>0.36225951192395689</c:v>
                </c:pt>
                <c:pt idx="16">
                  <c:v>0.38037248752015473</c:v>
                </c:pt>
                <c:pt idx="17">
                  <c:v>0.39848546311635258</c:v>
                </c:pt>
                <c:pt idx="18">
                  <c:v>0.41659843871255042</c:v>
                </c:pt>
                <c:pt idx="19">
                  <c:v>0.43471141430874832</c:v>
                </c:pt>
                <c:pt idx="20">
                  <c:v>0.45282438990494611</c:v>
                </c:pt>
              </c:numCache>
            </c:numRef>
          </c:yVal>
        </c:ser>
        <c:ser>
          <c:idx val="0"/>
          <c:order val="1"/>
          <c:tx>
            <c:strRef>
              <c:f>'M5E 850S4500 32GFC 2xCDR'!$J$14:$J$15</c:f>
              <c:strCache>
                <c:ptCount val="1"/>
                <c:pt idx="0">
                  <c:v>Pisi central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2xCDR'!$J$18:$J$38</c:f>
              <c:numCache>
                <c:formatCode>0.00</c:formatCode>
                <c:ptCount val="21"/>
                <c:pt idx="0">
                  <c:v>2.2562383211133246</c:v>
                </c:pt>
                <c:pt idx="1">
                  <c:v>2.2820084115109536</c:v>
                </c:pt>
                <c:pt idx="2">
                  <c:v>2.3124822282852988</c:v>
                </c:pt>
                <c:pt idx="3">
                  <c:v>2.3476687639711664</c:v>
                </c:pt>
                <c:pt idx="4">
                  <c:v>2.3875783701348934</c:v>
                </c:pt>
                <c:pt idx="5">
                  <c:v>2.4322228202353742</c:v>
                </c:pt>
                <c:pt idx="6">
                  <c:v>2.4816154230114456</c:v>
                </c:pt>
                <c:pt idx="7">
                  <c:v>2.5357711971722225</c:v>
                </c:pt>
                <c:pt idx="8">
                  <c:v>2.594707117280727</c:v>
                </c:pt>
                <c:pt idx="9">
                  <c:v>2.6584424396136361</c:v>
                </c:pt>
                <c:pt idx="10">
                  <c:v>2.7269991155924145</c:v>
                </c:pt>
                <c:pt idx="11">
                  <c:v>2.8004022992565778</c:v>
                </c:pt>
                <c:pt idx="12">
                  <c:v>2.8786809543262901</c:v>
                </c:pt>
                <c:pt idx="13">
                  <c:v>2.9618685658035777</c:v>
                </c:pt>
                <c:pt idx="14">
                  <c:v>3.0500039608989189</c:v>
                </c:pt>
                <c:pt idx="15">
                  <c:v>3.1431322444357113</c:v>
                </c:pt>
                <c:pt idx="16">
                  <c:v>3.241305854859724</c:v>
                </c:pt>
                <c:pt idx="17">
                  <c:v>3.3445857486347137</c:v>
                </c:pt>
                <c:pt idx="18">
                  <c:v>3.4530427232112277</c:v>
                </c:pt>
                <c:pt idx="19">
                  <c:v>3.5667588919927966</c:v>
                </c:pt>
                <c:pt idx="20">
                  <c:v>3.6858293288941617</c:v>
                </c:pt>
              </c:numCache>
            </c:numRef>
          </c:yVal>
        </c:ser>
        <c:ser>
          <c:idx val="6"/>
          <c:order val="2"/>
          <c:tx>
            <c:strRef>
              <c:f>'M5E 850S4500 32GFC 2xCDR'!$L$14:$L$15</c:f>
              <c:strCache>
                <c:ptCount val="1"/>
                <c:pt idx="0">
                  <c:v>P_DJ central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2xCDR'!$L$18:$L$38</c:f>
              <c:numCache>
                <c:formatCode>0.00</c:formatCode>
                <c:ptCount val="21"/>
                <c:pt idx="0">
                  <c:v>0.90704237768463214</c:v>
                </c:pt>
                <c:pt idx="1">
                  <c:v>0.90756935095657454</c:v>
                </c:pt>
                <c:pt idx="2">
                  <c:v>0.90819373185261831</c:v>
                </c:pt>
                <c:pt idx="3">
                  <c:v>0.90891763780992507</c:v>
                </c:pt>
                <c:pt idx="4">
                  <c:v>0.90974444471547367</c:v>
                </c:pt>
                <c:pt idx="5">
                  <c:v>0.91067911195107909</c:v>
                </c:pt>
                <c:pt idx="6">
                  <c:v>0.91172850998696209</c:v>
                </c:pt>
                <c:pt idx="7">
                  <c:v>0.91290174199936702</c:v>
                </c:pt>
                <c:pt idx="8">
                  <c:v>0.91421045296902737</c:v>
                </c:pt>
                <c:pt idx="9">
                  <c:v>0.91566912209085993</c:v>
                </c:pt>
                <c:pt idx="10">
                  <c:v>0.91729533694623333</c:v>
                </c:pt>
                <c:pt idx="11">
                  <c:v>0.91911005062262241</c:v>
                </c:pt>
                <c:pt idx="12">
                  <c:v>0.92113782569653546</c:v>
                </c:pt>
                <c:pt idx="13">
                  <c:v>0.92340707164175972</c:v>
                </c:pt>
                <c:pt idx="14">
                  <c:v>0.92595028474240326</c:v>
                </c:pt>
                <c:pt idx="15">
                  <c:v>0.92880430197851283</c:v>
                </c:pt>
                <c:pt idx="16">
                  <c:v>0.93201058265504866</c:v>
                </c:pt>
                <c:pt idx="17">
                  <c:v>0.93561553385319929</c:v>
                </c:pt>
                <c:pt idx="18">
                  <c:v>0.93967089823204386</c:v>
                </c:pt>
                <c:pt idx="19">
                  <c:v>0.94423422548285663</c:v>
                </c:pt>
                <c:pt idx="20">
                  <c:v>0.94936945207631052</c:v>
                </c:pt>
              </c:numCache>
            </c:numRef>
          </c:yVal>
        </c:ser>
        <c:ser>
          <c:idx val="3"/>
          <c:order val="3"/>
          <c:tx>
            <c:strRef>
              <c:f>'M5E 850S4500 32GFC 2xCDR'!$R$15</c:f>
              <c:strCache>
                <c:ptCount val="1"/>
                <c:pt idx="0">
                  <c:v>Prin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2xCDR'!$R$18:$R$38</c:f>
              <c:numCache>
                <c:formatCode>0.00</c:formatCode>
                <c:ptCount val="21"/>
                <c:pt idx="0">
                  <c:v>0.58963145894530056</c:v>
                </c:pt>
                <c:pt idx="1">
                  <c:v>0.58659662296334847</c:v>
                </c:pt>
                <c:pt idx="2">
                  <c:v>0.58349766354592503</c:v>
                </c:pt>
                <c:pt idx="3">
                  <c:v>0.58052275464465153</c:v>
                </c:pt>
                <c:pt idx="4">
                  <c:v>0.5778579508999433</c:v>
                </c:pt>
                <c:pt idx="5">
                  <c:v>0.5756822314886787</c:v>
                </c:pt>
                <c:pt idx="6">
                  <c:v>0.57416469314343832</c:v>
                </c:pt>
                <c:pt idx="7">
                  <c:v>0.57346368825574767</c:v>
                </c:pt>
                <c:pt idx="8">
                  <c:v>0.57372757598533786</c:v>
                </c:pt>
                <c:pt idx="9">
                  <c:v>0.57509672185069949</c:v>
                </c:pt>
                <c:pt idx="10">
                  <c:v>0.57770641606909434</c:v>
                </c:pt>
                <c:pt idx="11">
                  <c:v>0.58169045431334143</c:v>
                </c:pt>
                <c:pt idx="12">
                  <c:v>0.5871852141947862</c:v>
                </c:pt>
                <c:pt idx="13">
                  <c:v>0.59433415266582057</c:v>
                </c:pt>
                <c:pt idx="14">
                  <c:v>0.60329273739165046</c:v>
                </c:pt>
                <c:pt idx="15">
                  <c:v>0.61423390874109407</c:v>
                </c:pt>
                <c:pt idx="16">
                  <c:v>0.62735425256407185</c:v>
                </c:pt>
                <c:pt idx="17">
                  <c:v>0.64288115493005005</c:v>
                </c:pt>
                <c:pt idx="18">
                  <c:v>0.66108131935050762</c:v>
                </c:pt>
                <c:pt idx="19">
                  <c:v>0.68227116977685587</c:v>
                </c:pt>
                <c:pt idx="20">
                  <c:v>0.70682986043880058</c:v>
                </c:pt>
              </c:numCache>
            </c:numRef>
          </c:yVal>
        </c:ser>
        <c:ser>
          <c:idx val="5"/>
          <c:order val="4"/>
          <c:tx>
            <c:strRef>
              <c:f>'M5E 850S4500 32GFC 2xCDR'!$N$14:$N$15</c:f>
              <c:strCache>
                <c:ptCount val="1"/>
                <c:pt idx="0">
                  <c:v>Preflection central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2xCDR'!$N$18:$N$38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</c:ser>
        <c:ser>
          <c:idx val="2"/>
          <c:order val="5"/>
          <c:tx>
            <c:strRef>
              <c:f>'M5E 850S4500 32GFC 2xCDR'!$Q$15</c:f>
              <c:strCache>
                <c:ptCount val="1"/>
                <c:pt idx="0">
                  <c:v>Pmpn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2xCDR'!$Q$18:$Q$38</c:f>
              <c:numCache>
                <c:formatCode>0.00</c:formatCode>
                <c:ptCount val="21"/>
                <c:pt idx="0">
                  <c:v>7.4308246128673846E-4</c:v>
                </c:pt>
                <c:pt idx="1">
                  <c:v>1.5286778518171242E-3</c:v>
                </c:pt>
                <c:pt idx="2">
                  <c:v>2.8058963168058528E-3</c:v>
                </c:pt>
                <c:pt idx="3">
                  <c:v>4.7363265499776172E-3</c:v>
                </c:pt>
                <c:pt idx="4">
                  <c:v>7.4973705279758E-3</c:v>
                </c:pt>
                <c:pt idx="5">
                  <c:v>1.127909322155002E-2</c:v>
                </c:pt>
                <c:pt idx="6">
                  <c:v>1.6281054996406655E-2</c:v>
                </c:pt>
                <c:pt idx="7">
                  <c:v>2.2709218491777334E-2</c:v>
                </c:pt>
                <c:pt idx="8">
                  <c:v>3.0773008390107687E-2</c:v>
                </c:pt>
                <c:pt idx="9">
                  <c:v>4.0682587011573956E-2</c:v>
                </c:pt>
                <c:pt idx="10">
                  <c:v>5.2646392392004776E-2</c:v>
                </c:pt>
                <c:pt idx="11">
                  <c:v>6.6868969568682504E-2</c:v>
                </c:pt>
                <c:pt idx="12">
                  <c:v>8.3549111099660234E-2</c:v>
                </c:pt>
                <c:pt idx="13">
                  <c:v>0.10287831000284921</c:v>
                </c:pt>
                <c:pt idx="14">
                  <c:v>0.12503951768210581</c:v>
                </c:pt>
                <c:pt idx="15">
                  <c:v>0.15020619113806502</c:v>
                </c:pt>
                <c:pt idx="16">
                  <c:v>0.17854160778509293</c:v>
                </c:pt>
                <c:pt idx="17">
                  <c:v>0.21019842232165753</c:v>
                </c:pt>
                <c:pt idx="18">
                  <c:v>0.24531843805445183</c:v>
                </c:pt>
                <c:pt idx="19">
                  <c:v>0.28403256453972647</c:v>
                </c:pt>
                <c:pt idx="20">
                  <c:v>0.32646093405451826</c:v>
                </c:pt>
              </c:numCache>
            </c:numRef>
          </c:yVal>
        </c:ser>
        <c:ser>
          <c:idx val="4"/>
          <c:order val="6"/>
          <c:tx>
            <c:strRef>
              <c:f>'M5E 850S4500 32GFC 2xCDR'!$S$14</c:f>
              <c:strCache>
                <c:ptCount val="1"/>
                <c:pt idx="0">
                  <c:v>Pcross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2xCDR'!$S$18:$S$38</c:f>
              <c:numCache>
                <c:formatCode>0.00</c:formatCode>
                <c:ptCount val="21"/>
                <c:pt idx="0">
                  <c:v>8.535451281370865E-2</c:v>
                </c:pt>
                <c:pt idx="1">
                  <c:v>8.5954868083528257E-2</c:v>
                </c:pt>
                <c:pt idx="2">
                  <c:v>8.6884976173004724E-2</c:v>
                </c:pt>
                <c:pt idx="3">
                  <c:v>8.82432539171214E-2</c:v>
                </c:pt>
                <c:pt idx="4">
                  <c:v>9.013747087986812E-2</c:v>
                </c:pt>
                <c:pt idx="5">
                  <c:v>9.2684750657391013E-2</c:v>
                </c:pt>
                <c:pt idx="6">
                  <c:v>9.6012530680092079E-2</c:v>
                </c:pt>
                <c:pt idx="7">
                  <c:v>0.10026053964410664</c:v>
                </c:pt>
                <c:pt idx="8">
                  <c:v>0.10558385289611016</c:v>
                </c:pt>
                <c:pt idx="9">
                  <c:v>0.1121571240760969</c:v>
                </c:pt>
                <c:pt idx="10">
                  <c:v>0.12018016460713965</c:v>
                </c:pt>
                <c:pt idx="11">
                  <c:v>0.12988515274536727</c:v>
                </c:pt>
                <c:pt idx="12">
                  <c:v>0.14154590866350925</c:v>
                </c:pt>
                <c:pt idx="13">
                  <c:v>0.15548988872278524</c:v>
                </c:pt>
                <c:pt idx="14">
                  <c:v>0.17211386203100099</c:v>
                </c:pt>
                <c:pt idx="15">
                  <c:v>0.19190468890832713</c:v>
                </c:pt>
                <c:pt idx="16">
                  <c:v>0.21546731390252172</c:v>
                </c:pt>
                <c:pt idx="17">
                  <c:v>0.24356316956763013</c:v>
                </c:pt>
                <c:pt idx="18">
                  <c:v>0.27716393263210015</c:v>
                </c:pt>
                <c:pt idx="19">
                  <c:v>0.31752847562207887</c:v>
                </c:pt>
                <c:pt idx="20">
                  <c:v>0.36631585053686699</c:v>
                </c:pt>
              </c:numCache>
            </c:numRef>
          </c:yVal>
        </c:ser>
        <c:ser>
          <c:idx val="8"/>
          <c:order val="7"/>
          <c:tx>
            <c:strRef>
              <c:f>'M5E 850S4500 32GFC 2xCDR'!$T$14</c:f>
              <c:strCache>
                <c:ptCount val="1"/>
                <c:pt idx="0">
                  <c:v>Ptotal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2xCDR'!$T$18:$T$38</c:f>
              <c:numCache>
                <c:formatCode>0.0</c:formatCode>
                <c:ptCount val="21"/>
                <c:pt idx="0">
                  <c:v>4.0695746309992415</c:v>
                </c:pt>
                <c:pt idx="1">
                  <c:v>4.1123357849434088</c:v>
                </c:pt>
                <c:pt idx="2">
                  <c:v>4.1606553253470375</c:v>
                </c:pt>
                <c:pt idx="3">
                  <c:v>4.2149925416624248</c:v>
                </c:pt>
                <c:pt idx="4">
                  <c:v>4.2758323875239341</c:v>
                </c:pt>
                <c:pt idx="5">
                  <c:v>4.3436777635160508</c:v>
                </c:pt>
                <c:pt idx="6">
                  <c:v>4.4190449433765204</c:v>
                </c:pt>
                <c:pt idx="7">
                  <c:v>4.5024620927175949</c:v>
                </c:pt>
                <c:pt idx="8">
                  <c:v>4.5944706902718817</c:v>
                </c:pt>
                <c:pt idx="9">
                  <c:v>4.6956296529896351</c:v>
                </c:pt>
                <c:pt idx="10">
                  <c:v>4.8065220595498541</c:v>
                </c:pt>
                <c:pt idx="11">
                  <c:v>4.9277645360457569</c:v>
                </c:pt>
                <c:pt idx="12">
                  <c:v>5.0600195991161447</c:v>
                </c:pt>
                <c:pt idx="13">
                  <c:v>5.2040115495683539</c:v>
                </c:pt>
                <c:pt idx="14">
                  <c:v>5.3605468990738387</c:v>
                </c:pt>
                <c:pt idx="15">
                  <c:v>5.5305408471256667</c:v>
                </c:pt>
                <c:pt idx="16">
                  <c:v>5.7150520992866136</c:v>
                </c:pt>
                <c:pt idx="17">
                  <c:v>5.9153294924236031</c:v>
                </c:pt>
                <c:pt idx="18">
                  <c:v>6.1328757501928806</c:v>
                </c:pt>
                <c:pt idx="19">
                  <c:v>6.3695367417230626</c:v>
                </c:pt>
                <c:pt idx="20">
                  <c:v>6.6276298159056033</c:v>
                </c:pt>
              </c:numCache>
            </c:numRef>
          </c:yVal>
        </c:ser>
        <c:ser>
          <c:idx val="7"/>
          <c:order val="8"/>
          <c:tx>
            <c:strRef>
              <c:f>'M5E 850S4500 32GFC 2xCDR'!$AL$15</c:f>
              <c:strCache>
                <c:ptCount val="1"/>
                <c:pt idx="0">
                  <c:v>P-C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2xCDR'!$AL$18:$AL$38</c:f>
              <c:numCache>
                <c:formatCode>General</c:formatCode>
                <c:ptCount val="21"/>
                <c:pt idx="0">
                  <c:v>5.4999999999999991</c:v>
                </c:pt>
                <c:pt idx="1">
                  <c:v>5.4999999999999991</c:v>
                </c:pt>
                <c:pt idx="2">
                  <c:v>5.4999999999999991</c:v>
                </c:pt>
                <c:pt idx="3">
                  <c:v>5.4999999999999991</c:v>
                </c:pt>
                <c:pt idx="4">
                  <c:v>5.4999999999999991</c:v>
                </c:pt>
                <c:pt idx="5">
                  <c:v>5.4999999999999991</c:v>
                </c:pt>
                <c:pt idx="6">
                  <c:v>5.4999999999999991</c:v>
                </c:pt>
                <c:pt idx="7">
                  <c:v>5.4999999999999991</c:v>
                </c:pt>
                <c:pt idx="8">
                  <c:v>5.4999999999999991</c:v>
                </c:pt>
                <c:pt idx="9">
                  <c:v>5.4999999999999991</c:v>
                </c:pt>
                <c:pt idx="10">
                  <c:v>5.4999999999999991</c:v>
                </c:pt>
                <c:pt idx="11">
                  <c:v>5.4999999999999991</c:v>
                </c:pt>
                <c:pt idx="12">
                  <c:v>5.4999999999999991</c:v>
                </c:pt>
                <c:pt idx="13">
                  <c:v>5.4999999999999991</c:v>
                </c:pt>
                <c:pt idx="14">
                  <c:v>5.4999999999999991</c:v>
                </c:pt>
                <c:pt idx="15">
                  <c:v>5.4999999999999991</c:v>
                </c:pt>
                <c:pt idx="16">
                  <c:v>5.4999999999999991</c:v>
                </c:pt>
                <c:pt idx="17">
                  <c:v>5.4999999999999991</c:v>
                </c:pt>
                <c:pt idx="18">
                  <c:v>5.4999999999999991</c:v>
                </c:pt>
                <c:pt idx="19">
                  <c:v>5.4999999999999991</c:v>
                </c:pt>
                <c:pt idx="20">
                  <c:v>5.4999999999999991</c:v>
                </c:pt>
              </c:numCache>
            </c:numRef>
          </c:yVal>
        </c:ser>
        <c:ser>
          <c:idx val="9"/>
          <c:order val="9"/>
          <c:tx>
            <c:strRef>
              <c:f>'M5E 850S4500 32GFC 2xCDR'!$AN$16</c:f>
              <c:strCache>
                <c:ptCount val="1"/>
                <c:pt idx="0">
                  <c:v>(dB)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'M5E 850S4500 32GFC 2xCDR'!$AM$18:$AM$38</c:f>
              <c:numCache>
                <c:formatCode>General</c:formatCode>
                <c:ptCount val="2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</c:numCache>
            </c:numRef>
          </c:xVal>
          <c:yVal>
            <c:numRef>
              <c:f>'M5E 850S4500 32GFC 2xCDR'!$AN$18:$AN$38</c:f>
              <c:numCache>
                <c:formatCode>General</c:formatCode>
                <c:ptCount val="21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</c:numCache>
            </c:numRef>
          </c:yVal>
        </c:ser>
        <c:ser>
          <c:idx val="10"/>
          <c:order val="10"/>
          <c:tx>
            <c:strRef>
              <c:f>'M5E 850S4500 32GFC 2xCDR'!$M$14:$M$15</c:f>
              <c:strCache>
                <c:ptCount val="1"/>
                <c:pt idx="0">
                  <c:v>P_DJ corners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'M5E 850S4500 32GFC 2xCDR'!$A$18:$A$38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2xCDR'!$M$18:$M$38</c:f>
              <c:numCache>
                <c:formatCode>0.00</c:formatCode>
                <c:ptCount val="21"/>
                <c:pt idx="0">
                  <c:v>2.0777300004361576</c:v>
                </c:pt>
                <c:pt idx="1">
                  <c:v>2.0791552268296658</c:v>
                </c:pt>
                <c:pt idx="2">
                  <c:v>2.0808623100844637</c:v>
                </c:pt>
                <c:pt idx="3">
                  <c:v>2.0828651619096394</c:v>
                </c:pt>
                <c:pt idx="4">
                  <c:v>2.0851816627511561</c:v>
                </c:pt>
                <c:pt idx="5">
                  <c:v>2.0878343269594293</c:v>
                </c:pt>
                <c:pt idx="6">
                  <c:v>2.090850993190041</c:v>
                </c:pt>
                <c:pt idx="7">
                  <c:v>2.0942655281208533</c:v>
                </c:pt>
                <c:pt idx="8">
                  <c:v>2.0981185356036449</c:v>
                </c:pt>
                <c:pt idx="9">
                  <c:v>2.1024580682757845</c:v>
                </c:pt>
                <c:pt idx="10">
                  <c:v>2.107340344243366</c:v>
                </c:pt>
                <c:pt idx="11">
                  <c:v>2.1128304775361659</c:v>
                </c:pt>
                <c:pt idx="12">
                  <c:v>2.1190032374977226</c:v>
                </c:pt>
                <c:pt idx="13">
                  <c:v>2.1259438590507225</c:v>
                </c:pt>
                <c:pt idx="14">
                  <c:v>2.1337489329009967</c:v>
                </c:pt>
                <c:pt idx="15">
                  <c:v>2.1425274123568778</c:v>
                </c:pt>
                <c:pt idx="16">
                  <c:v>2.1524017818198971</c:v>
                </c:pt>
                <c:pt idx="17">
                  <c:v>2.1635094415808931</c:v>
                </c:pt>
                <c:pt idx="18">
                  <c:v>2.1760043749543518</c:v>
                </c:pt>
                <c:pt idx="19">
                  <c:v>2.1900591778628131</c:v>
                </c:pt>
                <c:pt idx="20">
                  <c:v>2.2058675489131141</c:v>
                </c:pt>
              </c:numCache>
            </c:numRef>
          </c:yVal>
        </c:ser>
        <c:dLbls/>
        <c:axId val="91509504"/>
        <c:axId val="91610496"/>
      </c:scatterChart>
      <c:valAx>
        <c:axId val="91509504"/>
        <c:scaling>
          <c:orientation val="minMax"/>
          <c:min val="2.0000000000000011E-2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 (km)</a:t>
                </a:r>
              </a:p>
            </c:rich>
          </c:tx>
          <c:layout>
            <c:manualLayout>
              <c:xMode val="edge"/>
              <c:yMode val="edge"/>
              <c:x val="0.39110348984154891"/>
              <c:y val="0.93624877535469364"/>
            </c:manualLayout>
          </c:layout>
          <c:spPr>
            <a:noFill/>
            <a:ln w="25400">
              <a:noFill/>
            </a:ln>
          </c:spPr>
        </c:title>
        <c:numFmt formatCode="0.00#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610496"/>
        <c:crosses val="autoZero"/>
        <c:crossBetween val="midCat"/>
      </c:valAx>
      <c:valAx>
        <c:axId val="91610496"/>
        <c:scaling>
          <c:orientation val="minMax"/>
          <c:max val="6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Penalty (dB)</a:t>
                </a:r>
              </a:p>
            </c:rich>
          </c:tx>
          <c:layout>
            <c:manualLayout>
              <c:xMode val="edge"/>
              <c:yMode val="edge"/>
              <c:x val="1.1806901915038448E-2"/>
              <c:y val="0.40486447258608832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509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30360649363572"/>
          <c:y val="0.32665191044667802"/>
          <c:w val="0.20366894138232808"/>
          <c:h val="0.4830767928202545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&amp;CSpreadsheet by Agilent Technologies</c:oddHeader>
      <c:oddFooter>&amp;L&amp;F tab &amp;A&amp;RPrinted &amp;T &amp;D</c:oddFooter>
    </c:headerFooter>
    <c:pageMargins b="1" l="0.75000000000000211" r="0.75000000000000211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Tx eye diagram (no noise)
Black: Test Rx    Blue: target link &amp; Rx</a:t>
            </a:r>
          </a:p>
        </c:rich>
      </c:tx>
      <c:layout>
        <c:manualLayout>
          <c:xMode val="edge"/>
          <c:yMode val="edge"/>
          <c:x val="0.22971559036403871"/>
          <c:y val="3.0404248534353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82778093857496E-2"/>
          <c:y val="0.17774810301566668"/>
          <c:w val="0.8658508488803297"/>
          <c:h val="0.71800878455012462"/>
        </c:manualLayout>
      </c:layout>
      <c:scatterChart>
        <c:scatterStyle val="lineMarker"/>
        <c:ser>
          <c:idx val="0"/>
          <c:order val="0"/>
          <c:tx>
            <c:strRef>
              <c:f>'M5E 850S4500 32GFC 2xCDR'!$AE$40</c:f>
              <c:strCache>
                <c:ptCount val="1"/>
                <c:pt idx="0">
                  <c:v>erf 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2xCDR'!$AL$41:$AL$71</c:f>
              <c:numCache>
                <c:formatCode>General</c:formatCode>
                <c:ptCount val="31"/>
                <c:pt idx="0">
                  <c:v>-0.44845374999999998</c:v>
                </c:pt>
                <c:pt idx="1">
                  <c:v>-0.39845375000000005</c:v>
                </c:pt>
                <c:pt idx="2">
                  <c:v>-0.34845375000000001</c:v>
                </c:pt>
                <c:pt idx="3">
                  <c:v>-0.29845375000000002</c:v>
                </c:pt>
                <c:pt idx="4">
                  <c:v>-0.24845375000000003</c:v>
                </c:pt>
                <c:pt idx="5">
                  <c:v>-0.19845375000000001</c:v>
                </c:pt>
                <c:pt idx="6">
                  <c:v>-0.14845375</c:v>
                </c:pt>
                <c:pt idx="7">
                  <c:v>-9.8453750000000007E-2</c:v>
                </c:pt>
                <c:pt idx="8">
                  <c:v>-4.845374999999999E-2</c:v>
                </c:pt>
                <c:pt idx="9">
                  <c:v>1.546249999999999E-3</c:v>
                </c:pt>
                <c:pt idx="10">
                  <c:v>5.1546249999999988E-2</c:v>
                </c:pt>
                <c:pt idx="11">
                  <c:v>0.10154624999999998</c:v>
                </c:pt>
                <c:pt idx="12">
                  <c:v>0.15154624999999997</c:v>
                </c:pt>
                <c:pt idx="13">
                  <c:v>0.20154624999999995</c:v>
                </c:pt>
                <c:pt idx="14">
                  <c:v>0.25154624999999997</c:v>
                </c:pt>
                <c:pt idx="15">
                  <c:v>0.3015462499999999</c:v>
                </c:pt>
                <c:pt idx="16">
                  <c:v>0.35154624999999995</c:v>
                </c:pt>
                <c:pt idx="17">
                  <c:v>0.40154624999999999</c:v>
                </c:pt>
                <c:pt idx="18">
                  <c:v>0.45154625000000004</c:v>
                </c:pt>
                <c:pt idx="19">
                  <c:v>0.50154625000000008</c:v>
                </c:pt>
                <c:pt idx="20">
                  <c:v>0.55154625000000013</c:v>
                </c:pt>
                <c:pt idx="21">
                  <c:v>0.60154625000000017</c:v>
                </c:pt>
                <c:pt idx="22">
                  <c:v>0.65154625000000022</c:v>
                </c:pt>
                <c:pt idx="23">
                  <c:v>0.70154625000000026</c:v>
                </c:pt>
                <c:pt idx="24">
                  <c:v>0.7515462500000003</c:v>
                </c:pt>
                <c:pt idx="25">
                  <c:v>0.80154625000000024</c:v>
                </c:pt>
                <c:pt idx="26">
                  <c:v>0.85154625000000028</c:v>
                </c:pt>
                <c:pt idx="27">
                  <c:v>0.90154625000000033</c:v>
                </c:pt>
                <c:pt idx="28">
                  <c:v>0.95154625000000037</c:v>
                </c:pt>
                <c:pt idx="29">
                  <c:v>1.0015462500000003</c:v>
                </c:pt>
                <c:pt idx="30">
                  <c:v>1.0515462500000003</c:v>
                </c:pt>
              </c:numCache>
            </c:numRef>
          </c:xVal>
          <c:yVal>
            <c:numRef>
              <c:f>'M5E 850S4500 32GFC 2xCDR'!$AE$41:$AE$71</c:f>
              <c:numCache>
                <c:formatCode>0%</c:formatCode>
                <c:ptCount val="31"/>
                <c:pt idx="0">
                  <c:v>0.99941809947791327</c:v>
                </c:pt>
                <c:pt idx="1">
                  <c:v>0.99908866573921562</c:v>
                </c:pt>
                <c:pt idx="2">
                  <c:v>0.998595023833309</c:v>
                </c:pt>
                <c:pt idx="3">
                  <c:v>0.99786768392800873</c:v>
                </c:pt>
                <c:pt idx="4">
                  <c:v>0.99681391772028982</c:v>
                </c:pt>
                <c:pt idx="5">
                  <c:v>0.99531273836865641</c:v>
                </c:pt>
                <c:pt idx="6">
                  <c:v>0.99320991707626871</c:v>
                </c:pt>
                <c:pt idx="7">
                  <c:v>0.99031354985132469</c:v>
                </c:pt>
                <c:pt idx="8">
                  <c:v>0.98639083840010811</c:v>
                </c:pt>
                <c:pt idx="9">
                  <c:v>0.98116686944113118</c:v>
                </c:pt>
                <c:pt idx="10">
                  <c:v>0.97432623626031001</c:v>
                </c:pt>
                <c:pt idx="11">
                  <c:v>0.96551831319065073</c:v>
                </c:pt>
                <c:pt idx="12">
                  <c:v>0.95436684056984133</c:v>
                </c:pt>
                <c:pt idx="13">
                  <c:v>0.94048418861668415</c:v>
                </c:pt>
                <c:pt idx="14">
                  <c:v>0.92349024564503035</c:v>
                </c:pt>
                <c:pt idx="15">
                  <c:v>0.90303534434775634</c:v>
                </c:pt>
                <c:pt idx="16">
                  <c:v>0.87882604982001955</c:v>
                </c:pt>
                <c:pt idx="17">
                  <c:v>0.85065205717045234</c:v>
                </c:pt>
                <c:pt idx="18">
                  <c:v>0.81841197206305605</c:v>
                </c:pt>
                <c:pt idx="19">
                  <c:v>0.78213546328421979</c:v>
                </c:pt>
                <c:pt idx="20">
                  <c:v>0.74199925765616115</c:v>
                </c:pt>
                <c:pt idx="21">
                  <c:v>0.69833473993963135</c:v>
                </c:pt>
                <c:pt idx="22">
                  <c:v>0.65162552697873388</c:v>
                </c:pt>
                <c:pt idx="23">
                  <c:v>0.60249426041650878</c:v>
                </c:pt>
                <c:pt idx="24">
                  <c:v>0.55167891291903559</c:v>
                </c:pt>
                <c:pt idx="25">
                  <c:v>0.49999999999999978</c:v>
                </c:pt>
                <c:pt idx="26">
                  <c:v>0.44832108708096385</c:v>
                </c:pt>
                <c:pt idx="27">
                  <c:v>0.39750573958349067</c:v>
                </c:pt>
                <c:pt idx="28">
                  <c:v>0.34837447302126567</c:v>
                </c:pt>
                <c:pt idx="29">
                  <c:v>0.30166526006036809</c:v>
                </c:pt>
                <c:pt idx="30">
                  <c:v>0.25800074234383835</c:v>
                </c:pt>
              </c:numCache>
            </c:numRef>
          </c:yVal>
        </c:ser>
        <c:ser>
          <c:idx val="1"/>
          <c:order val="1"/>
          <c:tx>
            <c:strRef>
              <c:f>'M5E 850S4500 32GFC 2xCDR'!$AD$40</c:f>
              <c:strCache>
                <c:ptCount val="1"/>
                <c:pt idx="0">
                  <c:v>erf 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2xCDR'!$AM$41:$AM$71</c:f>
              <c:numCache>
                <c:formatCode>General</c:formatCode>
                <c:ptCount val="31"/>
                <c:pt idx="0">
                  <c:v>-5.1546249999999988E-2</c:v>
                </c:pt>
                <c:pt idx="1">
                  <c:v>-1.546249999999999E-3</c:v>
                </c:pt>
                <c:pt idx="2">
                  <c:v>4.845374999999999E-2</c:v>
                </c:pt>
                <c:pt idx="3">
                  <c:v>9.8453749999999993E-2</c:v>
                </c:pt>
                <c:pt idx="4">
                  <c:v>0.14845375</c:v>
                </c:pt>
                <c:pt idx="5">
                  <c:v>0.19845375000000001</c:v>
                </c:pt>
                <c:pt idx="6">
                  <c:v>0.24845375000000003</c:v>
                </c:pt>
                <c:pt idx="7">
                  <c:v>0.29845375000000002</c:v>
                </c:pt>
                <c:pt idx="8">
                  <c:v>0.34845375000000001</c:v>
                </c:pt>
                <c:pt idx="9">
                  <c:v>0.39845375000000005</c:v>
                </c:pt>
                <c:pt idx="10">
                  <c:v>0.44845374999999998</c:v>
                </c:pt>
                <c:pt idx="11">
                  <c:v>0.49845375000000003</c:v>
                </c:pt>
                <c:pt idx="12">
                  <c:v>0.54845374999999996</c:v>
                </c:pt>
                <c:pt idx="13">
                  <c:v>0.59845375000000001</c:v>
                </c:pt>
                <c:pt idx="14">
                  <c:v>0.64845374999999994</c:v>
                </c:pt>
                <c:pt idx="15">
                  <c:v>0.69845374999999998</c:v>
                </c:pt>
                <c:pt idx="16">
                  <c:v>0.74845374999999992</c:v>
                </c:pt>
                <c:pt idx="17">
                  <c:v>0.79845374999999996</c:v>
                </c:pt>
                <c:pt idx="18">
                  <c:v>0.84845375000000001</c:v>
                </c:pt>
                <c:pt idx="19">
                  <c:v>0.89845375000000005</c:v>
                </c:pt>
                <c:pt idx="20">
                  <c:v>0.9484537500000001</c:v>
                </c:pt>
                <c:pt idx="21">
                  <c:v>0.99845375000000014</c:v>
                </c:pt>
                <c:pt idx="22">
                  <c:v>1.0484537500000002</c:v>
                </c:pt>
                <c:pt idx="23">
                  <c:v>1.0984537500000002</c:v>
                </c:pt>
                <c:pt idx="24">
                  <c:v>1.1484537500000003</c:v>
                </c:pt>
                <c:pt idx="25">
                  <c:v>1.1984537500000003</c:v>
                </c:pt>
                <c:pt idx="26">
                  <c:v>1.2484537500000004</c:v>
                </c:pt>
                <c:pt idx="27">
                  <c:v>1.2984537500000004</c:v>
                </c:pt>
                <c:pt idx="28">
                  <c:v>1.3484537500000005</c:v>
                </c:pt>
                <c:pt idx="29">
                  <c:v>1.3984537500000005</c:v>
                </c:pt>
                <c:pt idx="30">
                  <c:v>1.4484537500000005</c:v>
                </c:pt>
              </c:numCache>
            </c:numRef>
          </c:xVal>
          <c:yVal>
            <c:numRef>
              <c:f>'M5E 850S4500 32GFC 2xCDR'!$AD$41:$AD$71</c:f>
              <c:numCache>
                <c:formatCode>0%</c:formatCode>
                <c:ptCount val="31"/>
                <c:pt idx="0">
                  <c:v>0.25800074234383874</c:v>
                </c:pt>
                <c:pt idx="1">
                  <c:v>0.30166526006036853</c:v>
                </c:pt>
                <c:pt idx="2">
                  <c:v>0.3483744730212659</c:v>
                </c:pt>
                <c:pt idx="3">
                  <c:v>0.39750573958349106</c:v>
                </c:pt>
                <c:pt idx="4">
                  <c:v>0.44832108708096408</c:v>
                </c:pt>
                <c:pt idx="5">
                  <c:v>0.5</c:v>
                </c:pt>
                <c:pt idx="6">
                  <c:v>0.55167891291903581</c:v>
                </c:pt>
                <c:pt idx="7">
                  <c:v>0.60249426041650889</c:v>
                </c:pt>
                <c:pt idx="8">
                  <c:v>0.6516255269787341</c:v>
                </c:pt>
                <c:pt idx="9">
                  <c:v>0.69833473993963158</c:v>
                </c:pt>
                <c:pt idx="10">
                  <c:v>0.74199925765616126</c:v>
                </c:pt>
                <c:pt idx="11">
                  <c:v>0.7821354632842199</c:v>
                </c:pt>
                <c:pt idx="12">
                  <c:v>0.81841197206305605</c:v>
                </c:pt>
                <c:pt idx="13">
                  <c:v>0.85065205717045222</c:v>
                </c:pt>
                <c:pt idx="14">
                  <c:v>0.87882604982001944</c:v>
                </c:pt>
                <c:pt idx="15">
                  <c:v>0.90303534434775634</c:v>
                </c:pt>
                <c:pt idx="16">
                  <c:v>0.92349024564503024</c:v>
                </c:pt>
                <c:pt idx="17">
                  <c:v>0.94048418861668415</c:v>
                </c:pt>
                <c:pt idx="18">
                  <c:v>0.95436684056984133</c:v>
                </c:pt>
                <c:pt idx="19">
                  <c:v>0.96551831319065073</c:v>
                </c:pt>
                <c:pt idx="20">
                  <c:v>0.97432623626031001</c:v>
                </c:pt>
                <c:pt idx="21">
                  <c:v>0.98116686944113118</c:v>
                </c:pt>
                <c:pt idx="22">
                  <c:v>0.98639083840010811</c:v>
                </c:pt>
                <c:pt idx="23">
                  <c:v>0.9903135498513248</c:v>
                </c:pt>
                <c:pt idx="24">
                  <c:v>0.99320991707626871</c:v>
                </c:pt>
                <c:pt idx="25">
                  <c:v>0.99531273836865641</c:v>
                </c:pt>
                <c:pt idx="26">
                  <c:v>0.99681391772028982</c:v>
                </c:pt>
                <c:pt idx="27">
                  <c:v>0.99786768392800873</c:v>
                </c:pt>
                <c:pt idx="28">
                  <c:v>0.998595023833309</c:v>
                </c:pt>
                <c:pt idx="29">
                  <c:v>0.99908866573921562</c:v>
                </c:pt>
                <c:pt idx="30">
                  <c:v>0.99941809947791327</c:v>
                </c:pt>
              </c:numCache>
            </c:numRef>
          </c:yVal>
        </c:ser>
        <c:ser>
          <c:idx val="2"/>
          <c:order val="2"/>
          <c:tx>
            <c:strRef>
              <c:f>'M5E 850S4500 32GFC 2xCDR'!$AD$40</c:f>
              <c:strCache>
                <c:ptCount val="1"/>
                <c:pt idx="0">
                  <c:v>erf 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2xCDR'!$AD$41:$AD$71</c:f>
              <c:numCache>
                <c:formatCode>0%</c:formatCode>
                <c:ptCount val="31"/>
                <c:pt idx="0">
                  <c:v>0.25800074234383874</c:v>
                </c:pt>
                <c:pt idx="1">
                  <c:v>0.30166526006036853</c:v>
                </c:pt>
                <c:pt idx="2">
                  <c:v>0.3483744730212659</c:v>
                </c:pt>
                <c:pt idx="3">
                  <c:v>0.39750573958349106</c:v>
                </c:pt>
                <c:pt idx="4">
                  <c:v>0.44832108708096408</c:v>
                </c:pt>
                <c:pt idx="5">
                  <c:v>0.5</c:v>
                </c:pt>
                <c:pt idx="6">
                  <c:v>0.55167891291903581</c:v>
                </c:pt>
                <c:pt idx="7">
                  <c:v>0.60249426041650889</c:v>
                </c:pt>
                <c:pt idx="8">
                  <c:v>0.6516255269787341</c:v>
                </c:pt>
                <c:pt idx="9">
                  <c:v>0.69833473993963158</c:v>
                </c:pt>
                <c:pt idx="10">
                  <c:v>0.74199925765616126</c:v>
                </c:pt>
                <c:pt idx="11">
                  <c:v>0.7821354632842199</c:v>
                </c:pt>
                <c:pt idx="12">
                  <c:v>0.81841197206305605</c:v>
                </c:pt>
                <c:pt idx="13">
                  <c:v>0.85065205717045222</c:v>
                </c:pt>
                <c:pt idx="14">
                  <c:v>0.87882604982001944</c:v>
                </c:pt>
                <c:pt idx="15">
                  <c:v>0.90303534434775634</c:v>
                </c:pt>
                <c:pt idx="16">
                  <c:v>0.92349024564503024</c:v>
                </c:pt>
                <c:pt idx="17">
                  <c:v>0.94048418861668415</c:v>
                </c:pt>
                <c:pt idx="18">
                  <c:v>0.95436684056984133</c:v>
                </c:pt>
                <c:pt idx="19">
                  <c:v>0.96551831319065073</c:v>
                </c:pt>
                <c:pt idx="20">
                  <c:v>0.97432623626031001</c:v>
                </c:pt>
                <c:pt idx="21">
                  <c:v>0.98116686944113118</c:v>
                </c:pt>
                <c:pt idx="22">
                  <c:v>0.98639083840010811</c:v>
                </c:pt>
                <c:pt idx="23">
                  <c:v>0.9903135498513248</c:v>
                </c:pt>
                <c:pt idx="24">
                  <c:v>0.99320991707626871</c:v>
                </c:pt>
                <c:pt idx="25">
                  <c:v>0.99531273836865641</c:v>
                </c:pt>
                <c:pt idx="26">
                  <c:v>0.99681391772028982</c:v>
                </c:pt>
                <c:pt idx="27">
                  <c:v>0.99786768392800873</c:v>
                </c:pt>
                <c:pt idx="28">
                  <c:v>0.998595023833309</c:v>
                </c:pt>
                <c:pt idx="29">
                  <c:v>0.99908866573921562</c:v>
                </c:pt>
                <c:pt idx="30">
                  <c:v>0.99941809947791327</c:v>
                </c:pt>
              </c:numCache>
            </c:numRef>
          </c:yVal>
        </c:ser>
        <c:ser>
          <c:idx val="3"/>
          <c:order val="3"/>
          <c:tx>
            <c:strRef>
              <c:f>'M5E 850S4500 32GFC 2xCDR'!$AE$40</c:f>
              <c:strCache>
                <c:ptCount val="1"/>
                <c:pt idx="0">
                  <c:v>erf 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2xCDR'!$AE$41:$AE$71</c:f>
              <c:numCache>
                <c:formatCode>0%</c:formatCode>
                <c:ptCount val="31"/>
                <c:pt idx="0">
                  <c:v>0.99941809947791327</c:v>
                </c:pt>
                <c:pt idx="1">
                  <c:v>0.99908866573921562</c:v>
                </c:pt>
                <c:pt idx="2">
                  <c:v>0.998595023833309</c:v>
                </c:pt>
                <c:pt idx="3">
                  <c:v>0.99786768392800873</c:v>
                </c:pt>
                <c:pt idx="4">
                  <c:v>0.99681391772028982</c:v>
                </c:pt>
                <c:pt idx="5">
                  <c:v>0.99531273836865641</c:v>
                </c:pt>
                <c:pt idx="6">
                  <c:v>0.99320991707626871</c:v>
                </c:pt>
                <c:pt idx="7">
                  <c:v>0.99031354985132469</c:v>
                </c:pt>
                <c:pt idx="8">
                  <c:v>0.98639083840010811</c:v>
                </c:pt>
                <c:pt idx="9">
                  <c:v>0.98116686944113118</c:v>
                </c:pt>
                <c:pt idx="10">
                  <c:v>0.97432623626031001</c:v>
                </c:pt>
                <c:pt idx="11">
                  <c:v>0.96551831319065073</c:v>
                </c:pt>
                <c:pt idx="12">
                  <c:v>0.95436684056984133</c:v>
                </c:pt>
                <c:pt idx="13">
                  <c:v>0.94048418861668415</c:v>
                </c:pt>
                <c:pt idx="14">
                  <c:v>0.92349024564503035</c:v>
                </c:pt>
                <c:pt idx="15">
                  <c:v>0.90303534434775634</c:v>
                </c:pt>
                <c:pt idx="16">
                  <c:v>0.87882604982001955</c:v>
                </c:pt>
                <c:pt idx="17">
                  <c:v>0.85065205717045234</c:v>
                </c:pt>
                <c:pt idx="18">
                  <c:v>0.81841197206305605</c:v>
                </c:pt>
                <c:pt idx="19">
                  <c:v>0.78213546328421979</c:v>
                </c:pt>
                <c:pt idx="20">
                  <c:v>0.74199925765616115</c:v>
                </c:pt>
                <c:pt idx="21">
                  <c:v>0.69833473993963135</c:v>
                </c:pt>
                <c:pt idx="22">
                  <c:v>0.65162552697873388</c:v>
                </c:pt>
                <c:pt idx="23">
                  <c:v>0.60249426041650878</c:v>
                </c:pt>
                <c:pt idx="24">
                  <c:v>0.55167891291903559</c:v>
                </c:pt>
                <c:pt idx="25">
                  <c:v>0.49999999999999978</c:v>
                </c:pt>
                <c:pt idx="26">
                  <c:v>0.44832108708096385</c:v>
                </c:pt>
                <c:pt idx="27">
                  <c:v>0.39750573958349067</c:v>
                </c:pt>
                <c:pt idx="28">
                  <c:v>0.34837447302126567</c:v>
                </c:pt>
                <c:pt idx="29">
                  <c:v>0.30166526006036809</c:v>
                </c:pt>
                <c:pt idx="30">
                  <c:v>0.25800074234383835</c:v>
                </c:pt>
              </c:numCache>
            </c:numRef>
          </c:yVal>
        </c:ser>
        <c:ser>
          <c:idx val="4"/>
          <c:order val="4"/>
          <c:tx>
            <c:strRef>
              <c:f>'M5E 850S4500 32GFC 2xCDR'!$AF$40</c:f>
              <c:strCache>
                <c:ptCount val="1"/>
                <c:pt idx="0">
                  <c:v>oio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5"/>
          <c:order val="5"/>
          <c:tx>
            <c:strRef>
              <c:f>'M5E 850S4500 32GFC 2xCDR'!$AG$40</c:f>
              <c:strCache>
                <c:ptCount val="1"/>
                <c:pt idx="0">
                  <c:v>erf1'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2xCDR'!$AG$41:$AG$71</c:f>
              <c:numCache>
                <c:formatCode>0%</c:formatCode>
                <c:ptCount val="31"/>
                <c:pt idx="0">
                  <c:v>0.74199925765616126</c:v>
                </c:pt>
                <c:pt idx="1">
                  <c:v>0.69833473993963147</c:v>
                </c:pt>
                <c:pt idx="2">
                  <c:v>0.6516255269787341</c:v>
                </c:pt>
                <c:pt idx="3">
                  <c:v>0.60249426041650889</c:v>
                </c:pt>
                <c:pt idx="4">
                  <c:v>0.55167891291903592</c:v>
                </c:pt>
                <c:pt idx="5">
                  <c:v>0.5</c:v>
                </c:pt>
                <c:pt idx="6">
                  <c:v>0.44832108708096419</c:v>
                </c:pt>
                <c:pt idx="7">
                  <c:v>0.39750573958349111</c:v>
                </c:pt>
                <c:pt idx="8">
                  <c:v>0.3483744730212659</c:v>
                </c:pt>
                <c:pt idx="9">
                  <c:v>0.30166526006036842</c:v>
                </c:pt>
                <c:pt idx="10">
                  <c:v>0.25800074234383874</c:v>
                </c:pt>
                <c:pt idx="11">
                  <c:v>0.2178645367157801</c:v>
                </c:pt>
                <c:pt idx="12">
                  <c:v>0.18158802793694395</c:v>
                </c:pt>
                <c:pt idx="13">
                  <c:v>0.14934794282954778</c:v>
                </c:pt>
                <c:pt idx="14">
                  <c:v>0.12117395017998056</c:v>
                </c:pt>
                <c:pt idx="15">
                  <c:v>9.6964655652243659E-2</c:v>
                </c:pt>
                <c:pt idx="16">
                  <c:v>7.6509754354969761E-2</c:v>
                </c:pt>
                <c:pt idx="17">
                  <c:v>5.9515811383315853E-2</c:v>
                </c:pt>
                <c:pt idx="18">
                  <c:v>4.5633159430158665E-2</c:v>
                </c:pt>
                <c:pt idx="19">
                  <c:v>3.4481686809349266E-2</c:v>
                </c:pt>
                <c:pt idx="20">
                  <c:v>2.5673763739689992E-2</c:v>
                </c:pt>
                <c:pt idx="21">
                  <c:v>1.8833130558868816E-2</c:v>
                </c:pt>
                <c:pt idx="22">
                  <c:v>1.3609161599891895E-2</c:v>
                </c:pt>
                <c:pt idx="23">
                  <c:v>9.6864501486751964E-3</c:v>
                </c:pt>
                <c:pt idx="24">
                  <c:v>6.7900829237312887E-3</c:v>
                </c:pt>
                <c:pt idx="25">
                  <c:v>4.6872616313435866E-3</c:v>
                </c:pt>
                <c:pt idx="26">
                  <c:v>3.1860822797101784E-3</c:v>
                </c:pt>
                <c:pt idx="27">
                  <c:v>2.1323160719912693E-3</c:v>
                </c:pt>
                <c:pt idx="28">
                  <c:v>1.4049761666909966E-3</c:v>
                </c:pt>
                <c:pt idx="29">
                  <c:v>9.1133426078437996E-4</c:v>
                </c:pt>
                <c:pt idx="30">
                  <c:v>5.8190052208673126E-4</c:v>
                </c:pt>
              </c:numCache>
            </c:numRef>
          </c:yVal>
        </c:ser>
        <c:ser>
          <c:idx val="6"/>
          <c:order val="6"/>
          <c:tx>
            <c:strRef>
              <c:f>'M5E 850S4500 32GFC 2xCDR'!$AH$40</c:f>
              <c:strCache>
                <c:ptCount val="1"/>
                <c:pt idx="0">
                  <c:v>erf2'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2xCDR'!$AH$41:$AH$71</c:f>
              <c:numCache>
                <c:formatCode>0%</c:formatCode>
                <c:ptCount val="31"/>
                <c:pt idx="0">
                  <c:v>5.8190052208673126E-4</c:v>
                </c:pt>
                <c:pt idx="1">
                  <c:v>9.1133426078437996E-4</c:v>
                </c:pt>
                <c:pt idx="2">
                  <c:v>1.4049761666909966E-3</c:v>
                </c:pt>
                <c:pt idx="3">
                  <c:v>2.1323160719912693E-3</c:v>
                </c:pt>
                <c:pt idx="4">
                  <c:v>3.1860822797101784E-3</c:v>
                </c:pt>
                <c:pt idx="5">
                  <c:v>4.6872616313435866E-3</c:v>
                </c:pt>
                <c:pt idx="6">
                  <c:v>6.7900829237312887E-3</c:v>
                </c:pt>
                <c:pt idx="7">
                  <c:v>9.6864501486753074E-3</c:v>
                </c:pt>
                <c:pt idx="8">
                  <c:v>1.3609161599891895E-2</c:v>
                </c:pt>
                <c:pt idx="9">
                  <c:v>1.8833130558868816E-2</c:v>
                </c:pt>
                <c:pt idx="10">
                  <c:v>2.5673763739689992E-2</c:v>
                </c:pt>
                <c:pt idx="11">
                  <c:v>3.4481686809349266E-2</c:v>
                </c:pt>
                <c:pt idx="12">
                  <c:v>4.5633159430158665E-2</c:v>
                </c:pt>
                <c:pt idx="13">
                  <c:v>5.9515811383315853E-2</c:v>
                </c:pt>
                <c:pt idx="14">
                  <c:v>7.650975435496965E-2</c:v>
                </c:pt>
                <c:pt idx="15">
                  <c:v>9.6964655652243659E-2</c:v>
                </c:pt>
                <c:pt idx="16">
                  <c:v>0.12117395017998045</c:v>
                </c:pt>
                <c:pt idx="17">
                  <c:v>0.14934794282954766</c:v>
                </c:pt>
                <c:pt idx="18">
                  <c:v>0.18158802793694395</c:v>
                </c:pt>
                <c:pt idx="19">
                  <c:v>0.21786453671578021</c:v>
                </c:pt>
                <c:pt idx="20">
                  <c:v>0.25800074234383885</c:v>
                </c:pt>
                <c:pt idx="21">
                  <c:v>0.30166526006036865</c:v>
                </c:pt>
                <c:pt idx="22">
                  <c:v>0.34837447302126612</c:v>
                </c:pt>
                <c:pt idx="23">
                  <c:v>0.39750573958349122</c:v>
                </c:pt>
                <c:pt idx="24">
                  <c:v>0.44832108708096441</c:v>
                </c:pt>
                <c:pt idx="25">
                  <c:v>0.50000000000000022</c:v>
                </c:pt>
                <c:pt idx="26">
                  <c:v>0.55167891291903615</c:v>
                </c:pt>
                <c:pt idx="27">
                  <c:v>0.60249426041650933</c:v>
                </c:pt>
                <c:pt idx="28">
                  <c:v>0.65162552697873433</c:v>
                </c:pt>
                <c:pt idx="29">
                  <c:v>0.69833473993963191</c:v>
                </c:pt>
                <c:pt idx="30">
                  <c:v>0.74199925765616159</c:v>
                </c:pt>
              </c:numCache>
            </c:numRef>
          </c:yVal>
        </c:ser>
        <c:ser>
          <c:idx val="7"/>
          <c:order val="7"/>
          <c:tx>
            <c:strRef>
              <c:f>'M5E 850S4500 32GFC 2xCDR'!$AI$40</c:f>
              <c:strCache>
                <c:ptCount val="1"/>
                <c:pt idx="0">
                  <c:v>ioi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8"/>
          <c:order val="8"/>
          <c:tx>
            <c:strRef>
              <c:f>'M5E 850S4500 32GFC 2xCDR'!$AL$40</c:f>
              <c:strCache>
                <c:ptCount val="1"/>
                <c:pt idx="0">
                  <c:v>Early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2xCDR'!$AL$41:$AL$71</c:f>
              <c:numCache>
                <c:formatCode>General</c:formatCode>
                <c:ptCount val="31"/>
                <c:pt idx="0">
                  <c:v>-0.44845374999999998</c:v>
                </c:pt>
                <c:pt idx="1">
                  <c:v>-0.39845375000000005</c:v>
                </c:pt>
                <c:pt idx="2">
                  <c:v>-0.34845375000000001</c:v>
                </c:pt>
                <c:pt idx="3">
                  <c:v>-0.29845375000000002</c:v>
                </c:pt>
                <c:pt idx="4">
                  <c:v>-0.24845375000000003</c:v>
                </c:pt>
                <c:pt idx="5">
                  <c:v>-0.19845375000000001</c:v>
                </c:pt>
                <c:pt idx="6">
                  <c:v>-0.14845375</c:v>
                </c:pt>
                <c:pt idx="7">
                  <c:v>-9.8453750000000007E-2</c:v>
                </c:pt>
                <c:pt idx="8">
                  <c:v>-4.845374999999999E-2</c:v>
                </c:pt>
                <c:pt idx="9">
                  <c:v>1.546249999999999E-3</c:v>
                </c:pt>
                <c:pt idx="10">
                  <c:v>5.1546249999999988E-2</c:v>
                </c:pt>
                <c:pt idx="11">
                  <c:v>0.10154624999999998</c:v>
                </c:pt>
                <c:pt idx="12">
                  <c:v>0.15154624999999997</c:v>
                </c:pt>
                <c:pt idx="13">
                  <c:v>0.20154624999999995</c:v>
                </c:pt>
                <c:pt idx="14">
                  <c:v>0.25154624999999997</c:v>
                </c:pt>
                <c:pt idx="15">
                  <c:v>0.3015462499999999</c:v>
                </c:pt>
                <c:pt idx="16">
                  <c:v>0.35154624999999995</c:v>
                </c:pt>
                <c:pt idx="17">
                  <c:v>0.40154624999999999</c:v>
                </c:pt>
                <c:pt idx="18">
                  <c:v>0.45154625000000004</c:v>
                </c:pt>
                <c:pt idx="19">
                  <c:v>0.50154625000000008</c:v>
                </c:pt>
                <c:pt idx="20">
                  <c:v>0.55154625000000013</c:v>
                </c:pt>
                <c:pt idx="21">
                  <c:v>0.60154625000000017</c:v>
                </c:pt>
                <c:pt idx="22">
                  <c:v>0.65154625000000022</c:v>
                </c:pt>
                <c:pt idx="23">
                  <c:v>0.70154625000000026</c:v>
                </c:pt>
                <c:pt idx="24">
                  <c:v>0.7515462500000003</c:v>
                </c:pt>
                <c:pt idx="25">
                  <c:v>0.80154625000000024</c:v>
                </c:pt>
                <c:pt idx="26">
                  <c:v>0.85154625000000028</c:v>
                </c:pt>
                <c:pt idx="27">
                  <c:v>0.90154625000000033</c:v>
                </c:pt>
                <c:pt idx="28">
                  <c:v>0.95154625000000037</c:v>
                </c:pt>
                <c:pt idx="29">
                  <c:v>1.0015462500000003</c:v>
                </c:pt>
                <c:pt idx="30">
                  <c:v>1.0515462500000003</c:v>
                </c:pt>
              </c:numCache>
            </c:numRef>
          </c:xVal>
          <c:yVal>
            <c:numRef>
              <c:f>'M5E 850S4500 32GFC 2xCDR'!$AF$41:$AF$71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9"/>
          <c:order val="9"/>
          <c:tx>
            <c:strRef>
              <c:f>'M5E 850S4500 32GFC 2xCDR'!$AO$40</c:f>
              <c:strCache>
                <c:ptCount val="1"/>
                <c:pt idx="0">
                  <c:v>Eye mask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2xCDR'!$AN$41:$AN$47</c:f>
              <c:numCache>
                <c:formatCode>General</c:formatCode>
                <c:ptCount val="7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0.7</c:v>
                </c:pt>
                <c:pt idx="4">
                  <c:v>0.6</c:v>
                </c:pt>
                <c:pt idx="5">
                  <c:v>0.4</c:v>
                </c:pt>
                <c:pt idx="6">
                  <c:v>0.3</c:v>
                </c:pt>
              </c:numCache>
            </c:numRef>
          </c:xVal>
          <c:yVal>
            <c:numRef>
              <c:f>'M5E 850S4500 32GFC 2xCDR'!$AO$41:$AO$47</c:f>
              <c:numCache>
                <c:formatCode>General</c:formatCode>
                <c:ptCount val="7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0.5</c:v>
                </c:pt>
              </c:numCache>
            </c:numRef>
          </c:yVal>
        </c:ser>
        <c:ser>
          <c:idx val="10"/>
          <c:order val="10"/>
          <c:tx>
            <c:strRef>
              <c:f>'M5E 850S4500 32GFC 2xCDR'!$AM$40</c:f>
              <c:strCache>
                <c:ptCount val="1"/>
                <c:pt idx="0">
                  <c:v>Late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2xCDR'!$AM$41:$AM$71</c:f>
              <c:numCache>
                <c:formatCode>General</c:formatCode>
                <c:ptCount val="31"/>
                <c:pt idx="0">
                  <c:v>-5.1546249999999988E-2</c:v>
                </c:pt>
                <c:pt idx="1">
                  <c:v>-1.546249999999999E-3</c:v>
                </c:pt>
                <c:pt idx="2">
                  <c:v>4.845374999999999E-2</c:v>
                </c:pt>
                <c:pt idx="3">
                  <c:v>9.8453749999999993E-2</c:v>
                </c:pt>
                <c:pt idx="4">
                  <c:v>0.14845375</c:v>
                </c:pt>
                <c:pt idx="5">
                  <c:v>0.19845375000000001</c:v>
                </c:pt>
                <c:pt idx="6">
                  <c:v>0.24845375000000003</c:v>
                </c:pt>
                <c:pt idx="7">
                  <c:v>0.29845375000000002</c:v>
                </c:pt>
                <c:pt idx="8">
                  <c:v>0.34845375000000001</c:v>
                </c:pt>
                <c:pt idx="9">
                  <c:v>0.39845375000000005</c:v>
                </c:pt>
                <c:pt idx="10">
                  <c:v>0.44845374999999998</c:v>
                </c:pt>
                <c:pt idx="11">
                  <c:v>0.49845375000000003</c:v>
                </c:pt>
                <c:pt idx="12">
                  <c:v>0.54845374999999996</c:v>
                </c:pt>
                <c:pt idx="13">
                  <c:v>0.59845375000000001</c:v>
                </c:pt>
                <c:pt idx="14">
                  <c:v>0.64845374999999994</c:v>
                </c:pt>
                <c:pt idx="15">
                  <c:v>0.69845374999999998</c:v>
                </c:pt>
                <c:pt idx="16">
                  <c:v>0.74845374999999992</c:v>
                </c:pt>
                <c:pt idx="17">
                  <c:v>0.79845374999999996</c:v>
                </c:pt>
                <c:pt idx="18">
                  <c:v>0.84845375000000001</c:v>
                </c:pt>
                <c:pt idx="19">
                  <c:v>0.89845375000000005</c:v>
                </c:pt>
                <c:pt idx="20">
                  <c:v>0.9484537500000001</c:v>
                </c:pt>
                <c:pt idx="21">
                  <c:v>0.99845375000000014</c:v>
                </c:pt>
                <c:pt idx="22">
                  <c:v>1.0484537500000002</c:v>
                </c:pt>
                <c:pt idx="23">
                  <c:v>1.0984537500000002</c:v>
                </c:pt>
                <c:pt idx="24">
                  <c:v>1.1484537500000003</c:v>
                </c:pt>
                <c:pt idx="25">
                  <c:v>1.1984537500000003</c:v>
                </c:pt>
                <c:pt idx="26">
                  <c:v>1.2484537500000004</c:v>
                </c:pt>
                <c:pt idx="27">
                  <c:v>1.2984537500000004</c:v>
                </c:pt>
                <c:pt idx="28">
                  <c:v>1.3484537500000005</c:v>
                </c:pt>
                <c:pt idx="29">
                  <c:v>1.3984537500000005</c:v>
                </c:pt>
                <c:pt idx="30">
                  <c:v>1.4484537500000005</c:v>
                </c:pt>
              </c:numCache>
            </c:numRef>
          </c:xVal>
          <c:yVal>
            <c:numRef>
              <c:f>'M5E 850S4500 32GFC 2xCDR'!$AF$41:$AF$71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11"/>
          <c:order val="11"/>
          <c:tx>
            <c:strRef>
              <c:f>'M5E 850S4500 32GFC 2xCDR'!$AL$40</c:f>
              <c:strCache>
                <c:ptCount val="1"/>
                <c:pt idx="0">
                  <c:v>Early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2xCDR'!$AL$41:$AL$71</c:f>
              <c:numCache>
                <c:formatCode>General</c:formatCode>
                <c:ptCount val="31"/>
                <c:pt idx="0">
                  <c:v>-0.44845374999999998</c:v>
                </c:pt>
                <c:pt idx="1">
                  <c:v>-0.39845375000000005</c:v>
                </c:pt>
                <c:pt idx="2">
                  <c:v>-0.34845375000000001</c:v>
                </c:pt>
                <c:pt idx="3">
                  <c:v>-0.29845375000000002</c:v>
                </c:pt>
                <c:pt idx="4">
                  <c:v>-0.24845375000000003</c:v>
                </c:pt>
                <c:pt idx="5">
                  <c:v>-0.19845375000000001</c:v>
                </c:pt>
                <c:pt idx="6">
                  <c:v>-0.14845375</c:v>
                </c:pt>
                <c:pt idx="7">
                  <c:v>-9.8453750000000007E-2</c:v>
                </c:pt>
                <c:pt idx="8">
                  <c:v>-4.845374999999999E-2</c:v>
                </c:pt>
                <c:pt idx="9">
                  <c:v>1.546249999999999E-3</c:v>
                </c:pt>
                <c:pt idx="10">
                  <c:v>5.1546249999999988E-2</c:v>
                </c:pt>
                <c:pt idx="11">
                  <c:v>0.10154624999999998</c:v>
                </c:pt>
                <c:pt idx="12">
                  <c:v>0.15154624999999997</c:v>
                </c:pt>
                <c:pt idx="13">
                  <c:v>0.20154624999999995</c:v>
                </c:pt>
                <c:pt idx="14">
                  <c:v>0.25154624999999997</c:v>
                </c:pt>
                <c:pt idx="15">
                  <c:v>0.3015462499999999</c:v>
                </c:pt>
                <c:pt idx="16">
                  <c:v>0.35154624999999995</c:v>
                </c:pt>
                <c:pt idx="17">
                  <c:v>0.40154624999999999</c:v>
                </c:pt>
                <c:pt idx="18">
                  <c:v>0.45154625000000004</c:v>
                </c:pt>
                <c:pt idx="19">
                  <c:v>0.50154625000000008</c:v>
                </c:pt>
                <c:pt idx="20">
                  <c:v>0.55154625000000013</c:v>
                </c:pt>
                <c:pt idx="21">
                  <c:v>0.60154625000000017</c:v>
                </c:pt>
                <c:pt idx="22">
                  <c:v>0.65154625000000022</c:v>
                </c:pt>
                <c:pt idx="23">
                  <c:v>0.70154625000000026</c:v>
                </c:pt>
                <c:pt idx="24">
                  <c:v>0.7515462500000003</c:v>
                </c:pt>
                <c:pt idx="25">
                  <c:v>0.80154625000000024</c:v>
                </c:pt>
                <c:pt idx="26">
                  <c:v>0.85154625000000028</c:v>
                </c:pt>
                <c:pt idx="27">
                  <c:v>0.90154625000000033</c:v>
                </c:pt>
                <c:pt idx="28">
                  <c:v>0.95154625000000037</c:v>
                </c:pt>
                <c:pt idx="29">
                  <c:v>1.0015462500000003</c:v>
                </c:pt>
                <c:pt idx="30">
                  <c:v>1.0515462500000003</c:v>
                </c:pt>
              </c:numCache>
            </c:numRef>
          </c:xVal>
          <c:yVal>
            <c:numRef>
              <c:f>'M5E 850S4500 32GFC 2xCDR'!$AI$41:$AI$71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12"/>
          <c:order val="12"/>
          <c:tx>
            <c:strRef>
              <c:f>'M5E 850S4500 32GFC 2xCDR'!$AM$40</c:f>
              <c:strCache>
                <c:ptCount val="1"/>
                <c:pt idx="0">
                  <c:v>Late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2xCDR'!$AM$41:$AM$71</c:f>
              <c:numCache>
                <c:formatCode>General</c:formatCode>
                <c:ptCount val="31"/>
                <c:pt idx="0">
                  <c:v>-5.1546249999999988E-2</c:v>
                </c:pt>
                <c:pt idx="1">
                  <c:v>-1.546249999999999E-3</c:v>
                </c:pt>
                <c:pt idx="2">
                  <c:v>4.845374999999999E-2</c:v>
                </c:pt>
                <c:pt idx="3">
                  <c:v>9.8453749999999993E-2</c:v>
                </c:pt>
                <c:pt idx="4">
                  <c:v>0.14845375</c:v>
                </c:pt>
                <c:pt idx="5">
                  <c:v>0.19845375000000001</c:v>
                </c:pt>
                <c:pt idx="6">
                  <c:v>0.24845375000000003</c:v>
                </c:pt>
                <c:pt idx="7">
                  <c:v>0.29845375000000002</c:v>
                </c:pt>
                <c:pt idx="8">
                  <c:v>0.34845375000000001</c:v>
                </c:pt>
                <c:pt idx="9">
                  <c:v>0.39845375000000005</c:v>
                </c:pt>
                <c:pt idx="10">
                  <c:v>0.44845374999999998</c:v>
                </c:pt>
                <c:pt idx="11">
                  <c:v>0.49845375000000003</c:v>
                </c:pt>
                <c:pt idx="12">
                  <c:v>0.54845374999999996</c:v>
                </c:pt>
                <c:pt idx="13">
                  <c:v>0.59845375000000001</c:v>
                </c:pt>
                <c:pt idx="14">
                  <c:v>0.64845374999999994</c:v>
                </c:pt>
                <c:pt idx="15">
                  <c:v>0.69845374999999998</c:v>
                </c:pt>
                <c:pt idx="16">
                  <c:v>0.74845374999999992</c:v>
                </c:pt>
                <c:pt idx="17">
                  <c:v>0.79845374999999996</c:v>
                </c:pt>
                <c:pt idx="18">
                  <c:v>0.84845375000000001</c:v>
                </c:pt>
                <c:pt idx="19">
                  <c:v>0.89845375000000005</c:v>
                </c:pt>
                <c:pt idx="20">
                  <c:v>0.9484537500000001</c:v>
                </c:pt>
                <c:pt idx="21">
                  <c:v>0.99845375000000014</c:v>
                </c:pt>
                <c:pt idx="22">
                  <c:v>1.0484537500000002</c:v>
                </c:pt>
                <c:pt idx="23">
                  <c:v>1.0984537500000002</c:v>
                </c:pt>
                <c:pt idx="24">
                  <c:v>1.1484537500000003</c:v>
                </c:pt>
                <c:pt idx="25">
                  <c:v>1.1984537500000003</c:v>
                </c:pt>
                <c:pt idx="26">
                  <c:v>1.2484537500000004</c:v>
                </c:pt>
                <c:pt idx="27">
                  <c:v>1.2984537500000004</c:v>
                </c:pt>
                <c:pt idx="28">
                  <c:v>1.3484537500000005</c:v>
                </c:pt>
                <c:pt idx="29">
                  <c:v>1.3984537500000005</c:v>
                </c:pt>
                <c:pt idx="30">
                  <c:v>1.4484537500000005</c:v>
                </c:pt>
              </c:numCache>
            </c:numRef>
          </c:xVal>
          <c:yVal>
            <c:numRef>
              <c:f>'M5E 850S4500 32GFC 2xCDR'!$AI$41:$AI$71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13"/>
          <c:order val="13"/>
          <c:tx>
            <c:strRef>
              <c:f>'M5E 850S4500 32GFC 2xCDR'!$AT$39:$AT$40</c:f>
              <c:strCache>
                <c:ptCount val="1"/>
                <c:pt idx="0">
                  <c:v>Txvr/link oio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2xCDR'!$AL$55:$AL$69</c:f>
              <c:numCache>
                <c:formatCode>General</c:formatCode>
                <c:ptCount val="15"/>
                <c:pt idx="0">
                  <c:v>0.25154624999999997</c:v>
                </c:pt>
                <c:pt idx="1">
                  <c:v>0.3015462499999999</c:v>
                </c:pt>
                <c:pt idx="2">
                  <c:v>0.35154624999999995</c:v>
                </c:pt>
                <c:pt idx="3">
                  <c:v>0.40154624999999999</c:v>
                </c:pt>
                <c:pt idx="4">
                  <c:v>0.45154625000000004</c:v>
                </c:pt>
                <c:pt idx="5">
                  <c:v>0.50154625000000008</c:v>
                </c:pt>
                <c:pt idx="6">
                  <c:v>0.55154625000000013</c:v>
                </c:pt>
                <c:pt idx="7">
                  <c:v>0.60154625000000017</c:v>
                </c:pt>
                <c:pt idx="8">
                  <c:v>0.65154625000000022</c:v>
                </c:pt>
                <c:pt idx="9">
                  <c:v>0.70154625000000026</c:v>
                </c:pt>
                <c:pt idx="10">
                  <c:v>0.7515462500000003</c:v>
                </c:pt>
                <c:pt idx="11">
                  <c:v>0.80154625000000024</c:v>
                </c:pt>
                <c:pt idx="12">
                  <c:v>0.85154625000000028</c:v>
                </c:pt>
                <c:pt idx="13">
                  <c:v>0.90154625000000033</c:v>
                </c:pt>
                <c:pt idx="14">
                  <c:v>0.95154625000000037</c:v>
                </c:pt>
              </c:numCache>
            </c:numRef>
          </c:xVal>
          <c:yVal>
            <c:numRef>
              <c:f>'M5E 850S4500 32GFC 2xCDR'!$AT$55:$AT$69</c:f>
              <c:numCache>
                <c:formatCode>0%</c:formatCode>
                <c:ptCount val="15"/>
                <c:pt idx="0">
                  <c:v>0.73942452237548095</c:v>
                </c:pt>
                <c:pt idx="1">
                  <c:v>0.74246931184761644</c:v>
                </c:pt>
                <c:pt idx="2">
                  <c:v>0.73942452237548095</c:v>
                </c:pt>
                <c:pt idx="3">
                  <c:v>0.73035701842832701</c:v>
                </c:pt>
                <c:pt idx="4">
                  <c:v>0.71546548130839893</c:v>
                </c:pt>
                <c:pt idx="5">
                  <c:v>0.69507469404377309</c:v>
                </c:pt>
                <c:pt idx="6">
                  <c:v>0.66962609597689937</c:v>
                </c:pt>
                <c:pt idx="7">
                  <c:v>0.63966475618670637</c:v>
                </c:pt>
                <c:pt idx="8">
                  <c:v>0.60582302584878089</c:v>
                </c:pt>
                <c:pt idx="9">
                  <c:v>0.56880127561738814</c:v>
                </c:pt>
                <c:pt idx="10">
                  <c:v>0.5293462955687076</c:v>
                </c:pt>
                <c:pt idx="11">
                  <c:v>0.48822811372297426</c:v>
                </c:pt>
                <c:pt idx="12">
                  <c:v>0.44621615023574357</c:v>
                </c:pt>
                <c:pt idx="13">
                  <c:v>0.40405574183100645</c:v>
                </c:pt>
                <c:pt idx="14">
                  <c:v>0.36244612169635015</c:v>
                </c:pt>
              </c:numCache>
            </c:numRef>
          </c:yVal>
        </c:ser>
        <c:ser>
          <c:idx val="14"/>
          <c:order val="14"/>
          <c:tx>
            <c:strRef>
              <c:f>'M5E 850S4500 32GFC 2xCDR'!$AT$39:$AT$40</c:f>
              <c:strCache>
                <c:ptCount val="1"/>
                <c:pt idx="0">
                  <c:v>Txvr/link oio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2xCDR'!$AM$43:$AM$57</c:f>
              <c:numCache>
                <c:formatCode>General</c:formatCode>
                <c:ptCount val="15"/>
                <c:pt idx="0">
                  <c:v>4.845374999999999E-2</c:v>
                </c:pt>
                <c:pt idx="1">
                  <c:v>9.8453749999999993E-2</c:v>
                </c:pt>
                <c:pt idx="2">
                  <c:v>0.14845375</c:v>
                </c:pt>
                <c:pt idx="3">
                  <c:v>0.19845375000000001</c:v>
                </c:pt>
                <c:pt idx="4">
                  <c:v>0.24845375000000003</c:v>
                </c:pt>
                <c:pt idx="5">
                  <c:v>0.29845375000000002</c:v>
                </c:pt>
                <c:pt idx="6">
                  <c:v>0.34845375000000001</c:v>
                </c:pt>
                <c:pt idx="7">
                  <c:v>0.39845375000000005</c:v>
                </c:pt>
                <c:pt idx="8">
                  <c:v>0.44845374999999998</c:v>
                </c:pt>
                <c:pt idx="9">
                  <c:v>0.49845375000000003</c:v>
                </c:pt>
                <c:pt idx="10">
                  <c:v>0.54845374999999996</c:v>
                </c:pt>
                <c:pt idx="11">
                  <c:v>0.59845375000000001</c:v>
                </c:pt>
                <c:pt idx="12">
                  <c:v>0.64845374999999994</c:v>
                </c:pt>
                <c:pt idx="13">
                  <c:v>0.69845374999999998</c:v>
                </c:pt>
                <c:pt idx="14">
                  <c:v>0.74845374999999992</c:v>
                </c:pt>
              </c:numCache>
            </c:numRef>
          </c:xVal>
          <c:yVal>
            <c:numRef>
              <c:f>'M5E 850S4500 32GFC 2xCDR'!$AT$43:$AT$57</c:f>
              <c:numCache>
                <c:formatCode>0%</c:formatCode>
                <c:ptCount val="15"/>
                <c:pt idx="0">
                  <c:v>0.3624461216963506</c:v>
                </c:pt>
                <c:pt idx="1">
                  <c:v>0.40405574183100668</c:v>
                </c:pt>
                <c:pt idx="2">
                  <c:v>0.44621615023574357</c:v>
                </c:pt>
                <c:pt idx="3">
                  <c:v>0.48822811372297448</c:v>
                </c:pt>
                <c:pt idx="4">
                  <c:v>0.52934629556870805</c:v>
                </c:pt>
                <c:pt idx="5">
                  <c:v>0.56880127561738814</c:v>
                </c:pt>
                <c:pt idx="6">
                  <c:v>0.60582302584878089</c:v>
                </c:pt>
                <c:pt idx="7">
                  <c:v>0.6396647561867066</c:v>
                </c:pt>
                <c:pt idx="8">
                  <c:v>0.66962609597689937</c:v>
                </c:pt>
                <c:pt idx="9">
                  <c:v>0.69507469404377309</c:v>
                </c:pt>
                <c:pt idx="10">
                  <c:v>0.71546548130839893</c:v>
                </c:pt>
                <c:pt idx="11">
                  <c:v>0.73035701842832701</c:v>
                </c:pt>
                <c:pt idx="12">
                  <c:v>0.73942452237548095</c:v>
                </c:pt>
                <c:pt idx="13">
                  <c:v>0.74246931184761644</c:v>
                </c:pt>
                <c:pt idx="14">
                  <c:v>0.73942452237548095</c:v>
                </c:pt>
              </c:numCache>
            </c:numRef>
          </c:yVal>
        </c:ser>
        <c:ser>
          <c:idx val="15"/>
          <c:order val="15"/>
          <c:tx>
            <c:strRef>
              <c:f>'M5E 850S4500 32GFC 2xCDR'!$AW$39:$AW$40</c:f>
              <c:strCache>
                <c:ptCount val="1"/>
                <c:pt idx="0">
                  <c:v>Txvr/link ioi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2xCDR'!$AL$55:$AL$69</c:f>
              <c:numCache>
                <c:formatCode>General</c:formatCode>
                <c:ptCount val="15"/>
                <c:pt idx="0">
                  <c:v>0.25154624999999997</c:v>
                </c:pt>
                <c:pt idx="1">
                  <c:v>0.3015462499999999</c:v>
                </c:pt>
                <c:pt idx="2">
                  <c:v>0.35154624999999995</c:v>
                </c:pt>
                <c:pt idx="3">
                  <c:v>0.40154624999999999</c:v>
                </c:pt>
                <c:pt idx="4">
                  <c:v>0.45154625000000004</c:v>
                </c:pt>
                <c:pt idx="5">
                  <c:v>0.50154625000000008</c:v>
                </c:pt>
                <c:pt idx="6">
                  <c:v>0.55154625000000013</c:v>
                </c:pt>
                <c:pt idx="7">
                  <c:v>0.60154625000000017</c:v>
                </c:pt>
                <c:pt idx="8">
                  <c:v>0.65154625000000022</c:v>
                </c:pt>
                <c:pt idx="9">
                  <c:v>0.70154625000000026</c:v>
                </c:pt>
                <c:pt idx="10">
                  <c:v>0.7515462500000003</c:v>
                </c:pt>
                <c:pt idx="11">
                  <c:v>0.80154625000000024</c:v>
                </c:pt>
                <c:pt idx="12">
                  <c:v>0.85154625000000028</c:v>
                </c:pt>
                <c:pt idx="13">
                  <c:v>0.90154625000000033</c:v>
                </c:pt>
                <c:pt idx="14">
                  <c:v>0.95154625000000037</c:v>
                </c:pt>
              </c:numCache>
            </c:numRef>
          </c:xVal>
          <c:yVal>
            <c:numRef>
              <c:f>'M5E 850S4500 32GFC 2xCDR'!$AW$55:$AW$69</c:f>
              <c:numCache>
                <c:formatCode>0%</c:formatCode>
                <c:ptCount val="15"/>
                <c:pt idx="0">
                  <c:v>0.26057547762451905</c:v>
                </c:pt>
                <c:pt idx="1">
                  <c:v>0.25753068815238356</c:v>
                </c:pt>
                <c:pt idx="2">
                  <c:v>0.26057547762451905</c:v>
                </c:pt>
                <c:pt idx="3">
                  <c:v>0.26964298157167299</c:v>
                </c:pt>
                <c:pt idx="4">
                  <c:v>0.28453451869160107</c:v>
                </c:pt>
                <c:pt idx="5">
                  <c:v>0.30492530595622691</c:v>
                </c:pt>
                <c:pt idx="6">
                  <c:v>0.33037390402310063</c:v>
                </c:pt>
                <c:pt idx="7">
                  <c:v>0.36033524381329363</c:v>
                </c:pt>
                <c:pt idx="8">
                  <c:v>0.39417697415121911</c:v>
                </c:pt>
                <c:pt idx="9">
                  <c:v>0.43119872438261186</c:v>
                </c:pt>
                <c:pt idx="10">
                  <c:v>0.4706537044312924</c:v>
                </c:pt>
                <c:pt idx="11">
                  <c:v>0.51177188627702574</c:v>
                </c:pt>
                <c:pt idx="12">
                  <c:v>0.55378384976425643</c:v>
                </c:pt>
                <c:pt idx="13">
                  <c:v>0.59594425816899355</c:v>
                </c:pt>
                <c:pt idx="14">
                  <c:v>0.63755387830364985</c:v>
                </c:pt>
              </c:numCache>
            </c:numRef>
          </c:yVal>
        </c:ser>
        <c:ser>
          <c:idx val="16"/>
          <c:order val="16"/>
          <c:tx>
            <c:strRef>
              <c:f>'M5E 850S4500 32GFC 2xCDR'!$AW$39:$AW$40</c:f>
              <c:strCache>
                <c:ptCount val="1"/>
                <c:pt idx="0">
                  <c:v>Txvr/link ioi</c:v>
                </c:pt>
              </c:strCache>
            </c:strRef>
          </c:tx>
          <c:spPr>
            <a:ln w="25400">
              <a:solidFill>
                <a:srgbClr val="3366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2xCDR'!$AM$43:$AM$57</c:f>
              <c:numCache>
                <c:formatCode>General</c:formatCode>
                <c:ptCount val="15"/>
                <c:pt idx="0">
                  <c:v>4.845374999999999E-2</c:v>
                </c:pt>
                <c:pt idx="1">
                  <c:v>9.8453749999999993E-2</c:v>
                </c:pt>
                <c:pt idx="2">
                  <c:v>0.14845375</c:v>
                </c:pt>
                <c:pt idx="3">
                  <c:v>0.19845375000000001</c:v>
                </c:pt>
                <c:pt idx="4">
                  <c:v>0.24845375000000003</c:v>
                </c:pt>
                <c:pt idx="5">
                  <c:v>0.29845375000000002</c:v>
                </c:pt>
                <c:pt idx="6">
                  <c:v>0.34845375000000001</c:v>
                </c:pt>
                <c:pt idx="7">
                  <c:v>0.39845375000000005</c:v>
                </c:pt>
                <c:pt idx="8">
                  <c:v>0.44845374999999998</c:v>
                </c:pt>
                <c:pt idx="9">
                  <c:v>0.49845375000000003</c:v>
                </c:pt>
                <c:pt idx="10">
                  <c:v>0.54845374999999996</c:v>
                </c:pt>
                <c:pt idx="11">
                  <c:v>0.59845375000000001</c:v>
                </c:pt>
                <c:pt idx="12">
                  <c:v>0.64845374999999994</c:v>
                </c:pt>
                <c:pt idx="13">
                  <c:v>0.69845374999999998</c:v>
                </c:pt>
                <c:pt idx="14">
                  <c:v>0.74845374999999992</c:v>
                </c:pt>
              </c:numCache>
            </c:numRef>
          </c:xVal>
          <c:yVal>
            <c:numRef>
              <c:f>'M5E 850S4500 32GFC 2xCDR'!$AW$43:$AW$57</c:f>
              <c:numCache>
                <c:formatCode>0%</c:formatCode>
                <c:ptCount val="15"/>
                <c:pt idx="0">
                  <c:v>0.6375538783036494</c:v>
                </c:pt>
                <c:pt idx="1">
                  <c:v>0.59594425816899332</c:v>
                </c:pt>
                <c:pt idx="2">
                  <c:v>0.55378384976425643</c:v>
                </c:pt>
                <c:pt idx="3">
                  <c:v>0.51177188627702552</c:v>
                </c:pt>
                <c:pt idx="4">
                  <c:v>0.47065370443129195</c:v>
                </c:pt>
                <c:pt idx="5">
                  <c:v>0.43119872438261186</c:v>
                </c:pt>
                <c:pt idx="6">
                  <c:v>0.39417697415121911</c:v>
                </c:pt>
                <c:pt idx="7">
                  <c:v>0.3603352438132934</c:v>
                </c:pt>
                <c:pt idx="8">
                  <c:v>0.33037390402310063</c:v>
                </c:pt>
                <c:pt idx="9">
                  <c:v>0.30492530595622691</c:v>
                </c:pt>
                <c:pt idx="10">
                  <c:v>0.28453451869160107</c:v>
                </c:pt>
                <c:pt idx="11">
                  <c:v>0.26964298157167299</c:v>
                </c:pt>
                <c:pt idx="12">
                  <c:v>0.26057547762451905</c:v>
                </c:pt>
                <c:pt idx="13">
                  <c:v>0.25753068815238356</c:v>
                </c:pt>
                <c:pt idx="14">
                  <c:v>0.26057547762451905</c:v>
                </c:pt>
              </c:numCache>
            </c:numRef>
          </c:yVal>
        </c:ser>
        <c:ser>
          <c:idx val="17"/>
          <c:order val="17"/>
          <c:tx>
            <c:strRef>
              <c:f>'M5E 850S4500 32GFC 2xCDR'!$AI$8</c:f>
              <c:strCache>
                <c:ptCount val="1"/>
                <c:pt idx="0">
                  <c:v>3.6 dB ISI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ash"/>
            <c:size val="1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'M5E 850S4500 32GFC 2xCDR'!$AJ$8:$AJ$9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xVal>
          <c:yVal>
            <c:numRef>
              <c:f>'M5E 850S4500 32GFC 2xCDR'!$AK$8:$AK$9</c:f>
              <c:numCache>
                <c:formatCode>0.00</c:formatCode>
                <c:ptCount val="2"/>
                <c:pt idx="0">
                  <c:v>0.71825791612008294</c:v>
                </c:pt>
                <c:pt idx="1">
                  <c:v>0.28174208387991706</c:v>
                </c:pt>
              </c:numCache>
            </c:numRef>
          </c:yVal>
        </c:ser>
        <c:dLbls/>
        <c:axId val="91769088"/>
        <c:axId val="91783552"/>
      </c:scatterChart>
      <c:valAx>
        <c:axId val="91769088"/>
        <c:scaling>
          <c:orientation val="minMax"/>
          <c:max val="1"/>
          <c:min val="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 (UI)</a:t>
                </a:r>
              </a:p>
            </c:rich>
          </c:tx>
          <c:layout>
            <c:manualLayout>
              <c:xMode val="edge"/>
              <c:yMode val="edge"/>
              <c:x val="0.47205262443798801"/>
              <c:y val="0.935516226359555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83552"/>
        <c:crosses val="autoZero"/>
        <c:crossBetween val="midCat"/>
      </c:valAx>
      <c:valAx>
        <c:axId val="91783552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7690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Power penalties vs. distance</a:t>
            </a:r>
          </a:p>
        </c:rich>
      </c:tx>
      <c:layout>
        <c:manualLayout>
          <c:xMode val="edge"/>
          <c:yMode val="edge"/>
          <c:x val="0.11216549042480801"/>
          <c:y val="1.380214569952957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551743371456229E-2"/>
          <c:y val="9.4314991156004266E-2"/>
          <c:w val="0.66561393767544474"/>
          <c:h val="0.77982395126549953"/>
        </c:manualLayout>
      </c:layout>
      <c:scatterChart>
        <c:scatterStyle val="lineMarker"/>
        <c:ser>
          <c:idx val="1"/>
          <c:order val="0"/>
          <c:tx>
            <c:strRef>
              <c:f>'M5E 850S4500 32GFC 2xCDR VECP'!$B$15</c:f>
              <c:strCache>
                <c:ptCount val="1"/>
                <c:pt idx="0">
                  <c:v>Patt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VECP'!$B$18:$B$38</c:f>
              <c:numCache>
                <c:formatCode>0.00</c:formatCode>
                <c:ptCount val="21"/>
                <c:pt idx="0">
                  <c:v>9.0564877980989208E-2</c:v>
                </c:pt>
                <c:pt idx="1">
                  <c:v>0.10867785357718705</c:v>
                </c:pt>
                <c:pt idx="2">
                  <c:v>0.12679082917338488</c:v>
                </c:pt>
                <c:pt idx="3">
                  <c:v>0.14490380476958273</c:v>
                </c:pt>
                <c:pt idx="4">
                  <c:v>0.16301678036578054</c:v>
                </c:pt>
                <c:pt idx="5">
                  <c:v>0.18112975596197839</c:v>
                </c:pt>
                <c:pt idx="6">
                  <c:v>0.19924273155817621</c:v>
                </c:pt>
                <c:pt idx="7">
                  <c:v>0.21735570715437405</c:v>
                </c:pt>
                <c:pt idx="8">
                  <c:v>0.23546868275057187</c:v>
                </c:pt>
                <c:pt idx="9">
                  <c:v>0.25358165834676971</c:v>
                </c:pt>
                <c:pt idx="10">
                  <c:v>0.27169463394296761</c:v>
                </c:pt>
                <c:pt idx="11">
                  <c:v>0.28980760953916546</c:v>
                </c:pt>
                <c:pt idx="12">
                  <c:v>0.3079205851353633</c:v>
                </c:pt>
                <c:pt idx="13">
                  <c:v>0.32603356073156115</c:v>
                </c:pt>
                <c:pt idx="14">
                  <c:v>0.34414653632775899</c:v>
                </c:pt>
                <c:pt idx="15">
                  <c:v>0.36225951192395689</c:v>
                </c:pt>
                <c:pt idx="16">
                  <c:v>0.38037248752015473</c:v>
                </c:pt>
                <c:pt idx="17">
                  <c:v>0.39848546311635258</c:v>
                </c:pt>
                <c:pt idx="18">
                  <c:v>0.41659843871255042</c:v>
                </c:pt>
                <c:pt idx="19">
                  <c:v>0.43471141430874832</c:v>
                </c:pt>
                <c:pt idx="20">
                  <c:v>0.45282438990494611</c:v>
                </c:pt>
              </c:numCache>
            </c:numRef>
          </c:yVal>
        </c:ser>
        <c:ser>
          <c:idx val="0"/>
          <c:order val="1"/>
          <c:tx>
            <c:strRef>
              <c:f>'M5E 850S4500 32GFC 2xCDR VECP'!$J$14:$J$15</c:f>
              <c:strCache>
                <c:ptCount val="1"/>
                <c:pt idx="0">
                  <c:v>Pisi central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VECP'!$J$18:$J$38</c:f>
              <c:numCache>
                <c:formatCode>0.00</c:formatCode>
                <c:ptCount val="21"/>
                <c:pt idx="0">
                  <c:v>2.1895085003533916</c:v>
                </c:pt>
                <c:pt idx="1">
                  <c:v>2.2152413978366772</c:v>
                </c:pt>
                <c:pt idx="2">
                  <c:v>2.2456716188473109</c:v>
                </c:pt>
                <c:pt idx="3">
                  <c:v>2.280808219096262</c:v>
                </c:pt>
                <c:pt idx="4">
                  <c:v>2.3206615413269049</c:v>
                </c:pt>
                <c:pt idx="5">
                  <c:v>2.3652432503224201</c:v>
                </c:pt>
                <c:pt idx="6">
                  <c:v>2.4145664186520435</c:v>
                </c:pt>
                <c:pt idx="7">
                  <c:v>2.4686456747686538</c:v>
                </c:pt>
                <c:pt idx="8">
                  <c:v>2.5274974240070063</c:v>
                </c:pt>
                <c:pt idx="9">
                  <c:v>2.5911401517151953</c:v>
                </c:pt>
                <c:pt idx="10">
                  <c:v>2.6595948163373011</c:v>
                </c:pt>
                <c:pt idx="11">
                  <c:v>2.7328853389094294</c:v>
                </c:pt>
                <c:pt idx="12">
                  <c:v>2.811039194284175</c:v>
                </c:pt>
                <c:pt idx="13">
                  <c:v>2.8940881085927801</c:v>
                </c:pt>
                <c:pt idx="14">
                  <c:v>2.9820688671053923</c:v>
                </c:pt>
                <c:pt idx="15">
                  <c:v>3.0750242368519576</c:v>
                </c:pt>
                <c:pt idx="16">
                  <c:v>3.173004009197717</c:v>
                </c:pt>
                <c:pt idx="17">
                  <c:v>3.2760661690940807</c:v>
                </c:pt>
                <c:pt idx="18">
                  <c:v>3.3842782000107148</c:v>
                </c:pt>
                <c:pt idx="19">
                  <c:v>3.4977185366674233</c:v>
                </c:pt>
                <c:pt idx="20">
                  <c:v>3.6164781817130587</c:v>
                </c:pt>
              </c:numCache>
            </c:numRef>
          </c:yVal>
        </c:ser>
        <c:ser>
          <c:idx val="6"/>
          <c:order val="2"/>
          <c:tx>
            <c:strRef>
              <c:f>'M5E 850S4500 32GFC 2xCDR VECP'!$L$14:$L$15</c:f>
              <c:strCache>
                <c:ptCount val="1"/>
                <c:pt idx="0">
                  <c:v>P_DJ central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VECP'!$L$18:$L$38</c:f>
              <c:numCache>
                <c:formatCode>0.00</c:formatCode>
                <c:ptCount val="21"/>
                <c:pt idx="0">
                  <c:v>5.4733283154347667E-2</c:v>
                </c:pt>
                <c:pt idx="1">
                  <c:v>5.4764183891513163E-2</c:v>
                </c:pt>
                <c:pt idx="2">
                  <c:v>5.4800348299318902E-2</c:v>
                </c:pt>
                <c:pt idx="3">
                  <c:v>5.4841698493071522E-2</c:v>
                </c:pt>
                <c:pt idx="4">
                  <c:v>5.48882142596816E-2</c:v>
                </c:pt>
                <c:pt idx="5">
                  <c:v>5.4939956747054985E-2</c:v>
                </c:pt>
                <c:pt idx="6">
                  <c:v>5.499709193679303E-2</c:v>
                </c:pt>
                <c:pt idx="7">
                  <c:v>5.5059913181238151E-2</c:v>
                </c:pt>
                <c:pt idx="8">
                  <c:v>5.5128862237429299E-2</c:v>
                </c:pt>
                <c:pt idx="9">
                  <c:v>5.5204548409472753E-2</c:v>
                </c:pt>
                <c:pt idx="10">
                  <c:v>5.5287765604845163E-2</c:v>
                </c:pt>
                <c:pt idx="11">
                  <c:v>5.5379507307226294E-2</c:v>
                </c:pt>
                <c:pt idx="12">
                  <c:v>5.5480979658681484E-2</c:v>
                </c:pt>
                <c:pt idx="13">
                  <c:v>5.5593613019864652E-2</c:v>
                </c:pt>
                <c:pt idx="14">
                  <c:v>5.5719072534194058E-2</c:v>
                </c:pt>
                <c:pt idx="15">
                  <c:v>5.5859268358746217E-2</c:v>
                </c:pt>
                <c:pt idx="16">
                  <c:v>5.6016366343278889E-2</c:v>
                </c:pt>
                <c:pt idx="17">
                  <c:v>5.6192800043270541E-2</c:v>
                </c:pt>
                <c:pt idx="18">
                  <c:v>5.6391285050439777E-2</c:v>
                </c:pt>
                <c:pt idx="19">
                  <c:v>5.6614836724170559E-2</c:v>
                </c:pt>
                <c:pt idx="20">
                  <c:v>5.6866792520485099E-2</c:v>
                </c:pt>
              </c:numCache>
            </c:numRef>
          </c:yVal>
        </c:ser>
        <c:ser>
          <c:idx val="3"/>
          <c:order val="3"/>
          <c:tx>
            <c:strRef>
              <c:f>'M5E 850S4500 32GFC 2xCDR VECP'!$R$15</c:f>
              <c:strCache>
                <c:ptCount val="1"/>
                <c:pt idx="0">
                  <c:v>Prin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VECP'!$R$18:$R$38</c:f>
              <c:numCache>
                <c:formatCode>0.00</c:formatCode>
                <c:ptCount val="21"/>
                <c:pt idx="0">
                  <c:v>0.3867705483162337</c:v>
                </c:pt>
                <c:pt idx="1">
                  <c:v>0.384101369648224</c:v>
                </c:pt>
                <c:pt idx="2">
                  <c:v>0.38131797650917598</c:v>
                </c:pt>
                <c:pt idx="3">
                  <c:v>0.37855854930947425</c:v>
                </c:pt>
                <c:pt idx="4">
                  <c:v>0.37595659923244512</c:v>
                </c:pt>
                <c:pt idx="5">
                  <c:v>0.37363712844002184</c:v>
                </c:pt>
                <c:pt idx="6">
                  <c:v>0.37171456238528988</c:v>
                </c:pt>
                <c:pt idx="7">
                  <c:v>0.37029220485827208</c:v>
                </c:pt>
                <c:pt idx="8">
                  <c:v>0.36946287785818976</c:v>
                </c:pt>
                <c:pt idx="9">
                  <c:v>0.36931040212300731</c:v>
                </c:pt>
                <c:pt idx="10">
                  <c:v>0.36991161953564589</c:v>
                </c:pt>
                <c:pt idx="11">
                  <c:v>0.37133872820420366</c:v>
                </c:pt>
                <c:pt idx="12">
                  <c:v>0.37366177523243332</c:v>
                </c:pt>
                <c:pt idx="13">
                  <c:v>0.37695121986889285</c:v>
                </c:pt>
                <c:pt idx="14">
                  <c:v>0.38128053630905234</c:v>
                </c:pt>
                <c:pt idx="15">
                  <c:v>0.38672887077443791</c:v>
                </c:pt>
                <c:pt idx="16">
                  <c:v>0.39338380391565392</c:v>
                </c:pt>
                <c:pt idx="17">
                  <c:v>0.40134430054234832</c:v>
                </c:pt>
                <c:pt idx="18">
                  <c:v>0.4107239580902754</c:v>
                </c:pt>
                <c:pt idx="19">
                  <c:v>0.42165469725815508</c:v>
                </c:pt>
                <c:pt idx="20">
                  <c:v>0.43429107745000967</c:v>
                </c:pt>
              </c:numCache>
            </c:numRef>
          </c:yVal>
        </c:ser>
        <c:ser>
          <c:idx val="5"/>
          <c:order val="4"/>
          <c:tx>
            <c:strRef>
              <c:f>'M5E 850S4500 32GFC 2xCDR VECP'!$N$14:$N$15</c:f>
              <c:strCache>
                <c:ptCount val="1"/>
                <c:pt idx="0">
                  <c:v>Preflection central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VECP'!$N$18:$N$38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</c:ser>
        <c:ser>
          <c:idx val="2"/>
          <c:order val="5"/>
          <c:tx>
            <c:strRef>
              <c:f>'M5E 850S4500 32GFC 2xCDR VECP'!$Q$15</c:f>
              <c:strCache>
                <c:ptCount val="1"/>
                <c:pt idx="0">
                  <c:v>Pmpn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VECP'!$Q$18:$Q$38</c:f>
              <c:numCache>
                <c:formatCode>0.00</c:formatCode>
                <c:ptCount val="21"/>
                <c:pt idx="0">
                  <c:v>7.4308246128673846E-4</c:v>
                </c:pt>
                <c:pt idx="1">
                  <c:v>1.5286778518171242E-3</c:v>
                </c:pt>
                <c:pt idx="2">
                  <c:v>2.8058963168058528E-3</c:v>
                </c:pt>
                <c:pt idx="3">
                  <c:v>4.7363265499776172E-3</c:v>
                </c:pt>
                <c:pt idx="4">
                  <c:v>7.4973705279758E-3</c:v>
                </c:pt>
                <c:pt idx="5">
                  <c:v>1.127909322155002E-2</c:v>
                </c:pt>
                <c:pt idx="6">
                  <c:v>1.6281054996406655E-2</c:v>
                </c:pt>
                <c:pt idx="7">
                  <c:v>2.2709218491777334E-2</c:v>
                </c:pt>
                <c:pt idx="8">
                  <c:v>3.0773008390107687E-2</c:v>
                </c:pt>
                <c:pt idx="9">
                  <c:v>4.0682587011573956E-2</c:v>
                </c:pt>
                <c:pt idx="10">
                  <c:v>5.2646392392004776E-2</c:v>
                </c:pt>
                <c:pt idx="11">
                  <c:v>6.6868969568682504E-2</c:v>
                </c:pt>
                <c:pt idx="12">
                  <c:v>8.3549111099660234E-2</c:v>
                </c:pt>
                <c:pt idx="13">
                  <c:v>0.10287831000284921</c:v>
                </c:pt>
                <c:pt idx="14">
                  <c:v>0.12503951768210581</c:v>
                </c:pt>
                <c:pt idx="15">
                  <c:v>0.15020619113806502</c:v>
                </c:pt>
                <c:pt idx="16">
                  <c:v>0.17854160778509293</c:v>
                </c:pt>
                <c:pt idx="17">
                  <c:v>0.21019842232165753</c:v>
                </c:pt>
                <c:pt idx="18">
                  <c:v>0.24531843805445183</c:v>
                </c:pt>
                <c:pt idx="19">
                  <c:v>0.28403256453972647</c:v>
                </c:pt>
                <c:pt idx="20">
                  <c:v>0.32646093405451826</c:v>
                </c:pt>
              </c:numCache>
            </c:numRef>
          </c:yVal>
        </c:ser>
        <c:ser>
          <c:idx val="4"/>
          <c:order val="6"/>
          <c:tx>
            <c:strRef>
              <c:f>'M5E 850S4500 32GFC 2xCDR VECP'!$S$14</c:f>
              <c:strCache>
                <c:ptCount val="1"/>
                <c:pt idx="0">
                  <c:v>Pcross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VECP'!$S$18:$S$38</c:f>
              <c:numCache>
                <c:formatCode>0.00</c:formatCode>
                <c:ptCount val="21"/>
                <c:pt idx="0">
                  <c:v>4.8618664152579316E-2</c:v>
                </c:pt>
                <c:pt idx="1">
                  <c:v>4.8941993602882927E-2</c:v>
                </c:pt>
                <c:pt idx="2">
                  <c:v>4.9468148367411979E-2</c:v>
                </c:pt>
                <c:pt idx="3">
                  <c:v>5.0260232086612955E-2</c:v>
                </c:pt>
                <c:pt idx="4">
                  <c:v>5.1386509264660873E-2</c:v>
                </c:pt>
                <c:pt idx="5">
                  <c:v>5.2920115680377133E-2</c:v>
                </c:pt>
                <c:pt idx="6">
                  <c:v>5.4939321317425738E-2</c:v>
                </c:pt>
                <c:pt idx="7">
                  <c:v>5.752834732762302E-2</c:v>
                </c:pt>
                <c:pt idx="8">
                  <c:v>6.0778730190115482E-2</c:v>
                </c:pt>
                <c:pt idx="9">
                  <c:v>6.4791237686828207E-2</c:v>
                </c:pt>
                <c:pt idx="10">
                  <c:v>6.9678368255670864E-2</c:v>
                </c:pt>
                <c:pt idx="11">
                  <c:v>7.556750458183259E-2</c:v>
                </c:pt>
                <c:pt idx="12">
                  <c:v>8.2604843194705901E-2</c:v>
                </c:pt>
                <c:pt idx="13">
                  <c:v>9.096028650184812E-2</c:v>
                </c:pt>
                <c:pt idx="14">
                  <c:v>0.10083356754853312</c:v>
                </c:pt>
                <c:pt idx="15">
                  <c:v>0.11246199030167597</c:v>
                </c:pt>
                <c:pt idx="16">
                  <c:v>0.12613032444023126</c:v>
                </c:pt>
                <c:pt idx="17">
                  <c:v>0.14218361699082999</c:v>
                </c:pt>
                <c:pt idx="18">
                  <c:v>0.16104401092154974</c:v>
                </c:pt>
                <c:pt idx="19">
                  <c:v>0.18323315338766866</c:v>
                </c:pt>
                <c:pt idx="20">
                  <c:v>0.20940253426686511</c:v>
                </c:pt>
              </c:numCache>
            </c:numRef>
          </c:yVal>
        </c:ser>
        <c:ser>
          <c:idx val="8"/>
          <c:order val="7"/>
          <c:tx>
            <c:strRef>
              <c:f>'M5E 850S4500 32GFC 2xCDR VECP'!$T$14</c:f>
              <c:strCache>
                <c:ptCount val="1"/>
                <c:pt idx="0">
                  <c:v>Ptotal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VECP'!$T$18:$T$38</c:f>
              <c:numCache>
                <c:formatCode>0.0</c:formatCode>
                <c:ptCount val="21"/>
                <c:pt idx="0">
                  <c:v>2.9109389564188284</c:v>
                </c:pt>
                <c:pt idx="1">
                  <c:v>2.9532554764083012</c:v>
                </c:pt>
                <c:pt idx="2">
                  <c:v>3.0008548175134089</c:v>
                </c:pt>
                <c:pt idx="3">
                  <c:v>3.054108830304981</c:v>
                </c:pt>
                <c:pt idx="4">
                  <c:v>3.1134070149774491</c:v>
                </c:pt>
                <c:pt idx="5">
                  <c:v>3.1791493003734024</c:v>
                </c:pt>
                <c:pt idx="6">
                  <c:v>3.2517411808461349</c:v>
                </c:pt>
                <c:pt idx="7">
                  <c:v>3.331591065781939</c:v>
                </c:pt>
                <c:pt idx="8">
                  <c:v>3.4191095854334201</c:v>
                </c:pt>
                <c:pt idx="9">
                  <c:v>3.5147105852928471</c:v>
                </c:pt>
                <c:pt idx="10">
                  <c:v>3.6188135960684358</c:v>
                </c:pt>
                <c:pt idx="11">
                  <c:v>3.7318476581105404</c:v>
                </c:pt>
                <c:pt idx="12">
                  <c:v>3.8542564886050195</c:v>
                </c:pt>
                <c:pt idx="13">
                  <c:v>3.9865050987177959</c:v>
                </c:pt>
                <c:pt idx="14">
                  <c:v>4.1290880975070365</c:v>
                </c:pt>
                <c:pt idx="15">
                  <c:v>4.2825400693488396</c:v>
                </c:pt>
                <c:pt idx="16">
                  <c:v>4.4474485992021284</c:v>
                </c:pt>
                <c:pt idx="17">
                  <c:v>4.6244707721085394</c:v>
                </c:pt>
                <c:pt idx="18">
                  <c:v>4.814354330839981</c:v>
                </c:pt>
                <c:pt idx="19">
                  <c:v>5.0179652028858923</c:v>
                </c:pt>
                <c:pt idx="20">
                  <c:v>5.2363239099098831</c:v>
                </c:pt>
              </c:numCache>
            </c:numRef>
          </c:yVal>
        </c:ser>
        <c:ser>
          <c:idx val="7"/>
          <c:order val="8"/>
          <c:tx>
            <c:strRef>
              <c:f>'M5E 850S4500 32GFC 2xCDR VECP'!$AL$15</c:f>
              <c:strCache>
                <c:ptCount val="1"/>
                <c:pt idx="0">
                  <c:v>P-C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VECP'!$AL$18:$AL$38</c:f>
              <c:numCache>
                <c:formatCode>General</c:formatCode>
                <c:ptCount val="21"/>
                <c:pt idx="0">
                  <c:v>5.4999999999999991</c:v>
                </c:pt>
                <c:pt idx="1">
                  <c:v>5.4999999999999991</c:v>
                </c:pt>
                <c:pt idx="2">
                  <c:v>5.4999999999999991</c:v>
                </c:pt>
                <c:pt idx="3">
                  <c:v>5.4999999999999991</c:v>
                </c:pt>
                <c:pt idx="4">
                  <c:v>5.4999999999999991</c:v>
                </c:pt>
                <c:pt idx="5">
                  <c:v>5.4999999999999991</c:v>
                </c:pt>
                <c:pt idx="6">
                  <c:v>5.4999999999999991</c:v>
                </c:pt>
                <c:pt idx="7">
                  <c:v>5.4999999999999991</c:v>
                </c:pt>
                <c:pt idx="8">
                  <c:v>5.4999999999999991</c:v>
                </c:pt>
                <c:pt idx="9">
                  <c:v>5.4999999999999991</c:v>
                </c:pt>
                <c:pt idx="10">
                  <c:v>5.4999999999999991</c:v>
                </c:pt>
                <c:pt idx="11">
                  <c:v>5.4999999999999991</c:v>
                </c:pt>
                <c:pt idx="12">
                  <c:v>5.4999999999999991</c:v>
                </c:pt>
                <c:pt idx="13">
                  <c:v>5.4999999999999991</c:v>
                </c:pt>
                <c:pt idx="14">
                  <c:v>5.4999999999999991</c:v>
                </c:pt>
                <c:pt idx="15">
                  <c:v>5.4999999999999991</c:v>
                </c:pt>
                <c:pt idx="16">
                  <c:v>5.4999999999999991</c:v>
                </c:pt>
                <c:pt idx="17">
                  <c:v>5.4999999999999991</c:v>
                </c:pt>
                <c:pt idx="18">
                  <c:v>5.4999999999999991</c:v>
                </c:pt>
                <c:pt idx="19">
                  <c:v>5.4999999999999991</c:v>
                </c:pt>
                <c:pt idx="20">
                  <c:v>5.4999999999999991</c:v>
                </c:pt>
              </c:numCache>
            </c:numRef>
          </c:yVal>
        </c:ser>
        <c:ser>
          <c:idx val="9"/>
          <c:order val="9"/>
          <c:tx>
            <c:strRef>
              <c:f>'M5E 850S4500 32GFC 2xCDR VECP'!$AN$16</c:f>
              <c:strCache>
                <c:ptCount val="1"/>
                <c:pt idx="0">
                  <c:v>(dB)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'M5E 850S4500 32GFC 2xCDR VECP'!$AM$18:$AM$38</c:f>
              <c:numCache>
                <c:formatCode>General</c:formatCode>
                <c:ptCount val="2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</c:numCache>
            </c:numRef>
          </c:xVal>
          <c:yVal>
            <c:numRef>
              <c:f>'M5E 850S4500 32GFC 2xCDR VECP'!$AN$18:$AN$38</c:f>
              <c:numCache>
                <c:formatCode>General</c:formatCode>
                <c:ptCount val="21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</c:numCache>
            </c:numRef>
          </c:yVal>
        </c:ser>
        <c:ser>
          <c:idx val="10"/>
          <c:order val="10"/>
          <c:tx>
            <c:strRef>
              <c:f>'M5E 850S4500 32GFC 2xCDR VECP'!$M$14:$M$15</c:f>
              <c:strCache>
                <c:ptCount val="1"/>
                <c:pt idx="0">
                  <c:v>P_DJ corners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'M5E 850S4500 32GFC 2xCDR VECP'!$A$18:$A$38</c:f>
              <c:numCache>
                <c:formatCode>0.00#</c:formatCode>
                <c:ptCount val="21"/>
                <c:pt idx="0">
                  <c:v>2.5000000000000001E-2</c:v>
                </c:pt>
                <c:pt idx="1">
                  <c:v>3.0000000000000002E-2</c:v>
                </c:pt>
                <c:pt idx="2">
                  <c:v>3.5000000000000003E-2</c:v>
                </c:pt>
                <c:pt idx="3">
                  <c:v>0.04</c:v>
                </c:pt>
                <c:pt idx="4">
                  <c:v>4.4999999999999998E-2</c:v>
                </c:pt>
                <c:pt idx="5">
                  <c:v>4.9999999999999996E-2</c:v>
                </c:pt>
                <c:pt idx="6">
                  <c:v>5.4999999999999993E-2</c:v>
                </c:pt>
                <c:pt idx="7">
                  <c:v>5.9999999999999991E-2</c:v>
                </c:pt>
                <c:pt idx="8">
                  <c:v>6.4999999999999988E-2</c:v>
                </c:pt>
                <c:pt idx="9">
                  <c:v>6.9999999999999993E-2</c:v>
                </c:pt>
                <c:pt idx="10">
                  <c:v>7.4999999999999997E-2</c:v>
                </c:pt>
                <c:pt idx="11">
                  <c:v>0.08</c:v>
                </c:pt>
                <c:pt idx="12">
                  <c:v>8.5000000000000006E-2</c:v>
                </c:pt>
                <c:pt idx="13">
                  <c:v>9.0000000000000011E-2</c:v>
                </c:pt>
                <c:pt idx="14">
                  <c:v>9.5000000000000015E-2</c:v>
                </c:pt>
                <c:pt idx="15">
                  <c:v>0.10000000000000002</c:v>
                </c:pt>
                <c:pt idx="16">
                  <c:v>0.10500000000000002</c:v>
                </c:pt>
                <c:pt idx="17">
                  <c:v>0.11000000000000003</c:v>
                </c:pt>
                <c:pt idx="18">
                  <c:v>0.11500000000000003</c:v>
                </c:pt>
                <c:pt idx="19">
                  <c:v>0.12000000000000004</c:v>
                </c:pt>
                <c:pt idx="20">
                  <c:v>0.12500000000000003</c:v>
                </c:pt>
              </c:numCache>
            </c:numRef>
          </c:xVal>
          <c:yVal>
            <c:numRef>
              <c:f>'M5E 850S4500 32GFC 2xCDR VECP'!$M$18:$M$38</c:f>
              <c:numCache>
                <c:formatCode>0.00</c:formatCode>
                <c:ptCount val="21"/>
                <c:pt idx="0">
                  <c:v>0.28664225587601688</c:v>
                </c:pt>
                <c:pt idx="1">
                  <c:v>0.28680685851363874</c:v>
                </c:pt>
                <c:pt idx="2">
                  <c:v>0.28700084328789588</c:v>
                </c:pt>
                <c:pt idx="3">
                  <c:v>0.28722440487964596</c:v>
                </c:pt>
                <c:pt idx="4">
                  <c:v>0.28747809686215042</c:v>
                </c:pt>
                <c:pt idx="5">
                  <c:v>0.28776294503401356</c:v>
                </c:pt>
                <c:pt idx="6">
                  <c:v>0.28808056073096688</c:v>
                </c:pt>
                <c:pt idx="7">
                  <c:v>0.28843325091405791</c:v>
                </c:pt>
                <c:pt idx="8">
                  <c:v>0.28882412253596179</c:v>
                </c:pt>
                <c:pt idx="9">
                  <c:v>0.28925717952602081</c:v>
                </c:pt>
                <c:pt idx="10">
                  <c:v>0.28973741165430544</c:v>
                </c:pt>
                <c:pt idx="11">
                  <c:v>0.29027087548309494</c:v>
                </c:pt>
                <c:pt idx="12">
                  <c:v>0.29086476854769794</c:v>
                </c:pt>
                <c:pt idx="13">
                  <c:v>0.29152749879405393</c:v>
                </c:pt>
                <c:pt idx="14">
                  <c:v>0.29226875212031667</c:v>
                </c:pt>
                <c:pt idx="15">
                  <c:v>0.29309956161925177</c:v>
                </c:pt>
                <c:pt idx="16">
                  <c:v>0.29403238280954014</c:v>
                </c:pt>
                <c:pt idx="17">
                  <c:v>0.29508117980286519</c:v>
                </c:pt>
                <c:pt idx="18">
                  <c:v>0.29626152802031314</c:v>
                </c:pt>
                <c:pt idx="19">
                  <c:v>0.29759073980019668</c:v>
                </c:pt>
                <c:pt idx="20">
                  <c:v>0.2990880200985333</c:v>
                </c:pt>
              </c:numCache>
            </c:numRef>
          </c:yVal>
        </c:ser>
        <c:dLbls/>
        <c:axId val="91850240"/>
        <c:axId val="91852160"/>
      </c:scatterChart>
      <c:valAx>
        <c:axId val="91850240"/>
        <c:scaling>
          <c:orientation val="minMax"/>
          <c:min val="2.0000000000000011E-2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 (km)</a:t>
                </a:r>
              </a:p>
            </c:rich>
          </c:tx>
          <c:layout>
            <c:manualLayout>
              <c:xMode val="edge"/>
              <c:yMode val="edge"/>
              <c:x val="0.39110348984154891"/>
              <c:y val="0.93624877535469364"/>
            </c:manualLayout>
          </c:layout>
          <c:spPr>
            <a:noFill/>
            <a:ln w="25400">
              <a:noFill/>
            </a:ln>
          </c:spPr>
        </c:title>
        <c:numFmt formatCode="0.00#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52160"/>
        <c:crosses val="autoZero"/>
        <c:crossBetween val="midCat"/>
      </c:valAx>
      <c:valAx>
        <c:axId val="91852160"/>
        <c:scaling>
          <c:orientation val="minMax"/>
          <c:max val="6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Penalty (dB)</a:t>
                </a:r>
              </a:p>
            </c:rich>
          </c:tx>
          <c:layout>
            <c:manualLayout>
              <c:xMode val="edge"/>
              <c:yMode val="edge"/>
              <c:x val="1.1806901915038448E-2"/>
              <c:y val="0.40486447258608832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502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30360649363572"/>
          <c:y val="0.32665191044667802"/>
          <c:w val="0.20366894138232808"/>
          <c:h val="0.4830767928202545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&amp;CSpreadsheet by Agilent Technologies</c:oddHeader>
      <c:oddFooter>&amp;L&amp;F tab &amp;A&amp;RPrinted &amp;T &amp;D</c:oddFooter>
    </c:headerFooter>
    <c:pageMargins b="1" l="0.75000000000000211" r="0.75000000000000211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Tx eye diagram (no noise)
Black: Test Rx    Blue: target link &amp; Rx</a:t>
            </a:r>
          </a:p>
        </c:rich>
      </c:tx>
      <c:layout>
        <c:manualLayout>
          <c:xMode val="edge"/>
          <c:yMode val="edge"/>
          <c:x val="0.22971559036403871"/>
          <c:y val="3.0404248534353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582778093857496E-2"/>
          <c:y val="0.17774810301566668"/>
          <c:w val="0.8658508488803297"/>
          <c:h val="0.71800878455012462"/>
        </c:manualLayout>
      </c:layout>
      <c:scatterChart>
        <c:scatterStyle val="lineMarker"/>
        <c:ser>
          <c:idx val="0"/>
          <c:order val="0"/>
          <c:tx>
            <c:strRef>
              <c:f>'M5E 850S4500 32GFC 2xCDR VECP'!$AE$40</c:f>
              <c:strCache>
                <c:ptCount val="1"/>
                <c:pt idx="0">
                  <c:v>erf 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VECP'!$AL$41:$AL$71</c:f>
              <c:numCache>
                <c:formatCode>General</c:formatCode>
                <c:ptCount val="31"/>
                <c:pt idx="0">
                  <c:v>-0.30048999999999998</c:v>
                </c:pt>
                <c:pt idx="1">
                  <c:v>-0.25048999999999999</c:v>
                </c:pt>
                <c:pt idx="2">
                  <c:v>-0.20049000000000003</c:v>
                </c:pt>
                <c:pt idx="3">
                  <c:v>-0.15049000000000001</c:v>
                </c:pt>
                <c:pt idx="4">
                  <c:v>-0.10049000000000002</c:v>
                </c:pt>
                <c:pt idx="5">
                  <c:v>-5.049E-2</c:v>
                </c:pt>
                <c:pt idx="6">
                  <c:v>-4.8999999999999738E-4</c:v>
                </c:pt>
                <c:pt idx="7">
                  <c:v>4.9510000000000005E-2</c:v>
                </c:pt>
                <c:pt idx="8">
                  <c:v>9.9510000000000015E-2</c:v>
                </c:pt>
                <c:pt idx="9">
                  <c:v>0.14951</c:v>
                </c:pt>
                <c:pt idx="10">
                  <c:v>0.19950999999999999</c:v>
                </c:pt>
                <c:pt idx="11">
                  <c:v>0.24950999999999998</c:v>
                </c:pt>
                <c:pt idx="12">
                  <c:v>0.29951</c:v>
                </c:pt>
                <c:pt idx="13">
                  <c:v>0.34950999999999999</c:v>
                </c:pt>
                <c:pt idx="14">
                  <c:v>0.39950999999999998</c:v>
                </c:pt>
                <c:pt idx="15">
                  <c:v>0.44950999999999997</c:v>
                </c:pt>
                <c:pt idx="16">
                  <c:v>0.49950999999999995</c:v>
                </c:pt>
                <c:pt idx="17">
                  <c:v>0.54950999999999994</c:v>
                </c:pt>
                <c:pt idx="18">
                  <c:v>0.59950999999999999</c:v>
                </c:pt>
                <c:pt idx="19">
                  <c:v>0.64951000000000003</c:v>
                </c:pt>
                <c:pt idx="20">
                  <c:v>0.69951000000000008</c:v>
                </c:pt>
                <c:pt idx="21">
                  <c:v>0.74951000000000012</c:v>
                </c:pt>
                <c:pt idx="22">
                  <c:v>0.79951000000000016</c:v>
                </c:pt>
                <c:pt idx="23">
                  <c:v>0.84951000000000021</c:v>
                </c:pt>
                <c:pt idx="24">
                  <c:v>0.89951000000000025</c:v>
                </c:pt>
                <c:pt idx="25">
                  <c:v>0.94951000000000019</c:v>
                </c:pt>
                <c:pt idx="26">
                  <c:v>0.99951000000000023</c:v>
                </c:pt>
                <c:pt idx="27">
                  <c:v>1.0495100000000004</c:v>
                </c:pt>
                <c:pt idx="28">
                  <c:v>1.0995100000000004</c:v>
                </c:pt>
                <c:pt idx="29">
                  <c:v>1.1495100000000005</c:v>
                </c:pt>
                <c:pt idx="30">
                  <c:v>1.1995100000000005</c:v>
                </c:pt>
              </c:numCache>
            </c:numRef>
          </c:xVal>
          <c:yVal>
            <c:numRef>
              <c:f>'M5E 850S4500 32GFC 2xCDR VECP'!$AE$41:$AE$71</c:f>
              <c:numCache>
                <c:formatCode>0%</c:formatCode>
                <c:ptCount val="31"/>
                <c:pt idx="0">
                  <c:v>0.99941809947791327</c:v>
                </c:pt>
                <c:pt idx="1">
                  <c:v>0.99908866573921562</c:v>
                </c:pt>
                <c:pt idx="2">
                  <c:v>0.998595023833309</c:v>
                </c:pt>
                <c:pt idx="3">
                  <c:v>0.99786768392800873</c:v>
                </c:pt>
                <c:pt idx="4">
                  <c:v>0.99681391772028982</c:v>
                </c:pt>
                <c:pt idx="5">
                  <c:v>0.99531273836865641</c:v>
                </c:pt>
                <c:pt idx="6">
                  <c:v>0.99320991707626871</c:v>
                </c:pt>
                <c:pt idx="7">
                  <c:v>0.99031354985132469</c:v>
                </c:pt>
                <c:pt idx="8">
                  <c:v>0.98639083840010811</c:v>
                </c:pt>
                <c:pt idx="9">
                  <c:v>0.98116686944113118</c:v>
                </c:pt>
                <c:pt idx="10">
                  <c:v>0.97432623626031001</c:v>
                </c:pt>
                <c:pt idx="11">
                  <c:v>0.96551831319065073</c:v>
                </c:pt>
                <c:pt idx="12">
                  <c:v>0.95436684056984133</c:v>
                </c:pt>
                <c:pt idx="13">
                  <c:v>0.94048418861668415</c:v>
                </c:pt>
                <c:pt idx="14">
                  <c:v>0.92349024564503035</c:v>
                </c:pt>
                <c:pt idx="15">
                  <c:v>0.90303534434775634</c:v>
                </c:pt>
                <c:pt idx="16">
                  <c:v>0.87882604982001955</c:v>
                </c:pt>
                <c:pt idx="17">
                  <c:v>0.85065205717045234</c:v>
                </c:pt>
                <c:pt idx="18">
                  <c:v>0.81841197206305605</c:v>
                </c:pt>
                <c:pt idx="19">
                  <c:v>0.78213546328421979</c:v>
                </c:pt>
                <c:pt idx="20">
                  <c:v>0.74199925765616115</c:v>
                </c:pt>
                <c:pt idx="21">
                  <c:v>0.69833473993963135</c:v>
                </c:pt>
                <c:pt idx="22">
                  <c:v>0.65162552697873388</c:v>
                </c:pt>
                <c:pt idx="23">
                  <c:v>0.60249426041650878</c:v>
                </c:pt>
                <c:pt idx="24">
                  <c:v>0.55167891291903559</c:v>
                </c:pt>
                <c:pt idx="25">
                  <c:v>0.49999999999999978</c:v>
                </c:pt>
                <c:pt idx="26">
                  <c:v>0.44832108708096385</c:v>
                </c:pt>
                <c:pt idx="27">
                  <c:v>0.39750573958349067</c:v>
                </c:pt>
                <c:pt idx="28">
                  <c:v>0.34837447302126567</c:v>
                </c:pt>
                <c:pt idx="29">
                  <c:v>0.30166526006036809</c:v>
                </c:pt>
                <c:pt idx="30">
                  <c:v>0.25800074234383835</c:v>
                </c:pt>
              </c:numCache>
            </c:numRef>
          </c:yVal>
        </c:ser>
        <c:ser>
          <c:idx val="1"/>
          <c:order val="1"/>
          <c:tx>
            <c:strRef>
              <c:f>'M5E 850S4500 32GFC 2xCDR VECP'!$AD$40</c:f>
              <c:strCache>
                <c:ptCount val="1"/>
                <c:pt idx="0">
                  <c:v>erf 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VECP'!$AM$41:$AM$71</c:f>
              <c:numCache>
                <c:formatCode>General</c:formatCode>
                <c:ptCount val="31"/>
                <c:pt idx="0">
                  <c:v>-0.19950999999999999</c:v>
                </c:pt>
                <c:pt idx="1">
                  <c:v>-0.14951</c:v>
                </c:pt>
                <c:pt idx="2">
                  <c:v>-9.9510000000000015E-2</c:v>
                </c:pt>
                <c:pt idx="3">
                  <c:v>-4.9510000000000019E-2</c:v>
                </c:pt>
                <c:pt idx="4">
                  <c:v>4.899999999999835E-4</c:v>
                </c:pt>
                <c:pt idx="5">
                  <c:v>5.049E-2</c:v>
                </c:pt>
                <c:pt idx="6">
                  <c:v>0.10049</c:v>
                </c:pt>
                <c:pt idx="7">
                  <c:v>0.15049000000000001</c:v>
                </c:pt>
                <c:pt idx="8">
                  <c:v>0.20049000000000003</c:v>
                </c:pt>
                <c:pt idx="9">
                  <c:v>0.25048999999999999</c:v>
                </c:pt>
                <c:pt idx="10">
                  <c:v>0.30048999999999998</c:v>
                </c:pt>
                <c:pt idx="11">
                  <c:v>0.35048999999999997</c:v>
                </c:pt>
                <c:pt idx="12">
                  <c:v>0.40048999999999996</c:v>
                </c:pt>
                <c:pt idx="13">
                  <c:v>0.45048999999999995</c:v>
                </c:pt>
                <c:pt idx="14">
                  <c:v>0.50048999999999999</c:v>
                </c:pt>
                <c:pt idx="15">
                  <c:v>0.55048999999999992</c:v>
                </c:pt>
                <c:pt idx="16">
                  <c:v>0.60048999999999997</c:v>
                </c:pt>
                <c:pt idx="17">
                  <c:v>0.65049000000000001</c:v>
                </c:pt>
                <c:pt idx="18">
                  <c:v>0.70049000000000006</c:v>
                </c:pt>
                <c:pt idx="19">
                  <c:v>0.7504900000000001</c:v>
                </c:pt>
                <c:pt idx="20">
                  <c:v>0.80049000000000015</c:v>
                </c:pt>
                <c:pt idx="21">
                  <c:v>0.85049000000000019</c:v>
                </c:pt>
                <c:pt idx="22">
                  <c:v>0.90049000000000023</c:v>
                </c:pt>
                <c:pt idx="23">
                  <c:v>0.95049000000000028</c:v>
                </c:pt>
                <c:pt idx="24">
                  <c:v>1.0004900000000003</c:v>
                </c:pt>
                <c:pt idx="25">
                  <c:v>1.0504900000000001</c:v>
                </c:pt>
                <c:pt idx="26">
                  <c:v>1.1004900000000002</c:v>
                </c:pt>
                <c:pt idx="27">
                  <c:v>1.1504900000000002</c:v>
                </c:pt>
                <c:pt idx="28">
                  <c:v>1.2004900000000003</c:v>
                </c:pt>
                <c:pt idx="29">
                  <c:v>1.2504900000000003</c:v>
                </c:pt>
                <c:pt idx="30">
                  <c:v>1.3004900000000004</c:v>
                </c:pt>
              </c:numCache>
            </c:numRef>
          </c:xVal>
          <c:yVal>
            <c:numRef>
              <c:f>'M5E 850S4500 32GFC 2xCDR VECP'!$AD$41:$AD$71</c:f>
              <c:numCache>
                <c:formatCode>0%</c:formatCode>
                <c:ptCount val="31"/>
                <c:pt idx="0">
                  <c:v>0.25800074234383874</c:v>
                </c:pt>
                <c:pt idx="1">
                  <c:v>0.30166526006036853</c:v>
                </c:pt>
                <c:pt idx="2">
                  <c:v>0.3483744730212659</c:v>
                </c:pt>
                <c:pt idx="3">
                  <c:v>0.39750573958349106</c:v>
                </c:pt>
                <c:pt idx="4">
                  <c:v>0.44832108708096408</c:v>
                </c:pt>
                <c:pt idx="5">
                  <c:v>0.5</c:v>
                </c:pt>
                <c:pt idx="6">
                  <c:v>0.55167891291903581</c:v>
                </c:pt>
                <c:pt idx="7">
                  <c:v>0.60249426041650889</c:v>
                </c:pt>
                <c:pt idx="8">
                  <c:v>0.6516255269787341</c:v>
                </c:pt>
                <c:pt idx="9">
                  <c:v>0.69833473993963158</c:v>
                </c:pt>
                <c:pt idx="10">
                  <c:v>0.74199925765616126</c:v>
                </c:pt>
                <c:pt idx="11">
                  <c:v>0.7821354632842199</c:v>
                </c:pt>
                <c:pt idx="12">
                  <c:v>0.81841197206305605</c:v>
                </c:pt>
                <c:pt idx="13">
                  <c:v>0.85065205717045222</c:v>
                </c:pt>
                <c:pt idx="14">
                  <c:v>0.87882604982001944</c:v>
                </c:pt>
                <c:pt idx="15">
                  <c:v>0.90303534434775634</c:v>
                </c:pt>
                <c:pt idx="16">
                  <c:v>0.92349024564503024</c:v>
                </c:pt>
                <c:pt idx="17">
                  <c:v>0.94048418861668415</c:v>
                </c:pt>
                <c:pt idx="18">
                  <c:v>0.95436684056984133</c:v>
                </c:pt>
                <c:pt idx="19">
                  <c:v>0.96551831319065073</c:v>
                </c:pt>
                <c:pt idx="20">
                  <c:v>0.97432623626031001</c:v>
                </c:pt>
                <c:pt idx="21">
                  <c:v>0.98116686944113118</c:v>
                </c:pt>
                <c:pt idx="22">
                  <c:v>0.98639083840010811</c:v>
                </c:pt>
                <c:pt idx="23">
                  <c:v>0.9903135498513248</c:v>
                </c:pt>
                <c:pt idx="24">
                  <c:v>0.99320991707626871</c:v>
                </c:pt>
                <c:pt idx="25">
                  <c:v>0.99531273836865641</c:v>
                </c:pt>
                <c:pt idx="26">
                  <c:v>0.99681391772028982</c:v>
                </c:pt>
                <c:pt idx="27">
                  <c:v>0.99786768392800873</c:v>
                </c:pt>
                <c:pt idx="28">
                  <c:v>0.998595023833309</c:v>
                </c:pt>
                <c:pt idx="29">
                  <c:v>0.99908866573921562</c:v>
                </c:pt>
                <c:pt idx="30">
                  <c:v>0.99941809947791327</c:v>
                </c:pt>
              </c:numCache>
            </c:numRef>
          </c:yVal>
        </c:ser>
        <c:ser>
          <c:idx val="2"/>
          <c:order val="2"/>
          <c:tx>
            <c:strRef>
              <c:f>'M5E 850S4500 32GFC 2xCDR VECP'!$AD$40</c:f>
              <c:strCache>
                <c:ptCount val="1"/>
                <c:pt idx="0">
                  <c:v>erf 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VECP'!$AD$41:$AD$71</c:f>
              <c:numCache>
                <c:formatCode>0%</c:formatCode>
                <c:ptCount val="31"/>
                <c:pt idx="0">
                  <c:v>0.25800074234383874</c:v>
                </c:pt>
                <c:pt idx="1">
                  <c:v>0.30166526006036853</c:v>
                </c:pt>
                <c:pt idx="2">
                  <c:v>0.3483744730212659</c:v>
                </c:pt>
                <c:pt idx="3">
                  <c:v>0.39750573958349106</c:v>
                </c:pt>
                <c:pt idx="4">
                  <c:v>0.44832108708096408</c:v>
                </c:pt>
                <c:pt idx="5">
                  <c:v>0.5</c:v>
                </c:pt>
                <c:pt idx="6">
                  <c:v>0.55167891291903581</c:v>
                </c:pt>
                <c:pt idx="7">
                  <c:v>0.60249426041650889</c:v>
                </c:pt>
                <c:pt idx="8">
                  <c:v>0.6516255269787341</c:v>
                </c:pt>
                <c:pt idx="9">
                  <c:v>0.69833473993963158</c:v>
                </c:pt>
                <c:pt idx="10">
                  <c:v>0.74199925765616126</c:v>
                </c:pt>
                <c:pt idx="11">
                  <c:v>0.7821354632842199</c:v>
                </c:pt>
                <c:pt idx="12">
                  <c:v>0.81841197206305605</c:v>
                </c:pt>
                <c:pt idx="13">
                  <c:v>0.85065205717045222</c:v>
                </c:pt>
                <c:pt idx="14">
                  <c:v>0.87882604982001944</c:v>
                </c:pt>
                <c:pt idx="15">
                  <c:v>0.90303534434775634</c:v>
                </c:pt>
                <c:pt idx="16">
                  <c:v>0.92349024564503024</c:v>
                </c:pt>
                <c:pt idx="17">
                  <c:v>0.94048418861668415</c:v>
                </c:pt>
                <c:pt idx="18">
                  <c:v>0.95436684056984133</c:v>
                </c:pt>
                <c:pt idx="19">
                  <c:v>0.96551831319065073</c:v>
                </c:pt>
                <c:pt idx="20">
                  <c:v>0.97432623626031001</c:v>
                </c:pt>
                <c:pt idx="21">
                  <c:v>0.98116686944113118</c:v>
                </c:pt>
                <c:pt idx="22">
                  <c:v>0.98639083840010811</c:v>
                </c:pt>
                <c:pt idx="23">
                  <c:v>0.9903135498513248</c:v>
                </c:pt>
                <c:pt idx="24">
                  <c:v>0.99320991707626871</c:v>
                </c:pt>
                <c:pt idx="25">
                  <c:v>0.99531273836865641</c:v>
                </c:pt>
                <c:pt idx="26">
                  <c:v>0.99681391772028982</c:v>
                </c:pt>
                <c:pt idx="27">
                  <c:v>0.99786768392800873</c:v>
                </c:pt>
                <c:pt idx="28">
                  <c:v>0.998595023833309</c:v>
                </c:pt>
                <c:pt idx="29">
                  <c:v>0.99908866573921562</c:v>
                </c:pt>
                <c:pt idx="30">
                  <c:v>0.99941809947791327</c:v>
                </c:pt>
              </c:numCache>
            </c:numRef>
          </c:yVal>
        </c:ser>
        <c:ser>
          <c:idx val="3"/>
          <c:order val="3"/>
          <c:tx>
            <c:strRef>
              <c:f>'M5E 850S4500 32GFC 2xCDR VECP'!$AE$40</c:f>
              <c:strCache>
                <c:ptCount val="1"/>
                <c:pt idx="0">
                  <c:v>erf 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VECP'!$AE$41:$AE$71</c:f>
              <c:numCache>
                <c:formatCode>0%</c:formatCode>
                <c:ptCount val="31"/>
                <c:pt idx="0">
                  <c:v>0.99941809947791327</c:v>
                </c:pt>
                <c:pt idx="1">
                  <c:v>0.99908866573921562</c:v>
                </c:pt>
                <c:pt idx="2">
                  <c:v>0.998595023833309</c:v>
                </c:pt>
                <c:pt idx="3">
                  <c:v>0.99786768392800873</c:v>
                </c:pt>
                <c:pt idx="4">
                  <c:v>0.99681391772028982</c:v>
                </c:pt>
                <c:pt idx="5">
                  <c:v>0.99531273836865641</c:v>
                </c:pt>
                <c:pt idx="6">
                  <c:v>0.99320991707626871</c:v>
                </c:pt>
                <c:pt idx="7">
                  <c:v>0.99031354985132469</c:v>
                </c:pt>
                <c:pt idx="8">
                  <c:v>0.98639083840010811</c:v>
                </c:pt>
                <c:pt idx="9">
                  <c:v>0.98116686944113118</c:v>
                </c:pt>
                <c:pt idx="10">
                  <c:v>0.97432623626031001</c:v>
                </c:pt>
                <c:pt idx="11">
                  <c:v>0.96551831319065073</c:v>
                </c:pt>
                <c:pt idx="12">
                  <c:v>0.95436684056984133</c:v>
                </c:pt>
                <c:pt idx="13">
                  <c:v>0.94048418861668415</c:v>
                </c:pt>
                <c:pt idx="14">
                  <c:v>0.92349024564503035</c:v>
                </c:pt>
                <c:pt idx="15">
                  <c:v>0.90303534434775634</c:v>
                </c:pt>
                <c:pt idx="16">
                  <c:v>0.87882604982001955</c:v>
                </c:pt>
                <c:pt idx="17">
                  <c:v>0.85065205717045234</c:v>
                </c:pt>
                <c:pt idx="18">
                  <c:v>0.81841197206305605</c:v>
                </c:pt>
                <c:pt idx="19">
                  <c:v>0.78213546328421979</c:v>
                </c:pt>
                <c:pt idx="20">
                  <c:v>0.74199925765616115</c:v>
                </c:pt>
                <c:pt idx="21">
                  <c:v>0.69833473993963135</c:v>
                </c:pt>
                <c:pt idx="22">
                  <c:v>0.65162552697873388</c:v>
                </c:pt>
                <c:pt idx="23">
                  <c:v>0.60249426041650878</c:v>
                </c:pt>
                <c:pt idx="24">
                  <c:v>0.55167891291903559</c:v>
                </c:pt>
                <c:pt idx="25">
                  <c:v>0.49999999999999978</c:v>
                </c:pt>
                <c:pt idx="26">
                  <c:v>0.44832108708096385</c:v>
                </c:pt>
                <c:pt idx="27">
                  <c:v>0.39750573958349067</c:v>
                </c:pt>
                <c:pt idx="28">
                  <c:v>0.34837447302126567</c:v>
                </c:pt>
                <c:pt idx="29">
                  <c:v>0.30166526006036809</c:v>
                </c:pt>
                <c:pt idx="30">
                  <c:v>0.25800074234383835</c:v>
                </c:pt>
              </c:numCache>
            </c:numRef>
          </c:yVal>
        </c:ser>
        <c:ser>
          <c:idx val="4"/>
          <c:order val="4"/>
          <c:tx>
            <c:strRef>
              <c:f>'M5E 850S4500 32GFC 2xCDR VECP'!$AF$40</c:f>
              <c:strCache>
                <c:ptCount val="1"/>
                <c:pt idx="0">
                  <c:v>oio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5"/>
          <c:order val="5"/>
          <c:tx>
            <c:strRef>
              <c:f>'M5E 850S4500 32GFC 2xCDR VECP'!$AG$40</c:f>
              <c:strCache>
                <c:ptCount val="1"/>
                <c:pt idx="0">
                  <c:v>erf1'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VECP'!$AG$41:$AG$71</c:f>
              <c:numCache>
                <c:formatCode>0%</c:formatCode>
                <c:ptCount val="31"/>
                <c:pt idx="0">
                  <c:v>0.74199925765616126</c:v>
                </c:pt>
                <c:pt idx="1">
                  <c:v>0.69833473993963147</c:v>
                </c:pt>
                <c:pt idx="2">
                  <c:v>0.6516255269787341</c:v>
                </c:pt>
                <c:pt idx="3">
                  <c:v>0.60249426041650889</c:v>
                </c:pt>
                <c:pt idx="4">
                  <c:v>0.55167891291903592</c:v>
                </c:pt>
                <c:pt idx="5">
                  <c:v>0.5</c:v>
                </c:pt>
                <c:pt idx="6">
                  <c:v>0.44832108708096419</c:v>
                </c:pt>
                <c:pt idx="7">
                  <c:v>0.39750573958349111</c:v>
                </c:pt>
                <c:pt idx="8">
                  <c:v>0.3483744730212659</c:v>
                </c:pt>
                <c:pt idx="9">
                  <c:v>0.30166526006036842</c:v>
                </c:pt>
                <c:pt idx="10">
                  <c:v>0.25800074234383874</c:v>
                </c:pt>
                <c:pt idx="11">
                  <c:v>0.2178645367157801</c:v>
                </c:pt>
                <c:pt idx="12">
                  <c:v>0.18158802793694395</c:v>
                </c:pt>
                <c:pt idx="13">
                  <c:v>0.14934794282954778</c:v>
                </c:pt>
                <c:pt idx="14">
                  <c:v>0.12117395017998056</c:v>
                </c:pt>
                <c:pt idx="15">
                  <c:v>9.6964655652243659E-2</c:v>
                </c:pt>
                <c:pt idx="16">
                  <c:v>7.6509754354969761E-2</c:v>
                </c:pt>
                <c:pt idx="17">
                  <c:v>5.9515811383315853E-2</c:v>
                </c:pt>
                <c:pt idx="18">
                  <c:v>4.5633159430158665E-2</c:v>
                </c:pt>
                <c:pt idx="19">
                  <c:v>3.4481686809349266E-2</c:v>
                </c:pt>
                <c:pt idx="20">
                  <c:v>2.5673763739689992E-2</c:v>
                </c:pt>
                <c:pt idx="21">
                  <c:v>1.8833130558868816E-2</c:v>
                </c:pt>
                <c:pt idx="22">
                  <c:v>1.3609161599891895E-2</c:v>
                </c:pt>
                <c:pt idx="23">
                  <c:v>9.6864501486751964E-3</c:v>
                </c:pt>
                <c:pt idx="24">
                  <c:v>6.7900829237312887E-3</c:v>
                </c:pt>
                <c:pt idx="25">
                  <c:v>4.6872616313435866E-3</c:v>
                </c:pt>
                <c:pt idx="26">
                  <c:v>3.1860822797101784E-3</c:v>
                </c:pt>
                <c:pt idx="27">
                  <c:v>2.1323160719912693E-3</c:v>
                </c:pt>
                <c:pt idx="28">
                  <c:v>1.4049761666909966E-3</c:v>
                </c:pt>
                <c:pt idx="29">
                  <c:v>9.1133426078437996E-4</c:v>
                </c:pt>
                <c:pt idx="30">
                  <c:v>5.8190052208673126E-4</c:v>
                </c:pt>
              </c:numCache>
            </c:numRef>
          </c:yVal>
        </c:ser>
        <c:ser>
          <c:idx val="6"/>
          <c:order val="6"/>
          <c:tx>
            <c:strRef>
              <c:f>'M5E 850S4500 32GFC 2xCDR VECP'!$AH$40</c:f>
              <c:strCache>
                <c:ptCount val="1"/>
                <c:pt idx="0">
                  <c:v>erf2'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VECP'!$AH$41:$AH$71</c:f>
              <c:numCache>
                <c:formatCode>0%</c:formatCode>
                <c:ptCount val="31"/>
                <c:pt idx="0">
                  <c:v>5.8190052208673126E-4</c:v>
                </c:pt>
                <c:pt idx="1">
                  <c:v>9.1133426078437996E-4</c:v>
                </c:pt>
                <c:pt idx="2">
                  <c:v>1.4049761666909966E-3</c:v>
                </c:pt>
                <c:pt idx="3">
                  <c:v>2.1323160719912693E-3</c:v>
                </c:pt>
                <c:pt idx="4">
                  <c:v>3.1860822797101784E-3</c:v>
                </c:pt>
                <c:pt idx="5">
                  <c:v>4.6872616313435866E-3</c:v>
                </c:pt>
                <c:pt idx="6">
                  <c:v>6.7900829237312887E-3</c:v>
                </c:pt>
                <c:pt idx="7">
                  <c:v>9.6864501486753074E-3</c:v>
                </c:pt>
                <c:pt idx="8">
                  <c:v>1.3609161599891895E-2</c:v>
                </c:pt>
                <c:pt idx="9">
                  <c:v>1.8833130558868816E-2</c:v>
                </c:pt>
                <c:pt idx="10">
                  <c:v>2.5673763739689992E-2</c:v>
                </c:pt>
                <c:pt idx="11">
                  <c:v>3.4481686809349266E-2</c:v>
                </c:pt>
                <c:pt idx="12">
                  <c:v>4.5633159430158665E-2</c:v>
                </c:pt>
                <c:pt idx="13">
                  <c:v>5.9515811383315853E-2</c:v>
                </c:pt>
                <c:pt idx="14">
                  <c:v>7.650975435496965E-2</c:v>
                </c:pt>
                <c:pt idx="15">
                  <c:v>9.6964655652243659E-2</c:v>
                </c:pt>
                <c:pt idx="16">
                  <c:v>0.12117395017998045</c:v>
                </c:pt>
                <c:pt idx="17">
                  <c:v>0.14934794282954766</c:v>
                </c:pt>
                <c:pt idx="18">
                  <c:v>0.18158802793694395</c:v>
                </c:pt>
                <c:pt idx="19">
                  <c:v>0.21786453671578021</c:v>
                </c:pt>
                <c:pt idx="20">
                  <c:v>0.25800074234383885</c:v>
                </c:pt>
                <c:pt idx="21">
                  <c:v>0.30166526006036865</c:v>
                </c:pt>
                <c:pt idx="22">
                  <c:v>0.34837447302126612</c:v>
                </c:pt>
                <c:pt idx="23">
                  <c:v>0.39750573958349122</c:v>
                </c:pt>
                <c:pt idx="24">
                  <c:v>0.44832108708096441</c:v>
                </c:pt>
                <c:pt idx="25">
                  <c:v>0.50000000000000022</c:v>
                </c:pt>
                <c:pt idx="26">
                  <c:v>0.55167891291903615</c:v>
                </c:pt>
                <c:pt idx="27">
                  <c:v>0.60249426041650933</c:v>
                </c:pt>
                <c:pt idx="28">
                  <c:v>0.65162552697873433</c:v>
                </c:pt>
                <c:pt idx="29">
                  <c:v>0.69833473993963191</c:v>
                </c:pt>
                <c:pt idx="30">
                  <c:v>0.74199925765616159</c:v>
                </c:pt>
              </c:numCache>
            </c:numRef>
          </c:yVal>
        </c:ser>
        <c:ser>
          <c:idx val="7"/>
          <c:order val="7"/>
          <c:tx>
            <c:strRef>
              <c:f>'M5E 850S4500 32GFC 2xCDR VECP'!$AI$40</c:f>
              <c:strCache>
                <c:ptCount val="1"/>
                <c:pt idx="0">
                  <c:v>ioi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VECP'!$Z$41:$Z$71</c:f>
              <c:numCache>
                <c:formatCode>General</c:formatCode>
                <c:ptCount val="31"/>
                <c:pt idx="0">
                  <c:v>-0.25</c:v>
                </c:pt>
                <c:pt idx="1">
                  <c:v>-0.2</c:v>
                </c:pt>
                <c:pt idx="2">
                  <c:v>-0.15000000000000002</c:v>
                </c:pt>
                <c:pt idx="3">
                  <c:v>-0.10000000000000002</c:v>
                </c:pt>
                <c:pt idx="4">
                  <c:v>-5.0000000000000017E-2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0.15000000000000002</c:v>
                </c:pt>
                <c:pt idx="9">
                  <c:v>0.2</c:v>
                </c:pt>
                <c:pt idx="10">
                  <c:v>0.25</c:v>
                </c:pt>
                <c:pt idx="11">
                  <c:v>0.3</c:v>
                </c:pt>
                <c:pt idx="12">
                  <c:v>0.35</c:v>
                </c:pt>
                <c:pt idx="13">
                  <c:v>0.39999999999999997</c:v>
                </c:pt>
                <c:pt idx="14">
                  <c:v>0.44999999999999996</c:v>
                </c:pt>
                <c:pt idx="15">
                  <c:v>0.49999999999999994</c:v>
                </c:pt>
                <c:pt idx="16">
                  <c:v>0.54999999999999993</c:v>
                </c:pt>
                <c:pt idx="17">
                  <c:v>0.6</c:v>
                </c:pt>
                <c:pt idx="18">
                  <c:v>0.65</c:v>
                </c:pt>
                <c:pt idx="19">
                  <c:v>0.70000000000000007</c:v>
                </c:pt>
                <c:pt idx="20">
                  <c:v>0.75000000000000011</c:v>
                </c:pt>
                <c:pt idx="21">
                  <c:v>0.80000000000000016</c:v>
                </c:pt>
                <c:pt idx="22">
                  <c:v>0.8500000000000002</c:v>
                </c:pt>
                <c:pt idx="23">
                  <c:v>0.90000000000000024</c:v>
                </c:pt>
                <c:pt idx="24">
                  <c:v>0.95000000000000029</c:v>
                </c:pt>
                <c:pt idx="25">
                  <c:v>1.0000000000000002</c:v>
                </c:pt>
                <c:pt idx="26">
                  <c:v>1.0500000000000003</c:v>
                </c:pt>
                <c:pt idx="27">
                  <c:v>1.1000000000000003</c:v>
                </c:pt>
                <c:pt idx="28">
                  <c:v>1.1500000000000004</c:v>
                </c:pt>
                <c:pt idx="29">
                  <c:v>1.2000000000000004</c:v>
                </c:pt>
                <c:pt idx="30">
                  <c:v>1.2500000000000004</c:v>
                </c:pt>
              </c:numCache>
            </c:numRef>
          </c:xVal>
          <c:yVal>
            <c:numRef>
              <c:f>'M5E 850S4500 32GFC 2xCDR VECP'!$AI$41:$AI$71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8"/>
          <c:order val="8"/>
          <c:tx>
            <c:strRef>
              <c:f>'M5E 850S4500 32GFC 2xCDR VECP'!$AL$40</c:f>
              <c:strCache>
                <c:ptCount val="1"/>
                <c:pt idx="0">
                  <c:v>Early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VECP'!$AL$41:$AL$71</c:f>
              <c:numCache>
                <c:formatCode>General</c:formatCode>
                <c:ptCount val="31"/>
                <c:pt idx="0">
                  <c:v>-0.30048999999999998</c:v>
                </c:pt>
                <c:pt idx="1">
                  <c:v>-0.25048999999999999</c:v>
                </c:pt>
                <c:pt idx="2">
                  <c:v>-0.20049000000000003</c:v>
                </c:pt>
                <c:pt idx="3">
                  <c:v>-0.15049000000000001</c:v>
                </c:pt>
                <c:pt idx="4">
                  <c:v>-0.10049000000000002</c:v>
                </c:pt>
                <c:pt idx="5">
                  <c:v>-5.049E-2</c:v>
                </c:pt>
                <c:pt idx="6">
                  <c:v>-4.8999999999999738E-4</c:v>
                </c:pt>
                <c:pt idx="7">
                  <c:v>4.9510000000000005E-2</c:v>
                </c:pt>
                <c:pt idx="8">
                  <c:v>9.9510000000000015E-2</c:v>
                </c:pt>
                <c:pt idx="9">
                  <c:v>0.14951</c:v>
                </c:pt>
                <c:pt idx="10">
                  <c:v>0.19950999999999999</c:v>
                </c:pt>
                <c:pt idx="11">
                  <c:v>0.24950999999999998</c:v>
                </c:pt>
                <c:pt idx="12">
                  <c:v>0.29951</c:v>
                </c:pt>
                <c:pt idx="13">
                  <c:v>0.34950999999999999</c:v>
                </c:pt>
                <c:pt idx="14">
                  <c:v>0.39950999999999998</c:v>
                </c:pt>
                <c:pt idx="15">
                  <c:v>0.44950999999999997</c:v>
                </c:pt>
                <c:pt idx="16">
                  <c:v>0.49950999999999995</c:v>
                </c:pt>
                <c:pt idx="17">
                  <c:v>0.54950999999999994</c:v>
                </c:pt>
                <c:pt idx="18">
                  <c:v>0.59950999999999999</c:v>
                </c:pt>
                <c:pt idx="19">
                  <c:v>0.64951000000000003</c:v>
                </c:pt>
                <c:pt idx="20">
                  <c:v>0.69951000000000008</c:v>
                </c:pt>
                <c:pt idx="21">
                  <c:v>0.74951000000000012</c:v>
                </c:pt>
                <c:pt idx="22">
                  <c:v>0.79951000000000016</c:v>
                </c:pt>
                <c:pt idx="23">
                  <c:v>0.84951000000000021</c:v>
                </c:pt>
                <c:pt idx="24">
                  <c:v>0.89951000000000025</c:v>
                </c:pt>
                <c:pt idx="25">
                  <c:v>0.94951000000000019</c:v>
                </c:pt>
                <c:pt idx="26">
                  <c:v>0.99951000000000023</c:v>
                </c:pt>
                <c:pt idx="27">
                  <c:v>1.0495100000000004</c:v>
                </c:pt>
                <c:pt idx="28">
                  <c:v>1.0995100000000004</c:v>
                </c:pt>
                <c:pt idx="29">
                  <c:v>1.1495100000000005</c:v>
                </c:pt>
                <c:pt idx="30">
                  <c:v>1.1995100000000005</c:v>
                </c:pt>
              </c:numCache>
            </c:numRef>
          </c:xVal>
          <c:yVal>
            <c:numRef>
              <c:f>'M5E 850S4500 32GFC 2xCDR VECP'!$AF$41:$AF$71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9"/>
          <c:order val="9"/>
          <c:tx>
            <c:strRef>
              <c:f>'M5E 850S4500 32GFC 2xCDR VECP'!$AO$40</c:f>
              <c:strCache>
                <c:ptCount val="1"/>
                <c:pt idx="0">
                  <c:v>Eye mask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VECP'!$AN$41:$AN$47</c:f>
              <c:numCache>
                <c:formatCode>General</c:formatCode>
                <c:ptCount val="7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0.7</c:v>
                </c:pt>
                <c:pt idx="4">
                  <c:v>0.6</c:v>
                </c:pt>
                <c:pt idx="5">
                  <c:v>0.4</c:v>
                </c:pt>
                <c:pt idx="6">
                  <c:v>0.3</c:v>
                </c:pt>
              </c:numCache>
            </c:numRef>
          </c:xVal>
          <c:yVal>
            <c:numRef>
              <c:f>'M5E 850S4500 32GFC 2xCDR VECP'!$AO$41:$AO$47</c:f>
              <c:numCache>
                <c:formatCode>General</c:formatCode>
                <c:ptCount val="7"/>
                <c:pt idx="0">
                  <c:v>0.5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0.75</c:v>
                </c:pt>
                <c:pt idx="5">
                  <c:v>0.75</c:v>
                </c:pt>
                <c:pt idx="6">
                  <c:v>0.5</c:v>
                </c:pt>
              </c:numCache>
            </c:numRef>
          </c:yVal>
        </c:ser>
        <c:ser>
          <c:idx val="10"/>
          <c:order val="10"/>
          <c:tx>
            <c:strRef>
              <c:f>'M5E 850S4500 32GFC 2xCDR VECP'!$AM$40</c:f>
              <c:strCache>
                <c:ptCount val="1"/>
                <c:pt idx="0">
                  <c:v>Late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VECP'!$AM$41:$AM$71</c:f>
              <c:numCache>
                <c:formatCode>General</c:formatCode>
                <c:ptCount val="31"/>
                <c:pt idx="0">
                  <c:v>-0.19950999999999999</c:v>
                </c:pt>
                <c:pt idx="1">
                  <c:v>-0.14951</c:v>
                </c:pt>
                <c:pt idx="2">
                  <c:v>-9.9510000000000015E-2</c:v>
                </c:pt>
                <c:pt idx="3">
                  <c:v>-4.9510000000000019E-2</c:v>
                </c:pt>
                <c:pt idx="4">
                  <c:v>4.899999999999835E-4</c:v>
                </c:pt>
                <c:pt idx="5">
                  <c:v>5.049E-2</c:v>
                </c:pt>
                <c:pt idx="6">
                  <c:v>0.10049</c:v>
                </c:pt>
                <c:pt idx="7">
                  <c:v>0.15049000000000001</c:v>
                </c:pt>
                <c:pt idx="8">
                  <c:v>0.20049000000000003</c:v>
                </c:pt>
                <c:pt idx="9">
                  <c:v>0.25048999999999999</c:v>
                </c:pt>
                <c:pt idx="10">
                  <c:v>0.30048999999999998</c:v>
                </c:pt>
                <c:pt idx="11">
                  <c:v>0.35048999999999997</c:v>
                </c:pt>
                <c:pt idx="12">
                  <c:v>0.40048999999999996</c:v>
                </c:pt>
                <c:pt idx="13">
                  <c:v>0.45048999999999995</c:v>
                </c:pt>
                <c:pt idx="14">
                  <c:v>0.50048999999999999</c:v>
                </c:pt>
                <c:pt idx="15">
                  <c:v>0.55048999999999992</c:v>
                </c:pt>
                <c:pt idx="16">
                  <c:v>0.60048999999999997</c:v>
                </c:pt>
                <c:pt idx="17">
                  <c:v>0.65049000000000001</c:v>
                </c:pt>
                <c:pt idx="18">
                  <c:v>0.70049000000000006</c:v>
                </c:pt>
                <c:pt idx="19">
                  <c:v>0.7504900000000001</c:v>
                </c:pt>
                <c:pt idx="20">
                  <c:v>0.80049000000000015</c:v>
                </c:pt>
                <c:pt idx="21">
                  <c:v>0.85049000000000019</c:v>
                </c:pt>
                <c:pt idx="22">
                  <c:v>0.90049000000000023</c:v>
                </c:pt>
                <c:pt idx="23">
                  <c:v>0.95049000000000028</c:v>
                </c:pt>
                <c:pt idx="24">
                  <c:v>1.0004900000000003</c:v>
                </c:pt>
                <c:pt idx="25">
                  <c:v>1.0504900000000001</c:v>
                </c:pt>
                <c:pt idx="26">
                  <c:v>1.1004900000000002</c:v>
                </c:pt>
                <c:pt idx="27">
                  <c:v>1.1504900000000002</c:v>
                </c:pt>
                <c:pt idx="28">
                  <c:v>1.2004900000000003</c:v>
                </c:pt>
                <c:pt idx="29">
                  <c:v>1.2504900000000003</c:v>
                </c:pt>
                <c:pt idx="30">
                  <c:v>1.3004900000000004</c:v>
                </c:pt>
              </c:numCache>
            </c:numRef>
          </c:xVal>
          <c:yVal>
            <c:numRef>
              <c:f>'M5E 850S4500 32GFC 2xCDR VECP'!$AF$41:$AF$71</c:f>
              <c:numCache>
                <c:formatCode>0%</c:formatCode>
                <c:ptCount val="31"/>
                <c:pt idx="0">
                  <c:v>0.25741884182175201</c:v>
                </c:pt>
                <c:pt idx="1">
                  <c:v>0.30075392579958415</c:v>
                </c:pt>
                <c:pt idx="2">
                  <c:v>0.3469694968545749</c:v>
                </c:pt>
                <c:pt idx="3">
                  <c:v>0.39537342351149984</c:v>
                </c:pt>
                <c:pt idx="4">
                  <c:v>0.4451350048012539</c:v>
                </c:pt>
                <c:pt idx="5">
                  <c:v>0.49531273836865641</c:v>
                </c:pt>
                <c:pt idx="6">
                  <c:v>0.54488882999530452</c:v>
                </c:pt>
                <c:pt idx="7">
                  <c:v>0.59280781026783358</c:v>
                </c:pt>
                <c:pt idx="8">
                  <c:v>0.63801636537884221</c:v>
                </c:pt>
                <c:pt idx="9">
                  <c:v>0.67950160938076287</c:v>
                </c:pt>
                <c:pt idx="10">
                  <c:v>0.71632549391647116</c:v>
                </c:pt>
                <c:pt idx="11">
                  <c:v>0.74765377647487075</c:v>
                </c:pt>
                <c:pt idx="12">
                  <c:v>0.77277881263289738</c:v>
                </c:pt>
                <c:pt idx="13">
                  <c:v>0.79113624578713626</c:v>
                </c:pt>
                <c:pt idx="14">
                  <c:v>0.80231629546504979</c:v>
                </c:pt>
                <c:pt idx="15">
                  <c:v>0.80607068869551268</c:v>
                </c:pt>
                <c:pt idx="16">
                  <c:v>0.80231629546504979</c:v>
                </c:pt>
                <c:pt idx="17">
                  <c:v>0.79113624578713648</c:v>
                </c:pt>
                <c:pt idx="18">
                  <c:v>0.77277881263289738</c:v>
                </c:pt>
                <c:pt idx="19">
                  <c:v>0.74765377647487052</c:v>
                </c:pt>
                <c:pt idx="20">
                  <c:v>0.71632549391647116</c:v>
                </c:pt>
                <c:pt idx="21">
                  <c:v>0.67950160938076243</c:v>
                </c:pt>
                <c:pt idx="22">
                  <c:v>0.63801636537884199</c:v>
                </c:pt>
                <c:pt idx="23">
                  <c:v>0.59280781026783358</c:v>
                </c:pt>
                <c:pt idx="24">
                  <c:v>0.5448888299953043</c:v>
                </c:pt>
                <c:pt idx="25">
                  <c:v>0.49531273836865619</c:v>
                </c:pt>
                <c:pt idx="26">
                  <c:v>0.44513500480125368</c:v>
                </c:pt>
                <c:pt idx="27">
                  <c:v>0.3953734235114994</c:v>
                </c:pt>
                <c:pt idx="28">
                  <c:v>0.34696949685457468</c:v>
                </c:pt>
                <c:pt idx="29">
                  <c:v>0.30075392579958371</c:v>
                </c:pt>
                <c:pt idx="30">
                  <c:v>0.25741884182175157</c:v>
                </c:pt>
              </c:numCache>
            </c:numRef>
          </c:yVal>
        </c:ser>
        <c:ser>
          <c:idx val="11"/>
          <c:order val="11"/>
          <c:tx>
            <c:strRef>
              <c:f>'M5E 850S4500 32GFC 2xCDR VECP'!$AL$40</c:f>
              <c:strCache>
                <c:ptCount val="1"/>
                <c:pt idx="0">
                  <c:v>Early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VECP'!$AL$41:$AL$71</c:f>
              <c:numCache>
                <c:formatCode>General</c:formatCode>
                <c:ptCount val="31"/>
                <c:pt idx="0">
                  <c:v>-0.30048999999999998</c:v>
                </c:pt>
                <c:pt idx="1">
                  <c:v>-0.25048999999999999</c:v>
                </c:pt>
                <c:pt idx="2">
                  <c:v>-0.20049000000000003</c:v>
                </c:pt>
                <c:pt idx="3">
                  <c:v>-0.15049000000000001</c:v>
                </c:pt>
                <c:pt idx="4">
                  <c:v>-0.10049000000000002</c:v>
                </c:pt>
                <c:pt idx="5">
                  <c:v>-5.049E-2</c:v>
                </c:pt>
                <c:pt idx="6">
                  <c:v>-4.8999999999999738E-4</c:v>
                </c:pt>
                <c:pt idx="7">
                  <c:v>4.9510000000000005E-2</c:v>
                </c:pt>
                <c:pt idx="8">
                  <c:v>9.9510000000000015E-2</c:v>
                </c:pt>
                <c:pt idx="9">
                  <c:v>0.14951</c:v>
                </c:pt>
                <c:pt idx="10">
                  <c:v>0.19950999999999999</c:v>
                </c:pt>
                <c:pt idx="11">
                  <c:v>0.24950999999999998</c:v>
                </c:pt>
                <c:pt idx="12">
                  <c:v>0.29951</c:v>
                </c:pt>
                <c:pt idx="13">
                  <c:v>0.34950999999999999</c:v>
                </c:pt>
                <c:pt idx="14">
                  <c:v>0.39950999999999998</c:v>
                </c:pt>
                <c:pt idx="15">
                  <c:v>0.44950999999999997</c:v>
                </c:pt>
                <c:pt idx="16">
                  <c:v>0.49950999999999995</c:v>
                </c:pt>
                <c:pt idx="17">
                  <c:v>0.54950999999999994</c:v>
                </c:pt>
                <c:pt idx="18">
                  <c:v>0.59950999999999999</c:v>
                </c:pt>
                <c:pt idx="19">
                  <c:v>0.64951000000000003</c:v>
                </c:pt>
                <c:pt idx="20">
                  <c:v>0.69951000000000008</c:v>
                </c:pt>
                <c:pt idx="21">
                  <c:v>0.74951000000000012</c:v>
                </c:pt>
                <c:pt idx="22">
                  <c:v>0.79951000000000016</c:v>
                </c:pt>
                <c:pt idx="23">
                  <c:v>0.84951000000000021</c:v>
                </c:pt>
                <c:pt idx="24">
                  <c:v>0.89951000000000025</c:v>
                </c:pt>
                <c:pt idx="25">
                  <c:v>0.94951000000000019</c:v>
                </c:pt>
                <c:pt idx="26">
                  <c:v>0.99951000000000023</c:v>
                </c:pt>
                <c:pt idx="27">
                  <c:v>1.0495100000000004</c:v>
                </c:pt>
                <c:pt idx="28">
                  <c:v>1.0995100000000004</c:v>
                </c:pt>
                <c:pt idx="29">
                  <c:v>1.1495100000000005</c:v>
                </c:pt>
                <c:pt idx="30">
                  <c:v>1.1995100000000005</c:v>
                </c:pt>
              </c:numCache>
            </c:numRef>
          </c:xVal>
          <c:yVal>
            <c:numRef>
              <c:f>'M5E 850S4500 32GFC 2xCDR VECP'!$AI$41:$AI$71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12"/>
          <c:order val="12"/>
          <c:tx>
            <c:strRef>
              <c:f>'M5E 850S4500 32GFC 2xCDR VECP'!$AM$40</c:f>
              <c:strCache>
                <c:ptCount val="1"/>
                <c:pt idx="0">
                  <c:v>Late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'M5E 850S4500 32GFC 2xCDR VECP'!$AM$41:$AM$71</c:f>
              <c:numCache>
                <c:formatCode>General</c:formatCode>
                <c:ptCount val="31"/>
                <c:pt idx="0">
                  <c:v>-0.19950999999999999</c:v>
                </c:pt>
                <c:pt idx="1">
                  <c:v>-0.14951</c:v>
                </c:pt>
                <c:pt idx="2">
                  <c:v>-9.9510000000000015E-2</c:v>
                </c:pt>
                <c:pt idx="3">
                  <c:v>-4.9510000000000019E-2</c:v>
                </c:pt>
                <c:pt idx="4">
                  <c:v>4.899999999999835E-4</c:v>
                </c:pt>
                <c:pt idx="5">
                  <c:v>5.049E-2</c:v>
                </c:pt>
                <c:pt idx="6">
                  <c:v>0.10049</c:v>
                </c:pt>
                <c:pt idx="7">
                  <c:v>0.15049000000000001</c:v>
                </c:pt>
                <c:pt idx="8">
                  <c:v>0.20049000000000003</c:v>
                </c:pt>
                <c:pt idx="9">
                  <c:v>0.25048999999999999</c:v>
                </c:pt>
                <c:pt idx="10">
                  <c:v>0.30048999999999998</c:v>
                </c:pt>
                <c:pt idx="11">
                  <c:v>0.35048999999999997</c:v>
                </c:pt>
                <c:pt idx="12">
                  <c:v>0.40048999999999996</c:v>
                </c:pt>
                <c:pt idx="13">
                  <c:v>0.45048999999999995</c:v>
                </c:pt>
                <c:pt idx="14">
                  <c:v>0.50048999999999999</c:v>
                </c:pt>
                <c:pt idx="15">
                  <c:v>0.55048999999999992</c:v>
                </c:pt>
                <c:pt idx="16">
                  <c:v>0.60048999999999997</c:v>
                </c:pt>
                <c:pt idx="17">
                  <c:v>0.65049000000000001</c:v>
                </c:pt>
                <c:pt idx="18">
                  <c:v>0.70049000000000006</c:v>
                </c:pt>
                <c:pt idx="19">
                  <c:v>0.7504900000000001</c:v>
                </c:pt>
                <c:pt idx="20">
                  <c:v>0.80049000000000015</c:v>
                </c:pt>
                <c:pt idx="21">
                  <c:v>0.85049000000000019</c:v>
                </c:pt>
                <c:pt idx="22">
                  <c:v>0.90049000000000023</c:v>
                </c:pt>
                <c:pt idx="23">
                  <c:v>0.95049000000000028</c:v>
                </c:pt>
                <c:pt idx="24">
                  <c:v>1.0004900000000003</c:v>
                </c:pt>
                <c:pt idx="25">
                  <c:v>1.0504900000000001</c:v>
                </c:pt>
                <c:pt idx="26">
                  <c:v>1.1004900000000002</c:v>
                </c:pt>
                <c:pt idx="27">
                  <c:v>1.1504900000000002</c:v>
                </c:pt>
                <c:pt idx="28">
                  <c:v>1.2004900000000003</c:v>
                </c:pt>
                <c:pt idx="29">
                  <c:v>1.2504900000000003</c:v>
                </c:pt>
                <c:pt idx="30">
                  <c:v>1.3004900000000004</c:v>
                </c:pt>
              </c:numCache>
            </c:numRef>
          </c:xVal>
          <c:yVal>
            <c:numRef>
              <c:f>'M5E 850S4500 32GFC 2xCDR VECP'!$AI$41:$AI$71</c:f>
              <c:numCache>
                <c:formatCode>0%</c:formatCode>
                <c:ptCount val="31"/>
                <c:pt idx="0">
                  <c:v>0.74258115817824799</c:v>
                </c:pt>
                <c:pt idx="1">
                  <c:v>0.69924607420041585</c:v>
                </c:pt>
                <c:pt idx="2">
                  <c:v>0.6530305031454251</c:v>
                </c:pt>
                <c:pt idx="3">
                  <c:v>0.60462657648850016</c:v>
                </c:pt>
                <c:pt idx="4">
                  <c:v>0.5548649951987461</c:v>
                </c:pt>
                <c:pt idx="5">
                  <c:v>0.50468726163134359</c:v>
                </c:pt>
                <c:pt idx="6">
                  <c:v>0.45511117000469548</c:v>
                </c:pt>
                <c:pt idx="7">
                  <c:v>0.40719218973216642</c:v>
                </c:pt>
                <c:pt idx="8">
                  <c:v>0.36198363462115779</c:v>
                </c:pt>
                <c:pt idx="9">
                  <c:v>0.32049839061923713</c:v>
                </c:pt>
                <c:pt idx="10">
                  <c:v>0.28367450608352884</c:v>
                </c:pt>
                <c:pt idx="11">
                  <c:v>0.25234622352512925</c:v>
                </c:pt>
                <c:pt idx="12">
                  <c:v>0.22722118736710262</c:v>
                </c:pt>
                <c:pt idx="13">
                  <c:v>0.20886375421286374</c:v>
                </c:pt>
                <c:pt idx="14">
                  <c:v>0.19768370453495021</c:v>
                </c:pt>
                <c:pt idx="15">
                  <c:v>0.19392931130448732</c:v>
                </c:pt>
                <c:pt idx="16">
                  <c:v>0.19768370453495021</c:v>
                </c:pt>
                <c:pt idx="17">
                  <c:v>0.20886375421286352</c:v>
                </c:pt>
                <c:pt idx="18">
                  <c:v>0.22722118736710262</c:v>
                </c:pt>
                <c:pt idx="19">
                  <c:v>0.25234622352512948</c:v>
                </c:pt>
                <c:pt idx="20">
                  <c:v>0.28367450608352884</c:v>
                </c:pt>
                <c:pt idx="21">
                  <c:v>0.32049839061923757</c:v>
                </c:pt>
                <c:pt idx="22">
                  <c:v>0.36198363462115801</c:v>
                </c:pt>
                <c:pt idx="23">
                  <c:v>0.40719218973216642</c:v>
                </c:pt>
                <c:pt idx="24">
                  <c:v>0.4551111700046957</c:v>
                </c:pt>
                <c:pt idx="25">
                  <c:v>0.50468726163134381</c:v>
                </c:pt>
                <c:pt idx="26">
                  <c:v>0.55486499519874632</c:v>
                </c:pt>
                <c:pt idx="27">
                  <c:v>0.6046265764885006</c:v>
                </c:pt>
                <c:pt idx="28">
                  <c:v>0.65303050314542532</c:v>
                </c:pt>
                <c:pt idx="29">
                  <c:v>0.69924607420041629</c:v>
                </c:pt>
                <c:pt idx="30">
                  <c:v>0.74258115817824843</c:v>
                </c:pt>
              </c:numCache>
            </c:numRef>
          </c:yVal>
        </c:ser>
        <c:ser>
          <c:idx val="13"/>
          <c:order val="13"/>
          <c:tx>
            <c:strRef>
              <c:f>'M5E 850S4500 32GFC 2xCDR VECP'!$AT$39:$AT$40</c:f>
              <c:strCache>
                <c:ptCount val="1"/>
                <c:pt idx="0">
                  <c:v>Txvr/link oio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 VECP'!$AL$55:$AL$69</c:f>
              <c:numCache>
                <c:formatCode>General</c:formatCode>
                <c:ptCount val="15"/>
                <c:pt idx="0">
                  <c:v>0.39950999999999998</c:v>
                </c:pt>
                <c:pt idx="1">
                  <c:v>0.44950999999999997</c:v>
                </c:pt>
                <c:pt idx="2">
                  <c:v>0.49950999999999995</c:v>
                </c:pt>
                <c:pt idx="3">
                  <c:v>0.54950999999999994</c:v>
                </c:pt>
                <c:pt idx="4">
                  <c:v>0.59950999999999999</c:v>
                </c:pt>
                <c:pt idx="5">
                  <c:v>0.64951000000000003</c:v>
                </c:pt>
                <c:pt idx="6">
                  <c:v>0.69951000000000008</c:v>
                </c:pt>
                <c:pt idx="7">
                  <c:v>0.74951000000000012</c:v>
                </c:pt>
                <c:pt idx="8">
                  <c:v>0.79951000000000016</c:v>
                </c:pt>
                <c:pt idx="9">
                  <c:v>0.84951000000000021</c:v>
                </c:pt>
                <c:pt idx="10">
                  <c:v>0.89951000000000025</c:v>
                </c:pt>
                <c:pt idx="11">
                  <c:v>0.94951000000000019</c:v>
                </c:pt>
                <c:pt idx="12">
                  <c:v>0.99951000000000023</c:v>
                </c:pt>
                <c:pt idx="13">
                  <c:v>1.0495100000000004</c:v>
                </c:pt>
                <c:pt idx="14">
                  <c:v>1.0995100000000004</c:v>
                </c:pt>
              </c:numCache>
            </c:numRef>
          </c:xVal>
          <c:yVal>
            <c:numRef>
              <c:f>'M5E 850S4500 32GFC 2xCDR VECP'!$AT$55:$AT$69</c:f>
              <c:numCache>
                <c:formatCode>0%</c:formatCode>
                <c:ptCount val="15"/>
                <c:pt idx="0">
                  <c:v>0.74321481886655572</c:v>
                </c:pt>
                <c:pt idx="1">
                  <c:v>0.74630179712431666</c:v>
                </c:pt>
                <c:pt idx="2">
                  <c:v>0.74321481886655549</c:v>
                </c:pt>
                <c:pt idx="3">
                  <c:v>0.73402194594847159</c:v>
                </c:pt>
                <c:pt idx="4">
                  <c:v>0.71892544102573375</c:v>
                </c:pt>
                <c:pt idx="5">
                  <c:v>0.69825601378107871</c:v>
                </c:pt>
                <c:pt idx="6">
                  <c:v>0.67246329175305153</c:v>
                </c:pt>
                <c:pt idx="7">
                  <c:v>0.64210264096731384</c:v>
                </c:pt>
                <c:pt idx="8">
                  <c:v>0.60781857198667133</c:v>
                </c:pt>
                <c:pt idx="9">
                  <c:v>0.57032511921474605</c:v>
                </c:pt>
                <c:pt idx="10">
                  <c:v>0.53038376503002027</c:v>
                </c:pt>
                <c:pt idx="11">
                  <c:v>0.48877967515429366</c:v>
                </c:pt>
                <c:pt idx="12">
                  <c:v>0.44629719030041315</c:v>
                </c:pt>
                <c:pt idx="13">
                  <c:v>0.40369565225342541</c:v>
                </c:pt>
                <c:pt idx="14">
                  <c:v>0.36168670398860758</c:v>
                </c:pt>
              </c:numCache>
            </c:numRef>
          </c:yVal>
        </c:ser>
        <c:ser>
          <c:idx val="14"/>
          <c:order val="14"/>
          <c:tx>
            <c:strRef>
              <c:f>'M5E 850S4500 32GFC 2xCDR VECP'!$AT$39:$AT$40</c:f>
              <c:strCache>
                <c:ptCount val="1"/>
                <c:pt idx="0">
                  <c:v>Txvr/link oio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 VECP'!$AM$43:$AM$57</c:f>
              <c:numCache>
                <c:formatCode>General</c:formatCode>
                <c:ptCount val="15"/>
                <c:pt idx="0">
                  <c:v>-9.9510000000000015E-2</c:v>
                </c:pt>
                <c:pt idx="1">
                  <c:v>-4.9510000000000019E-2</c:v>
                </c:pt>
                <c:pt idx="2">
                  <c:v>4.899999999999835E-4</c:v>
                </c:pt>
                <c:pt idx="3">
                  <c:v>5.049E-2</c:v>
                </c:pt>
                <c:pt idx="4">
                  <c:v>0.10049</c:v>
                </c:pt>
                <c:pt idx="5">
                  <c:v>0.15049000000000001</c:v>
                </c:pt>
                <c:pt idx="6">
                  <c:v>0.20049000000000003</c:v>
                </c:pt>
                <c:pt idx="7">
                  <c:v>0.25048999999999999</c:v>
                </c:pt>
                <c:pt idx="8">
                  <c:v>0.30048999999999998</c:v>
                </c:pt>
                <c:pt idx="9">
                  <c:v>0.35048999999999997</c:v>
                </c:pt>
                <c:pt idx="10">
                  <c:v>0.40048999999999996</c:v>
                </c:pt>
                <c:pt idx="11">
                  <c:v>0.45048999999999995</c:v>
                </c:pt>
                <c:pt idx="12">
                  <c:v>0.50048999999999999</c:v>
                </c:pt>
                <c:pt idx="13">
                  <c:v>0.55048999999999992</c:v>
                </c:pt>
                <c:pt idx="14">
                  <c:v>0.60048999999999997</c:v>
                </c:pt>
              </c:numCache>
            </c:numRef>
          </c:xVal>
          <c:yVal>
            <c:numRef>
              <c:f>'M5E 850S4500 32GFC 2xCDR VECP'!$AT$43:$AT$57</c:f>
              <c:numCache>
                <c:formatCode>0%</c:formatCode>
                <c:ptCount val="15"/>
                <c:pt idx="0">
                  <c:v>0.36168670398860803</c:v>
                </c:pt>
                <c:pt idx="1">
                  <c:v>0.40369565225342563</c:v>
                </c:pt>
                <c:pt idx="2">
                  <c:v>0.44629719030041337</c:v>
                </c:pt>
                <c:pt idx="3">
                  <c:v>0.48877967515429388</c:v>
                </c:pt>
                <c:pt idx="4">
                  <c:v>0.53038376503002027</c:v>
                </c:pt>
                <c:pt idx="5">
                  <c:v>0.57032511921474627</c:v>
                </c:pt>
                <c:pt idx="6">
                  <c:v>0.60781857198667133</c:v>
                </c:pt>
                <c:pt idx="7">
                  <c:v>0.64210264096731384</c:v>
                </c:pt>
                <c:pt idx="8">
                  <c:v>0.67246329175305153</c:v>
                </c:pt>
                <c:pt idx="9">
                  <c:v>0.69825601378107871</c:v>
                </c:pt>
                <c:pt idx="10">
                  <c:v>0.71892544102573375</c:v>
                </c:pt>
                <c:pt idx="11">
                  <c:v>0.73402194594847137</c:v>
                </c:pt>
                <c:pt idx="12">
                  <c:v>0.74321481886655572</c:v>
                </c:pt>
                <c:pt idx="13">
                  <c:v>0.74630179712431666</c:v>
                </c:pt>
                <c:pt idx="14">
                  <c:v>0.74321481886655549</c:v>
                </c:pt>
              </c:numCache>
            </c:numRef>
          </c:yVal>
        </c:ser>
        <c:ser>
          <c:idx val="15"/>
          <c:order val="15"/>
          <c:tx>
            <c:strRef>
              <c:f>'M5E 850S4500 32GFC 2xCDR VECP'!$AW$39:$AW$40</c:f>
              <c:strCache>
                <c:ptCount val="1"/>
                <c:pt idx="0">
                  <c:v>Txvr/link ioi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 VECP'!$AL$55:$AL$69</c:f>
              <c:numCache>
                <c:formatCode>General</c:formatCode>
                <c:ptCount val="15"/>
                <c:pt idx="0">
                  <c:v>0.39950999999999998</c:v>
                </c:pt>
                <c:pt idx="1">
                  <c:v>0.44950999999999997</c:v>
                </c:pt>
                <c:pt idx="2">
                  <c:v>0.49950999999999995</c:v>
                </c:pt>
                <c:pt idx="3">
                  <c:v>0.54950999999999994</c:v>
                </c:pt>
                <c:pt idx="4">
                  <c:v>0.59950999999999999</c:v>
                </c:pt>
                <c:pt idx="5">
                  <c:v>0.64951000000000003</c:v>
                </c:pt>
                <c:pt idx="6">
                  <c:v>0.69951000000000008</c:v>
                </c:pt>
                <c:pt idx="7">
                  <c:v>0.74951000000000012</c:v>
                </c:pt>
                <c:pt idx="8">
                  <c:v>0.79951000000000016</c:v>
                </c:pt>
                <c:pt idx="9">
                  <c:v>0.84951000000000021</c:v>
                </c:pt>
                <c:pt idx="10">
                  <c:v>0.89951000000000025</c:v>
                </c:pt>
                <c:pt idx="11">
                  <c:v>0.94951000000000019</c:v>
                </c:pt>
                <c:pt idx="12">
                  <c:v>0.99951000000000023</c:v>
                </c:pt>
                <c:pt idx="13">
                  <c:v>1.0495100000000004</c:v>
                </c:pt>
                <c:pt idx="14">
                  <c:v>1.0995100000000004</c:v>
                </c:pt>
              </c:numCache>
            </c:numRef>
          </c:xVal>
          <c:yVal>
            <c:numRef>
              <c:f>'M5E 850S4500 32GFC 2xCDR VECP'!$AW$55:$AW$69</c:f>
              <c:numCache>
                <c:formatCode>0%</c:formatCode>
                <c:ptCount val="15"/>
                <c:pt idx="0">
                  <c:v>0.25678518113344428</c:v>
                </c:pt>
                <c:pt idx="1">
                  <c:v>0.25369820287568334</c:v>
                </c:pt>
                <c:pt idx="2">
                  <c:v>0.25678518113344451</c:v>
                </c:pt>
                <c:pt idx="3">
                  <c:v>0.26597805405152841</c:v>
                </c:pt>
                <c:pt idx="4">
                  <c:v>0.28107455897426625</c:v>
                </c:pt>
                <c:pt idx="5">
                  <c:v>0.30174398621892129</c:v>
                </c:pt>
                <c:pt idx="6">
                  <c:v>0.32753670824694847</c:v>
                </c:pt>
                <c:pt idx="7">
                  <c:v>0.35789735903268616</c:v>
                </c:pt>
                <c:pt idx="8">
                  <c:v>0.39218142801332867</c:v>
                </c:pt>
                <c:pt idx="9">
                  <c:v>0.42967488078525395</c:v>
                </c:pt>
                <c:pt idx="10">
                  <c:v>0.46961623496997973</c:v>
                </c:pt>
                <c:pt idx="11">
                  <c:v>0.51122032484570634</c:v>
                </c:pt>
                <c:pt idx="12">
                  <c:v>0.55370280969958685</c:v>
                </c:pt>
                <c:pt idx="13">
                  <c:v>0.59630434774657459</c:v>
                </c:pt>
                <c:pt idx="14">
                  <c:v>0.63831329601139242</c:v>
                </c:pt>
              </c:numCache>
            </c:numRef>
          </c:yVal>
        </c:ser>
        <c:ser>
          <c:idx val="16"/>
          <c:order val="16"/>
          <c:tx>
            <c:strRef>
              <c:f>'M5E 850S4500 32GFC 2xCDR VECP'!$AW$39:$AW$40</c:f>
              <c:strCache>
                <c:ptCount val="1"/>
                <c:pt idx="0">
                  <c:v>Txvr/link ioi</c:v>
                </c:pt>
              </c:strCache>
            </c:strRef>
          </c:tx>
          <c:spPr>
            <a:ln w="25400">
              <a:solidFill>
                <a:srgbClr val="3366FF"/>
              </a:solidFill>
              <a:prstDash val="lgDash"/>
            </a:ln>
          </c:spPr>
          <c:marker>
            <c:symbol val="none"/>
          </c:marker>
          <c:xVal>
            <c:numRef>
              <c:f>'M5E 850S4500 32GFC 2xCDR VECP'!$AM$43:$AM$57</c:f>
              <c:numCache>
                <c:formatCode>General</c:formatCode>
                <c:ptCount val="15"/>
                <c:pt idx="0">
                  <c:v>-9.9510000000000015E-2</c:v>
                </c:pt>
                <c:pt idx="1">
                  <c:v>-4.9510000000000019E-2</c:v>
                </c:pt>
                <c:pt idx="2">
                  <c:v>4.899999999999835E-4</c:v>
                </c:pt>
                <c:pt idx="3">
                  <c:v>5.049E-2</c:v>
                </c:pt>
                <c:pt idx="4">
                  <c:v>0.10049</c:v>
                </c:pt>
                <c:pt idx="5">
                  <c:v>0.15049000000000001</c:v>
                </c:pt>
                <c:pt idx="6">
                  <c:v>0.20049000000000003</c:v>
                </c:pt>
                <c:pt idx="7">
                  <c:v>0.25048999999999999</c:v>
                </c:pt>
                <c:pt idx="8">
                  <c:v>0.30048999999999998</c:v>
                </c:pt>
                <c:pt idx="9">
                  <c:v>0.35048999999999997</c:v>
                </c:pt>
                <c:pt idx="10">
                  <c:v>0.40048999999999996</c:v>
                </c:pt>
                <c:pt idx="11">
                  <c:v>0.45048999999999995</c:v>
                </c:pt>
                <c:pt idx="12">
                  <c:v>0.50048999999999999</c:v>
                </c:pt>
                <c:pt idx="13">
                  <c:v>0.55048999999999992</c:v>
                </c:pt>
                <c:pt idx="14">
                  <c:v>0.60048999999999997</c:v>
                </c:pt>
              </c:numCache>
            </c:numRef>
          </c:xVal>
          <c:yVal>
            <c:numRef>
              <c:f>'M5E 850S4500 32GFC 2xCDR VECP'!$AW$43:$AW$57</c:f>
              <c:numCache>
                <c:formatCode>0%</c:formatCode>
                <c:ptCount val="15"/>
                <c:pt idx="0">
                  <c:v>0.63831329601139197</c:v>
                </c:pt>
                <c:pt idx="1">
                  <c:v>0.59630434774657437</c:v>
                </c:pt>
                <c:pt idx="2">
                  <c:v>0.55370280969958663</c:v>
                </c:pt>
                <c:pt idx="3">
                  <c:v>0.51122032484570612</c:v>
                </c:pt>
                <c:pt idx="4">
                  <c:v>0.46961623496997973</c:v>
                </c:pt>
                <c:pt idx="5">
                  <c:v>0.42967488078525373</c:v>
                </c:pt>
                <c:pt idx="6">
                  <c:v>0.39218142801332867</c:v>
                </c:pt>
                <c:pt idx="7">
                  <c:v>0.35789735903268616</c:v>
                </c:pt>
                <c:pt idx="8">
                  <c:v>0.32753670824694847</c:v>
                </c:pt>
                <c:pt idx="9">
                  <c:v>0.30174398621892129</c:v>
                </c:pt>
                <c:pt idx="10">
                  <c:v>0.28107455897426625</c:v>
                </c:pt>
                <c:pt idx="11">
                  <c:v>0.26597805405152863</c:v>
                </c:pt>
                <c:pt idx="12">
                  <c:v>0.25678518113344428</c:v>
                </c:pt>
                <c:pt idx="13">
                  <c:v>0.25369820287568334</c:v>
                </c:pt>
                <c:pt idx="14">
                  <c:v>0.25678518113344451</c:v>
                </c:pt>
              </c:numCache>
            </c:numRef>
          </c:yVal>
        </c:ser>
        <c:ser>
          <c:idx val="17"/>
          <c:order val="17"/>
          <c:tx>
            <c:strRef>
              <c:f>'M5E 850S4500 32GFC 2xCDR VECP'!$AI$8</c:f>
              <c:strCache>
                <c:ptCount val="1"/>
                <c:pt idx="0">
                  <c:v>3.6 dB ISI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ash"/>
            <c:size val="1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'M5E 850S4500 32GFC 2xCDR VECP'!$AJ$8:$AJ$9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xVal>
          <c:yVal>
            <c:numRef>
              <c:f>'M5E 850S4500 32GFC 2xCDR VECP'!$AK$8:$AK$9</c:f>
              <c:numCache>
                <c:formatCode>0.00</c:formatCode>
                <c:ptCount val="2"/>
                <c:pt idx="0">
                  <c:v>0.71825791612008294</c:v>
                </c:pt>
                <c:pt idx="1">
                  <c:v>0.28174208387991706</c:v>
                </c:pt>
              </c:numCache>
            </c:numRef>
          </c:yVal>
        </c:ser>
        <c:dLbls/>
        <c:axId val="92286336"/>
        <c:axId val="92292608"/>
      </c:scatterChart>
      <c:valAx>
        <c:axId val="92286336"/>
        <c:scaling>
          <c:orientation val="minMax"/>
          <c:max val="1"/>
          <c:min val="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 (UI)</a:t>
                </a:r>
              </a:p>
            </c:rich>
          </c:tx>
          <c:layout>
            <c:manualLayout>
              <c:xMode val="edge"/>
              <c:yMode val="edge"/>
              <c:x val="0.47205262443798801"/>
              <c:y val="0.935516226359555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92608"/>
        <c:crosses val="autoZero"/>
        <c:crossBetween val="midCat"/>
      </c:valAx>
      <c:valAx>
        <c:axId val="92292608"/>
        <c:scaling>
          <c:orientation val="minMax"/>
          <c:max val="1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286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Equalised</a:t>
            </a:r>
            <a:r>
              <a:rPr lang="en-GB" sz="2000" baseline="0"/>
              <a:t> Inner Eye</a:t>
            </a:r>
            <a:endParaRPr lang="en-GB" sz="2000"/>
          </a:p>
        </c:rich>
      </c:tx>
      <c:layout>
        <c:manualLayout>
          <c:xMode val="edge"/>
          <c:yMode val="edge"/>
          <c:x val="0.31220369107405105"/>
          <c:y val="1.7028449333280581E-2"/>
        </c:manualLayout>
      </c:layout>
    </c:title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'EQ Solution L16'!$X$66:$X$146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L16'!$G$66:$G$146</c:f>
              <c:numCache>
                <c:formatCode>General</c:formatCode>
                <c:ptCount val="81"/>
                <c:pt idx="0">
                  <c:v>0.86036719424195707</c:v>
                </c:pt>
                <c:pt idx="1">
                  <c:v>0.85943005498131142</c:v>
                </c:pt>
                <c:pt idx="2">
                  <c:v>0.85662362205882181</c:v>
                </c:pt>
                <c:pt idx="3">
                  <c:v>0.85196281333604851</c:v>
                </c:pt>
                <c:pt idx="4">
                  <c:v>0.8454723697785661</c:v>
                </c:pt>
                <c:pt idx="5">
                  <c:v>0.83718667313510453</c:v>
                </c:pt>
                <c:pt idx="6">
                  <c:v>0.82714949246393443</c:v>
                </c:pt>
                <c:pt idx="7">
                  <c:v>0.81541366129581772</c:v>
                </c:pt>
                <c:pt idx="8">
                  <c:v>0.80204068775164139</c:v>
                </c:pt>
                <c:pt idx="9">
                  <c:v>0.78710030047136614</c:v>
                </c:pt>
                <c:pt idx="10">
                  <c:v>0.77066993375769099</c:v>
                </c:pt>
                <c:pt idx="11">
                  <c:v>0.75283415588956215</c:v>
                </c:pt>
                <c:pt idx="12">
                  <c:v>0.73368404511209306</c:v>
                </c:pt>
                <c:pt idx="13">
                  <c:v>0.71331651835351428</c:v>
                </c:pt>
                <c:pt idx="14">
                  <c:v>0.69183361824755629</c:v>
                </c:pt>
                <c:pt idx="15">
                  <c:v>0.66934176454085448</c:v>
                </c:pt>
                <c:pt idx="16">
                  <c:v>0.64595097642801669</c:v>
                </c:pt>
                <c:pt idx="17">
                  <c:v>0.62177407276969632</c:v>
                </c:pt>
                <c:pt idx="18">
                  <c:v>0.59692585749887528</c:v>
                </c:pt>
                <c:pt idx="19">
                  <c:v>0.57152229779534514</c:v>
                </c:pt>
                <c:pt idx="20">
                  <c:v>0.54567970279666833</c:v>
                </c:pt>
                <c:pt idx="21">
                  <c:v>0.51951391070558817</c:v>
                </c:pt>
                <c:pt idx="22">
                  <c:v>0.4931394921406364</c:v>
                </c:pt>
                <c:pt idx="23">
                  <c:v>0.46666897745249258</c:v>
                </c:pt>
                <c:pt idx="24">
                  <c:v>0.44021211549000411</c:v>
                </c:pt>
                <c:pt idx="25">
                  <c:v>0.41387517094602783</c:v>
                </c:pt>
                <c:pt idx="26">
                  <c:v>0.38776026694680782</c:v>
                </c:pt>
                <c:pt idx="27">
                  <c:v>0.36196477897484636</c:v>
                </c:pt>
                <c:pt idx="28">
                  <c:v>0.33658078554254944</c:v>
                </c:pt>
                <c:pt idx="29">
                  <c:v>0.31169458027353975</c:v>
                </c:pt>
                <c:pt idx="30">
                  <c:v>0.28738624921405148</c:v>
                </c:pt>
                <c:pt idx="31">
                  <c:v>0.26372931630407986</c:v>
                </c:pt>
                <c:pt idx="32">
                  <c:v>0.24079045900438736</c:v>
                </c:pt>
                <c:pt idx="33">
                  <c:v>0.21862929511961285</c:v>
                </c:pt>
                <c:pt idx="34">
                  <c:v>0.19729824089879483</c:v>
                </c:pt>
                <c:pt idx="35">
                  <c:v>0.17684243955169746</c:v>
                </c:pt>
                <c:pt idx="36">
                  <c:v>0.15729975841106658</c:v>
                </c:pt>
                <c:pt idx="37">
                  <c:v>0.13870085211481722</c:v>
                </c:pt>
                <c:pt idx="38">
                  <c:v>0.12106928839404305</c:v>
                </c:pt>
                <c:pt idx="39">
                  <c:v>0.10442173234660147</c:v>
                </c:pt>
                <c:pt idx="40">
                  <c:v>8.8768184463284799E-2</c:v>
                </c:pt>
                <c:pt idx="41">
                  <c:v>7.4112267163249812E-2</c:v>
                </c:pt>
                <c:pt idx="42">
                  <c:v>6.0451554193463028E-2</c:v>
                </c:pt>
                <c:pt idx="43">
                  <c:v>4.7777936956741755E-2</c:v>
                </c:pt>
                <c:pt idx="44">
                  <c:v>3.607802165494306E-2</c:v>
                </c:pt>
                <c:pt idx="45">
                  <c:v>2.5333551065690088E-2</c:v>
                </c:pt>
                <c:pt idx="46">
                  <c:v>1.5521844807969417E-2</c:v>
                </c:pt>
                <c:pt idx="47">
                  <c:v>6.6162520869456681E-3</c:v>
                </c:pt>
                <c:pt idx="48">
                  <c:v>-1.4133888674833558E-3</c:v>
                </c:pt>
                <c:pt idx="49">
                  <c:v>-8.6002901509914364E-3</c:v>
                </c:pt>
                <c:pt idx="50">
                  <c:v>-1.4980257436619352E-2</c:v>
                </c:pt>
                <c:pt idx="51">
                  <c:v>-2.0591241815957097E-2</c:v>
                </c:pt>
                <c:pt idx="52">
                  <c:v>-2.5472904450784793E-2</c:v>
                </c:pt>
                <c:pt idx="53">
                  <c:v>-2.966619775998032E-2</c:v>
                </c:pt>
                <c:pt idx="54">
                  <c:v>-3.3212966352994151E-2</c:v>
                </c:pt>
                <c:pt idx="55">
                  <c:v>-3.6155570402032211E-2</c:v>
                </c:pt>
                <c:pt idx="56">
                  <c:v>-3.8536533630798959E-2</c:v>
                </c:pt>
                <c:pt idx="57">
                  <c:v>-4.0398217597680135E-2</c:v>
                </c:pt>
                <c:pt idx="58">
                  <c:v>-4.178252347367245E-2</c:v>
                </c:pt>
                <c:pt idx="59">
                  <c:v>-4.2730622066886041E-2</c:v>
                </c:pt>
                <c:pt idx="60">
                  <c:v>-4.3282712431319537E-2</c:v>
                </c:pt>
                <c:pt idx="61">
                  <c:v>-4.3477809021659548E-2</c:v>
                </c:pt>
                <c:pt idx="62">
                  <c:v>-4.3353557020550229E-2</c:v>
                </c:pt>
                <c:pt idx="63">
                  <c:v>-4.2946075171331213E-2</c:v>
                </c:pt>
                <c:pt idx="64">
                  <c:v>-4.2289825197696813E-2</c:v>
                </c:pt>
                <c:pt idx="65">
                  <c:v>-4.1417506681189126E-2</c:v>
                </c:pt>
                <c:pt idx="66">
                  <c:v>-4.0359976096153528E-2</c:v>
                </c:pt>
                <c:pt idx="67">
                  <c:v>-3.9146188567370906E-2</c:v>
                </c:pt>
                <c:pt idx="68">
                  <c:v>-3.7803160815186559E-2</c:v>
                </c:pt>
                <c:pt idx="69">
                  <c:v>-3.6355953683387308E-2</c:v>
                </c:pt>
                <c:pt idx="70">
                  <c:v>-3.4827672603006135E-2</c:v>
                </c:pt>
                <c:pt idx="71">
                  <c:v>-3.3239484327274277E-2</c:v>
                </c:pt>
                <c:pt idx="72">
                  <c:v>-3.1610648275790028E-2</c:v>
                </c:pt>
                <c:pt idx="73">
                  <c:v>-2.9958560846512335E-2</c:v>
                </c:pt>
                <c:pt idx="74">
                  <c:v>-2.829881108950193E-2</c:v>
                </c:pt>
                <c:pt idx="75">
                  <c:v>-2.6645246183820408E-2</c:v>
                </c:pt>
                <c:pt idx="76">
                  <c:v>-2.5010045216337047E-2</c:v>
                </c:pt>
                <c:pt idx="77">
                  <c:v>-2.3403799826396034E-2</c:v>
                </c:pt>
                <c:pt idx="78">
                  <c:v>-2.1835600351651746E-2</c:v>
                </c:pt>
                <c:pt idx="79">
                  <c:v>-2.0313126186495601E-2</c:v>
                </c:pt>
                <c:pt idx="80">
                  <c:v>-1.8842739144187839E-2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'EQ Solution L16'!$X$66:$X$146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L16'!$H$66:$H$146</c:f>
              <c:numCache>
                <c:formatCode>General</c:formatCode>
                <c:ptCount val="81"/>
                <c:pt idx="0">
                  <c:v>0.13963280575804293</c:v>
                </c:pt>
                <c:pt idx="1">
                  <c:v>0.14056994501868858</c:v>
                </c:pt>
                <c:pt idx="2">
                  <c:v>0.14337637794117819</c:v>
                </c:pt>
                <c:pt idx="3">
                  <c:v>0.14803718666395149</c:v>
                </c:pt>
                <c:pt idx="4">
                  <c:v>0.1545276302214339</c:v>
                </c:pt>
                <c:pt idx="5">
                  <c:v>0.16281332686489547</c:v>
                </c:pt>
                <c:pt idx="6">
                  <c:v>0.17285050753606557</c:v>
                </c:pt>
                <c:pt idx="7">
                  <c:v>0.18458633870418228</c:v>
                </c:pt>
                <c:pt idx="8">
                  <c:v>0.19795931224835861</c:v>
                </c:pt>
                <c:pt idx="9">
                  <c:v>0.21289969952863386</c:v>
                </c:pt>
                <c:pt idx="10">
                  <c:v>0.22933006624230901</c:v>
                </c:pt>
                <c:pt idx="11">
                  <c:v>0.24716584411043785</c:v>
                </c:pt>
                <c:pt idx="12">
                  <c:v>0.26631595488790694</c:v>
                </c:pt>
                <c:pt idx="13">
                  <c:v>0.28668348164648572</c:v>
                </c:pt>
                <c:pt idx="14">
                  <c:v>0.30816638175244371</c:v>
                </c:pt>
                <c:pt idx="15">
                  <c:v>0.33065823545914552</c:v>
                </c:pt>
                <c:pt idx="16">
                  <c:v>0.35404902357198331</c:v>
                </c:pt>
                <c:pt idx="17">
                  <c:v>0.37822592723030368</c:v>
                </c:pt>
                <c:pt idx="18">
                  <c:v>0.40307414250112472</c:v>
                </c:pt>
                <c:pt idx="19">
                  <c:v>0.42847770220465486</c:v>
                </c:pt>
                <c:pt idx="20">
                  <c:v>0.45432029720333167</c:v>
                </c:pt>
                <c:pt idx="21">
                  <c:v>0.48048608929441183</c:v>
                </c:pt>
                <c:pt idx="22">
                  <c:v>0.50686050785936354</c:v>
                </c:pt>
                <c:pt idx="23">
                  <c:v>0.53333102254750742</c:v>
                </c:pt>
                <c:pt idx="24">
                  <c:v>0.55978788450999595</c:v>
                </c:pt>
                <c:pt idx="25">
                  <c:v>0.58612482905397223</c:v>
                </c:pt>
                <c:pt idx="26">
                  <c:v>0.61223973305319213</c:v>
                </c:pt>
                <c:pt idx="27">
                  <c:v>0.63803522102515364</c:v>
                </c:pt>
                <c:pt idx="28">
                  <c:v>0.66341921445745056</c:v>
                </c:pt>
                <c:pt idx="29">
                  <c:v>0.6883054197264602</c:v>
                </c:pt>
                <c:pt idx="30">
                  <c:v>0.71261375078594846</c:v>
                </c:pt>
                <c:pt idx="31">
                  <c:v>0.73627068369592008</c:v>
                </c:pt>
                <c:pt idx="32">
                  <c:v>0.75920954099561266</c:v>
                </c:pt>
                <c:pt idx="33">
                  <c:v>0.78137070488038718</c:v>
                </c:pt>
                <c:pt idx="34">
                  <c:v>0.80270175910120511</c:v>
                </c:pt>
                <c:pt idx="35">
                  <c:v>0.82315756044830257</c:v>
                </c:pt>
                <c:pt idx="36">
                  <c:v>0.84270024158893342</c:v>
                </c:pt>
                <c:pt idx="37">
                  <c:v>0.8612991478851828</c:v>
                </c:pt>
                <c:pt idx="38">
                  <c:v>0.87893071160595693</c:v>
                </c:pt>
                <c:pt idx="39">
                  <c:v>0.89557826765339854</c:v>
                </c:pt>
                <c:pt idx="40">
                  <c:v>0.91123181553671517</c:v>
                </c:pt>
                <c:pt idx="41">
                  <c:v>0.92588773283675019</c:v>
                </c:pt>
                <c:pt idx="42">
                  <c:v>0.93954844580653696</c:v>
                </c:pt>
                <c:pt idx="43">
                  <c:v>0.95222206304325829</c:v>
                </c:pt>
                <c:pt idx="44">
                  <c:v>0.963921978345057</c:v>
                </c:pt>
                <c:pt idx="45">
                  <c:v>0.97466644893430987</c:v>
                </c:pt>
                <c:pt idx="46">
                  <c:v>0.98447815519203064</c:v>
                </c:pt>
                <c:pt idx="47">
                  <c:v>0.99338374791305428</c:v>
                </c:pt>
                <c:pt idx="48">
                  <c:v>1.0014133888674834</c:v>
                </c:pt>
                <c:pt idx="49">
                  <c:v>1.0086002901509914</c:v>
                </c:pt>
                <c:pt idx="50">
                  <c:v>1.0149802574366193</c:v>
                </c:pt>
                <c:pt idx="51">
                  <c:v>1.0205912418159571</c:v>
                </c:pt>
                <c:pt idx="52">
                  <c:v>1.0254729044507849</c:v>
                </c:pt>
                <c:pt idx="53">
                  <c:v>1.0296661977599804</c:v>
                </c:pt>
                <c:pt idx="54">
                  <c:v>1.0332129663529941</c:v>
                </c:pt>
                <c:pt idx="55">
                  <c:v>1.0361555704020322</c:v>
                </c:pt>
                <c:pt idx="56">
                  <c:v>1.038536533630799</c:v>
                </c:pt>
                <c:pt idx="57">
                  <c:v>1.04039821759768</c:v>
                </c:pt>
                <c:pt idx="58">
                  <c:v>1.0417825234736724</c:v>
                </c:pt>
                <c:pt idx="59">
                  <c:v>1.0427306220668859</c:v>
                </c:pt>
                <c:pt idx="60">
                  <c:v>1.0432827124313195</c:v>
                </c:pt>
                <c:pt idx="61">
                  <c:v>1.0434778090216597</c:v>
                </c:pt>
                <c:pt idx="62">
                  <c:v>1.0433535570205503</c:v>
                </c:pt>
                <c:pt idx="63">
                  <c:v>1.0429460751713313</c:v>
                </c:pt>
                <c:pt idx="64">
                  <c:v>1.0422898251976969</c:v>
                </c:pt>
                <c:pt idx="65">
                  <c:v>1.041417506681189</c:v>
                </c:pt>
                <c:pt idx="66">
                  <c:v>1.0403599760961535</c:v>
                </c:pt>
                <c:pt idx="67">
                  <c:v>1.039146188567371</c:v>
                </c:pt>
                <c:pt idx="68">
                  <c:v>1.0378031608151865</c:v>
                </c:pt>
                <c:pt idx="69">
                  <c:v>1.0363559536833873</c:v>
                </c:pt>
                <c:pt idx="70">
                  <c:v>1.0348276726030061</c:v>
                </c:pt>
                <c:pt idx="71">
                  <c:v>1.0332394843272743</c:v>
                </c:pt>
                <c:pt idx="72">
                  <c:v>1.0316106482757901</c:v>
                </c:pt>
                <c:pt idx="73">
                  <c:v>1.0299585608465123</c:v>
                </c:pt>
                <c:pt idx="74">
                  <c:v>1.0282988110895019</c:v>
                </c:pt>
                <c:pt idx="75">
                  <c:v>1.0266452461838205</c:v>
                </c:pt>
                <c:pt idx="76">
                  <c:v>1.0250100452163371</c:v>
                </c:pt>
                <c:pt idx="77">
                  <c:v>1.0234037998263961</c:v>
                </c:pt>
                <c:pt idx="78">
                  <c:v>1.0218356003516518</c:v>
                </c:pt>
                <c:pt idx="79">
                  <c:v>1.0203131261864955</c:v>
                </c:pt>
                <c:pt idx="80">
                  <c:v>1.0188427391441879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'EQ Solution L16'!$Z$66:$Z$146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L16'!$I$66:$I$146</c:f>
              <c:numCache>
                <c:formatCode>General</c:formatCode>
                <c:ptCount val="81"/>
                <c:pt idx="0">
                  <c:v>-1.8842739144187839E-2</c:v>
                </c:pt>
                <c:pt idx="1">
                  <c:v>-2.0313126186495601E-2</c:v>
                </c:pt>
                <c:pt idx="2">
                  <c:v>-2.1835600351651767E-2</c:v>
                </c:pt>
                <c:pt idx="3">
                  <c:v>-2.3403799826396041E-2</c:v>
                </c:pt>
                <c:pt idx="4">
                  <c:v>-2.5010045216337089E-2</c:v>
                </c:pt>
                <c:pt idx="5">
                  <c:v>-2.6645246183820408E-2</c:v>
                </c:pt>
                <c:pt idx="6">
                  <c:v>-2.829881108950193E-2</c:v>
                </c:pt>
                <c:pt idx="7">
                  <c:v>-2.9958560846512352E-2</c:v>
                </c:pt>
                <c:pt idx="8">
                  <c:v>-3.1610648275790042E-2</c:v>
                </c:pt>
                <c:pt idx="9">
                  <c:v>-3.3239484327274332E-2</c:v>
                </c:pt>
                <c:pt idx="10">
                  <c:v>-3.4827672603006135E-2</c:v>
                </c:pt>
                <c:pt idx="11">
                  <c:v>-3.6355953683387308E-2</c:v>
                </c:pt>
                <c:pt idx="12">
                  <c:v>-3.780316081518658E-2</c:v>
                </c:pt>
                <c:pt idx="13">
                  <c:v>-3.9146188567370933E-2</c:v>
                </c:pt>
                <c:pt idx="14">
                  <c:v>-4.0359976096153508E-2</c:v>
                </c:pt>
                <c:pt idx="15">
                  <c:v>-4.1417506681189126E-2</c:v>
                </c:pt>
                <c:pt idx="16">
                  <c:v>-4.2289825197696813E-2</c:v>
                </c:pt>
                <c:pt idx="17">
                  <c:v>-4.2946075171331248E-2</c:v>
                </c:pt>
                <c:pt idx="18">
                  <c:v>-4.3353557020550257E-2</c:v>
                </c:pt>
                <c:pt idx="19">
                  <c:v>-4.3477809021659521E-2</c:v>
                </c:pt>
                <c:pt idx="20">
                  <c:v>-4.3282712431319537E-2</c:v>
                </c:pt>
                <c:pt idx="21">
                  <c:v>-4.2730622066886041E-2</c:v>
                </c:pt>
                <c:pt idx="22">
                  <c:v>-4.1782523473672457E-2</c:v>
                </c:pt>
                <c:pt idx="23">
                  <c:v>-4.0398217597680114E-2</c:v>
                </c:pt>
                <c:pt idx="24">
                  <c:v>-3.8536533630798855E-2</c:v>
                </c:pt>
                <c:pt idx="25">
                  <c:v>-3.6155570402032211E-2</c:v>
                </c:pt>
                <c:pt idx="26">
                  <c:v>-3.3212966352994158E-2</c:v>
                </c:pt>
                <c:pt idx="27">
                  <c:v>-2.9666197759980337E-2</c:v>
                </c:pt>
                <c:pt idx="28">
                  <c:v>-2.5472904450784751E-2</c:v>
                </c:pt>
                <c:pt idx="29">
                  <c:v>-2.0591241815956968E-2</c:v>
                </c:pt>
                <c:pt idx="30">
                  <c:v>-1.4980257436619357E-2</c:v>
                </c:pt>
                <c:pt idx="31">
                  <c:v>-8.6002901509914451E-3</c:v>
                </c:pt>
                <c:pt idx="32">
                  <c:v>-1.4133888674833265E-3</c:v>
                </c:pt>
                <c:pt idx="33">
                  <c:v>6.6162520869458598E-3</c:v>
                </c:pt>
                <c:pt idx="34">
                  <c:v>1.5521844807969616E-2</c:v>
                </c:pt>
                <c:pt idx="35">
                  <c:v>2.5333551065690095E-2</c:v>
                </c:pt>
                <c:pt idx="36">
                  <c:v>3.6078021654943067E-2</c:v>
                </c:pt>
                <c:pt idx="37">
                  <c:v>4.7777936956741894E-2</c:v>
                </c:pt>
                <c:pt idx="38">
                  <c:v>6.0451554193463236E-2</c:v>
                </c:pt>
                <c:pt idx="39">
                  <c:v>7.4112267163249937E-2</c:v>
                </c:pt>
                <c:pt idx="40">
                  <c:v>8.8768184463284799E-2</c:v>
                </c:pt>
                <c:pt idx="41">
                  <c:v>0.10442173234660161</c:v>
                </c:pt>
                <c:pt idx="42">
                  <c:v>0.12106928839404325</c:v>
                </c:pt>
                <c:pt idx="43">
                  <c:v>0.13870085211481731</c:v>
                </c:pt>
                <c:pt idx="44">
                  <c:v>0.15729975841106703</c:v>
                </c:pt>
                <c:pt idx="45">
                  <c:v>0.17684243955169748</c:v>
                </c:pt>
                <c:pt idx="46">
                  <c:v>0.19729824089879491</c:v>
                </c:pt>
                <c:pt idx="47">
                  <c:v>0.21862929511961299</c:v>
                </c:pt>
                <c:pt idx="48">
                  <c:v>0.24079045900438786</c:v>
                </c:pt>
                <c:pt idx="49">
                  <c:v>0.26372931630408036</c:v>
                </c:pt>
                <c:pt idx="50">
                  <c:v>0.28738624921405148</c:v>
                </c:pt>
                <c:pt idx="51">
                  <c:v>0.31169458027354002</c:v>
                </c:pt>
                <c:pt idx="52">
                  <c:v>0.3365807855425495</c:v>
                </c:pt>
                <c:pt idx="53">
                  <c:v>0.36196477897484697</c:v>
                </c:pt>
                <c:pt idx="54">
                  <c:v>0.38776026694680826</c:v>
                </c:pt>
                <c:pt idx="55">
                  <c:v>0.41387517094602783</c:v>
                </c:pt>
                <c:pt idx="56">
                  <c:v>0.44021211549000427</c:v>
                </c:pt>
                <c:pt idx="57">
                  <c:v>0.46666897745249286</c:v>
                </c:pt>
                <c:pt idx="58">
                  <c:v>0.49313949214063685</c:v>
                </c:pt>
                <c:pt idx="59">
                  <c:v>0.51951391070558861</c:v>
                </c:pt>
                <c:pt idx="60">
                  <c:v>0.54567970279666833</c:v>
                </c:pt>
                <c:pt idx="61">
                  <c:v>0.57152229779534536</c:v>
                </c:pt>
                <c:pt idx="62">
                  <c:v>0.5969258574988755</c:v>
                </c:pt>
                <c:pt idx="63">
                  <c:v>0.62177407276969687</c:v>
                </c:pt>
                <c:pt idx="64">
                  <c:v>0.64595097642801702</c:v>
                </c:pt>
                <c:pt idx="65">
                  <c:v>0.66934176454085448</c:v>
                </c:pt>
                <c:pt idx="66">
                  <c:v>0.69183361824755651</c:v>
                </c:pt>
                <c:pt idx="67">
                  <c:v>0.71331651835351462</c:v>
                </c:pt>
                <c:pt idx="68">
                  <c:v>0.73368404511209351</c:v>
                </c:pt>
                <c:pt idx="69">
                  <c:v>0.75283415588956215</c:v>
                </c:pt>
                <c:pt idx="70">
                  <c:v>0.77066993375769099</c:v>
                </c:pt>
                <c:pt idx="71">
                  <c:v>0.78710030047136614</c:v>
                </c:pt>
                <c:pt idx="72">
                  <c:v>0.80204068775164161</c:v>
                </c:pt>
                <c:pt idx="73">
                  <c:v>0.81541366129581772</c:v>
                </c:pt>
                <c:pt idx="74">
                  <c:v>0.82714949246393421</c:v>
                </c:pt>
                <c:pt idx="75">
                  <c:v>0.83718667313510453</c:v>
                </c:pt>
                <c:pt idx="76">
                  <c:v>0.84547236977856632</c:v>
                </c:pt>
                <c:pt idx="77">
                  <c:v>0.85196281333604862</c:v>
                </c:pt>
                <c:pt idx="78">
                  <c:v>0.85662362205882192</c:v>
                </c:pt>
                <c:pt idx="79">
                  <c:v>0.85943005498131142</c:v>
                </c:pt>
                <c:pt idx="80">
                  <c:v>0.86036719424195707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'EQ Solution L16'!$Z$66:$Z$146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L16'!$J$66:$J$146</c:f>
              <c:numCache>
                <c:formatCode>General</c:formatCode>
                <c:ptCount val="81"/>
                <c:pt idx="0">
                  <c:v>1.0188427391441879</c:v>
                </c:pt>
                <c:pt idx="1">
                  <c:v>1.0203131261864955</c:v>
                </c:pt>
                <c:pt idx="2">
                  <c:v>1.0218356003516518</c:v>
                </c:pt>
                <c:pt idx="3">
                  <c:v>1.0234037998263961</c:v>
                </c:pt>
                <c:pt idx="4">
                  <c:v>1.0250100452163371</c:v>
                </c:pt>
                <c:pt idx="5">
                  <c:v>1.0266452461838205</c:v>
                </c:pt>
                <c:pt idx="6">
                  <c:v>1.0282988110895019</c:v>
                </c:pt>
                <c:pt idx="7">
                  <c:v>1.0299585608465123</c:v>
                </c:pt>
                <c:pt idx="8">
                  <c:v>1.0316106482757901</c:v>
                </c:pt>
                <c:pt idx="9">
                  <c:v>1.0332394843272743</c:v>
                </c:pt>
                <c:pt idx="10">
                  <c:v>1.0348276726030061</c:v>
                </c:pt>
                <c:pt idx="11">
                  <c:v>1.0363559536833873</c:v>
                </c:pt>
                <c:pt idx="12">
                  <c:v>1.0378031608151865</c:v>
                </c:pt>
                <c:pt idx="13">
                  <c:v>1.039146188567371</c:v>
                </c:pt>
                <c:pt idx="14">
                  <c:v>1.0403599760961535</c:v>
                </c:pt>
                <c:pt idx="15">
                  <c:v>1.041417506681189</c:v>
                </c:pt>
                <c:pt idx="16">
                  <c:v>1.0422898251976969</c:v>
                </c:pt>
                <c:pt idx="17">
                  <c:v>1.0429460751713313</c:v>
                </c:pt>
                <c:pt idx="18">
                  <c:v>1.0433535570205503</c:v>
                </c:pt>
                <c:pt idx="19">
                  <c:v>1.0434778090216594</c:v>
                </c:pt>
                <c:pt idx="20">
                  <c:v>1.0432827124313195</c:v>
                </c:pt>
                <c:pt idx="21">
                  <c:v>1.0427306220668859</c:v>
                </c:pt>
                <c:pt idx="22">
                  <c:v>1.0417825234736724</c:v>
                </c:pt>
                <c:pt idx="23">
                  <c:v>1.04039821759768</c:v>
                </c:pt>
                <c:pt idx="24">
                  <c:v>1.0385365336307988</c:v>
                </c:pt>
                <c:pt idx="25">
                  <c:v>1.0361555704020322</c:v>
                </c:pt>
                <c:pt idx="26">
                  <c:v>1.0332129663529941</c:v>
                </c:pt>
                <c:pt idx="27">
                  <c:v>1.0296661977599804</c:v>
                </c:pt>
                <c:pt idx="28">
                  <c:v>1.0254729044507847</c:v>
                </c:pt>
                <c:pt idx="29">
                  <c:v>1.0205912418159571</c:v>
                </c:pt>
                <c:pt idx="30">
                  <c:v>1.0149802574366193</c:v>
                </c:pt>
                <c:pt idx="31">
                  <c:v>1.0086002901509914</c:v>
                </c:pt>
                <c:pt idx="32">
                  <c:v>1.0014133888674834</c:v>
                </c:pt>
                <c:pt idx="33">
                  <c:v>0.99338374791305417</c:v>
                </c:pt>
                <c:pt idx="34">
                  <c:v>0.98447815519203041</c:v>
                </c:pt>
                <c:pt idx="35">
                  <c:v>0.97466644893430987</c:v>
                </c:pt>
                <c:pt idx="36">
                  <c:v>0.96392197834505688</c:v>
                </c:pt>
                <c:pt idx="37">
                  <c:v>0.95222206304325807</c:v>
                </c:pt>
                <c:pt idx="38">
                  <c:v>0.93954844580653674</c:v>
                </c:pt>
                <c:pt idx="39">
                  <c:v>0.92588773283675008</c:v>
                </c:pt>
                <c:pt idx="40">
                  <c:v>0.91123181553671517</c:v>
                </c:pt>
                <c:pt idx="41">
                  <c:v>0.89557826765339843</c:v>
                </c:pt>
                <c:pt idx="42">
                  <c:v>0.8789307116059567</c:v>
                </c:pt>
                <c:pt idx="43">
                  <c:v>0.86129914788518269</c:v>
                </c:pt>
                <c:pt idx="44">
                  <c:v>0.84270024158893297</c:v>
                </c:pt>
                <c:pt idx="45">
                  <c:v>0.82315756044830257</c:v>
                </c:pt>
                <c:pt idx="46">
                  <c:v>0.80270175910120511</c:v>
                </c:pt>
                <c:pt idx="47">
                  <c:v>0.78137070488038707</c:v>
                </c:pt>
                <c:pt idx="48">
                  <c:v>0.75920954099561211</c:v>
                </c:pt>
                <c:pt idx="49">
                  <c:v>0.73627068369591964</c:v>
                </c:pt>
                <c:pt idx="50">
                  <c:v>0.71261375078594846</c:v>
                </c:pt>
                <c:pt idx="51">
                  <c:v>0.68830541972645998</c:v>
                </c:pt>
                <c:pt idx="52">
                  <c:v>0.66341921445745045</c:v>
                </c:pt>
                <c:pt idx="53">
                  <c:v>0.63803522102515298</c:v>
                </c:pt>
                <c:pt idx="54">
                  <c:v>0.61223973305319168</c:v>
                </c:pt>
                <c:pt idx="55">
                  <c:v>0.58612482905397223</c:v>
                </c:pt>
                <c:pt idx="56">
                  <c:v>0.55978788450999573</c:v>
                </c:pt>
                <c:pt idx="57">
                  <c:v>0.53333102254750719</c:v>
                </c:pt>
                <c:pt idx="58">
                  <c:v>0.5068605078593631</c:v>
                </c:pt>
                <c:pt idx="59">
                  <c:v>0.48048608929441139</c:v>
                </c:pt>
                <c:pt idx="60">
                  <c:v>0.45432029720333167</c:v>
                </c:pt>
                <c:pt idx="61">
                  <c:v>0.42847770220465464</c:v>
                </c:pt>
                <c:pt idx="62">
                  <c:v>0.4030741425011245</c:v>
                </c:pt>
                <c:pt idx="63">
                  <c:v>0.37822592723030313</c:v>
                </c:pt>
                <c:pt idx="64">
                  <c:v>0.35404902357198298</c:v>
                </c:pt>
                <c:pt idx="65">
                  <c:v>0.33065823545914552</c:v>
                </c:pt>
                <c:pt idx="66">
                  <c:v>0.30816638175244349</c:v>
                </c:pt>
                <c:pt idx="67">
                  <c:v>0.28668348164648538</c:v>
                </c:pt>
                <c:pt idx="68">
                  <c:v>0.26631595488790649</c:v>
                </c:pt>
                <c:pt idx="69">
                  <c:v>0.24716584411043785</c:v>
                </c:pt>
                <c:pt idx="70">
                  <c:v>0.22933006624230901</c:v>
                </c:pt>
                <c:pt idx="71">
                  <c:v>0.21289969952863386</c:v>
                </c:pt>
                <c:pt idx="72">
                  <c:v>0.19795931224835839</c:v>
                </c:pt>
                <c:pt idx="73">
                  <c:v>0.18458633870418228</c:v>
                </c:pt>
                <c:pt idx="74">
                  <c:v>0.17285050753606579</c:v>
                </c:pt>
                <c:pt idx="75">
                  <c:v>0.16281332686489547</c:v>
                </c:pt>
                <c:pt idx="76">
                  <c:v>0.15452763022143368</c:v>
                </c:pt>
                <c:pt idx="77">
                  <c:v>0.14803718666395138</c:v>
                </c:pt>
                <c:pt idx="78">
                  <c:v>0.14337637794117808</c:v>
                </c:pt>
                <c:pt idx="79">
                  <c:v>0.14056994501868858</c:v>
                </c:pt>
                <c:pt idx="80">
                  <c:v>0.13963280575804293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'EQ Solution L16'!$W$106:$W$186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L16'!$U$106:$U$186</c:f>
              <c:numCache>
                <c:formatCode>General</c:formatCode>
                <c:ptCount val="81"/>
                <c:pt idx="0">
                  <c:v>0.17742732648649417</c:v>
                </c:pt>
                <c:pt idx="1">
                  <c:v>0.17840359233469583</c:v>
                </c:pt>
                <c:pt idx="2">
                  <c:v>0.18136528830922272</c:v>
                </c:pt>
                <c:pt idx="3">
                  <c:v>0.18629371808695638</c:v>
                </c:pt>
                <c:pt idx="4">
                  <c:v>0.19315816002343467</c:v>
                </c:pt>
                <c:pt idx="5">
                  <c:v>0.20191604396755358</c:v>
                </c:pt>
                <c:pt idx="6">
                  <c:v>0.21251320015229891</c:v>
                </c:pt>
                <c:pt idx="7">
                  <c:v>0.2248841789706979</c:v>
                </c:pt>
                <c:pt idx="8">
                  <c:v>0.23895264007516226</c:v>
                </c:pt>
                <c:pt idx="9">
                  <c:v>0.25463180885374881</c:v>
                </c:pt>
                <c:pt idx="10">
                  <c:v>0.27182499793821813</c:v>
                </c:pt>
                <c:pt idx="11">
                  <c:v>0.29042619098752609</c:v>
                </c:pt>
                <c:pt idx="12">
                  <c:v>0.31032068556938674</c:v>
                </c:pt>
                <c:pt idx="13">
                  <c:v>0.33138579153630821</c:v>
                </c:pt>
                <c:pt idx="14">
                  <c:v>0.35349158086704879</c:v>
                </c:pt>
                <c:pt idx="15">
                  <c:v>0.37650168452683352</c:v>
                </c:pt>
                <c:pt idx="16">
                  <c:v>0.40027413149810998</c:v>
                </c:pt>
                <c:pt idx="17">
                  <c:v>0.42466222475670812</c:v>
                </c:pt>
                <c:pt idx="18">
                  <c:v>0.44951544862481563</c:v>
                </c:pt>
                <c:pt idx="19">
                  <c:v>0.47468040163077607</c:v>
                </c:pt>
                <c:pt idx="20">
                  <c:v>0.50000174875423176</c:v>
                </c:pt>
                <c:pt idx="21">
                  <c:v>0.52532318674040424</c:v>
                </c:pt>
                <c:pt idx="22">
                  <c:v>0.55048841603478038</c:v>
                </c:pt>
                <c:pt idx="23">
                  <c:v>0.57534211282293257</c:v>
                </c:pt>
                <c:pt idx="24">
                  <c:v>0.59973089466154816</c:v>
                </c:pt>
                <c:pt idx="25">
                  <c:v>0.62350427325600266</c:v>
                </c:pt>
                <c:pt idx="26">
                  <c:v>0.64651558807494658</c:v>
                </c:pt>
                <c:pt idx="27">
                  <c:v>0.668622914689603</c:v>
                </c:pt>
                <c:pt idx="28">
                  <c:v>0.68968994197927913</c:v>
                </c:pt>
                <c:pt idx="29">
                  <c:v>0.70958681264805978</c:v>
                </c:pt>
                <c:pt idx="30">
                  <c:v>0.72819092184287715</c:v>
                </c:pt>
                <c:pt idx="31">
                  <c:v>0.74538766904144205</c:v>
                </c:pt>
                <c:pt idx="32">
                  <c:v>0.76107115878102805</c:v>
                </c:pt>
                <c:pt idx="33">
                  <c:v>0.77514484621706459</c:v>
                </c:pt>
                <c:pt idx="34">
                  <c:v>0.78752212392572329</c:v>
                </c:pt>
                <c:pt idx="35">
                  <c:v>0.79812684678992718</c:v>
                </c:pt>
                <c:pt idx="36">
                  <c:v>0.80689379222738755</c:v>
                </c:pt>
                <c:pt idx="37">
                  <c:v>0.81376905342779493</c:v>
                </c:pt>
                <c:pt idx="38">
                  <c:v>0.81871036366111249</c:v>
                </c:pt>
                <c:pt idx="39">
                  <c:v>0.82168735009866778</c:v>
                </c:pt>
                <c:pt idx="40">
                  <c:v>0.82268171595358131</c:v>
                </c:pt>
                <c:pt idx="41">
                  <c:v>0.82168735009866756</c:v>
                </c:pt>
                <c:pt idx="42">
                  <c:v>0.81871036366111249</c:v>
                </c:pt>
                <c:pt idx="43">
                  <c:v>0.81376905342779471</c:v>
                </c:pt>
                <c:pt idx="44">
                  <c:v>0.80689379222738733</c:v>
                </c:pt>
                <c:pt idx="45">
                  <c:v>0.79812684678992718</c:v>
                </c:pt>
                <c:pt idx="46">
                  <c:v>0.78752212392572318</c:v>
                </c:pt>
                <c:pt idx="47">
                  <c:v>0.7751448462170647</c:v>
                </c:pt>
                <c:pt idx="48">
                  <c:v>0.76107115878102771</c:v>
                </c:pt>
                <c:pt idx="49">
                  <c:v>0.74538766904144171</c:v>
                </c:pt>
                <c:pt idx="50">
                  <c:v>0.72819092184287715</c:v>
                </c:pt>
                <c:pt idx="51">
                  <c:v>0.70958681264805967</c:v>
                </c:pt>
                <c:pt idx="52">
                  <c:v>0.6896899419792788</c:v>
                </c:pt>
                <c:pt idx="53">
                  <c:v>0.66862291468960255</c:v>
                </c:pt>
                <c:pt idx="54">
                  <c:v>0.64651558807494625</c:v>
                </c:pt>
                <c:pt idx="55">
                  <c:v>0.62350427325600266</c:v>
                </c:pt>
                <c:pt idx="56">
                  <c:v>0.59973089466154783</c:v>
                </c:pt>
                <c:pt idx="57">
                  <c:v>0.57534211282293202</c:v>
                </c:pt>
                <c:pt idx="58">
                  <c:v>0.55048841603477994</c:v>
                </c:pt>
                <c:pt idx="59">
                  <c:v>0.5253231867404039</c:v>
                </c:pt>
                <c:pt idx="60">
                  <c:v>0.50000174875423176</c:v>
                </c:pt>
                <c:pt idx="61">
                  <c:v>0.47468040163077574</c:v>
                </c:pt>
                <c:pt idx="62">
                  <c:v>0.44951544862481518</c:v>
                </c:pt>
                <c:pt idx="63">
                  <c:v>0.42466222475670756</c:v>
                </c:pt>
                <c:pt idx="64">
                  <c:v>0.40027413149810964</c:v>
                </c:pt>
                <c:pt idx="65">
                  <c:v>0.37650168452683352</c:v>
                </c:pt>
                <c:pt idx="66">
                  <c:v>0.35349158086704846</c:v>
                </c:pt>
                <c:pt idx="67">
                  <c:v>0.33138579153630754</c:v>
                </c:pt>
                <c:pt idx="68">
                  <c:v>0.31032068556938652</c:v>
                </c:pt>
                <c:pt idx="69">
                  <c:v>0.29042619098752631</c:v>
                </c:pt>
                <c:pt idx="70">
                  <c:v>0.27182499793821813</c:v>
                </c:pt>
                <c:pt idx="71">
                  <c:v>0.25463180885374848</c:v>
                </c:pt>
                <c:pt idx="72">
                  <c:v>0.23895264007516182</c:v>
                </c:pt>
                <c:pt idx="73">
                  <c:v>0.22488417897069768</c:v>
                </c:pt>
                <c:pt idx="74">
                  <c:v>0.21251320015229902</c:v>
                </c:pt>
                <c:pt idx="75">
                  <c:v>0.20191604396755358</c:v>
                </c:pt>
                <c:pt idx="76">
                  <c:v>0.19315816002343444</c:v>
                </c:pt>
                <c:pt idx="77">
                  <c:v>0.18629371808695627</c:v>
                </c:pt>
                <c:pt idx="78">
                  <c:v>0.18136528830922238</c:v>
                </c:pt>
                <c:pt idx="79">
                  <c:v>0.17840359233469605</c:v>
                </c:pt>
                <c:pt idx="80">
                  <c:v>0.17742732648649417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'EQ Solution L16'!$W$106:$W$186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L16'!$T$106:$T$186</c:f>
              <c:numCache>
                <c:formatCode>General</c:formatCode>
                <c:ptCount val="81"/>
                <c:pt idx="0">
                  <c:v>0.82257267351350583</c:v>
                </c:pt>
                <c:pt idx="1">
                  <c:v>0.82159640766530417</c:v>
                </c:pt>
                <c:pt idx="2">
                  <c:v>0.81863471169077728</c:v>
                </c:pt>
                <c:pt idx="3">
                  <c:v>0.81370628191304362</c:v>
                </c:pt>
                <c:pt idx="4">
                  <c:v>0.80684183997656533</c:v>
                </c:pt>
                <c:pt idx="5">
                  <c:v>0.79808395603244642</c:v>
                </c:pt>
                <c:pt idx="6">
                  <c:v>0.78748679984770109</c:v>
                </c:pt>
                <c:pt idx="7">
                  <c:v>0.7751158210293021</c:v>
                </c:pt>
                <c:pt idx="8">
                  <c:v>0.76104735992483774</c:v>
                </c:pt>
                <c:pt idx="9">
                  <c:v>0.74536819114625119</c:v>
                </c:pt>
                <c:pt idx="10">
                  <c:v>0.72817500206178187</c:v>
                </c:pt>
                <c:pt idx="11">
                  <c:v>0.70957380901247391</c:v>
                </c:pt>
                <c:pt idx="12">
                  <c:v>0.68967931443061326</c:v>
                </c:pt>
                <c:pt idx="13">
                  <c:v>0.66861420846369179</c:v>
                </c:pt>
                <c:pt idx="14">
                  <c:v>0.64650841913295121</c:v>
                </c:pt>
                <c:pt idx="15">
                  <c:v>0.62349831547316648</c:v>
                </c:pt>
                <c:pt idx="16">
                  <c:v>0.59972586850189002</c:v>
                </c:pt>
                <c:pt idx="17">
                  <c:v>0.57533777524329188</c:v>
                </c:pt>
                <c:pt idx="18">
                  <c:v>0.55048455137518437</c:v>
                </c:pt>
                <c:pt idx="19">
                  <c:v>0.52531959836922393</c:v>
                </c:pt>
                <c:pt idx="20">
                  <c:v>0.49999825124576824</c:v>
                </c:pt>
                <c:pt idx="21">
                  <c:v>0.47467681325959576</c:v>
                </c:pt>
                <c:pt idx="22">
                  <c:v>0.44951158396521962</c:v>
                </c:pt>
                <c:pt idx="23">
                  <c:v>0.42465788717706743</c:v>
                </c:pt>
                <c:pt idx="24">
                  <c:v>0.40026910533845184</c:v>
                </c:pt>
                <c:pt idx="25">
                  <c:v>0.37649572674399734</c:v>
                </c:pt>
                <c:pt idx="26">
                  <c:v>0.35348441192505342</c:v>
                </c:pt>
                <c:pt idx="27">
                  <c:v>0.331377085310397</c:v>
                </c:pt>
                <c:pt idx="28">
                  <c:v>0.31031005802072087</c:v>
                </c:pt>
                <c:pt idx="29">
                  <c:v>0.29041318735194022</c:v>
                </c:pt>
                <c:pt idx="30">
                  <c:v>0.27180907815712285</c:v>
                </c:pt>
                <c:pt idx="31">
                  <c:v>0.25461233095855795</c:v>
                </c:pt>
                <c:pt idx="32">
                  <c:v>0.23892884121897195</c:v>
                </c:pt>
                <c:pt idx="33">
                  <c:v>0.22485515378293541</c:v>
                </c:pt>
                <c:pt idx="34">
                  <c:v>0.21247787607427671</c:v>
                </c:pt>
                <c:pt idx="35">
                  <c:v>0.20187315321007282</c:v>
                </c:pt>
                <c:pt idx="36">
                  <c:v>0.19310620777261245</c:v>
                </c:pt>
                <c:pt idx="37">
                  <c:v>0.18623094657220507</c:v>
                </c:pt>
                <c:pt idx="38">
                  <c:v>0.18128963633888751</c:v>
                </c:pt>
                <c:pt idx="39">
                  <c:v>0.17831264990133222</c:v>
                </c:pt>
                <c:pt idx="40">
                  <c:v>0.17731828404641869</c:v>
                </c:pt>
                <c:pt idx="41">
                  <c:v>0.17831264990133244</c:v>
                </c:pt>
                <c:pt idx="42">
                  <c:v>0.18128963633888751</c:v>
                </c:pt>
                <c:pt idx="43">
                  <c:v>0.18623094657220529</c:v>
                </c:pt>
                <c:pt idx="44">
                  <c:v>0.19310620777261267</c:v>
                </c:pt>
                <c:pt idx="45">
                  <c:v>0.20187315321007282</c:v>
                </c:pt>
                <c:pt idx="46">
                  <c:v>0.21247787607427682</c:v>
                </c:pt>
                <c:pt idx="47">
                  <c:v>0.2248551537829353</c:v>
                </c:pt>
                <c:pt idx="48">
                  <c:v>0.23892884121897229</c:v>
                </c:pt>
                <c:pt idx="49">
                  <c:v>0.25461233095855829</c:v>
                </c:pt>
                <c:pt idx="50">
                  <c:v>0.27180907815712285</c:v>
                </c:pt>
                <c:pt idx="51">
                  <c:v>0.29041318735194033</c:v>
                </c:pt>
                <c:pt idx="52">
                  <c:v>0.3103100580207212</c:v>
                </c:pt>
                <c:pt idx="53">
                  <c:v>0.33137708531039745</c:v>
                </c:pt>
                <c:pt idx="54">
                  <c:v>0.35348441192505375</c:v>
                </c:pt>
                <c:pt idx="55">
                  <c:v>0.37649572674399734</c:v>
                </c:pt>
                <c:pt idx="56">
                  <c:v>0.40026910533845217</c:v>
                </c:pt>
                <c:pt idx="57">
                  <c:v>0.42465788717706798</c:v>
                </c:pt>
                <c:pt idx="58">
                  <c:v>0.44951158396522006</c:v>
                </c:pt>
                <c:pt idx="59">
                  <c:v>0.4746768132595961</c:v>
                </c:pt>
                <c:pt idx="60">
                  <c:v>0.49999825124576824</c:v>
                </c:pt>
                <c:pt idx="61">
                  <c:v>0.52531959836922426</c:v>
                </c:pt>
                <c:pt idx="62">
                  <c:v>0.55048455137518482</c:v>
                </c:pt>
                <c:pt idx="63">
                  <c:v>0.57533777524329244</c:v>
                </c:pt>
                <c:pt idx="64">
                  <c:v>0.59972586850189036</c:v>
                </c:pt>
                <c:pt idx="65">
                  <c:v>0.62349831547316648</c:v>
                </c:pt>
                <c:pt idx="66">
                  <c:v>0.64650841913295154</c:v>
                </c:pt>
                <c:pt idx="67">
                  <c:v>0.66861420846369246</c:v>
                </c:pt>
                <c:pt idx="68">
                  <c:v>0.68967931443061348</c:v>
                </c:pt>
                <c:pt idx="69">
                  <c:v>0.70957380901247369</c:v>
                </c:pt>
                <c:pt idx="70">
                  <c:v>0.72817500206178187</c:v>
                </c:pt>
                <c:pt idx="71">
                  <c:v>0.74536819114625152</c:v>
                </c:pt>
                <c:pt idx="72">
                  <c:v>0.76104735992483818</c:v>
                </c:pt>
                <c:pt idx="73">
                  <c:v>0.77511582102930232</c:v>
                </c:pt>
                <c:pt idx="74">
                  <c:v>0.78748679984770098</c:v>
                </c:pt>
                <c:pt idx="75">
                  <c:v>0.79808395603244642</c:v>
                </c:pt>
                <c:pt idx="76">
                  <c:v>0.80684183997656556</c:v>
                </c:pt>
                <c:pt idx="77">
                  <c:v>0.81370628191304373</c:v>
                </c:pt>
                <c:pt idx="78">
                  <c:v>0.81863471169077762</c:v>
                </c:pt>
                <c:pt idx="79">
                  <c:v>0.82159640766530395</c:v>
                </c:pt>
                <c:pt idx="80">
                  <c:v>0.82257267351350583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'EQ Solution L16'!#REF!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7"/>
          <c:order val="7"/>
          <c:tx>
            <c:v>Shift Test</c:v>
          </c:tx>
          <c:marker>
            <c:symbol val="none"/>
          </c:marker>
          <c:xVal>
            <c:numRef>
              <c:f>'EQ Solution L16'!#REF!</c:f>
            </c:numRef>
          </c:xVal>
          <c:yVal>
            <c:numRef>
              <c:f>'EQ Solution L16'!#REF!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'EQ Solution L16'!$Y$106:$Y$186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L16'!$U$106:$U$186</c:f>
              <c:numCache>
                <c:formatCode>General</c:formatCode>
                <c:ptCount val="81"/>
                <c:pt idx="0">
                  <c:v>0.17742732648649417</c:v>
                </c:pt>
                <c:pt idx="1">
                  <c:v>0.17840359233469583</c:v>
                </c:pt>
                <c:pt idx="2">
                  <c:v>0.18136528830922272</c:v>
                </c:pt>
                <c:pt idx="3">
                  <c:v>0.18629371808695638</c:v>
                </c:pt>
                <c:pt idx="4">
                  <c:v>0.19315816002343467</c:v>
                </c:pt>
                <c:pt idx="5">
                  <c:v>0.20191604396755358</c:v>
                </c:pt>
                <c:pt idx="6">
                  <c:v>0.21251320015229891</c:v>
                </c:pt>
                <c:pt idx="7">
                  <c:v>0.2248841789706979</c:v>
                </c:pt>
                <c:pt idx="8">
                  <c:v>0.23895264007516226</c:v>
                </c:pt>
                <c:pt idx="9">
                  <c:v>0.25463180885374881</c:v>
                </c:pt>
                <c:pt idx="10">
                  <c:v>0.27182499793821813</c:v>
                </c:pt>
                <c:pt idx="11">
                  <c:v>0.29042619098752609</c:v>
                </c:pt>
                <c:pt idx="12">
                  <c:v>0.31032068556938674</c:v>
                </c:pt>
                <c:pt idx="13">
                  <c:v>0.33138579153630821</c:v>
                </c:pt>
                <c:pt idx="14">
                  <c:v>0.35349158086704879</c:v>
                </c:pt>
                <c:pt idx="15">
                  <c:v>0.37650168452683352</c:v>
                </c:pt>
                <c:pt idx="16">
                  <c:v>0.40027413149810998</c:v>
                </c:pt>
                <c:pt idx="17">
                  <c:v>0.42466222475670812</c:v>
                </c:pt>
                <c:pt idx="18">
                  <c:v>0.44951544862481563</c:v>
                </c:pt>
                <c:pt idx="19">
                  <c:v>0.47468040163077607</c:v>
                </c:pt>
                <c:pt idx="20">
                  <c:v>0.50000174875423176</c:v>
                </c:pt>
                <c:pt idx="21">
                  <c:v>0.52532318674040424</c:v>
                </c:pt>
                <c:pt idx="22">
                  <c:v>0.55048841603478038</c:v>
                </c:pt>
                <c:pt idx="23">
                  <c:v>0.57534211282293257</c:v>
                </c:pt>
                <c:pt idx="24">
                  <c:v>0.59973089466154816</c:v>
                </c:pt>
                <c:pt idx="25">
                  <c:v>0.62350427325600266</c:v>
                </c:pt>
                <c:pt idx="26">
                  <c:v>0.64651558807494658</c:v>
                </c:pt>
                <c:pt idx="27">
                  <c:v>0.668622914689603</c:v>
                </c:pt>
                <c:pt idx="28">
                  <c:v>0.68968994197927913</c:v>
                </c:pt>
                <c:pt idx="29">
                  <c:v>0.70958681264805978</c:v>
                </c:pt>
                <c:pt idx="30">
                  <c:v>0.72819092184287715</c:v>
                </c:pt>
                <c:pt idx="31">
                  <c:v>0.74538766904144205</c:v>
                </c:pt>
                <c:pt idx="32">
                  <c:v>0.76107115878102805</c:v>
                </c:pt>
                <c:pt idx="33">
                  <c:v>0.77514484621706459</c:v>
                </c:pt>
                <c:pt idx="34">
                  <c:v>0.78752212392572329</c:v>
                </c:pt>
                <c:pt idx="35">
                  <c:v>0.79812684678992718</c:v>
                </c:pt>
                <c:pt idx="36">
                  <c:v>0.80689379222738755</c:v>
                </c:pt>
                <c:pt idx="37">
                  <c:v>0.81376905342779493</c:v>
                </c:pt>
                <c:pt idx="38">
                  <c:v>0.81871036366111249</c:v>
                </c:pt>
                <c:pt idx="39">
                  <c:v>0.82168735009866778</c:v>
                </c:pt>
                <c:pt idx="40">
                  <c:v>0.82268171595358131</c:v>
                </c:pt>
                <c:pt idx="41">
                  <c:v>0.82168735009866756</c:v>
                </c:pt>
                <c:pt idx="42">
                  <c:v>0.81871036366111249</c:v>
                </c:pt>
                <c:pt idx="43">
                  <c:v>0.81376905342779471</c:v>
                </c:pt>
                <c:pt idx="44">
                  <c:v>0.80689379222738733</c:v>
                </c:pt>
                <c:pt idx="45">
                  <c:v>0.79812684678992718</c:v>
                </c:pt>
                <c:pt idx="46">
                  <c:v>0.78752212392572318</c:v>
                </c:pt>
                <c:pt idx="47">
                  <c:v>0.7751448462170647</c:v>
                </c:pt>
                <c:pt idx="48">
                  <c:v>0.76107115878102771</c:v>
                </c:pt>
                <c:pt idx="49">
                  <c:v>0.74538766904144171</c:v>
                </c:pt>
                <c:pt idx="50">
                  <c:v>0.72819092184287715</c:v>
                </c:pt>
                <c:pt idx="51">
                  <c:v>0.70958681264805967</c:v>
                </c:pt>
                <c:pt idx="52">
                  <c:v>0.6896899419792788</c:v>
                </c:pt>
                <c:pt idx="53">
                  <c:v>0.66862291468960255</c:v>
                </c:pt>
                <c:pt idx="54">
                  <c:v>0.64651558807494625</c:v>
                </c:pt>
                <c:pt idx="55">
                  <c:v>0.62350427325600266</c:v>
                </c:pt>
                <c:pt idx="56">
                  <c:v>0.59973089466154783</c:v>
                </c:pt>
                <c:pt idx="57">
                  <c:v>0.57534211282293202</c:v>
                </c:pt>
                <c:pt idx="58">
                  <c:v>0.55048841603477994</c:v>
                </c:pt>
                <c:pt idx="59">
                  <c:v>0.5253231867404039</c:v>
                </c:pt>
                <c:pt idx="60">
                  <c:v>0.50000174875423176</c:v>
                </c:pt>
                <c:pt idx="61">
                  <c:v>0.47468040163077574</c:v>
                </c:pt>
                <c:pt idx="62">
                  <c:v>0.44951544862481518</c:v>
                </c:pt>
                <c:pt idx="63">
                  <c:v>0.42466222475670756</c:v>
                </c:pt>
                <c:pt idx="64">
                  <c:v>0.40027413149810964</c:v>
                </c:pt>
                <c:pt idx="65">
                  <c:v>0.37650168452683352</c:v>
                </c:pt>
                <c:pt idx="66">
                  <c:v>0.35349158086704846</c:v>
                </c:pt>
                <c:pt idx="67">
                  <c:v>0.33138579153630754</c:v>
                </c:pt>
                <c:pt idx="68">
                  <c:v>0.31032068556938652</c:v>
                </c:pt>
                <c:pt idx="69">
                  <c:v>0.29042619098752631</c:v>
                </c:pt>
                <c:pt idx="70">
                  <c:v>0.27182499793821813</c:v>
                </c:pt>
                <c:pt idx="71">
                  <c:v>0.25463180885374848</c:v>
                </c:pt>
                <c:pt idx="72">
                  <c:v>0.23895264007516182</c:v>
                </c:pt>
                <c:pt idx="73">
                  <c:v>0.22488417897069768</c:v>
                </c:pt>
                <c:pt idx="74">
                  <c:v>0.21251320015229902</c:v>
                </c:pt>
                <c:pt idx="75">
                  <c:v>0.20191604396755358</c:v>
                </c:pt>
                <c:pt idx="76">
                  <c:v>0.19315816002343444</c:v>
                </c:pt>
                <c:pt idx="77">
                  <c:v>0.18629371808695627</c:v>
                </c:pt>
                <c:pt idx="78">
                  <c:v>0.18136528830922238</c:v>
                </c:pt>
                <c:pt idx="79">
                  <c:v>0.17840359233469605</c:v>
                </c:pt>
                <c:pt idx="80">
                  <c:v>0.17742732648649417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'EQ Solution L16'!$Y$106:$Y$184</c:f>
              <c:numCache>
                <c:formatCode>General</c:formatCode>
                <c:ptCount val="79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</c:numCache>
            </c:numRef>
          </c:xVal>
          <c:yVal>
            <c:numRef>
              <c:f>'EQ Solution L16'!$T$106:$T$186</c:f>
              <c:numCache>
                <c:formatCode>General</c:formatCode>
                <c:ptCount val="81"/>
                <c:pt idx="0">
                  <c:v>0.82257267351350583</c:v>
                </c:pt>
                <c:pt idx="1">
                  <c:v>0.82159640766530417</c:v>
                </c:pt>
                <c:pt idx="2">
                  <c:v>0.81863471169077728</c:v>
                </c:pt>
                <c:pt idx="3">
                  <c:v>0.81370628191304362</c:v>
                </c:pt>
                <c:pt idx="4">
                  <c:v>0.80684183997656533</c:v>
                </c:pt>
                <c:pt idx="5">
                  <c:v>0.79808395603244642</c:v>
                </c:pt>
                <c:pt idx="6">
                  <c:v>0.78748679984770109</c:v>
                </c:pt>
                <c:pt idx="7">
                  <c:v>0.7751158210293021</c:v>
                </c:pt>
                <c:pt idx="8">
                  <c:v>0.76104735992483774</c:v>
                </c:pt>
                <c:pt idx="9">
                  <c:v>0.74536819114625119</c:v>
                </c:pt>
                <c:pt idx="10">
                  <c:v>0.72817500206178187</c:v>
                </c:pt>
                <c:pt idx="11">
                  <c:v>0.70957380901247391</c:v>
                </c:pt>
                <c:pt idx="12">
                  <c:v>0.68967931443061326</c:v>
                </c:pt>
                <c:pt idx="13">
                  <c:v>0.66861420846369179</c:v>
                </c:pt>
                <c:pt idx="14">
                  <c:v>0.64650841913295121</c:v>
                </c:pt>
                <c:pt idx="15">
                  <c:v>0.62349831547316648</c:v>
                </c:pt>
                <c:pt idx="16">
                  <c:v>0.59972586850189002</c:v>
                </c:pt>
                <c:pt idx="17">
                  <c:v>0.57533777524329188</c:v>
                </c:pt>
                <c:pt idx="18">
                  <c:v>0.55048455137518437</c:v>
                </c:pt>
                <c:pt idx="19">
                  <c:v>0.52531959836922393</c:v>
                </c:pt>
                <c:pt idx="20">
                  <c:v>0.49999825124576824</c:v>
                </c:pt>
                <c:pt idx="21">
                  <c:v>0.47467681325959576</c:v>
                </c:pt>
                <c:pt idx="22">
                  <c:v>0.44951158396521962</c:v>
                </c:pt>
                <c:pt idx="23">
                  <c:v>0.42465788717706743</c:v>
                </c:pt>
                <c:pt idx="24">
                  <c:v>0.40026910533845184</c:v>
                </c:pt>
                <c:pt idx="25">
                  <c:v>0.37649572674399734</c:v>
                </c:pt>
                <c:pt idx="26">
                  <c:v>0.35348441192505342</c:v>
                </c:pt>
                <c:pt idx="27">
                  <c:v>0.331377085310397</c:v>
                </c:pt>
                <c:pt idx="28">
                  <c:v>0.31031005802072087</c:v>
                </c:pt>
                <c:pt idx="29">
                  <c:v>0.29041318735194022</c:v>
                </c:pt>
                <c:pt idx="30">
                  <c:v>0.27180907815712285</c:v>
                </c:pt>
                <c:pt idx="31">
                  <c:v>0.25461233095855795</c:v>
                </c:pt>
                <c:pt idx="32">
                  <c:v>0.23892884121897195</c:v>
                </c:pt>
                <c:pt idx="33">
                  <c:v>0.22485515378293541</c:v>
                </c:pt>
                <c:pt idx="34">
                  <c:v>0.21247787607427671</c:v>
                </c:pt>
                <c:pt idx="35">
                  <c:v>0.20187315321007282</c:v>
                </c:pt>
                <c:pt idx="36">
                  <c:v>0.19310620777261245</c:v>
                </c:pt>
                <c:pt idx="37">
                  <c:v>0.18623094657220507</c:v>
                </c:pt>
                <c:pt idx="38">
                  <c:v>0.18128963633888751</c:v>
                </c:pt>
                <c:pt idx="39">
                  <c:v>0.17831264990133222</c:v>
                </c:pt>
                <c:pt idx="40">
                  <c:v>0.17731828404641869</c:v>
                </c:pt>
                <c:pt idx="41">
                  <c:v>0.17831264990133244</c:v>
                </c:pt>
                <c:pt idx="42">
                  <c:v>0.18128963633888751</c:v>
                </c:pt>
                <c:pt idx="43">
                  <c:v>0.18623094657220529</c:v>
                </c:pt>
                <c:pt idx="44">
                  <c:v>0.19310620777261267</c:v>
                </c:pt>
                <c:pt idx="45">
                  <c:v>0.20187315321007282</c:v>
                </c:pt>
                <c:pt idx="46">
                  <c:v>0.21247787607427682</c:v>
                </c:pt>
                <c:pt idx="47">
                  <c:v>0.2248551537829353</c:v>
                </c:pt>
                <c:pt idx="48">
                  <c:v>0.23892884121897229</c:v>
                </c:pt>
                <c:pt idx="49">
                  <c:v>0.25461233095855829</c:v>
                </c:pt>
                <c:pt idx="50">
                  <c:v>0.27180907815712285</c:v>
                </c:pt>
                <c:pt idx="51">
                  <c:v>0.29041318735194033</c:v>
                </c:pt>
                <c:pt idx="52">
                  <c:v>0.3103100580207212</c:v>
                </c:pt>
                <c:pt idx="53">
                  <c:v>0.33137708531039745</c:v>
                </c:pt>
                <c:pt idx="54">
                  <c:v>0.35348441192505375</c:v>
                </c:pt>
                <c:pt idx="55">
                  <c:v>0.37649572674399734</c:v>
                </c:pt>
                <c:pt idx="56">
                  <c:v>0.40026910533845217</c:v>
                </c:pt>
                <c:pt idx="57">
                  <c:v>0.42465788717706798</c:v>
                </c:pt>
                <c:pt idx="58">
                  <c:v>0.44951158396522006</c:v>
                </c:pt>
                <c:pt idx="59">
                  <c:v>0.4746768132595961</c:v>
                </c:pt>
                <c:pt idx="60">
                  <c:v>0.49999825124576824</c:v>
                </c:pt>
                <c:pt idx="61">
                  <c:v>0.52531959836922426</c:v>
                </c:pt>
                <c:pt idx="62">
                  <c:v>0.55048455137518482</c:v>
                </c:pt>
                <c:pt idx="63">
                  <c:v>0.57533777524329244</c:v>
                </c:pt>
                <c:pt idx="64">
                  <c:v>0.59972586850189036</c:v>
                </c:pt>
                <c:pt idx="65">
                  <c:v>0.62349831547316648</c:v>
                </c:pt>
                <c:pt idx="66">
                  <c:v>0.64650841913295154</c:v>
                </c:pt>
                <c:pt idx="67">
                  <c:v>0.66861420846369246</c:v>
                </c:pt>
                <c:pt idx="68">
                  <c:v>0.68967931443061348</c:v>
                </c:pt>
                <c:pt idx="69">
                  <c:v>0.70957380901247369</c:v>
                </c:pt>
                <c:pt idx="70">
                  <c:v>0.72817500206178187</c:v>
                </c:pt>
                <c:pt idx="71">
                  <c:v>0.74536819114625152</c:v>
                </c:pt>
                <c:pt idx="72">
                  <c:v>0.76104735992483818</c:v>
                </c:pt>
                <c:pt idx="73">
                  <c:v>0.77511582102930232</c:v>
                </c:pt>
                <c:pt idx="74">
                  <c:v>0.78748679984770098</c:v>
                </c:pt>
                <c:pt idx="75">
                  <c:v>0.79808395603244642</c:v>
                </c:pt>
                <c:pt idx="76">
                  <c:v>0.80684183997656556</c:v>
                </c:pt>
                <c:pt idx="77">
                  <c:v>0.81370628191304373</c:v>
                </c:pt>
                <c:pt idx="78">
                  <c:v>0.81863471169077762</c:v>
                </c:pt>
                <c:pt idx="79">
                  <c:v>0.82159640766530395</c:v>
                </c:pt>
                <c:pt idx="80">
                  <c:v>0.82257267351350583</c:v>
                </c:pt>
              </c:numCache>
            </c:numRef>
          </c:yVal>
          <c:smooth val="1"/>
        </c:ser>
        <c:dLbls/>
        <c:axId val="92403968"/>
        <c:axId val="95035776"/>
      </c:scatterChart>
      <c:valAx>
        <c:axId val="92403968"/>
        <c:scaling>
          <c:orientation val="minMax"/>
          <c:max val="0.5"/>
          <c:min val="-0.5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Time,</a:t>
                </a:r>
                <a:r>
                  <a:rPr lang="en-GB" sz="1600" baseline="0"/>
                  <a:t> UI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0.47643809287618577"/>
              <c:y val="0.90283517324153584"/>
            </c:manualLayout>
          </c:layout>
        </c:title>
        <c:numFmt formatCode="0.00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035776"/>
        <c:crosses val="autoZero"/>
        <c:crossBetween val="midCat"/>
        <c:majorUnit val="0.25"/>
        <c:minorUnit val="0.05"/>
      </c:valAx>
      <c:valAx>
        <c:axId val="9503577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800"/>
                  <a:t>Amplitude,</a:t>
                </a:r>
                <a:r>
                  <a:rPr lang="en-GB" sz="1800" baseline="0"/>
                  <a:t> Normalised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1.8021369376072141E-2"/>
              <c:y val="0.1798535987021724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92403968"/>
        <c:crossesAt val="-1"/>
        <c:crossBetween val="midCat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Equalised</a:t>
            </a:r>
            <a:r>
              <a:rPr lang="en-GB" sz="2000" baseline="0"/>
              <a:t> Inner Eye</a:t>
            </a:r>
            <a:endParaRPr lang="en-GB" sz="2000"/>
          </a:p>
        </c:rich>
      </c:tx>
      <c:layout>
        <c:manualLayout>
          <c:xMode val="edge"/>
          <c:yMode val="edge"/>
          <c:x val="0.31220369107405105"/>
          <c:y val="1.7028449333280581E-2"/>
        </c:manualLayout>
      </c:layout>
    </c:title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'EQ Solution L15'!$X$66:$X$146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L15'!$G$66:$G$146</c:f>
              <c:numCache>
                <c:formatCode>General</c:formatCode>
                <c:ptCount val="81"/>
                <c:pt idx="0">
                  <c:v>0.86682652297476637</c:v>
                </c:pt>
                <c:pt idx="1">
                  <c:v>0.865872141648662</c:v>
                </c:pt>
                <c:pt idx="2">
                  <c:v>0.8630141093882906</c:v>
                </c:pt>
                <c:pt idx="3">
                  <c:v>0.85826772378240856</c:v>
                </c:pt>
                <c:pt idx="4">
                  <c:v>0.85165835584003224</c:v>
                </c:pt>
                <c:pt idx="5">
                  <c:v>0.84322126339100201</c:v>
                </c:pt>
                <c:pt idx="6">
                  <c:v>0.833001331573893</c:v>
                </c:pt>
                <c:pt idx="7">
                  <c:v>0.8210527421589503</c:v>
                </c:pt>
                <c:pt idx="8">
                  <c:v>0.80743857398003882</c:v>
                </c:pt>
                <c:pt idx="9">
                  <c:v>0.79223033729189551</c:v>
                </c:pt>
                <c:pt idx="10">
                  <c:v>0.77550744542655614</c:v>
                </c:pt>
                <c:pt idx="11">
                  <c:v>0.7573566276926279</c:v>
                </c:pt>
                <c:pt idx="12">
                  <c:v>0.73787128803774182</c:v>
                </c:pt>
                <c:pt idx="13">
                  <c:v>0.71715081457042995</c:v>
                </c:pt>
                <c:pt idx="14">
                  <c:v>0.69529984560300495</c:v>
                </c:pt>
                <c:pt idx="15">
                  <c:v>0.67242749842019855</c:v>
                </c:pt>
                <c:pt idx="16">
                  <c:v>0.64864656748625504</c:v>
                </c:pt>
                <c:pt idx="17">
                  <c:v>0.6240726992618556</c:v>
                </c:pt>
                <c:pt idx="18">
                  <c:v>0.59882355119727493</c:v>
                </c:pt>
                <c:pt idx="19">
                  <c:v>0.5730179427853519</c:v>
                </c:pt>
                <c:pt idx="20">
                  <c:v>0.54677500678378388</c:v>
                </c:pt>
                <c:pt idx="21">
                  <c:v>0.52021334883909109</c:v>
                </c:pt>
                <c:pt idx="22">
                  <c:v>0.49345022375437214</c:v>
                </c:pt>
                <c:pt idx="23">
                  <c:v>0.46660073653233625</c:v>
                </c:pt>
                <c:pt idx="24">
                  <c:v>0.43977707608962929</c:v>
                </c:pt>
                <c:pt idx="25">
                  <c:v>0.41308778917689654</c:v>
                </c:pt>
                <c:pt idx="26">
                  <c:v>0.38663710155362557</c:v>
                </c:pt>
                <c:pt idx="27">
                  <c:v>0.36052429286323023</c:v>
                </c:pt>
                <c:pt idx="28">
                  <c:v>0.33484313094113921</c:v>
                </c:pt>
                <c:pt idx="29">
                  <c:v>0.30968137047913019</c:v>
                </c:pt>
                <c:pt idx="30">
                  <c:v>0.2851203200778078</c:v>
                </c:pt>
                <c:pt idx="31">
                  <c:v>0.26123448076352984</c:v>
                </c:pt>
                <c:pt idx="32">
                  <c:v>0.23809125804551495</c:v>
                </c:pt>
                <c:pt idx="33">
                  <c:v>0.21575074856397611</c:v>
                </c:pt>
                <c:pt idx="34">
                  <c:v>0.19426560135216397</c:v>
                </c:pt>
                <c:pt idx="35">
                  <c:v>0.17368095272536321</c:v>
                </c:pt>
                <c:pt idx="36">
                  <c:v>0.15403443283877274</c:v>
                </c:pt>
                <c:pt idx="37">
                  <c:v>0.13535624104306287</c:v>
                </c:pt>
                <c:pt idx="38">
                  <c:v>0.11766928632868709</c:v>
                </c:pt>
                <c:pt idx="39">
                  <c:v>0.10098938840290823</c:v>
                </c:pt>
                <c:pt idx="40">
                  <c:v>8.5325534299377018E-2</c:v>
                </c:pt>
                <c:pt idx="41">
                  <c:v>7.0680184888484696E-2</c:v>
                </c:pt>
                <c:pt idx="42">
                  <c:v>5.7049625243923818E-2</c:v>
                </c:pt>
                <c:pt idx="43">
                  <c:v>4.4424352530024767E-2</c:v>
                </c:pt>
                <c:pt idx="44">
                  <c:v>3.2789494905502134E-2</c:v>
                </c:pt>
                <c:pt idx="45">
                  <c:v>2.2125254889168035E-2</c:v>
                </c:pt>
                <c:pt idx="46">
                  <c:v>1.2407370696175866E-2</c:v>
                </c:pt>
                <c:pt idx="47">
                  <c:v>3.6075892212151794E-3</c:v>
                </c:pt>
                <c:pt idx="48">
                  <c:v>-4.3058553925126473E-3</c:v>
                </c:pt>
                <c:pt idx="49">
                  <c:v>-1.1367763314629575E-2</c:v>
                </c:pt>
                <c:pt idx="50">
                  <c:v>-1.7615496020684181E-2</c:v>
                </c:pt>
                <c:pt idx="51">
                  <c:v>-2.3088513548056459E-2</c:v>
                </c:pt>
                <c:pt idx="52">
                  <c:v>-2.7827926333541805E-2</c:v>
                </c:pt>
                <c:pt idx="53">
                  <c:v>-3.1876065411512347E-2</c:v>
                </c:pt>
                <c:pt idx="54">
                  <c:v>-3.527607419704841E-2</c:v>
                </c:pt>
                <c:pt idx="55">
                  <c:v>-3.8071524521897999E-2</c:v>
                </c:pt>
                <c:pt idx="56">
                  <c:v>-4.0306059043815554E-2</c:v>
                </c:pt>
                <c:pt idx="57">
                  <c:v>-4.2023061621675697E-2</c:v>
                </c:pt>
                <c:pt idx="58">
                  <c:v>-4.3265356748156888E-2</c:v>
                </c:pt>
                <c:pt idx="59">
                  <c:v>-4.4074938665512257E-2</c:v>
                </c:pt>
                <c:pt idx="60">
                  <c:v>-4.4492730363166477E-2</c:v>
                </c:pt>
                <c:pt idx="61">
                  <c:v>-4.4558372272182234E-2</c:v>
                </c:pt>
                <c:pt idx="62">
                  <c:v>-4.4310040133082776E-2</c:v>
                </c:pt>
                <c:pt idx="63">
                  <c:v>-4.3784291220834659E-2</c:v>
                </c:pt>
                <c:pt idx="64">
                  <c:v>-4.301593786346191E-2</c:v>
                </c:pt>
                <c:pt idx="65">
                  <c:v>-4.2037946987253841E-2</c:v>
                </c:pt>
                <c:pt idx="66">
                  <c:v>-4.0881364259473349E-2</c:v>
                </c:pt>
                <c:pt idx="67">
                  <c:v>-3.9575261275868648E-2</c:v>
                </c:pt>
                <c:pt idx="68">
                  <c:v>-3.8146704151678965E-2</c:v>
                </c:pt>
                <c:pt idx="69">
                  <c:v>-3.662074181750475E-2</c:v>
                </c:pt>
                <c:pt idx="70">
                  <c:v>-3.5020412291561248E-2</c:v>
                </c:pt>
                <c:pt idx="71">
                  <c:v>-3.3366765193690431E-2</c:v>
                </c:pt>
                <c:pt idx="72">
                  <c:v>-3.1678898780458147E-2</c:v>
                </c:pt>
                <c:pt idx="73">
                  <c:v>-2.9974009811352825E-2</c:v>
                </c:pt>
                <c:pt idx="74">
                  <c:v>-2.8267454600488174E-2</c:v>
                </c:pt>
                <c:pt idx="75">
                  <c:v>-2.6572819663606126E-2</c:v>
                </c:pt>
                <c:pt idx="76">
                  <c:v>-2.4902000434261277E-2</c:v>
                </c:pt>
                <c:pt idx="77">
                  <c:v>-2.3265286593899197E-2</c:v>
                </c:pt>
                <c:pt idx="78">
                  <c:v>-2.1671452636510727E-2</c:v>
                </c:pt>
                <c:pt idx="79">
                  <c:v>-2.0127852368371155E-2</c:v>
                </c:pt>
                <c:pt idx="80">
                  <c:v>-1.8640516126038256E-2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'EQ Solution L15'!$X$66:$X$146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L15'!$H$66:$H$146</c:f>
              <c:numCache>
                <c:formatCode>General</c:formatCode>
                <c:ptCount val="81"/>
                <c:pt idx="0">
                  <c:v>0.13317347702523363</c:v>
                </c:pt>
                <c:pt idx="1">
                  <c:v>0.134127858351338</c:v>
                </c:pt>
                <c:pt idx="2">
                  <c:v>0.1369858906117094</c:v>
                </c:pt>
                <c:pt idx="3">
                  <c:v>0.14173227621759144</c:v>
                </c:pt>
                <c:pt idx="4">
                  <c:v>0.14834164415996776</c:v>
                </c:pt>
                <c:pt idx="5">
                  <c:v>0.15677873660899799</c:v>
                </c:pt>
                <c:pt idx="6">
                  <c:v>0.166998668426107</c:v>
                </c:pt>
                <c:pt idx="7">
                  <c:v>0.1789472578410497</c:v>
                </c:pt>
                <c:pt idx="8">
                  <c:v>0.19256142601996118</c:v>
                </c:pt>
                <c:pt idx="9">
                  <c:v>0.20776966270810449</c:v>
                </c:pt>
                <c:pt idx="10">
                  <c:v>0.22449255457344386</c:v>
                </c:pt>
                <c:pt idx="11">
                  <c:v>0.2426433723073721</c:v>
                </c:pt>
                <c:pt idx="12">
                  <c:v>0.26212871196225818</c:v>
                </c:pt>
                <c:pt idx="13">
                  <c:v>0.28284918542957005</c:v>
                </c:pt>
                <c:pt idx="14">
                  <c:v>0.30470015439699505</c:v>
                </c:pt>
                <c:pt idx="15">
                  <c:v>0.32757250157980145</c:v>
                </c:pt>
                <c:pt idx="16">
                  <c:v>0.35135343251374496</c:v>
                </c:pt>
                <c:pt idx="17">
                  <c:v>0.3759273007381444</c:v>
                </c:pt>
                <c:pt idx="18">
                  <c:v>0.40117644880272507</c:v>
                </c:pt>
                <c:pt idx="19">
                  <c:v>0.4269820572146481</c:v>
                </c:pt>
                <c:pt idx="20">
                  <c:v>0.45322499321621612</c:v>
                </c:pt>
                <c:pt idx="21">
                  <c:v>0.47978665116090891</c:v>
                </c:pt>
                <c:pt idx="22">
                  <c:v>0.50654977624562791</c:v>
                </c:pt>
                <c:pt idx="23">
                  <c:v>0.53339926346766375</c:v>
                </c:pt>
                <c:pt idx="24">
                  <c:v>0.56022292391037065</c:v>
                </c:pt>
                <c:pt idx="25">
                  <c:v>0.58691221082310352</c:v>
                </c:pt>
                <c:pt idx="26">
                  <c:v>0.61336289844637437</c:v>
                </c:pt>
                <c:pt idx="27">
                  <c:v>0.63947570713676982</c:v>
                </c:pt>
                <c:pt idx="28">
                  <c:v>0.66515686905886073</c:v>
                </c:pt>
                <c:pt idx="29">
                  <c:v>0.69031862952086986</c:v>
                </c:pt>
                <c:pt idx="30">
                  <c:v>0.71487967992219215</c:v>
                </c:pt>
                <c:pt idx="31">
                  <c:v>0.73876551923647016</c:v>
                </c:pt>
                <c:pt idx="32">
                  <c:v>0.76190874195448499</c:v>
                </c:pt>
                <c:pt idx="33">
                  <c:v>0.78424925143602386</c:v>
                </c:pt>
                <c:pt idx="34">
                  <c:v>0.80573439864783603</c:v>
                </c:pt>
                <c:pt idx="35">
                  <c:v>0.82631904727463679</c:v>
                </c:pt>
                <c:pt idx="36">
                  <c:v>0.84596556716122728</c:v>
                </c:pt>
                <c:pt idx="37">
                  <c:v>0.86464375895693713</c:v>
                </c:pt>
                <c:pt idx="38">
                  <c:v>0.88233071367131288</c:v>
                </c:pt>
                <c:pt idx="39">
                  <c:v>0.89901061159709172</c:v>
                </c:pt>
                <c:pt idx="40">
                  <c:v>0.91467446570062294</c:v>
                </c:pt>
                <c:pt idx="41">
                  <c:v>0.92931981511151529</c:v>
                </c:pt>
                <c:pt idx="42">
                  <c:v>0.94295037475607613</c:v>
                </c:pt>
                <c:pt idx="43">
                  <c:v>0.95557564746997525</c:v>
                </c:pt>
                <c:pt idx="44">
                  <c:v>0.96721050509449791</c:v>
                </c:pt>
                <c:pt idx="45">
                  <c:v>0.97787474511083194</c:v>
                </c:pt>
                <c:pt idx="46">
                  <c:v>0.98759262930382419</c:v>
                </c:pt>
                <c:pt idx="47">
                  <c:v>0.99639241077878482</c:v>
                </c:pt>
                <c:pt idx="48">
                  <c:v>1.0043058553925126</c:v>
                </c:pt>
                <c:pt idx="49">
                  <c:v>1.0113677633146296</c:v>
                </c:pt>
                <c:pt idx="50">
                  <c:v>1.0176154960206842</c:v>
                </c:pt>
                <c:pt idx="51">
                  <c:v>1.0230885135480565</c:v>
                </c:pt>
                <c:pt idx="52">
                  <c:v>1.0278279263335417</c:v>
                </c:pt>
                <c:pt idx="53">
                  <c:v>1.0318760654115124</c:v>
                </c:pt>
                <c:pt idx="54">
                  <c:v>1.0352760741970484</c:v>
                </c:pt>
                <c:pt idx="55">
                  <c:v>1.0380715245218981</c:v>
                </c:pt>
                <c:pt idx="56">
                  <c:v>1.0403060590438156</c:v>
                </c:pt>
                <c:pt idx="57">
                  <c:v>1.0420230616216757</c:v>
                </c:pt>
                <c:pt idx="58">
                  <c:v>1.0432653567481569</c:v>
                </c:pt>
                <c:pt idx="59">
                  <c:v>1.0440749386655122</c:v>
                </c:pt>
                <c:pt idx="60">
                  <c:v>1.0444927303631664</c:v>
                </c:pt>
                <c:pt idx="61">
                  <c:v>1.0445583722721823</c:v>
                </c:pt>
                <c:pt idx="62">
                  <c:v>1.0443100401330827</c:v>
                </c:pt>
                <c:pt idx="63">
                  <c:v>1.0437842912208346</c:v>
                </c:pt>
                <c:pt idx="64">
                  <c:v>1.0430159378634618</c:v>
                </c:pt>
                <c:pt idx="65">
                  <c:v>1.0420379469872538</c:v>
                </c:pt>
                <c:pt idx="66">
                  <c:v>1.0408813642594734</c:v>
                </c:pt>
                <c:pt idx="67">
                  <c:v>1.0395752612758686</c:v>
                </c:pt>
                <c:pt idx="68">
                  <c:v>1.038146704151679</c:v>
                </c:pt>
                <c:pt idx="69">
                  <c:v>1.0366207418175049</c:v>
                </c:pt>
                <c:pt idx="70">
                  <c:v>1.0350204122915612</c:v>
                </c:pt>
                <c:pt idx="71">
                  <c:v>1.0333667651936904</c:v>
                </c:pt>
                <c:pt idx="72">
                  <c:v>1.0316788987804582</c:v>
                </c:pt>
                <c:pt idx="73">
                  <c:v>1.0299740098113528</c:v>
                </c:pt>
                <c:pt idx="74">
                  <c:v>1.0282674546004882</c:v>
                </c:pt>
                <c:pt idx="75">
                  <c:v>1.0265728196636061</c:v>
                </c:pt>
                <c:pt idx="76">
                  <c:v>1.0249020004342613</c:v>
                </c:pt>
                <c:pt idx="77">
                  <c:v>1.0232652865938991</c:v>
                </c:pt>
                <c:pt idx="78">
                  <c:v>1.0216714526365107</c:v>
                </c:pt>
                <c:pt idx="79">
                  <c:v>1.0201278523683712</c:v>
                </c:pt>
                <c:pt idx="80">
                  <c:v>1.0186405161260383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'EQ Solution L15'!$Z$66:$Z$146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L15'!$I$66:$I$146</c:f>
              <c:numCache>
                <c:formatCode>General</c:formatCode>
                <c:ptCount val="81"/>
                <c:pt idx="0">
                  <c:v>-1.8640516126038256E-2</c:v>
                </c:pt>
                <c:pt idx="1">
                  <c:v>-2.0127852368371155E-2</c:v>
                </c:pt>
                <c:pt idx="2">
                  <c:v>-2.1671452636510737E-2</c:v>
                </c:pt>
                <c:pt idx="3">
                  <c:v>-2.3265286593899211E-2</c:v>
                </c:pt>
                <c:pt idx="4">
                  <c:v>-2.4902000434261298E-2</c:v>
                </c:pt>
                <c:pt idx="5">
                  <c:v>-2.6572819663606126E-2</c:v>
                </c:pt>
                <c:pt idx="6">
                  <c:v>-2.8267454600488174E-2</c:v>
                </c:pt>
                <c:pt idx="7">
                  <c:v>-2.9974009811352842E-2</c:v>
                </c:pt>
                <c:pt idx="8">
                  <c:v>-3.1678898780458167E-2</c:v>
                </c:pt>
                <c:pt idx="9">
                  <c:v>-3.3366765193690487E-2</c:v>
                </c:pt>
                <c:pt idx="10">
                  <c:v>-3.5020412291561248E-2</c:v>
                </c:pt>
                <c:pt idx="11">
                  <c:v>-3.662074181750475E-2</c:v>
                </c:pt>
                <c:pt idx="12">
                  <c:v>-3.8146704151678992E-2</c:v>
                </c:pt>
                <c:pt idx="13">
                  <c:v>-3.9575261275868592E-2</c:v>
                </c:pt>
                <c:pt idx="14">
                  <c:v>-4.0881364259473404E-2</c:v>
                </c:pt>
                <c:pt idx="15">
                  <c:v>-4.2037946987253841E-2</c:v>
                </c:pt>
                <c:pt idx="16">
                  <c:v>-4.301593786346191E-2</c:v>
                </c:pt>
                <c:pt idx="17">
                  <c:v>-4.3784291220834694E-2</c:v>
                </c:pt>
                <c:pt idx="18">
                  <c:v>-4.4310040133082727E-2</c:v>
                </c:pt>
                <c:pt idx="19">
                  <c:v>-4.4558372272182199E-2</c:v>
                </c:pt>
                <c:pt idx="20">
                  <c:v>-4.4492730363166477E-2</c:v>
                </c:pt>
                <c:pt idx="21">
                  <c:v>-4.4074938665512257E-2</c:v>
                </c:pt>
                <c:pt idx="22">
                  <c:v>-4.3265356748156916E-2</c:v>
                </c:pt>
                <c:pt idx="23">
                  <c:v>-4.2023061621675593E-2</c:v>
                </c:pt>
                <c:pt idx="24">
                  <c:v>-4.0306059043815519E-2</c:v>
                </c:pt>
                <c:pt idx="25">
                  <c:v>-3.8071524521897999E-2</c:v>
                </c:pt>
                <c:pt idx="26">
                  <c:v>-3.527607419704841E-2</c:v>
                </c:pt>
                <c:pt idx="27">
                  <c:v>-3.1876065411512382E-2</c:v>
                </c:pt>
                <c:pt idx="28">
                  <c:v>-2.7827926333541749E-2</c:v>
                </c:pt>
                <c:pt idx="29">
                  <c:v>-2.3088513548056352E-2</c:v>
                </c:pt>
                <c:pt idx="30">
                  <c:v>-1.7615496020684181E-2</c:v>
                </c:pt>
                <c:pt idx="31">
                  <c:v>-1.1367763314629579E-2</c:v>
                </c:pt>
                <c:pt idx="32">
                  <c:v>-4.3058553925126144E-3</c:v>
                </c:pt>
                <c:pt idx="33">
                  <c:v>3.6075892212153095E-3</c:v>
                </c:pt>
                <c:pt idx="34">
                  <c:v>1.2407370696176008E-2</c:v>
                </c:pt>
                <c:pt idx="35">
                  <c:v>2.2125254889168045E-2</c:v>
                </c:pt>
                <c:pt idx="36">
                  <c:v>3.2789494905502127E-2</c:v>
                </c:pt>
                <c:pt idx="37">
                  <c:v>4.4424352530024899E-2</c:v>
                </c:pt>
                <c:pt idx="38">
                  <c:v>5.7049625243924103E-2</c:v>
                </c:pt>
                <c:pt idx="39">
                  <c:v>7.0680184888484821E-2</c:v>
                </c:pt>
                <c:pt idx="40">
                  <c:v>8.5325534299377032E-2</c:v>
                </c:pt>
                <c:pt idx="41">
                  <c:v>0.10098938840290847</c:v>
                </c:pt>
                <c:pt idx="42">
                  <c:v>0.11766928632868721</c:v>
                </c:pt>
                <c:pt idx="43">
                  <c:v>0.13535624104306299</c:v>
                </c:pt>
                <c:pt idx="44">
                  <c:v>0.15403443283877297</c:v>
                </c:pt>
                <c:pt idx="45">
                  <c:v>0.17368095272536321</c:v>
                </c:pt>
                <c:pt idx="46">
                  <c:v>0.19426560135216411</c:v>
                </c:pt>
                <c:pt idx="47">
                  <c:v>0.21575074856397625</c:v>
                </c:pt>
                <c:pt idx="48">
                  <c:v>0.2380912580455154</c:v>
                </c:pt>
                <c:pt idx="49">
                  <c:v>0.26123448076353034</c:v>
                </c:pt>
                <c:pt idx="50">
                  <c:v>0.2851203200778078</c:v>
                </c:pt>
                <c:pt idx="51">
                  <c:v>0.30968137047913036</c:v>
                </c:pt>
                <c:pt idx="52">
                  <c:v>0.33484313094113949</c:v>
                </c:pt>
                <c:pt idx="53">
                  <c:v>0.36052429286323068</c:v>
                </c:pt>
                <c:pt idx="54">
                  <c:v>0.38663710155362607</c:v>
                </c:pt>
                <c:pt idx="55">
                  <c:v>0.41308778917689654</c:v>
                </c:pt>
                <c:pt idx="56">
                  <c:v>0.43977707608962957</c:v>
                </c:pt>
                <c:pt idx="57">
                  <c:v>0.46660073653233652</c:v>
                </c:pt>
                <c:pt idx="58">
                  <c:v>0.49345022375437253</c:v>
                </c:pt>
                <c:pt idx="59">
                  <c:v>0.52021334883909143</c:v>
                </c:pt>
                <c:pt idx="60">
                  <c:v>0.54677500678378388</c:v>
                </c:pt>
                <c:pt idx="61">
                  <c:v>0.57301794278535212</c:v>
                </c:pt>
                <c:pt idx="62">
                  <c:v>0.59882355119727526</c:v>
                </c:pt>
                <c:pt idx="63">
                  <c:v>0.62407269926185593</c:v>
                </c:pt>
                <c:pt idx="64">
                  <c:v>0.6486465674862556</c:v>
                </c:pt>
                <c:pt idx="65">
                  <c:v>0.67242749842019855</c:v>
                </c:pt>
                <c:pt idx="66">
                  <c:v>0.69529984560300506</c:v>
                </c:pt>
                <c:pt idx="67">
                  <c:v>0.71715081457043017</c:v>
                </c:pt>
                <c:pt idx="68">
                  <c:v>0.73787128803774205</c:v>
                </c:pt>
                <c:pt idx="69">
                  <c:v>0.7573566276926279</c:v>
                </c:pt>
                <c:pt idx="70">
                  <c:v>0.77550744542655614</c:v>
                </c:pt>
                <c:pt idx="71">
                  <c:v>0.79223033729189563</c:v>
                </c:pt>
                <c:pt idx="72">
                  <c:v>0.80743857398003904</c:v>
                </c:pt>
                <c:pt idx="73">
                  <c:v>0.82105274215895052</c:v>
                </c:pt>
                <c:pt idx="74">
                  <c:v>0.833001331573893</c:v>
                </c:pt>
                <c:pt idx="75">
                  <c:v>0.84322126339100201</c:v>
                </c:pt>
                <c:pt idx="76">
                  <c:v>0.85165835584003213</c:v>
                </c:pt>
                <c:pt idx="77">
                  <c:v>0.85826772378240879</c:v>
                </c:pt>
                <c:pt idx="78">
                  <c:v>0.86301410938829048</c:v>
                </c:pt>
                <c:pt idx="79">
                  <c:v>0.865872141648662</c:v>
                </c:pt>
                <c:pt idx="80">
                  <c:v>0.86682652297476637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'EQ Solution L15'!$Z$66:$Z$146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L15'!$J$66:$J$146</c:f>
              <c:numCache>
                <c:formatCode>General</c:formatCode>
                <c:ptCount val="81"/>
                <c:pt idx="0">
                  <c:v>1.0186405161260383</c:v>
                </c:pt>
                <c:pt idx="1">
                  <c:v>1.0201278523683712</c:v>
                </c:pt>
                <c:pt idx="2">
                  <c:v>1.0216714526365107</c:v>
                </c:pt>
                <c:pt idx="3">
                  <c:v>1.0232652865938991</c:v>
                </c:pt>
                <c:pt idx="4">
                  <c:v>1.0249020004342613</c:v>
                </c:pt>
                <c:pt idx="5">
                  <c:v>1.0265728196636061</c:v>
                </c:pt>
                <c:pt idx="6">
                  <c:v>1.0282674546004882</c:v>
                </c:pt>
                <c:pt idx="7">
                  <c:v>1.0299740098113528</c:v>
                </c:pt>
                <c:pt idx="8">
                  <c:v>1.0316788987804582</c:v>
                </c:pt>
                <c:pt idx="9">
                  <c:v>1.0333667651936904</c:v>
                </c:pt>
                <c:pt idx="10">
                  <c:v>1.0350204122915612</c:v>
                </c:pt>
                <c:pt idx="11">
                  <c:v>1.0366207418175049</c:v>
                </c:pt>
                <c:pt idx="12">
                  <c:v>1.038146704151679</c:v>
                </c:pt>
                <c:pt idx="13">
                  <c:v>1.0395752612758686</c:v>
                </c:pt>
                <c:pt idx="14">
                  <c:v>1.0408813642594734</c:v>
                </c:pt>
                <c:pt idx="15">
                  <c:v>1.0420379469872538</c:v>
                </c:pt>
                <c:pt idx="16">
                  <c:v>1.0430159378634618</c:v>
                </c:pt>
                <c:pt idx="17">
                  <c:v>1.0437842912208346</c:v>
                </c:pt>
                <c:pt idx="18">
                  <c:v>1.0443100401330827</c:v>
                </c:pt>
                <c:pt idx="19">
                  <c:v>1.0445583722721823</c:v>
                </c:pt>
                <c:pt idx="20">
                  <c:v>1.0444927303631664</c:v>
                </c:pt>
                <c:pt idx="21">
                  <c:v>1.0440749386655122</c:v>
                </c:pt>
                <c:pt idx="22">
                  <c:v>1.0432653567481569</c:v>
                </c:pt>
                <c:pt idx="23">
                  <c:v>1.0420230616216757</c:v>
                </c:pt>
                <c:pt idx="24">
                  <c:v>1.0403060590438156</c:v>
                </c:pt>
                <c:pt idx="25">
                  <c:v>1.0380715245218981</c:v>
                </c:pt>
                <c:pt idx="26">
                  <c:v>1.0352760741970484</c:v>
                </c:pt>
                <c:pt idx="27">
                  <c:v>1.0318760654115124</c:v>
                </c:pt>
                <c:pt idx="28">
                  <c:v>1.0278279263335417</c:v>
                </c:pt>
                <c:pt idx="29">
                  <c:v>1.0230885135480563</c:v>
                </c:pt>
                <c:pt idx="30">
                  <c:v>1.0176154960206842</c:v>
                </c:pt>
                <c:pt idx="31">
                  <c:v>1.0113677633146296</c:v>
                </c:pt>
                <c:pt idx="32">
                  <c:v>1.0043058553925126</c:v>
                </c:pt>
                <c:pt idx="33">
                  <c:v>0.99639241077878471</c:v>
                </c:pt>
                <c:pt idx="34">
                  <c:v>0.98759262930382397</c:v>
                </c:pt>
                <c:pt idx="35">
                  <c:v>0.97787474511083194</c:v>
                </c:pt>
                <c:pt idx="36">
                  <c:v>0.96721050509449791</c:v>
                </c:pt>
                <c:pt idx="37">
                  <c:v>0.95557564746997514</c:v>
                </c:pt>
                <c:pt idx="38">
                  <c:v>0.9429503747560759</c:v>
                </c:pt>
                <c:pt idx="39">
                  <c:v>0.92931981511151518</c:v>
                </c:pt>
                <c:pt idx="40">
                  <c:v>0.91467446570062294</c:v>
                </c:pt>
                <c:pt idx="41">
                  <c:v>0.8990106115970915</c:v>
                </c:pt>
                <c:pt idx="42">
                  <c:v>0.88233071367131277</c:v>
                </c:pt>
                <c:pt idx="43">
                  <c:v>0.86464375895693701</c:v>
                </c:pt>
                <c:pt idx="44">
                  <c:v>0.84596556716122706</c:v>
                </c:pt>
                <c:pt idx="45">
                  <c:v>0.82631904727463679</c:v>
                </c:pt>
                <c:pt idx="46">
                  <c:v>0.80573439864783591</c:v>
                </c:pt>
                <c:pt idx="47">
                  <c:v>0.78424925143602375</c:v>
                </c:pt>
                <c:pt idx="48">
                  <c:v>0.76190874195448455</c:v>
                </c:pt>
                <c:pt idx="49">
                  <c:v>0.73876551923646971</c:v>
                </c:pt>
                <c:pt idx="50">
                  <c:v>0.71487967992219215</c:v>
                </c:pt>
                <c:pt idx="51">
                  <c:v>0.69031862952086964</c:v>
                </c:pt>
                <c:pt idx="52">
                  <c:v>0.66515686905886051</c:v>
                </c:pt>
                <c:pt idx="53">
                  <c:v>0.63947570713676938</c:v>
                </c:pt>
                <c:pt idx="54">
                  <c:v>0.61336289844637393</c:v>
                </c:pt>
                <c:pt idx="55">
                  <c:v>0.58691221082310352</c:v>
                </c:pt>
                <c:pt idx="56">
                  <c:v>0.56022292391037043</c:v>
                </c:pt>
                <c:pt idx="57">
                  <c:v>0.53339926346766342</c:v>
                </c:pt>
                <c:pt idx="58">
                  <c:v>0.50654977624562747</c:v>
                </c:pt>
                <c:pt idx="59">
                  <c:v>0.47978665116090857</c:v>
                </c:pt>
                <c:pt idx="60">
                  <c:v>0.45322499321621612</c:v>
                </c:pt>
                <c:pt idx="61">
                  <c:v>0.42698205721464788</c:v>
                </c:pt>
                <c:pt idx="62">
                  <c:v>0.40117644880272474</c:v>
                </c:pt>
                <c:pt idx="63">
                  <c:v>0.37592730073814407</c:v>
                </c:pt>
                <c:pt idx="64">
                  <c:v>0.3513534325137444</c:v>
                </c:pt>
                <c:pt idx="65">
                  <c:v>0.32757250157980145</c:v>
                </c:pt>
                <c:pt idx="66">
                  <c:v>0.30470015439699494</c:v>
                </c:pt>
                <c:pt idx="67">
                  <c:v>0.28284918542956983</c:v>
                </c:pt>
                <c:pt idx="68">
                  <c:v>0.26212871196225795</c:v>
                </c:pt>
                <c:pt idx="69">
                  <c:v>0.2426433723073721</c:v>
                </c:pt>
                <c:pt idx="70">
                  <c:v>0.22449255457344386</c:v>
                </c:pt>
                <c:pt idx="71">
                  <c:v>0.20776966270810437</c:v>
                </c:pt>
                <c:pt idx="72">
                  <c:v>0.19256142601996096</c:v>
                </c:pt>
                <c:pt idx="73">
                  <c:v>0.17894725784104948</c:v>
                </c:pt>
                <c:pt idx="74">
                  <c:v>0.166998668426107</c:v>
                </c:pt>
                <c:pt idx="75">
                  <c:v>0.15677873660899799</c:v>
                </c:pt>
                <c:pt idx="76">
                  <c:v>0.14834164415996787</c:v>
                </c:pt>
                <c:pt idx="77">
                  <c:v>0.14173227621759121</c:v>
                </c:pt>
                <c:pt idx="78">
                  <c:v>0.13698589061170952</c:v>
                </c:pt>
                <c:pt idx="79">
                  <c:v>0.134127858351338</c:v>
                </c:pt>
                <c:pt idx="80">
                  <c:v>0.13317347702523363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'EQ Solution L15'!$W$106:$W$186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L15'!$U$106:$U$186</c:f>
              <c:numCache>
                <c:formatCode>General</c:formatCode>
                <c:ptCount val="81"/>
                <c:pt idx="0">
                  <c:v>0.17055278893803205</c:v>
                </c:pt>
                <c:pt idx="1">
                  <c:v>0.17155165905051706</c:v>
                </c:pt>
                <c:pt idx="2">
                  <c:v>0.17457781340126455</c:v>
                </c:pt>
                <c:pt idx="3">
                  <c:v>0.17961219808189122</c:v>
                </c:pt>
                <c:pt idx="4">
                  <c:v>0.18662348288536523</c:v>
                </c:pt>
                <c:pt idx="5">
                  <c:v>0.19556824089739999</c:v>
                </c:pt>
                <c:pt idx="6">
                  <c:v>0.2063912013692728</c:v>
                </c:pt>
                <c:pt idx="7">
                  <c:v>0.21902557472996953</c:v>
                </c:pt>
                <c:pt idx="8">
                  <c:v>0.23339344823187758</c:v>
                </c:pt>
                <c:pt idx="9">
                  <c:v>0.24940625034154817</c:v>
                </c:pt>
                <c:pt idx="10">
                  <c:v>0.26696528158432209</c:v>
                </c:pt>
                <c:pt idx="11">
                  <c:v>0.28596230913011222</c:v>
                </c:pt>
                <c:pt idx="12">
                  <c:v>0.30628022197034488</c:v>
                </c:pt>
                <c:pt idx="13">
                  <c:v>0.32779374308803577</c:v>
                </c:pt>
                <c:pt idx="14">
                  <c:v>0.35037019457105012</c:v>
                </c:pt>
                <c:pt idx="15">
                  <c:v>0.37387031117100922</c:v>
                </c:pt>
                <c:pt idx="16">
                  <c:v>0.39814909737658355</c:v>
                </c:pt>
                <c:pt idx="17">
                  <c:v>0.4230567226601607</c:v>
                </c:pt>
                <c:pt idx="18">
                  <c:v>0.4484394491815139</c:v>
                </c:pt>
                <c:pt idx="19">
                  <c:v>0.47414058590122377</c:v>
                </c:pt>
                <c:pt idx="20">
                  <c:v>0.50000146277958279</c:v>
                </c:pt>
                <c:pt idx="21">
                  <c:v>0.52586241852163229</c:v>
                </c:pt>
                <c:pt idx="22">
                  <c:v>0.55156379518231724</c:v>
                </c:pt>
                <c:pt idx="23">
                  <c:v>0.57694693287198051</c:v>
                </c:pt>
                <c:pt idx="24">
                  <c:v>0.60185515780386178</c:v>
                </c:pt>
                <c:pt idx="25">
                  <c:v>0.62613475700188059</c:v>
                </c:pt>
                <c:pt idx="26">
                  <c:v>0.64963593313644952</c:v>
                </c:pt>
                <c:pt idx="27">
                  <c:v>0.67221373317380551</c:v>
                </c:pt>
                <c:pt idx="28">
                  <c:v>0.69372894480390901</c:v>
                </c:pt>
                <c:pt idx="29">
                  <c:v>0.71404895494509024</c:v>
                </c:pt>
                <c:pt idx="30">
                  <c:v>0.73304856500102178</c:v>
                </c:pt>
                <c:pt idx="31">
                  <c:v>0.7506107579569794</c:v>
                </c:pt>
                <c:pt idx="32">
                  <c:v>0.7666274128373094</c:v>
                </c:pt>
                <c:pt idx="33">
                  <c:v>0.78099996249430126</c:v>
                </c:pt>
                <c:pt idx="34">
                  <c:v>0.79363999115068118</c:v>
                </c:pt>
                <c:pt idx="35">
                  <c:v>0.80446976856534258</c:v>
                </c:pt>
                <c:pt idx="36">
                  <c:v>0.81342271812777456</c:v>
                </c:pt>
                <c:pt idx="37">
                  <c:v>0.82044381660578236</c:v>
                </c:pt>
                <c:pt idx="38">
                  <c:v>0.82548992367036855</c:v>
                </c:pt>
                <c:pt idx="39">
                  <c:v>0.8285300396998021</c:v>
                </c:pt>
                <c:pt idx="40">
                  <c:v>0.8295454907226899</c:v>
                </c:pt>
                <c:pt idx="41">
                  <c:v>0.82853003969980166</c:v>
                </c:pt>
                <c:pt idx="42">
                  <c:v>0.82548992367036866</c:v>
                </c:pt>
                <c:pt idx="43">
                  <c:v>0.82044381660578181</c:v>
                </c:pt>
                <c:pt idx="44">
                  <c:v>0.81342271812777467</c:v>
                </c:pt>
                <c:pt idx="45">
                  <c:v>0.80446976856534258</c:v>
                </c:pt>
                <c:pt idx="46">
                  <c:v>0.79363999115068096</c:v>
                </c:pt>
                <c:pt idx="47">
                  <c:v>0.78099996249430093</c:v>
                </c:pt>
                <c:pt idx="48">
                  <c:v>0.76662741283730873</c:v>
                </c:pt>
                <c:pt idx="49">
                  <c:v>0.75061075795697896</c:v>
                </c:pt>
                <c:pt idx="50">
                  <c:v>0.73304856500102178</c:v>
                </c:pt>
                <c:pt idx="51">
                  <c:v>0.7140489549450898</c:v>
                </c:pt>
                <c:pt idx="52">
                  <c:v>0.69372894480390879</c:v>
                </c:pt>
                <c:pt idx="53">
                  <c:v>0.67221373317380506</c:v>
                </c:pt>
                <c:pt idx="54">
                  <c:v>0.64963593313644896</c:v>
                </c:pt>
                <c:pt idx="55">
                  <c:v>0.62613475700188059</c:v>
                </c:pt>
                <c:pt idx="56">
                  <c:v>0.60185515780386123</c:v>
                </c:pt>
                <c:pt idx="57">
                  <c:v>0.57694693287198007</c:v>
                </c:pt>
                <c:pt idx="58">
                  <c:v>0.55156379518231657</c:v>
                </c:pt>
                <c:pt idx="59">
                  <c:v>0.52586241852163196</c:v>
                </c:pt>
                <c:pt idx="60">
                  <c:v>0.50000146277958279</c:v>
                </c:pt>
                <c:pt idx="61">
                  <c:v>0.47414058590122343</c:v>
                </c:pt>
                <c:pt idx="62">
                  <c:v>0.44843944918151357</c:v>
                </c:pt>
                <c:pt idx="63">
                  <c:v>0.42305672266016026</c:v>
                </c:pt>
                <c:pt idx="64">
                  <c:v>0.39814909737658311</c:v>
                </c:pt>
                <c:pt idx="65">
                  <c:v>0.37387031117100922</c:v>
                </c:pt>
                <c:pt idx="66">
                  <c:v>0.35037019457104968</c:v>
                </c:pt>
                <c:pt idx="67">
                  <c:v>0.32779374308803533</c:v>
                </c:pt>
                <c:pt idx="68">
                  <c:v>0.30628022197034444</c:v>
                </c:pt>
                <c:pt idx="69">
                  <c:v>0.28596230913011245</c:v>
                </c:pt>
                <c:pt idx="70">
                  <c:v>0.26696528158432209</c:v>
                </c:pt>
                <c:pt idx="71">
                  <c:v>0.24940625034154773</c:v>
                </c:pt>
                <c:pt idx="72">
                  <c:v>0.23339344823187713</c:v>
                </c:pt>
                <c:pt idx="73">
                  <c:v>0.2190255747299692</c:v>
                </c:pt>
                <c:pt idx="74">
                  <c:v>0.20639120136927303</c:v>
                </c:pt>
                <c:pt idx="75">
                  <c:v>0.19556824089739999</c:v>
                </c:pt>
                <c:pt idx="76">
                  <c:v>0.18662348288536534</c:v>
                </c:pt>
                <c:pt idx="77">
                  <c:v>0.17961219808189099</c:v>
                </c:pt>
                <c:pt idx="78">
                  <c:v>0.17457781340126433</c:v>
                </c:pt>
                <c:pt idx="79">
                  <c:v>0.17155165905051728</c:v>
                </c:pt>
                <c:pt idx="80">
                  <c:v>0.17055278893803205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'EQ Solution L15'!$W$106:$W$186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L15'!$T$106:$T$186</c:f>
              <c:numCache>
                <c:formatCode>General</c:formatCode>
                <c:ptCount val="81"/>
                <c:pt idx="0">
                  <c:v>0.82944721106196795</c:v>
                </c:pt>
                <c:pt idx="1">
                  <c:v>0.82844834094948294</c:v>
                </c:pt>
                <c:pt idx="2">
                  <c:v>0.82542218659873545</c:v>
                </c:pt>
                <c:pt idx="3">
                  <c:v>0.82038780191810878</c:v>
                </c:pt>
                <c:pt idx="4">
                  <c:v>0.81337651711463477</c:v>
                </c:pt>
                <c:pt idx="5">
                  <c:v>0.80443175910260001</c:v>
                </c:pt>
                <c:pt idx="6">
                  <c:v>0.7936087986307272</c:v>
                </c:pt>
                <c:pt idx="7">
                  <c:v>0.78097442527003047</c:v>
                </c:pt>
                <c:pt idx="8">
                  <c:v>0.76660655176812242</c:v>
                </c:pt>
                <c:pt idx="9">
                  <c:v>0.75059374965845183</c:v>
                </c:pt>
                <c:pt idx="10">
                  <c:v>0.73303471841567791</c:v>
                </c:pt>
                <c:pt idx="11">
                  <c:v>0.71403769086988778</c:v>
                </c:pt>
                <c:pt idx="12">
                  <c:v>0.69371977802965512</c:v>
                </c:pt>
                <c:pt idx="13">
                  <c:v>0.67220625691196423</c:v>
                </c:pt>
                <c:pt idx="14">
                  <c:v>0.64962980542894988</c:v>
                </c:pt>
                <c:pt idx="15">
                  <c:v>0.62612968882899078</c:v>
                </c:pt>
                <c:pt idx="16">
                  <c:v>0.60185090262341645</c:v>
                </c:pt>
                <c:pt idx="17">
                  <c:v>0.5769432773398393</c:v>
                </c:pt>
                <c:pt idx="18">
                  <c:v>0.5515605508184861</c:v>
                </c:pt>
                <c:pt idx="19">
                  <c:v>0.52585941409877623</c:v>
                </c:pt>
                <c:pt idx="20">
                  <c:v>0.49999853722041721</c:v>
                </c:pt>
                <c:pt idx="21">
                  <c:v>0.47413758147836771</c:v>
                </c:pt>
                <c:pt idx="22">
                  <c:v>0.44843620481768276</c:v>
                </c:pt>
                <c:pt idx="23">
                  <c:v>0.42305306712801949</c:v>
                </c:pt>
                <c:pt idx="24">
                  <c:v>0.39814484219613822</c:v>
                </c:pt>
                <c:pt idx="25">
                  <c:v>0.37386524299811941</c:v>
                </c:pt>
                <c:pt idx="26">
                  <c:v>0.35036406686355048</c:v>
                </c:pt>
                <c:pt idx="27">
                  <c:v>0.32778626682619449</c:v>
                </c:pt>
                <c:pt idx="28">
                  <c:v>0.30627105519609099</c:v>
                </c:pt>
                <c:pt idx="29">
                  <c:v>0.28595104505490976</c:v>
                </c:pt>
                <c:pt idx="30">
                  <c:v>0.26695143499897822</c:v>
                </c:pt>
                <c:pt idx="31">
                  <c:v>0.2493892420430206</c:v>
                </c:pt>
                <c:pt idx="32">
                  <c:v>0.2333725871626906</c:v>
                </c:pt>
                <c:pt idx="33">
                  <c:v>0.21900003750569874</c:v>
                </c:pt>
                <c:pt idx="34">
                  <c:v>0.20636000884931882</c:v>
                </c:pt>
                <c:pt idx="35">
                  <c:v>0.19553023143465742</c:v>
                </c:pt>
                <c:pt idx="36">
                  <c:v>0.18657728187222544</c:v>
                </c:pt>
                <c:pt idx="37">
                  <c:v>0.17955618339421764</c:v>
                </c:pt>
                <c:pt idx="38">
                  <c:v>0.17451007632963145</c:v>
                </c:pt>
                <c:pt idx="39">
                  <c:v>0.1714699603001979</c:v>
                </c:pt>
                <c:pt idx="40">
                  <c:v>0.1704545092773101</c:v>
                </c:pt>
                <c:pt idx="41">
                  <c:v>0.17146996030019834</c:v>
                </c:pt>
                <c:pt idx="42">
                  <c:v>0.17451007632963134</c:v>
                </c:pt>
                <c:pt idx="43">
                  <c:v>0.17955618339421819</c:v>
                </c:pt>
                <c:pt idx="44">
                  <c:v>0.18657728187222533</c:v>
                </c:pt>
                <c:pt idx="45">
                  <c:v>0.19553023143465742</c:v>
                </c:pt>
                <c:pt idx="46">
                  <c:v>0.20636000884931904</c:v>
                </c:pt>
                <c:pt idx="47">
                  <c:v>0.21900003750569907</c:v>
                </c:pt>
                <c:pt idx="48">
                  <c:v>0.23337258716269127</c:v>
                </c:pt>
                <c:pt idx="49">
                  <c:v>0.24938924204302104</c:v>
                </c:pt>
                <c:pt idx="50">
                  <c:v>0.26695143499897822</c:v>
                </c:pt>
                <c:pt idx="51">
                  <c:v>0.2859510450549102</c:v>
                </c:pt>
                <c:pt idx="52">
                  <c:v>0.30627105519609121</c:v>
                </c:pt>
                <c:pt idx="53">
                  <c:v>0.32778626682619494</c:v>
                </c:pt>
                <c:pt idx="54">
                  <c:v>0.35036406686355104</c:v>
                </c:pt>
                <c:pt idx="55">
                  <c:v>0.37386524299811941</c:v>
                </c:pt>
                <c:pt idx="56">
                  <c:v>0.39814484219613877</c:v>
                </c:pt>
                <c:pt idx="57">
                  <c:v>0.42305306712801993</c:v>
                </c:pt>
                <c:pt idx="58">
                  <c:v>0.44843620481768343</c:v>
                </c:pt>
                <c:pt idx="59">
                  <c:v>0.47413758147836804</c:v>
                </c:pt>
                <c:pt idx="60">
                  <c:v>0.49999853722041721</c:v>
                </c:pt>
                <c:pt idx="61">
                  <c:v>0.52585941409877657</c:v>
                </c:pt>
                <c:pt idx="62">
                  <c:v>0.55156055081848643</c:v>
                </c:pt>
                <c:pt idx="63">
                  <c:v>0.57694327733983974</c:v>
                </c:pt>
                <c:pt idx="64">
                  <c:v>0.60185090262341689</c:v>
                </c:pt>
                <c:pt idx="65">
                  <c:v>0.62612968882899078</c:v>
                </c:pt>
                <c:pt idx="66">
                  <c:v>0.64962980542895032</c:v>
                </c:pt>
                <c:pt idx="67">
                  <c:v>0.67220625691196467</c:v>
                </c:pt>
                <c:pt idx="68">
                  <c:v>0.69371977802965556</c:v>
                </c:pt>
                <c:pt idx="69">
                  <c:v>0.71403769086988755</c:v>
                </c:pt>
                <c:pt idx="70">
                  <c:v>0.73303471841567791</c:v>
                </c:pt>
                <c:pt idx="71">
                  <c:v>0.75059374965845227</c:v>
                </c:pt>
                <c:pt idx="72">
                  <c:v>0.76660655176812287</c:v>
                </c:pt>
                <c:pt idx="73">
                  <c:v>0.7809744252700308</c:v>
                </c:pt>
                <c:pt idx="74">
                  <c:v>0.79360879863072697</c:v>
                </c:pt>
                <c:pt idx="75">
                  <c:v>0.80443175910260001</c:v>
                </c:pt>
                <c:pt idx="76">
                  <c:v>0.81337651711463466</c:v>
                </c:pt>
                <c:pt idx="77">
                  <c:v>0.82038780191810901</c:v>
                </c:pt>
                <c:pt idx="78">
                  <c:v>0.82542218659873567</c:v>
                </c:pt>
                <c:pt idx="79">
                  <c:v>0.82844834094948272</c:v>
                </c:pt>
                <c:pt idx="80">
                  <c:v>0.82944721106196795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'EQ Solution L16'!#REF!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7"/>
          <c:order val="7"/>
          <c:tx>
            <c:v>Shift Test</c:v>
          </c:tx>
          <c:marker>
            <c:symbol val="none"/>
          </c:marker>
          <c:xVal>
            <c:numRef>
              <c:f>'EQ Solution L16'!#REF!</c:f>
            </c:numRef>
          </c:xVal>
          <c:yVal>
            <c:numRef>
              <c:f>'EQ Solution L16'!#REF!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'EQ Solution L15'!$Y$106:$Y$186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L15'!$U$106:$U$186</c:f>
              <c:numCache>
                <c:formatCode>General</c:formatCode>
                <c:ptCount val="81"/>
                <c:pt idx="0">
                  <c:v>0.17055278893803205</c:v>
                </c:pt>
                <c:pt idx="1">
                  <c:v>0.17155165905051706</c:v>
                </c:pt>
                <c:pt idx="2">
                  <c:v>0.17457781340126455</c:v>
                </c:pt>
                <c:pt idx="3">
                  <c:v>0.17961219808189122</c:v>
                </c:pt>
                <c:pt idx="4">
                  <c:v>0.18662348288536523</c:v>
                </c:pt>
                <c:pt idx="5">
                  <c:v>0.19556824089739999</c:v>
                </c:pt>
                <c:pt idx="6">
                  <c:v>0.2063912013692728</c:v>
                </c:pt>
                <c:pt idx="7">
                  <c:v>0.21902557472996953</c:v>
                </c:pt>
                <c:pt idx="8">
                  <c:v>0.23339344823187758</c:v>
                </c:pt>
                <c:pt idx="9">
                  <c:v>0.24940625034154817</c:v>
                </c:pt>
                <c:pt idx="10">
                  <c:v>0.26696528158432209</c:v>
                </c:pt>
                <c:pt idx="11">
                  <c:v>0.28596230913011222</c:v>
                </c:pt>
                <c:pt idx="12">
                  <c:v>0.30628022197034488</c:v>
                </c:pt>
                <c:pt idx="13">
                  <c:v>0.32779374308803577</c:v>
                </c:pt>
                <c:pt idx="14">
                  <c:v>0.35037019457105012</c:v>
                </c:pt>
                <c:pt idx="15">
                  <c:v>0.37387031117100922</c:v>
                </c:pt>
                <c:pt idx="16">
                  <c:v>0.39814909737658355</c:v>
                </c:pt>
                <c:pt idx="17">
                  <c:v>0.4230567226601607</c:v>
                </c:pt>
                <c:pt idx="18">
                  <c:v>0.4484394491815139</c:v>
                </c:pt>
                <c:pt idx="19">
                  <c:v>0.47414058590122377</c:v>
                </c:pt>
                <c:pt idx="20">
                  <c:v>0.50000146277958279</c:v>
                </c:pt>
                <c:pt idx="21">
                  <c:v>0.52586241852163229</c:v>
                </c:pt>
                <c:pt idx="22">
                  <c:v>0.55156379518231724</c:v>
                </c:pt>
                <c:pt idx="23">
                  <c:v>0.57694693287198051</c:v>
                </c:pt>
                <c:pt idx="24">
                  <c:v>0.60185515780386178</c:v>
                </c:pt>
                <c:pt idx="25">
                  <c:v>0.62613475700188059</c:v>
                </c:pt>
                <c:pt idx="26">
                  <c:v>0.64963593313644952</c:v>
                </c:pt>
                <c:pt idx="27">
                  <c:v>0.67221373317380551</c:v>
                </c:pt>
                <c:pt idx="28">
                  <c:v>0.69372894480390901</c:v>
                </c:pt>
                <c:pt idx="29">
                  <c:v>0.71404895494509024</c:v>
                </c:pt>
                <c:pt idx="30">
                  <c:v>0.73304856500102178</c:v>
                </c:pt>
                <c:pt idx="31">
                  <c:v>0.7506107579569794</c:v>
                </c:pt>
                <c:pt idx="32">
                  <c:v>0.7666274128373094</c:v>
                </c:pt>
                <c:pt idx="33">
                  <c:v>0.78099996249430126</c:v>
                </c:pt>
                <c:pt idx="34">
                  <c:v>0.79363999115068118</c:v>
                </c:pt>
                <c:pt idx="35">
                  <c:v>0.80446976856534258</c:v>
                </c:pt>
                <c:pt idx="36">
                  <c:v>0.81342271812777456</c:v>
                </c:pt>
                <c:pt idx="37">
                  <c:v>0.82044381660578236</c:v>
                </c:pt>
                <c:pt idx="38">
                  <c:v>0.82548992367036855</c:v>
                </c:pt>
                <c:pt idx="39">
                  <c:v>0.8285300396998021</c:v>
                </c:pt>
                <c:pt idx="40">
                  <c:v>0.8295454907226899</c:v>
                </c:pt>
                <c:pt idx="41">
                  <c:v>0.82853003969980166</c:v>
                </c:pt>
                <c:pt idx="42">
                  <c:v>0.82548992367036866</c:v>
                </c:pt>
                <c:pt idx="43">
                  <c:v>0.82044381660578181</c:v>
                </c:pt>
                <c:pt idx="44">
                  <c:v>0.81342271812777467</c:v>
                </c:pt>
                <c:pt idx="45">
                  <c:v>0.80446976856534258</c:v>
                </c:pt>
                <c:pt idx="46">
                  <c:v>0.79363999115068096</c:v>
                </c:pt>
                <c:pt idx="47">
                  <c:v>0.78099996249430093</c:v>
                </c:pt>
                <c:pt idx="48">
                  <c:v>0.76662741283730873</c:v>
                </c:pt>
                <c:pt idx="49">
                  <c:v>0.75061075795697896</c:v>
                </c:pt>
                <c:pt idx="50">
                  <c:v>0.73304856500102178</c:v>
                </c:pt>
                <c:pt idx="51">
                  <c:v>0.7140489549450898</c:v>
                </c:pt>
                <c:pt idx="52">
                  <c:v>0.69372894480390879</c:v>
                </c:pt>
                <c:pt idx="53">
                  <c:v>0.67221373317380506</c:v>
                </c:pt>
                <c:pt idx="54">
                  <c:v>0.64963593313644896</c:v>
                </c:pt>
                <c:pt idx="55">
                  <c:v>0.62613475700188059</c:v>
                </c:pt>
                <c:pt idx="56">
                  <c:v>0.60185515780386123</c:v>
                </c:pt>
                <c:pt idx="57">
                  <c:v>0.57694693287198007</c:v>
                </c:pt>
                <c:pt idx="58">
                  <c:v>0.55156379518231657</c:v>
                </c:pt>
                <c:pt idx="59">
                  <c:v>0.52586241852163196</c:v>
                </c:pt>
                <c:pt idx="60">
                  <c:v>0.50000146277958279</c:v>
                </c:pt>
                <c:pt idx="61">
                  <c:v>0.47414058590122343</c:v>
                </c:pt>
                <c:pt idx="62">
                  <c:v>0.44843944918151357</c:v>
                </c:pt>
                <c:pt idx="63">
                  <c:v>0.42305672266016026</c:v>
                </c:pt>
                <c:pt idx="64">
                  <c:v>0.39814909737658311</c:v>
                </c:pt>
                <c:pt idx="65">
                  <c:v>0.37387031117100922</c:v>
                </c:pt>
                <c:pt idx="66">
                  <c:v>0.35037019457104968</c:v>
                </c:pt>
                <c:pt idx="67">
                  <c:v>0.32779374308803533</c:v>
                </c:pt>
                <c:pt idx="68">
                  <c:v>0.30628022197034444</c:v>
                </c:pt>
                <c:pt idx="69">
                  <c:v>0.28596230913011245</c:v>
                </c:pt>
                <c:pt idx="70">
                  <c:v>0.26696528158432209</c:v>
                </c:pt>
                <c:pt idx="71">
                  <c:v>0.24940625034154773</c:v>
                </c:pt>
                <c:pt idx="72">
                  <c:v>0.23339344823187713</c:v>
                </c:pt>
                <c:pt idx="73">
                  <c:v>0.2190255747299692</c:v>
                </c:pt>
                <c:pt idx="74">
                  <c:v>0.20639120136927303</c:v>
                </c:pt>
                <c:pt idx="75">
                  <c:v>0.19556824089739999</c:v>
                </c:pt>
                <c:pt idx="76">
                  <c:v>0.18662348288536534</c:v>
                </c:pt>
                <c:pt idx="77">
                  <c:v>0.17961219808189099</c:v>
                </c:pt>
                <c:pt idx="78">
                  <c:v>0.17457781340126433</c:v>
                </c:pt>
                <c:pt idx="79">
                  <c:v>0.17155165905051728</c:v>
                </c:pt>
                <c:pt idx="80">
                  <c:v>0.17055278893803205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'EQ Solution L15'!$Y$106:$Y$184</c:f>
              <c:numCache>
                <c:formatCode>General</c:formatCode>
                <c:ptCount val="79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</c:numCache>
            </c:numRef>
          </c:xVal>
          <c:yVal>
            <c:numRef>
              <c:f>'EQ Solution L15'!$T$106:$T$186</c:f>
              <c:numCache>
                <c:formatCode>General</c:formatCode>
                <c:ptCount val="81"/>
                <c:pt idx="0">
                  <c:v>0.82944721106196795</c:v>
                </c:pt>
                <c:pt idx="1">
                  <c:v>0.82844834094948294</c:v>
                </c:pt>
                <c:pt idx="2">
                  <c:v>0.82542218659873545</c:v>
                </c:pt>
                <c:pt idx="3">
                  <c:v>0.82038780191810878</c:v>
                </c:pt>
                <c:pt idx="4">
                  <c:v>0.81337651711463477</c:v>
                </c:pt>
                <c:pt idx="5">
                  <c:v>0.80443175910260001</c:v>
                </c:pt>
                <c:pt idx="6">
                  <c:v>0.7936087986307272</c:v>
                </c:pt>
                <c:pt idx="7">
                  <c:v>0.78097442527003047</c:v>
                </c:pt>
                <c:pt idx="8">
                  <c:v>0.76660655176812242</c:v>
                </c:pt>
                <c:pt idx="9">
                  <c:v>0.75059374965845183</c:v>
                </c:pt>
                <c:pt idx="10">
                  <c:v>0.73303471841567791</c:v>
                </c:pt>
                <c:pt idx="11">
                  <c:v>0.71403769086988778</c:v>
                </c:pt>
                <c:pt idx="12">
                  <c:v>0.69371977802965512</c:v>
                </c:pt>
                <c:pt idx="13">
                  <c:v>0.67220625691196423</c:v>
                </c:pt>
                <c:pt idx="14">
                  <c:v>0.64962980542894988</c:v>
                </c:pt>
                <c:pt idx="15">
                  <c:v>0.62612968882899078</c:v>
                </c:pt>
                <c:pt idx="16">
                  <c:v>0.60185090262341645</c:v>
                </c:pt>
                <c:pt idx="17">
                  <c:v>0.5769432773398393</c:v>
                </c:pt>
                <c:pt idx="18">
                  <c:v>0.5515605508184861</c:v>
                </c:pt>
                <c:pt idx="19">
                  <c:v>0.52585941409877623</c:v>
                </c:pt>
                <c:pt idx="20">
                  <c:v>0.49999853722041721</c:v>
                </c:pt>
                <c:pt idx="21">
                  <c:v>0.47413758147836771</c:v>
                </c:pt>
                <c:pt idx="22">
                  <c:v>0.44843620481768276</c:v>
                </c:pt>
                <c:pt idx="23">
                  <c:v>0.42305306712801949</c:v>
                </c:pt>
                <c:pt idx="24">
                  <c:v>0.39814484219613822</c:v>
                </c:pt>
                <c:pt idx="25">
                  <c:v>0.37386524299811941</c:v>
                </c:pt>
                <c:pt idx="26">
                  <c:v>0.35036406686355048</c:v>
                </c:pt>
                <c:pt idx="27">
                  <c:v>0.32778626682619449</c:v>
                </c:pt>
                <c:pt idx="28">
                  <c:v>0.30627105519609099</c:v>
                </c:pt>
                <c:pt idx="29">
                  <c:v>0.28595104505490976</c:v>
                </c:pt>
                <c:pt idx="30">
                  <c:v>0.26695143499897822</c:v>
                </c:pt>
                <c:pt idx="31">
                  <c:v>0.2493892420430206</c:v>
                </c:pt>
                <c:pt idx="32">
                  <c:v>0.2333725871626906</c:v>
                </c:pt>
                <c:pt idx="33">
                  <c:v>0.21900003750569874</c:v>
                </c:pt>
                <c:pt idx="34">
                  <c:v>0.20636000884931882</c:v>
                </c:pt>
                <c:pt idx="35">
                  <c:v>0.19553023143465742</c:v>
                </c:pt>
                <c:pt idx="36">
                  <c:v>0.18657728187222544</c:v>
                </c:pt>
                <c:pt idx="37">
                  <c:v>0.17955618339421764</c:v>
                </c:pt>
                <c:pt idx="38">
                  <c:v>0.17451007632963145</c:v>
                </c:pt>
                <c:pt idx="39">
                  <c:v>0.1714699603001979</c:v>
                </c:pt>
                <c:pt idx="40">
                  <c:v>0.1704545092773101</c:v>
                </c:pt>
                <c:pt idx="41">
                  <c:v>0.17146996030019834</c:v>
                </c:pt>
                <c:pt idx="42">
                  <c:v>0.17451007632963134</c:v>
                </c:pt>
                <c:pt idx="43">
                  <c:v>0.17955618339421819</c:v>
                </c:pt>
                <c:pt idx="44">
                  <c:v>0.18657728187222533</c:v>
                </c:pt>
                <c:pt idx="45">
                  <c:v>0.19553023143465742</c:v>
                </c:pt>
                <c:pt idx="46">
                  <c:v>0.20636000884931904</c:v>
                </c:pt>
                <c:pt idx="47">
                  <c:v>0.21900003750569907</c:v>
                </c:pt>
                <c:pt idx="48">
                  <c:v>0.23337258716269127</c:v>
                </c:pt>
                <c:pt idx="49">
                  <c:v>0.24938924204302104</c:v>
                </c:pt>
                <c:pt idx="50">
                  <c:v>0.26695143499897822</c:v>
                </c:pt>
                <c:pt idx="51">
                  <c:v>0.2859510450549102</c:v>
                </c:pt>
                <c:pt idx="52">
                  <c:v>0.30627105519609121</c:v>
                </c:pt>
                <c:pt idx="53">
                  <c:v>0.32778626682619494</c:v>
                </c:pt>
                <c:pt idx="54">
                  <c:v>0.35036406686355104</c:v>
                </c:pt>
                <c:pt idx="55">
                  <c:v>0.37386524299811941</c:v>
                </c:pt>
                <c:pt idx="56">
                  <c:v>0.39814484219613877</c:v>
                </c:pt>
                <c:pt idx="57">
                  <c:v>0.42305306712801993</c:v>
                </c:pt>
                <c:pt idx="58">
                  <c:v>0.44843620481768343</c:v>
                </c:pt>
                <c:pt idx="59">
                  <c:v>0.47413758147836804</c:v>
                </c:pt>
                <c:pt idx="60">
                  <c:v>0.49999853722041721</c:v>
                </c:pt>
                <c:pt idx="61">
                  <c:v>0.52585941409877657</c:v>
                </c:pt>
                <c:pt idx="62">
                  <c:v>0.55156055081848643</c:v>
                </c:pt>
                <c:pt idx="63">
                  <c:v>0.57694327733983974</c:v>
                </c:pt>
                <c:pt idx="64">
                  <c:v>0.60185090262341689</c:v>
                </c:pt>
                <c:pt idx="65">
                  <c:v>0.62612968882899078</c:v>
                </c:pt>
                <c:pt idx="66">
                  <c:v>0.64962980542895032</c:v>
                </c:pt>
                <c:pt idx="67">
                  <c:v>0.67220625691196467</c:v>
                </c:pt>
                <c:pt idx="68">
                  <c:v>0.69371977802965556</c:v>
                </c:pt>
                <c:pt idx="69">
                  <c:v>0.71403769086988755</c:v>
                </c:pt>
                <c:pt idx="70">
                  <c:v>0.73303471841567791</c:v>
                </c:pt>
                <c:pt idx="71">
                  <c:v>0.75059374965845227</c:v>
                </c:pt>
                <c:pt idx="72">
                  <c:v>0.76660655176812287</c:v>
                </c:pt>
                <c:pt idx="73">
                  <c:v>0.7809744252700308</c:v>
                </c:pt>
                <c:pt idx="74">
                  <c:v>0.79360879863072697</c:v>
                </c:pt>
                <c:pt idx="75">
                  <c:v>0.80443175910260001</c:v>
                </c:pt>
                <c:pt idx="76">
                  <c:v>0.81337651711463466</c:v>
                </c:pt>
                <c:pt idx="77">
                  <c:v>0.82038780191810901</c:v>
                </c:pt>
                <c:pt idx="78">
                  <c:v>0.82542218659873567</c:v>
                </c:pt>
                <c:pt idx="79">
                  <c:v>0.82844834094948272</c:v>
                </c:pt>
                <c:pt idx="80">
                  <c:v>0.82944721106196795</c:v>
                </c:pt>
              </c:numCache>
            </c:numRef>
          </c:yVal>
          <c:smooth val="1"/>
        </c:ser>
        <c:dLbls/>
        <c:axId val="95118848"/>
        <c:axId val="95120768"/>
      </c:scatterChart>
      <c:valAx>
        <c:axId val="95118848"/>
        <c:scaling>
          <c:orientation val="minMax"/>
          <c:max val="0.5"/>
          <c:min val="-0.5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Time,</a:t>
                </a:r>
                <a:r>
                  <a:rPr lang="en-GB" sz="1600" baseline="0"/>
                  <a:t> UI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0.47643809287618577"/>
              <c:y val="0.90283517324153584"/>
            </c:manualLayout>
          </c:layout>
        </c:title>
        <c:numFmt formatCode="0.00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120768"/>
        <c:crosses val="autoZero"/>
        <c:crossBetween val="midCat"/>
        <c:majorUnit val="0.25"/>
        <c:minorUnit val="0.05"/>
      </c:valAx>
      <c:valAx>
        <c:axId val="951207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800"/>
                  <a:t>Amplitude,</a:t>
                </a:r>
                <a:r>
                  <a:rPr lang="en-GB" sz="1800" baseline="0"/>
                  <a:t> Normalised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1.8021369376072141E-2"/>
              <c:y val="0.1798535987021724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95118848"/>
        <c:crossesAt val="-1"/>
        <c:crossBetween val="midCat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2000"/>
            </a:pPr>
            <a:r>
              <a:rPr lang="en-GB" sz="2000"/>
              <a:t>Equalised</a:t>
            </a:r>
            <a:r>
              <a:rPr lang="en-GB" sz="2000" baseline="0"/>
              <a:t> Inner Eye</a:t>
            </a:r>
            <a:endParaRPr lang="en-GB" sz="2000"/>
          </a:p>
        </c:rich>
      </c:tx>
      <c:layout>
        <c:manualLayout>
          <c:xMode val="edge"/>
          <c:yMode val="edge"/>
          <c:x val="0.31220369107405105"/>
          <c:y val="1.7028449333280581E-2"/>
        </c:manualLayout>
      </c:layout>
    </c:title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'EQ Solution L14'!$X$66:$X$146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L14'!$G$66:$G$146</c:f>
              <c:numCache>
                <c:formatCode>General</c:formatCode>
                <c:ptCount val="81"/>
                <c:pt idx="0">
                  <c:v>0.87306481218377607</c:v>
                </c:pt>
                <c:pt idx="1">
                  <c:v>0.87209366813138045</c:v>
                </c:pt>
                <c:pt idx="2">
                  <c:v>0.86918547067437668</c:v>
                </c:pt>
                <c:pt idx="3">
                  <c:v>0.86435588557237952</c:v>
                </c:pt>
                <c:pt idx="4">
                  <c:v>0.85763089485613953</c:v>
                </c:pt>
                <c:pt idx="5">
                  <c:v>0.84904660629901008</c:v>
                </c:pt>
                <c:pt idx="6">
                  <c:v>0.83864898833840484</c:v>
                </c:pt>
                <c:pt idx="7">
                  <c:v>0.8264935321370126</c:v>
                </c:pt>
                <c:pt idx="8">
                  <c:v>0.81264484299389539</c:v>
                </c:pt>
                <c:pt idx="9">
                  <c:v>0.79717616385920287</c:v>
                </c:pt>
                <c:pt idx="10">
                  <c:v>0.78016883427304018</c:v>
                </c:pt>
                <c:pt idx="11">
                  <c:v>0.76171168863636851</c:v>
                </c:pt>
                <c:pt idx="12">
                  <c:v>0.74190039832419785</c:v>
                </c:pt>
                <c:pt idx="13">
                  <c:v>0.7208367627605774</c:v>
                </c:pt>
                <c:pt idx="14">
                  <c:v>0.69862795518016074</c:v>
                </c:pt>
                <c:pt idx="15">
                  <c:v>0.67538572938947172</c:v>
                </c:pt>
                <c:pt idx="16">
                  <c:v>0.65122559439758698</c:v>
                </c:pt>
                <c:pt idx="17">
                  <c:v>0.62626596429483994</c:v>
                </c:pt>
                <c:pt idx="18">
                  <c:v>0.60062729120276737</c:v>
                </c:pt>
                <c:pt idx="19">
                  <c:v>0.57443118948253213</c:v>
                </c:pt>
                <c:pt idx="20">
                  <c:v>0.54779955965690286</c:v>
                </c:pt>
                <c:pt idx="21">
                  <c:v>0.52085372065868518</c:v>
                </c:pt>
                <c:pt idx="22">
                  <c:v>0.49371355905460079</c:v>
                </c:pt>
                <c:pt idx="23">
                  <c:v>0.46649670379914476</c:v>
                </c:pt>
                <c:pt idx="24">
                  <c:v>0.43931773484245712</c:v>
                </c:pt>
                <c:pt idx="25">
                  <c:v>0.41228743354780639</c:v>
                </c:pt>
                <c:pt idx="26">
                  <c:v>0.38551208236999535</c:v>
                </c:pt>
                <c:pt idx="27">
                  <c:v>0.35909282061180381</c:v>
                </c:pt>
                <c:pt idx="28">
                  <c:v>0.33312506232128769</c:v>
                </c:pt>
                <c:pt idx="29">
                  <c:v>0.30769798153181577</c:v>
                </c:pt>
                <c:pt idx="30">
                  <c:v>0.28289406909570308</c:v>
                </c:pt>
                <c:pt idx="31">
                  <c:v>0.25878876434058301</c:v>
                </c:pt>
                <c:pt idx="32">
                  <c:v>0.23545016370663532</c:v>
                </c:pt>
                <c:pt idx="33">
                  <c:v>0.21293880742529006</c:v>
                </c:pt>
                <c:pt idx="34">
                  <c:v>0.19130754419961074</c:v>
                </c:pt>
                <c:pt idx="35">
                  <c:v>0.17060147276661819</c:v>
                </c:pt>
                <c:pt idx="36">
                  <c:v>0.15085795818508899</c:v>
                </c:pt>
                <c:pt idx="37">
                  <c:v>0.13210671971997207</c:v>
                </c:pt>
                <c:pt idx="38">
                  <c:v>0.114369986305628</c:v>
                </c:pt>
                <c:pt idx="39">
                  <c:v>9.766271478106929E-2</c:v>
                </c:pt>
                <c:pt idx="40">
                  <c:v>8.1992865414618532E-2</c:v>
                </c:pt>
                <c:pt idx="41">
                  <c:v>6.7361728683000444E-2</c:v>
                </c:pt>
                <c:pt idx="42">
                  <c:v>5.3764296847296632E-2</c:v>
                </c:pt>
                <c:pt idx="43">
                  <c:v>4.1189673578360154E-2</c:v>
                </c:pt>
                <c:pt idx="44">
                  <c:v>2.9621514726626219E-2</c:v>
                </c:pt>
                <c:pt idx="45">
                  <c:v>1.9038493301825731E-2</c:v>
                </c:pt>
                <c:pt idx="46">
                  <c:v>9.4147818200157416E-3</c:v>
                </c:pt>
                <c:pt idx="47">
                  <c:v>7.2054537898380002E-4</c:v>
                </c:pt>
                <c:pt idx="48">
                  <c:v>-7.0775608733152726E-3</c:v>
                </c:pt>
                <c:pt idx="49">
                  <c:v>-1.4015895822535287E-2</c:v>
                </c:pt>
                <c:pt idx="50">
                  <c:v>-2.0133343507275255E-2</c:v>
                </c:pt>
                <c:pt idx="51">
                  <c:v>-2.5470836238964119E-2</c:v>
                </c:pt>
                <c:pt idx="52">
                  <c:v>-3.0070894127945797E-2</c:v>
                </c:pt>
                <c:pt idx="53">
                  <c:v>-3.3977184836340255E-2</c:v>
                </c:pt>
                <c:pt idx="54">
                  <c:v>-3.7234106781871487E-2</c:v>
                </c:pt>
                <c:pt idx="55">
                  <c:v>-3.9886398422563293E-2</c:v>
                </c:pt>
                <c:pt idx="56">
                  <c:v>-4.1978775671987753E-2</c:v>
                </c:pt>
                <c:pt idx="57">
                  <c:v>-4.3555598938995924E-2</c:v>
                </c:pt>
                <c:pt idx="58">
                  <c:v>-4.4660570763200055E-2</c:v>
                </c:pt>
                <c:pt idx="59">
                  <c:v>-4.5336464534738191E-2</c:v>
                </c:pt>
                <c:pt idx="60">
                  <c:v>-4.5624884349024043E-2</c:v>
                </c:pt>
                <c:pt idx="61">
                  <c:v>-4.556605565752242E-2</c:v>
                </c:pt>
                <c:pt idx="62">
                  <c:v>-4.5198646035699744E-2</c:v>
                </c:pt>
                <c:pt idx="63">
                  <c:v>-4.4559615099312062E-2</c:v>
                </c:pt>
                <c:pt idx="64">
                  <c:v>-4.3684092358962173E-2</c:v>
                </c:pt>
                <c:pt idx="65">
                  <c:v>-4.2605281608168191E-2</c:v>
                </c:pt>
                <c:pt idx="66">
                  <c:v>-4.1354390288977159E-2</c:v>
                </c:pt>
                <c:pt idx="67">
                  <c:v>-3.9960582167762743E-2</c:v>
                </c:pt>
                <c:pt idx="68">
                  <c:v>-3.8450951578191117E-2</c:v>
                </c:pt>
                <c:pt idx="69">
                  <c:v>-3.6850517444160402E-2</c:v>
                </c:pt>
                <c:pt idx="70">
                  <c:v>-3.5182235278527811E-2</c:v>
                </c:pt>
                <c:pt idx="71">
                  <c:v>-3.3467025359483323E-2</c:v>
                </c:pt>
                <c:pt idx="72">
                  <c:v>-3.1723815311598784E-2</c:v>
                </c:pt>
                <c:pt idx="73">
                  <c:v>-2.9969595359331587E-2</c:v>
                </c:pt>
                <c:pt idx="74">
                  <c:v>-2.8219484573918409E-2</c:v>
                </c:pt>
                <c:pt idx="75">
                  <c:v>-2.6486806497445652E-2</c:v>
                </c:pt>
                <c:pt idx="76">
                  <c:v>-2.4783172598140047E-2</c:v>
                </c:pt>
                <c:pt idx="77">
                  <c:v>-2.311857208672834E-2</c:v>
                </c:pt>
                <c:pt idx="78">
                  <c:v>-2.1501466703593267E-2</c:v>
                </c:pt>
                <c:pt idx="79">
                  <c:v>-1.993888916928516E-2</c:v>
                </c:pt>
                <c:pt idx="80">
                  <c:v>-1.8436544075883386E-2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'EQ Solution L14'!$X$66:$X$146</c:f>
              <c:numCache>
                <c:formatCode>0.00</c:formatCode>
                <c:ptCount val="81"/>
                <c:pt idx="0">
                  <c:v>-0.8015462499999999</c:v>
                </c:pt>
                <c:pt idx="1">
                  <c:v>-0.77654624999999977</c:v>
                </c:pt>
                <c:pt idx="2">
                  <c:v>-0.75154624999999986</c:v>
                </c:pt>
                <c:pt idx="3">
                  <c:v>-0.72654624999999995</c:v>
                </c:pt>
                <c:pt idx="4">
                  <c:v>-0.70154624999999982</c:v>
                </c:pt>
                <c:pt idx="5">
                  <c:v>-0.6765462499999999</c:v>
                </c:pt>
                <c:pt idx="6">
                  <c:v>-0.65154624999999977</c:v>
                </c:pt>
                <c:pt idx="7">
                  <c:v>-0.62654624999999986</c:v>
                </c:pt>
                <c:pt idx="8">
                  <c:v>-0.60154624999999973</c:v>
                </c:pt>
                <c:pt idx="9">
                  <c:v>-0.57654624999999982</c:v>
                </c:pt>
                <c:pt idx="10">
                  <c:v>-0.5515462499999999</c:v>
                </c:pt>
                <c:pt idx="11">
                  <c:v>-0.52654624999999977</c:v>
                </c:pt>
                <c:pt idx="12">
                  <c:v>-0.50154624999999986</c:v>
                </c:pt>
                <c:pt idx="13">
                  <c:v>-0.47654624999999973</c:v>
                </c:pt>
                <c:pt idx="14">
                  <c:v>-0.45154624999999982</c:v>
                </c:pt>
                <c:pt idx="15">
                  <c:v>-0.4265462499999999</c:v>
                </c:pt>
                <c:pt idx="16">
                  <c:v>-0.40154624999999977</c:v>
                </c:pt>
                <c:pt idx="17">
                  <c:v>-0.37654624999999986</c:v>
                </c:pt>
                <c:pt idx="18">
                  <c:v>-0.35154624999999973</c:v>
                </c:pt>
                <c:pt idx="19">
                  <c:v>-0.32654624999999982</c:v>
                </c:pt>
                <c:pt idx="20">
                  <c:v>-0.3015462499999999</c:v>
                </c:pt>
                <c:pt idx="21">
                  <c:v>-0.27654624999999977</c:v>
                </c:pt>
                <c:pt idx="22">
                  <c:v>-0.25154624999999986</c:v>
                </c:pt>
                <c:pt idx="23">
                  <c:v>-0.22654624999999973</c:v>
                </c:pt>
                <c:pt idx="24">
                  <c:v>-0.20154624999999982</c:v>
                </c:pt>
                <c:pt idx="25">
                  <c:v>-0.1765462499999999</c:v>
                </c:pt>
                <c:pt idx="26">
                  <c:v>-0.15154624999999977</c:v>
                </c:pt>
                <c:pt idx="27">
                  <c:v>-0.12654624999999986</c:v>
                </c:pt>
                <c:pt idx="28">
                  <c:v>-0.10154624999999973</c:v>
                </c:pt>
                <c:pt idx="29">
                  <c:v>-7.6546249999999816E-2</c:v>
                </c:pt>
                <c:pt idx="30">
                  <c:v>-5.1546249999999905E-2</c:v>
                </c:pt>
                <c:pt idx="31">
                  <c:v>-2.6546249999999771E-2</c:v>
                </c:pt>
                <c:pt idx="32">
                  <c:v>-1.5462499999998602E-3</c:v>
                </c:pt>
                <c:pt idx="33">
                  <c:v>2.3453750000000162E-2</c:v>
                </c:pt>
                <c:pt idx="34">
                  <c:v>4.8453750000000073E-2</c:v>
                </c:pt>
                <c:pt idx="35">
                  <c:v>7.3453749999999984E-2</c:v>
                </c:pt>
                <c:pt idx="36">
                  <c:v>9.8453750000000118E-2</c:v>
                </c:pt>
                <c:pt idx="37">
                  <c:v>0.12345375000000003</c:v>
                </c:pt>
                <c:pt idx="38">
                  <c:v>0.14845375000000016</c:v>
                </c:pt>
                <c:pt idx="39">
                  <c:v>0.17345375000000007</c:v>
                </c:pt>
                <c:pt idx="40">
                  <c:v>0.19845374999999998</c:v>
                </c:pt>
                <c:pt idx="41">
                  <c:v>0.2234537499999999</c:v>
                </c:pt>
                <c:pt idx="42">
                  <c:v>0.24845375000000025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0.3484537499999999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0.4734537499999999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L14'!$H$66:$H$146</c:f>
              <c:numCache>
                <c:formatCode>General</c:formatCode>
                <c:ptCount val="81"/>
                <c:pt idx="0">
                  <c:v>0.12693518781622393</c:v>
                </c:pt>
                <c:pt idx="1">
                  <c:v>0.12790633186861955</c:v>
                </c:pt>
                <c:pt idx="2">
                  <c:v>0.13081452932562332</c:v>
                </c:pt>
                <c:pt idx="3">
                  <c:v>0.13564411442762048</c:v>
                </c:pt>
                <c:pt idx="4">
                  <c:v>0.14236910514386047</c:v>
                </c:pt>
                <c:pt idx="5">
                  <c:v>0.15095339370098992</c:v>
                </c:pt>
                <c:pt idx="6">
                  <c:v>0.16135101166159516</c:v>
                </c:pt>
                <c:pt idx="7">
                  <c:v>0.1735064678629874</c:v>
                </c:pt>
                <c:pt idx="8">
                  <c:v>0.18735515700610461</c:v>
                </c:pt>
                <c:pt idx="9">
                  <c:v>0.20282383614079713</c:v>
                </c:pt>
                <c:pt idx="10">
                  <c:v>0.21983116572695982</c:v>
                </c:pt>
                <c:pt idx="11">
                  <c:v>0.23828831136363149</c:v>
                </c:pt>
                <c:pt idx="12">
                  <c:v>0.25809960167580215</c:v>
                </c:pt>
                <c:pt idx="13">
                  <c:v>0.2791632372394226</c:v>
                </c:pt>
                <c:pt idx="14">
                  <c:v>0.30137204481983926</c:v>
                </c:pt>
                <c:pt idx="15">
                  <c:v>0.32461427061052828</c:v>
                </c:pt>
                <c:pt idx="16">
                  <c:v>0.34877440560241302</c:v>
                </c:pt>
                <c:pt idx="17">
                  <c:v>0.37373403570516006</c:v>
                </c:pt>
                <c:pt idx="18">
                  <c:v>0.39937270879723263</c:v>
                </c:pt>
                <c:pt idx="19">
                  <c:v>0.42556881051746787</c:v>
                </c:pt>
                <c:pt idx="20">
                  <c:v>0.45220044034309714</c:v>
                </c:pt>
                <c:pt idx="21">
                  <c:v>0.47914627934131482</c:v>
                </c:pt>
                <c:pt idx="22">
                  <c:v>0.50628644094539921</c:v>
                </c:pt>
                <c:pt idx="23">
                  <c:v>0.53350329620085524</c:v>
                </c:pt>
                <c:pt idx="24">
                  <c:v>0.56068226515754294</c:v>
                </c:pt>
                <c:pt idx="25">
                  <c:v>0.58771256645219361</c:v>
                </c:pt>
                <c:pt idx="26">
                  <c:v>0.61448791763000465</c:v>
                </c:pt>
                <c:pt idx="27">
                  <c:v>0.64090717938819619</c:v>
                </c:pt>
                <c:pt idx="28">
                  <c:v>0.66687493767871231</c:v>
                </c:pt>
                <c:pt idx="29">
                  <c:v>0.69230201846818429</c:v>
                </c:pt>
                <c:pt idx="30">
                  <c:v>0.71710593090429686</c:v>
                </c:pt>
                <c:pt idx="31">
                  <c:v>0.74121123565941693</c:v>
                </c:pt>
                <c:pt idx="32">
                  <c:v>0.7645498362933647</c:v>
                </c:pt>
                <c:pt idx="33">
                  <c:v>0.78706119257470997</c:v>
                </c:pt>
                <c:pt idx="34">
                  <c:v>0.80869245580038929</c:v>
                </c:pt>
                <c:pt idx="35">
                  <c:v>0.82939852723338181</c:v>
                </c:pt>
                <c:pt idx="36">
                  <c:v>0.84914204181491104</c:v>
                </c:pt>
                <c:pt idx="37">
                  <c:v>0.86789328028002788</c:v>
                </c:pt>
                <c:pt idx="38">
                  <c:v>0.885630013694372</c:v>
                </c:pt>
                <c:pt idx="39">
                  <c:v>0.90233728521893075</c:v>
                </c:pt>
                <c:pt idx="40">
                  <c:v>0.91800713458538152</c:v>
                </c:pt>
                <c:pt idx="41">
                  <c:v>0.93263827131699961</c:v>
                </c:pt>
                <c:pt idx="42">
                  <c:v>0.94623570315270333</c:v>
                </c:pt>
                <c:pt idx="43">
                  <c:v>0.95881032642163988</c:v>
                </c:pt>
                <c:pt idx="44">
                  <c:v>0.97037848527337378</c:v>
                </c:pt>
                <c:pt idx="45">
                  <c:v>0.98096150669817428</c:v>
                </c:pt>
                <c:pt idx="46">
                  <c:v>0.99058521817998424</c:v>
                </c:pt>
                <c:pt idx="47">
                  <c:v>0.99927945462101619</c:v>
                </c:pt>
                <c:pt idx="48">
                  <c:v>1.0070775608733153</c:v>
                </c:pt>
                <c:pt idx="49">
                  <c:v>1.0140158958225354</c:v>
                </c:pt>
                <c:pt idx="50">
                  <c:v>1.0201333435072752</c:v>
                </c:pt>
                <c:pt idx="51">
                  <c:v>1.0254708362389642</c:v>
                </c:pt>
                <c:pt idx="52">
                  <c:v>1.0300708941279457</c:v>
                </c:pt>
                <c:pt idx="53">
                  <c:v>1.0339771848363402</c:v>
                </c:pt>
                <c:pt idx="54">
                  <c:v>1.0372341067818716</c:v>
                </c:pt>
                <c:pt idx="55">
                  <c:v>1.0398863984225633</c:v>
                </c:pt>
                <c:pt idx="56">
                  <c:v>1.0419787756719878</c:v>
                </c:pt>
                <c:pt idx="57">
                  <c:v>1.043555598938996</c:v>
                </c:pt>
                <c:pt idx="58">
                  <c:v>1.0446605707632</c:v>
                </c:pt>
                <c:pt idx="59">
                  <c:v>1.0453364645347383</c:v>
                </c:pt>
                <c:pt idx="60">
                  <c:v>1.0456248843490241</c:v>
                </c:pt>
                <c:pt idx="61">
                  <c:v>1.0455660556575224</c:v>
                </c:pt>
                <c:pt idx="62">
                  <c:v>1.0451986460356997</c:v>
                </c:pt>
                <c:pt idx="63">
                  <c:v>1.0445596150993122</c:v>
                </c:pt>
                <c:pt idx="64">
                  <c:v>1.0436840923589621</c:v>
                </c:pt>
                <c:pt idx="65">
                  <c:v>1.0426052816081681</c:v>
                </c:pt>
                <c:pt idx="66">
                  <c:v>1.0413543902889772</c:v>
                </c:pt>
                <c:pt idx="67">
                  <c:v>1.0399605821677627</c:v>
                </c:pt>
                <c:pt idx="68">
                  <c:v>1.038450951578191</c:v>
                </c:pt>
                <c:pt idx="69">
                  <c:v>1.0368505174441605</c:v>
                </c:pt>
                <c:pt idx="70">
                  <c:v>1.0351822352785278</c:v>
                </c:pt>
                <c:pt idx="71">
                  <c:v>1.0334670253594833</c:v>
                </c:pt>
                <c:pt idx="72">
                  <c:v>1.0317238153115988</c:v>
                </c:pt>
                <c:pt idx="73">
                  <c:v>1.0299695953593315</c:v>
                </c:pt>
                <c:pt idx="74">
                  <c:v>1.0282194845739183</c:v>
                </c:pt>
                <c:pt idx="75">
                  <c:v>1.0264868064974457</c:v>
                </c:pt>
                <c:pt idx="76">
                  <c:v>1.02478317259814</c:v>
                </c:pt>
                <c:pt idx="77">
                  <c:v>1.0231185720867284</c:v>
                </c:pt>
                <c:pt idx="78">
                  <c:v>1.0215014667035933</c:v>
                </c:pt>
                <c:pt idx="79">
                  <c:v>1.0199388891692851</c:v>
                </c:pt>
                <c:pt idx="80">
                  <c:v>1.0184365440758834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'EQ Solution L14'!$Z$66:$Z$146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L14'!$I$66:$I$146</c:f>
              <c:numCache>
                <c:formatCode>General</c:formatCode>
                <c:ptCount val="81"/>
                <c:pt idx="0">
                  <c:v>-1.8436544075883386E-2</c:v>
                </c:pt>
                <c:pt idx="1">
                  <c:v>-1.993888916928516E-2</c:v>
                </c:pt>
                <c:pt idx="2">
                  <c:v>-2.1501466703593295E-2</c:v>
                </c:pt>
                <c:pt idx="3">
                  <c:v>-2.3118572086728351E-2</c:v>
                </c:pt>
                <c:pt idx="4">
                  <c:v>-2.4783172598140089E-2</c:v>
                </c:pt>
                <c:pt idx="5">
                  <c:v>-2.6486806497445652E-2</c:v>
                </c:pt>
                <c:pt idx="6">
                  <c:v>-2.8219484573918409E-2</c:v>
                </c:pt>
                <c:pt idx="7">
                  <c:v>-2.9969595359331618E-2</c:v>
                </c:pt>
                <c:pt idx="8">
                  <c:v>-3.1723815311598805E-2</c:v>
                </c:pt>
                <c:pt idx="9">
                  <c:v>-3.3467025359483371E-2</c:v>
                </c:pt>
                <c:pt idx="10">
                  <c:v>-3.5182235278527811E-2</c:v>
                </c:pt>
                <c:pt idx="11">
                  <c:v>-3.6850517444160402E-2</c:v>
                </c:pt>
                <c:pt idx="12">
                  <c:v>-3.8450951578191138E-2</c:v>
                </c:pt>
                <c:pt idx="13">
                  <c:v>-3.996058216776277E-2</c:v>
                </c:pt>
                <c:pt idx="14">
                  <c:v>-4.1354390288977118E-2</c:v>
                </c:pt>
                <c:pt idx="15">
                  <c:v>-4.2605281608168191E-2</c:v>
                </c:pt>
                <c:pt idx="16">
                  <c:v>-4.368409235896218E-2</c:v>
                </c:pt>
                <c:pt idx="17">
                  <c:v>-4.4559615099312104E-2</c:v>
                </c:pt>
                <c:pt idx="18">
                  <c:v>-4.5198646035699765E-2</c:v>
                </c:pt>
                <c:pt idx="19">
                  <c:v>-4.5566055657522468E-2</c:v>
                </c:pt>
                <c:pt idx="20">
                  <c:v>-4.5624884349024043E-2</c:v>
                </c:pt>
                <c:pt idx="21">
                  <c:v>-4.5336464534738177E-2</c:v>
                </c:pt>
                <c:pt idx="22">
                  <c:v>-4.4660570763200007E-2</c:v>
                </c:pt>
                <c:pt idx="23">
                  <c:v>-4.3555598938995882E-2</c:v>
                </c:pt>
                <c:pt idx="24">
                  <c:v>-4.1978775671987732E-2</c:v>
                </c:pt>
                <c:pt idx="25">
                  <c:v>-3.9886398422563293E-2</c:v>
                </c:pt>
                <c:pt idx="26">
                  <c:v>-3.7234106781871487E-2</c:v>
                </c:pt>
                <c:pt idx="27">
                  <c:v>-3.3977184836340199E-2</c:v>
                </c:pt>
                <c:pt idx="28">
                  <c:v>-3.0070894127945759E-2</c:v>
                </c:pt>
                <c:pt idx="29">
                  <c:v>-2.5470836238964081E-2</c:v>
                </c:pt>
                <c:pt idx="30">
                  <c:v>-2.0133343507275261E-2</c:v>
                </c:pt>
                <c:pt idx="31">
                  <c:v>-1.4015895822535282E-2</c:v>
                </c:pt>
                <c:pt idx="32">
                  <c:v>-7.0775608733152163E-3</c:v>
                </c:pt>
                <c:pt idx="33">
                  <c:v>7.2054537898390281E-4</c:v>
                </c:pt>
                <c:pt idx="34">
                  <c:v>9.414781820015844E-3</c:v>
                </c:pt>
                <c:pt idx="35">
                  <c:v>1.9038493301825731E-2</c:v>
                </c:pt>
                <c:pt idx="36">
                  <c:v>2.9621514726626219E-2</c:v>
                </c:pt>
                <c:pt idx="37">
                  <c:v>4.1189673578360265E-2</c:v>
                </c:pt>
                <c:pt idx="38">
                  <c:v>5.3764296847296826E-2</c:v>
                </c:pt>
                <c:pt idx="39">
                  <c:v>6.7361728683000721E-2</c:v>
                </c:pt>
                <c:pt idx="40">
                  <c:v>8.1992865414618504E-2</c:v>
                </c:pt>
                <c:pt idx="41">
                  <c:v>9.7662714781069415E-2</c:v>
                </c:pt>
                <c:pt idx="42">
                  <c:v>0.11436998630562825</c:v>
                </c:pt>
                <c:pt idx="43">
                  <c:v>0.13210671971997212</c:v>
                </c:pt>
                <c:pt idx="44">
                  <c:v>0.15085795818508937</c:v>
                </c:pt>
                <c:pt idx="45">
                  <c:v>0.17060147276661816</c:v>
                </c:pt>
                <c:pt idx="46">
                  <c:v>0.19130754419961096</c:v>
                </c:pt>
                <c:pt idx="47">
                  <c:v>0.21293880742529037</c:v>
                </c:pt>
                <c:pt idx="48">
                  <c:v>0.23545016370663563</c:v>
                </c:pt>
                <c:pt idx="49">
                  <c:v>0.2587887643405834</c:v>
                </c:pt>
                <c:pt idx="50">
                  <c:v>0.28289406909570308</c:v>
                </c:pt>
                <c:pt idx="51">
                  <c:v>0.30769798153181599</c:v>
                </c:pt>
                <c:pt idx="52">
                  <c:v>0.33312506232128797</c:v>
                </c:pt>
                <c:pt idx="53">
                  <c:v>0.35909282061180431</c:v>
                </c:pt>
                <c:pt idx="54">
                  <c:v>0.38551208236999579</c:v>
                </c:pt>
                <c:pt idx="55">
                  <c:v>0.41228743354780639</c:v>
                </c:pt>
                <c:pt idx="56">
                  <c:v>0.4393177348424574</c:v>
                </c:pt>
                <c:pt idx="57">
                  <c:v>0.4664967037991451</c:v>
                </c:pt>
                <c:pt idx="58">
                  <c:v>0.49371355905460118</c:v>
                </c:pt>
                <c:pt idx="59">
                  <c:v>0.52085372065868574</c:v>
                </c:pt>
                <c:pt idx="60">
                  <c:v>0.54779955965690286</c:v>
                </c:pt>
                <c:pt idx="61">
                  <c:v>0.57443118948253247</c:v>
                </c:pt>
                <c:pt idx="62">
                  <c:v>0.60062729120276748</c:v>
                </c:pt>
                <c:pt idx="63">
                  <c:v>0.62626596429484027</c:v>
                </c:pt>
                <c:pt idx="64">
                  <c:v>0.65122559439758743</c:v>
                </c:pt>
                <c:pt idx="65">
                  <c:v>0.67538572938947172</c:v>
                </c:pt>
                <c:pt idx="66">
                  <c:v>0.69862795518016085</c:v>
                </c:pt>
                <c:pt idx="67">
                  <c:v>0.72083676276057751</c:v>
                </c:pt>
                <c:pt idx="68">
                  <c:v>0.74190039832419818</c:v>
                </c:pt>
                <c:pt idx="69">
                  <c:v>0.76171168863636851</c:v>
                </c:pt>
                <c:pt idx="70">
                  <c:v>0.78016883427304018</c:v>
                </c:pt>
                <c:pt idx="71">
                  <c:v>0.79717616385920287</c:v>
                </c:pt>
                <c:pt idx="72">
                  <c:v>0.8126448429938955</c:v>
                </c:pt>
                <c:pt idx="73">
                  <c:v>0.82649353213701282</c:v>
                </c:pt>
                <c:pt idx="74">
                  <c:v>0.83864898833840484</c:v>
                </c:pt>
                <c:pt idx="75">
                  <c:v>0.84904660629901008</c:v>
                </c:pt>
                <c:pt idx="76">
                  <c:v>0.85763089485613953</c:v>
                </c:pt>
                <c:pt idx="77">
                  <c:v>0.86435588557237963</c:v>
                </c:pt>
                <c:pt idx="78">
                  <c:v>0.86918547067437679</c:v>
                </c:pt>
                <c:pt idx="79">
                  <c:v>0.87209366813138045</c:v>
                </c:pt>
                <c:pt idx="80">
                  <c:v>0.87306481218377607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'EQ Solution L14'!$Z$66:$Z$146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-1.1734537499999997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-1.0484537499999997</c:v>
                </c:pt>
                <c:pt idx="7">
                  <c:v>-1.0234537499999998</c:v>
                </c:pt>
                <c:pt idx="8">
                  <c:v>-0.99845374999999992</c:v>
                </c:pt>
                <c:pt idx="9">
                  <c:v>-0.97345375000000001</c:v>
                </c:pt>
                <c:pt idx="10">
                  <c:v>-0.9484537500000001</c:v>
                </c:pt>
                <c:pt idx="11">
                  <c:v>-0.92345374999999996</c:v>
                </c:pt>
                <c:pt idx="12">
                  <c:v>-0.89845375000000005</c:v>
                </c:pt>
                <c:pt idx="13">
                  <c:v>-0.87345374999999992</c:v>
                </c:pt>
                <c:pt idx="14">
                  <c:v>-0.84845375000000001</c:v>
                </c:pt>
                <c:pt idx="15">
                  <c:v>-0.8234537500000001</c:v>
                </c:pt>
                <c:pt idx="16">
                  <c:v>-0.79845374999999996</c:v>
                </c:pt>
                <c:pt idx="17">
                  <c:v>-0.77345375000000005</c:v>
                </c:pt>
                <c:pt idx="18">
                  <c:v>-0.74845374999999992</c:v>
                </c:pt>
                <c:pt idx="19">
                  <c:v>-0.72345375000000001</c:v>
                </c:pt>
                <c:pt idx="20">
                  <c:v>-0.6984537500000001</c:v>
                </c:pt>
                <c:pt idx="21">
                  <c:v>-0.67345374999999996</c:v>
                </c:pt>
                <c:pt idx="22">
                  <c:v>-0.64845375000000005</c:v>
                </c:pt>
                <c:pt idx="23">
                  <c:v>-0.62345374999999992</c:v>
                </c:pt>
                <c:pt idx="24">
                  <c:v>-0.59845375000000001</c:v>
                </c:pt>
                <c:pt idx="25">
                  <c:v>-0.5734537500000001</c:v>
                </c:pt>
                <c:pt idx="26">
                  <c:v>-0.54845374999999996</c:v>
                </c:pt>
                <c:pt idx="27">
                  <c:v>-0.52345375000000005</c:v>
                </c:pt>
                <c:pt idx="28">
                  <c:v>-0.49845374999999992</c:v>
                </c:pt>
                <c:pt idx="29">
                  <c:v>-0.47345375000000001</c:v>
                </c:pt>
                <c:pt idx="30">
                  <c:v>-0.4484537500000001</c:v>
                </c:pt>
                <c:pt idx="31">
                  <c:v>-0.42345374999999996</c:v>
                </c:pt>
                <c:pt idx="32">
                  <c:v>-0.39845375000000005</c:v>
                </c:pt>
                <c:pt idx="33">
                  <c:v>-0.37345374999999992</c:v>
                </c:pt>
                <c:pt idx="34">
                  <c:v>-0.34845375000000001</c:v>
                </c:pt>
                <c:pt idx="35">
                  <c:v>-0.3234537500000001</c:v>
                </c:pt>
                <c:pt idx="36">
                  <c:v>-0.29845374999999996</c:v>
                </c:pt>
                <c:pt idx="37">
                  <c:v>-0.27345375000000005</c:v>
                </c:pt>
                <c:pt idx="38">
                  <c:v>-0.24845374999999992</c:v>
                </c:pt>
                <c:pt idx="39">
                  <c:v>-0.22345375000000001</c:v>
                </c:pt>
                <c:pt idx="40">
                  <c:v>-0.1984537500000001</c:v>
                </c:pt>
                <c:pt idx="41">
                  <c:v>-0.17345375000000018</c:v>
                </c:pt>
                <c:pt idx="42">
                  <c:v>-0.14845374999999983</c:v>
                </c:pt>
                <c:pt idx="43">
                  <c:v>-0.12345374999999992</c:v>
                </c:pt>
                <c:pt idx="44">
                  <c:v>-9.8453750000000007E-2</c:v>
                </c:pt>
                <c:pt idx="45">
                  <c:v>-7.3453750000000095E-2</c:v>
                </c:pt>
                <c:pt idx="46">
                  <c:v>-4.8453750000000184E-2</c:v>
                </c:pt>
                <c:pt idx="47">
                  <c:v>-2.3453749999999829E-2</c:v>
                </c:pt>
                <c:pt idx="48">
                  <c:v>1.5462500000001933E-3</c:v>
                </c:pt>
                <c:pt idx="49">
                  <c:v>2.6546250000000104E-2</c:v>
                </c:pt>
                <c:pt idx="50">
                  <c:v>5.1546250000000016E-2</c:v>
                </c:pt>
                <c:pt idx="51">
                  <c:v>7.6546249999999927E-2</c:v>
                </c:pt>
                <c:pt idx="52">
                  <c:v>0.10154625000000028</c:v>
                </c:pt>
                <c:pt idx="53">
                  <c:v>0.12654625000000019</c:v>
                </c:pt>
                <c:pt idx="54">
                  <c:v>0.1515462500000001</c:v>
                </c:pt>
                <c:pt idx="55">
                  <c:v>0.17654625000000002</c:v>
                </c:pt>
                <c:pt idx="56">
                  <c:v>0.20154625000000037</c:v>
                </c:pt>
                <c:pt idx="57">
                  <c:v>0.22654625000000028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L14'!$J$66:$J$146</c:f>
              <c:numCache>
                <c:formatCode>General</c:formatCode>
                <c:ptCount val="81"/>
                <c:pt idx="0">
                  <c:v>1.0184365440758834</c:v>
                </c:pt>
                <c:pt idx="1">
                  <c:v>1.0199388891692851</c:v>
                </c:pt>
                <c:pt idx="2">
                  <c:v>1.0215014667035933</c:v>
                </c:pt>
                <c:pt idx="3">
                  <c:v>1.0231185720867284</c:v>
                </c:pt>
                <c:pt idx="4">
                  <c:v>1.02478317259814</c:v>
                </c:pt>
                <c:pt idx="5">
                  <c:v>1.0264868064974457</c:v>
                </c:pt>
                <c:pt idx="6">
                  <c:v>1.0282194845739183</c:v>
                </c:pt>
                <c:pt idx="7">
                  <c:v>1.0299695953593315</c:v>
                </c:pt>
                <c:pt idx="8">
                  <c:v>1.0317238153115988</c:v>
                </c:pt>
                <c:pt idx="9">
                  <c:v>1.0334670253594833</c:v>
                </c:pt>
                <c:pt idx="10">
                  <c:v>1.0351822352785278</c:v>
                </c:pt>
                <c:pt idx="11">
                  <c:v>1.0368505174441605</c:v>
                </c:pt>
                <c:pt idx="12">
                  <c:v>1.0384509515781912</c:v>
                </c:pt>
                <c:pt idx="13">
                  <c:v>1.0399605821677627</c:v>
                </c:pt>
                <c:pt idx="14">
                  <c:v>1.041354390288977</c:v>
                </c:pt>
                <c:pt idx="15">
                  <c:v>1.0426052816081681</c:v>
                </c:pt>
                <c:pt idx="16">
                  <c:v>1.0436840923589621</c:v>
                </c:pt>
                <c:pt idx="17">
                  <c:v>1.0445596150993122</c:v>
                </c:pt>
                <c:pt idx="18">
                  <c:v>1.0451986460356997</c:v>
                </c:pt>
                <c:pt idx="19">
                  <c:v>1.0455660556575224</c:v>
                </c:pt>
                <c:pt idx="20">
                  <c:v>1.0456248843490241</c:v>
                </c:pt>
                <c:pt idx="21">
                  <c:v>1.0453364645347383</c:v>
                </c:pt>
                <c:pt idx="22">
                  <c:v>1.0446605707632</c:v>
                </c:pt>
                <c:pt idx="23">
                  <c:v>1.043555598938996</c:v>
                </c:pt>
                <c:pt idx="24">
                  <c:v>1.0419787756719878</c:v>
                </c:pt>
                <c:pt idx="25">
                  <c:v>1.0398863984225633</c:v>
                </c:pt>
                <c:pt idx="26">
                  <c:v>1.0372341067818716</c:v>
                </c:pt>
                <c:pt idx="27">
                  <c:v>1.0339771848363402</c:v>
                </c:pt>
                <c:pt idx="28">
                  <c:v>1.0300708941279457</c:v>
                </c:pt>
                <c:pt idx="29">
                  <c:v>1.0254708362389642</c:v>
                </c:pt>
                <c:pt idx="30">
                  <c:v>1.0201333435072752</c:v>
                </c:pt>
                <c:pt idx="31">
                  <c:v>1.0140158958225354</c:v>
                </c:pt>
                <c:pt idx="32">
                  <c:v>1.0070775608733151</c:v>
                </c:pt>
                <c:pt idx="33">
                  <c:v>0.99927945462101608</c:v>
                </c:pt>
                <c:pt idx="34">
                  <c:v>0.99058521817998413</c:v>
                </c:pt>
                <c:pt idx="35">
                  <c:v>0.98096150669817428</c:v>
                </c:pt>
                <c:pt idx="36">
                  <c:v>0.97037848527337378</c:v>
                </c:pt>
                <c:pt idx="37">
                  <c:v>0.95881032642163977</c:v>
                </c:pt>
                <c:pt idx="38">
                  <c:v>0.94623570315270322</c:v>
                </c:pt>
                <c:pt idx="39">
                  <c:v>0.93263827131699928</c:v>
                </c:pt>
                <c:pt idx="40">
                  <c:v>0.91800713458538152</c:v>
                </c:pt>
                <c:pt idx="41">
                  <c:v>0.90233728521893064</c:v>
                </c:pt>
                <c:pt idx="42">
                  <c:v>0.88563001369437178</c:v>
                </c:pt>
                <c:pt idx="43">
                  <c:v>0.86789328028002788</c:v>
                </c:pt>
                <c:pt idx="44">
                  <c:v>0.8491420418149106</c:v>
                </c:pt>
                <c:pt idx="45">
                  <c:v>0.82939852723338181</c:v>
                </c:pt>
                <c:pt idx="46">
                  <c:v>0.80869245580038907</c:v>
                </c:pt>
                <c:pt idx="47">
                  <c:v>0.78706119257470963</c:v>
                </c:pt>
                <c:pt idx="48">
                  <c:v>0.76454983629336437</c:v>
                </c:pt>
                <c:pt idx="49">
                  <c:v>0.7412112356594166</c:v>
                </c:pt>
                <c:pt idx="50">
                  <c:v>0.71710593090429686</c:v>
                </c:pt>
                <c:pt idx="51">
                  <c:v>0.69230201846818407</c:v>
                </c:pt>
                <c:pt idx="52">
                  <c:v>0.66687493767871198</c:v>
                </c:pt>
                <c:pt idx="53">
                  <c:v>0.64090717938819575</c:v>
                </c:pt>
                <c:pt idx="54">
                  <c:v>0.61448791763000421</c:v>
                </c:pt>
                <c:pt idx="55">
                  <c:v>0.58771256645219361</c:v>
                </c:pt>
                <c:pt idx="56">
                  <c:v>0.5606822651575426</c:v>
                </c:pt>
                <c:pt idx="57">
                  <c:v>0.5335032962008549</c:v>
                </c:pt>
                <c:pt idx="58">
                  <c:v>0.50628644094539887</c:v>
                </c:pt>
                <c:pt idx="59">
                  <c:v>0.47914627934131426</c:v>
                </c:pt>
                <c:pt idx="60">
                  <c:v>0.45220044034309714</c:v>
                </c:pt>
                <c:pt idx="61">
                  <c:v>0.42556881051746753</c:v>
                </c:pt>
                <c:pt idx="62">
                  <c:v>0.39937270879723252</c:v>
                </c:pt>
                <c:pt idx="63">
                  <c:v>0.37373403570515973</c:v>
                </c:pt>
                <c:pt idx="64">
                  <c:v>0.34877440560241257</c:v>
                </c:pt>
                <c:pt idx="65">
                  <c:v>0.32461427061052828</c:v>
                </c:pt>
                <c:pt idx="66">
                  <c:v>0.30137204481983915</c:v>
                </c:pt>
                <c:pt idx="67">
                  <c:v>0.27916323723942249</c:v>
                </c:pt>
                <c:pt idx="68">
                  <c:v>0.25809960167580182</c:v>
                </c:pt>
                <c:pt idx="69">
                  <c:v>0.23828831136363149</c:v>
                </c:pt>
                <c:pt idx="70">
                  <c:v>0.21983116572695982</c:v>
                </c:pt>
                <c:pt idx="71">
                  <c:v>0.20282383614079713</c:v>
                </c:pt>
                <c:pt idx="72">
                  <c:v>0.1873551570061045</c:v>
                </c:pt>
                <c:pt idx="73">
                  <c:v>0.17350646786298718</c:v>
                </c:pt>
                <c:pt idx="74">
                  <c:v>0.16135101166159516</c:v>
                </c:pt>
                <c:pt idx="75">
                  <c:v>0.15095339370098992</c:v>
                </c:pt>
                <c:pt idx="76">
                  <c:v>0.14236910514386047</c:v>
                </c:pt>
                <c:pt idx="77">
                  <c:v>0.13564411442762037</c:v>
                </c:pt>
                <c:pt idx="78">
                  <c:v>0.13081452932562321</c:v>
                </c:pt>
                <c:pt idx="79">
                  <c:v>0.12790633186861955</c:v>
                </c:pt>
                <c:pt idx="80">
                  <c:v>0.12693518781622393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'EQ Solution L14'!$W$106:$W$186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L14'!$U$106:$U$186</c:f>
              <c:numCache>
                <c:formatCode>General</c:formatCode>
                <c:ptCount val="81"/>
                <c:pt idx="0">
                  <c:v>0.16389700339861379</c:v>
                </c:pt>
                <c:pt idx="1">
                  <c:v>0.16491765238708667</c:v>
                </c:pt>
                <c:pt idx="2">
                  <c:v>0.16800609651365905</c:v>
                </c:pt>
                <c:pt idx="3">
                  <c:v>0.17314293767980171</c:v>
                </c:pt>
                <c:pt idx="4">
                  <c:v>0.18029625978744745</c:v>
                </c:pt>
                <c:pt idx="5">
                  <c:v>0.18942181082848963</c:v>
                </c:pt>
                <c:pt idx="6">
                  <c:v>0.20046325935496812</c:v>
                </c:pt>
                <c:pt idx="7">
                  <c:v>0.21335252425004025</c:v>
                </c:pt>
                <c:pt idx="8">
                  <c:v>0.2280101763661817</c:v>
                </c:pt>
                <c:pt idx="9">
                  <c:v>0.24434591021809815</c:v>
                </c:pt>
                <c:pt idx="10">
                  <c:v>0.26225908351195937</c:v>
                </c:pt>
                <c:pt idx="11">
                  <c:v>0.28163932186076834</c:v>
                </c:pt>
                <c:pt idx="12">
                  <c:v>0.30236718558114306</c:v>
                </c:pt>
                <c:pt idx="13">
                  <c:v>0.32431489499513777</c:v>
                </c:pt>
                <c:pt idx="14">
                  <c:v>0.34734711017977316</c:v>
                </c:pt>
                <c:pt idx="15">
                  <c:v>0.37132176062620137</c:v>
                </c:pt>
                <c:pt idx="16">
                  <c:v>0.39609091980096811</c:v>
                </c:pt>
                <c:pt idx="17">
                  <c:v>0.42150171915546797</c:v>
                </c:pt>
                <c:pt idx="18">
                  <c:v>0.44739729571864073</c:v>
                </c:pt>
                <c:pt idx="19">
                  <c:v>0.47361776704407288</c:v>
                </c:pt>
                <c:pt idx="20">
                  <c:v>0.50000122697700344</c:v>
                </c:pt>
                <c:pt idx="21">
                  <c:v>0.52638475546879215</c:v>
                </c:pt>
                <c:pt idx="22">
                  <c:v>0.55260543550383612</c:v>
                </c:pt>
                <c:pt idx="23">
                  <c:v>0.57850137012205127</c:v>
                </c:pt>
                <c:pt idx="24">
                  <c:v>0.60391269252152402</c:v>
                </c:pt>
                <c:pt idx="25">
                  <c:v>0.62868256231083208</c:v>
                </c:pt>
                <c:pt idx="26">
                  <c:v>0.65265814114602938</c:v>
                </c:pt>
                <c:pt idx="27">
                  <c:v>0.67569154122805852</c:v>
                </c:pt>
                <c:pt idx="28">
                  <c:v>0.69764074044472646</c:v>
                </c:pt>
                <c:pt idx="29">
                  <c:v>0.71837045830773683</c:v>
                </c:pt>
                <c:pt idx="30">
                  <c:v>0.73775298724855398</c:v>
                </c:pt>
                <c:pt idx="31">
                  <c:v>0.7556689742851419</c:v>
                </c:pt>
                <c:pt idx="32">
                  <c:v>0.77200814854259214</c:v>
                </c:pt>
                <c:pt idx="33">
                  <c:v>0.78666999059239862</c:v>
                </c:pt>
                <c:pt idx="34">
                  <c:v>0.799564340056518</c:v>
                </c:pt>
                <c:pt idx="35">
                  <c:v>0.81061193839374601</c:v>
                </c:pt>
                <c:pt idx="36">
                  <c:v>0.81974490423938862</c:v>
                </c:pt>
                <c:pt idx="37">
                  <c:v>0.82690713909903002</c:v>
                </c:pt>
                <c:pt idx="38">
                  <c:v>0.83205466160000552</c:v>
                </c:pt>
                <c:pt idx="39">
                  <c:v>0.83515586887895954</c:v>
                </c:pt>
                <c:pt idx="40">
                  <c:v>0.83619172403200936</c:v>
                </c:pt>
                <c:pt idx="41">
                  <c:v>0.83515586887895932</c:v>
                </c:pt>
                <c:pt idx="42">
                  <c:v>0.83205466160000552</c:v>
                </c:pt>
                <c:pt idx="43">
                  <c:v>0.82690713909902991</c:v>
                </c:pt>
                <c:pt idx="44">
                  <c:v>0.81974490423938817</c:v>
                </c:pt>
                <c:pt idx="45">
                  <c:v>0.81061193839374601</c:v>
                </c:pt>
                <c:pt idx="46">
                  <c:v>0.79956434005651755</c:v>
                </c:pt>
                <c:pt idx="47">
                  <c:v>0.7866699905923985</c:v>
                </c:pt>
                <c:pt idx="48">
                  <c:v>0.77200814854259181</c:v>
                </c:pt>
                <c:pt idx="49">
                  <c:v>0.75566897428514157</c:v>
                </c:pt>
                <c:pt idx="50">
                  <c:v>0.73775298724855398</c:v>
                </c:pt>
                <c:pt idx="51">
                  <c:v>0.71837045830773627</c:v>
                </c:pt>
                <c:pt idx="52">
                  <c:v>0.69764074044472613</c:v>
                </c:pt>
                <c:pt idx="53">
                  <c:v>0.67569154122805808</c:v>
                </c:pt>
                <c:pt idx="54">
                  <c:v>0.65265814114602916</c:v>
                </c:pt>
                <c:pt idx="55">
                  <c:v>0.62868256231083208</c:v>
                </c:pt>
                <c:pt idx="56">
                  <c:v>0.60391269252152358</c:v>
                </c:pt>
                <c:pt idx="57">
                  <c:v>0.57850137012205094</c:v>
                </c:pt>
                <c:pt idx="58">
                  <c:v>0.55260543550383578</c:v>
                </c:pt>
                <c:pt idx="59">
                  <c:v>0.52638475546879171</c:v>
                </c:pt>
                <c:pt idx="60">
                  <c:v>0.50000122697700344</c:v>
                </c:pt>
                <c:pt idx="61">
                  <c:v>0.47361776704407244</c:v>
                </c:pt>
                <c:pt idx="62">
                  <c:v>0.4473972957186404</c:v>
                </c:pt>
                <c:pt idx="63">
                  <c:v>0.42150171915546752</c:v>
                </c:pt>
                <c:pt idx="64">
                  <c:v>0.39609091980096767</c:v>
                </c:pt>
                <c:pt idx="65">
                  <c:v>0.37132176062620137</c:v>
                </c:pt>
                <c:pt idx="66">
                  <c:v>0.34734711017977271</c:v>
                </c:pt>
                <c:pt idx="67">
                  <c:v>0.32431489499513733</c:v>
                </c:pt>
                <c:pt idx="68">
                  <c:v>0.30236718558114262</c:v>
                </c:pt>
                <c:pt idx="69">
                  <c:v>0.28163932186076845</c:v>
                </c:pt>
                <c:pt idx="70">
                  <c:v>0.26225908351195937</c:v>
                </c:pt>
                <c:pt idx="71">
                  <c:v>0.24434591021809804</c:v>
                </c:pt>
                <c:pt idx="72">
                  <c:v>0.22801017636618148</c:v>
                </c:pt>
                <c:pt idx="73">
                  <c:v>0.21335252425003981</c:v>
                </c:pt>
                <c:pt idx="74">
                  <c:v>0.20046325935496823</c:v>
                </c:pt>
                <c:pt idx="75">
                  <c:v>0.18942181082848963</c:v>
                </c:pt>
                <c:pt idx="76">
                  <c:v>0.18029625978744745</c:v>
                </c:pt>
                <c:pt idx="77">
                  <c:v>0.17314293767980149</c:v>
                </c:pt>
                <c:pt idx="78">
                  <c:v>0.16800609651365872</c:v>
                </c:pt>
                <c:pt idx="79">
                  <c:v>0.164917652387087</c:v>
                </c:pt>
                <c:pt idx="80">
                  <c:v>0.16389700339861379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'EQ Solution L14'!$W$106:$W$186</c:f>
              <c:numCache>
                <c:formatCode>0.00</c:formatCode>
                <c:ptCount val="81"/>
                <c:pt idx="0">
                  <c:v>-0.80154625000000002</c:v>
                </c:pt>
                <c:pt idx="1">
                  <c:v>-0.7765462500000001</c:v>
                </c:pt>
                <c:pt idx="2">
                  <c:v>-0.75154624999999975</c:v>
                </c:pt>
                <c:pt idx="3">
                  <c:v>-0.72654624999999984</c:v>
                </c:pt>
                <c:pt idx="4">
                  <c:v>-0.70154624999999993</c:v>
                </c:pt>
                <c:pt idx="5">
                  <c:v>-0.67654625000000002</c:v>
                </c:pt>
                <c:pt idx="6">
                  <c:v>-0.6515462500000001</c:v>
                </c:pt>
                <c:pt idx="7">
                  <c:v>-0.62654624999999975</c:v>
                </c:pt>
                <c:pt idx="8">
                  <c:v>-0.60154624999999984</c:v>
                </c:pt>
                <c:pt idx="9">
                  <c:v>-0.57654624999999993</c:v>
                </c:pt>
                <c:pt idx="10">
                  <c:v>-0.55154625000000002</c:v>
                </c:pt>
                <c:pt idx="11">
                  <c:v>-0.5265462500000001</c:v>
                </c:pt>
                <c:pt idx="12">
                  <c:v>-0.50154624999999975</c:v>
                </c:pt>
                <c:pt idx="13">
                  <c:v>-0.47654624999999984</c:v>
                </c:pt>
                <c:pt idx="14">
                  <c:v>-0.45154624999999993</c:v>
                </c:pt>
                <c:pt idx="15">
                  <c:v>-0.42654625000000002</c:v>
                </c:pt>
                <c:pt idx="16">
                  <c:v>-0.40154624999999966</c:v>
                </c:pt>
                <c:pt idx="17">
                  <c:v>-0.37654624999999975</c:v>
                </c:pt>
                <c:pt idx="18">
                  <c:v>-0.35154624999999984</c:v>
                </c:pt>
                <c:pt idx="19">
                  <c:v>-0.32654624999999993</c:v>
                </c:pt>
                <c:pt idx="20">
                  <c:v>-0.30154625000000002</c:v>
                </c:pt>
                <c:pt idx="21">
                  <c:v>-0.27654624999999966</c:v>
                </c:pt>
                <c:pt idx="22">
                  <c:v>-0.25154624999999975</c:v>
                </c:pt>
                <c:pt idx="23">
                  <c:v>-0.22654624999999981</c:v>
                </c:pt>
                <c:pt idx="24">
                  <c:v>-0.2015462499999999</c:v>
                </c:pt>
                <c:pt idx="25">
                  <c:v>-0.17654624999999999</c:v>
                </c:pt>
                <c:pt idx="26">
                  <c:v>-0.15154624999999963</c:v>
                </c:pt>
                <c:pt idx="27">
                  <c:v>-0.12654624999999972</c:v>
                </c:pt>
                <c:pt idx="28">
                  <c:v>-0.10154624999999981</c:v>
                </c:pt>
                <c:pt idx="29">
                  <c:v>-7.6546249999999899E-2</c:v>
                </c:pt>
                <c:pt idx="30">
                  <c:v>-5.1546249999999988E-2</c:v>
                </c:pt>
                <c:pt idx="31">
                  <c:v>-2.6546249999999633E-2</c:v>
                </c:pt>
                <c:pt idx="32">
                  <c:v>-1.5462499999997215E-3</c:v>
                </c:pt>
                <c:pt idx="33">
                  <c:v>2.345375000000019E-2</c:v>
                </c:pt>
                <c:pt idx="34">
                  <c:v>4.8453750000000101E-2</c:v>
                </c:pt>
                <c:pt idx="35">
                  <c:v>7.3453750000000012E-2</c:v>
                </c:pt>
                <c:pt idx="36">
                  <c:v>9.8453750000000367E-2</c:v>
                </c:pt>
                <c:pt idx="37">
                  <c:v>0.12345375000000028</c:v>
                </c:pt>
                <c:pt idx="38">
                  <c:v>0.14845375000000019</c:v>
                </c:pt>
                <c:pt idx="39">
                  <c:v>0.1734537500000001</c:v>
                </c:pt>
                <c:pt idx="40">
                  <c:v>0.19845375000000001</c:v>
                </c:pt>
                <c:pt idx="41">
                  <c:v>0.22345375000000037</c:v>
                </c:pt>
                <c:pt idx="42">
                  <c:v>0.24845375000000028</c:v>
                </c:pt>
                <c:pt idx="43">
                  <c:v>0.27345375000000016</c:v>
                </c:pt>
                <c:pt idx="44">
                  <c:v>0.29845375000000007</c:v>
                </c:pt>
                <c:pt idx="45">
                  <c:v>0.32345374999999998</c:v>
                </c:pt>
                <c:pt idx="46">
                  <c:v>0.34845375000000034</c:v>
                </c:pt>
                <c:pt idx="47">
                  <c:v>0.37345375000000025</c:v>
                </c:pt>
                <c:pt idx="48">
                  <c:v>0.39845375000000016</c:v>
                </c:pt>
                <c:pt idx="49">
                  <c:v>0.42345375000000007</c:v>
                </c:pt>
                <c:pt idx="50">
                  <c:v>0.44845374999999998</c:v>
                </c:pt>
                <c:pt idx="51">
                  <c:v>0.47345375000000034</c:v>
                </c:pt>
                <c:pt idx="52">
                  <c:v>0.49845375000000025</c:v>
                </c:pt>
                <c:pt idx="53">
                  <c:v>0.52345375000000016</c:v>
                </c:pt>
                <c:pt idx="54">
                  <c:v>0.54845375000000007</c:v>
                </c:pt>
                <c:pt idx="55">
                  <c:v>0.57345374999999998</c:v>
                </c:pt>
                <c:pt idx="56">
                  <c:v>0.59845375000000034</c:v>
                </c:pt>
                <c:pt idx="57">
                  <c:v>0.62345375000000025</c:v>
                </c:pt>
                <c:pt idx="58">
                  <c:v>0.64845375000000016</c:v>
                </c:pt>
                <c:pt idx="59">
                  <c:v>0.67345375000000007</c:v>
                </c:pt>
                <c:pt idx="60">
                  <c:v>0.69845374999999998</c:v>
                </c:pt>
                <c:pt idx="61">
                  <c:v>0.72345375000000034</c:v>
                </c:pt>
                <c:pt idx="62">
                  <c:v>0.74845375000000025</c:v>
                </c:pt>
                <c:pt idx="63">
                  <c:v>0.77345375000000016</c:v>
                </c:pt>
                <c:pt idx="64">
                  <c:v>0.79845375000000007</c:v>
                </c:pt>
                <c:pt idx="65">
                  <c:v>0.82345374999999998</c:v>
                </c:pt>
                <c:pt idx="66">
                  <c:v>0.84845375000000034</c:v>
                </c:pt>
                <c:pt idx="67">
                  <c:v>0.87345375000000025</c:v>
                </c:pt>
                <c:pt idx="68">
                  <c:v>0.89845375000000016</c:v>
                </c:pt>
                <c:pt idx="69">
                  <c:v>0.92345375000000007</c:v>
                </c:pt>
                <c:pt idx="70">
                  <c:v>0.94845374999999998</c:v>
                </c:pt>
                <c:pt idx="71">
                  <c:v>0.97345375000000034</c:v>
                </c:pt>
                <c:pt idx="72">
                  <c:v>0.99845375000000025</c:v>
                </c:pt>
                <c:pt idx="73">
                  <c:v>1.0234537500000003</c:v>
                </c:pt>
                <c:pt idx="74">
                  <c:v>1.0484537500000002</c:v>
                </c:pt>
                <c:pt idx="75">
                  <c:v>1.0734537500000001</c:v>
                </c:pt>
                <c:pt idx="76">
                  <c:v>1.0984537500000005</c:v>
                </c:pt>
                <c:pt idx="77">
                  <c:v>1.1234537500000004</c:v>
                </c:pt>
                <c:pt idx="78">
                  <c:v>1.1484537500000003</c:v>
                </c:pt>
                <c:pt idx="79">
                  <c:v>1.1734537500000002</c:v>
                </c:pt>
                <c:pt idx="80">
                  <c:v>1.1984537500000001</c:v>
                </c:pt>
              </c:numCache>
            </c:numRef>
          </c:xVal>
          <c:yVal>
            <c:numRef>
              <c:f>'EQ Solution L14'!$T$106:$T$186</c:f>
              <c:numCache>
                <c:formatCode>General</c:formatCode>
                <c:ptCount val="81"/>
                <c:pt idx="0">
                  <c:v>0.83610299660138621</c:v>
                </c:pt>
                <c:pt idx="1">
                  <c:v>0.83508234761291333</c:v>
                </c:pt>
                <c:pt idx="2">
                  <c:v>0.83199390348634095</c:v>
                </c:pt>
                <c:pt idx="3">
                  <c:v>0.82685706232019829</c:v>
                </c:pt>
                <c:pt idx="4">
                  <c:v>0.81970374021255255</c:v>
                </c:pt>
                <c:pt idx="5">
                  <c:v>0.81057818917151037</c:v>
                </c:pt>
                <c:pt idx="6">
                  <c:v>0.79953674064503188</c:v>
                </c:pt>
                <c:pt idx="7">
                  <c:v>0.78664747574995975</c:v>
                </c:pt>
                <c:pt idx="8">
                  <c:v>0.7719898236338183</c:v>
                </c:pt>
                <c:pt idx="9">
                  <c:v>0.75565408978190185</c:v>
                </c:pt>
                <c:pt idx="10">
                  <c:v>0.73774091648804063</c:v>
                </c:pt>
                <c:pt idx="11">
                  <c:v>0.71836067813923166</c:v>
                </c:pt>
                <c:pt idx="12">
                  <c:v>0.69763281441885694</c:v>
                </c:pt>
                <c:pt idx="13">
                  <c:v>0.67568510500486223</c:v>
                </c:pt>
                <c:pt idx="14">
                  <c:v>0.65265288982022684</c:v>
                </c:pt>
                <c:pt idx="15">
                  <c:v>0.62867823937379863</c:v>
                </c:pt>
                <c:pt idx="16">
                  <c:v>0.60390908019903189</c:v>
                </c:pt>
                <c:pt idx="17">
                  <c:v>0.57849828084453203</c:v>
                </c:pt>
                <c:pt idx="18">
                  <c:v>0.55260270428135927</c:v>
                </c:pt>
                <c:pt idx="19">
                  <c:v>0.52638223295592712</c:v>
                </c:pt>
                <c:pt idx="20">
                  <c:v>0.49999877302299656</c:v>
                </c:pt>
                <c:pt idx="21">
                  <c:v>0.47361524453120785</c:v>
                </c:pt>
                <c:pt idx="22">
                  <c:v>0.44739456449616388</c:v>
                </c:pt>
                <c:pt idx="23">
                  <c:v>0.42149862987794873</c:v>
                </c:pt>
                <c:pt idx="24">
                  <c:v>0.39608730747847598</c:v>
                </c:pt>
                <c:pt idx="25">
                  <c:v>0.37131743768916792</c:v>
                </c:pt>
                <c:pt idx="26">
                  <c:v>0.34734185885397062</c:v>
                </c:pt>
                <c:pt idx="27">
                  <c:v>0.32430845877194148</c:v>
                </c:pt>
                <c:pt idx="28">
                  <c:v>0.30235925955527354</c:v>
                </c:pt>
                <c:pt idx="29">
                  <c:v>0.28162954169226317</c:v>
                </c:pt>
                <c:pt idx="30">
                  <c:v>0.26224701275144602</c:v>
                </c:pt>
                <c:pt idx="31">
                  <c:v>0.2443310257148581</c:v>
                </c:pt>
                <c:pt idx="32">
                  <c:v>0.22799185145740786</c:v>
                </c:pt>
                <c:pt idx="33">
                  <c:v>0.21333000940760138</c:v>
                </c:pt>
                <c:pt idx="34">
                  <c:v>0.200435659943482</c:v>
                </c:pt>
                <c:pt idx="35">
                  <c:v>0.18938806160625399</c:v>
                </c:pt>
                <c:pt idx="36">
                  <c:v>0.18025509576061138</c:v>
                </c:pt>
                <c:pt idx="37">
                  <c:v>0.17309286090096998</c:v>
                </c:pt>
                <c:pt idx="38">
                  <c:v>0.16794533839999448</c:v>
                </c:pt>
                <c:pt idx="39">
                  <c:v>0.16484413112104046</c:v>
                </c:pt>
                <c:pt idx="40">
                  <c:v>0.16380827596799064</c:v>
                </c:pt>
                <c:pt idx="41">
                  <c:v>0.16484413112104068</c:v>
                </c:pt>
                <c:pt idx="42">
                  <c:v>0.16794533839999448</c:v>
                </c:pt>
                <c:pt idx="43">
                  <c:v>0.17309286090097009</c:v>
                </c:pt>
                <c:pt idx="44">
                  <c:v>0.18025509576061183</c:v>
                </c:pt>
                <c:pt idx="45">
                  <c:v>0.18938806160625399</c:v>
                </c:pt>
                <c:pt idx="46">
                  <c:v>0.20043565994348245</c:v>
                </c:pt>
                <c:pt idx="47">
                  <c:v>0.2133300094076015</c:v>
                </c:pt>
                <c:pt idx="48">
                  <c:v>0.22799185145740819</c:v>
                </c:pt>
                <c:pt idx="49">
                  <c:v>0.24433102571485843</c:v>
                </c:pt>
                <c:pt idx="50">
                  <c:v>0.26224701275144602</c:v>
                </c:pt>
                <c:pt idx="51">
                  <c:v>0.28162954169226373</c:v>
                </c:pt>
                <c:pt idx="52">
                  <c:v>0.30235925955527387</c:v>
                </c:pt>
                <c:pt idx="53">
                  <c:v>0.32430845877194192</c:v>
                </c:pt>
                <c:pt idx="54">
                  <c:v>0.34734185885397084</c:v>
                </c:pt>
                <c:pt idx="55">
                  <c:v>0.37131743768916792</c:v>
                </c:pt>
                <c:pt idx="56">
                  <c:v>0.39608730747847642</c:v>
                </c:pt>
                <c:pt idx="57">
                  <c:v>0.42149862987794906</c:v>
                </c:pt>
                <c:pt idx="58">
                  <c:v>0.44739456449616422</c:v>
                </c:pt>
                <c:pt idx="59">
                  <c:v>0.47361524453120829</c:v>
                </c:pt>
                <c:pt idx="60">
                  <c:v>0.49999877302299656</c:v>
                </c:pt>
                <c:pt idx="61">
                  <c:v>0.52638223295592756</c:v>
                </c:pt>
                <c:pt idx="62">
                  <c:v>0.5526027042813596</c:v>
                </c:pt>
                <c:pt idx="63">
                  <c:v>0.57849828084453248</c:v>
                </c:pt>
                <c:pt idx="64">
                  <c:v>0.60390908019903233</c:v>
                </c:pt>
                <c:pt idx="65">
                  <c:v>0.62867823937379863</c:v>
                </c:pt>
                <c:pt idx="66">
                  <c:v>0.65265288982022729</c:v>
                </c:pt>
                <c:pt idx="67">
                  <c:v>0.67568510500486267</c:v>
                </c:pt>
                <c:pt idx="68">
                  <c:v>0.69763281441885738</c:v>
                </c:pt>
                <c:pt idx="69">
                  <c:v>0.71836067813923155</c:v>
                </c:pt>
                <c:pt idx="70">
                  <c:v>0.73774091648804063</c:v>
                </c:pt>
                <c:pt idx="71">
                  <c:v>0.75565408978190196</c:v>
                </c:pt>
                <c:pt idx="72">
                  <c:v>0.77198982363381852</c:v>
                </c:pt>
                <c:pt idx="73">
                  <c:v>0.78664747574996019</c:v>
                </c:pt>
                <c:pt idx="74">
                  <c:v>0.79953674064503177</c:v>
                </c:pt>
                <c:pt idx="75">
                  <c:v>0.81057818917151037</c:v>
                </c:pt>
                <c:pt idx="76">
                  <c:v>0.81970374021255255</c:v>
                </c:pt>
                <c:pt idx="77">
                  <c:v>0.82685706232019851</c:v>
                </c:pt>
                <c:pt idx="78">
                  <c:v>0.83199390348634128</c:v>
                </c:pt>
                <c:pt idx="79">
                  <c:v>0.835082347612913</c:v>
                </c:pt>
                <c:pt idx="80">
                  <c:v>0.83610299660138621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'EQ Solution L16'!#REF!</c:f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1"/>
        </c:ser>
        <c:ser>
          <c:idx val="7"/>
          <c:order val="7"/>
          <c:tx>
            <c:v>Shift Test</c:v>
          </c:tx>
          <c:marker>
            <c:symbol val="none"/>
          </c:marker>
          <c:xVal>
            <c:numRef>
              <c:f>'EQ Solution L16'!#REF!</c:f>
            </c:numRef>
          </c:xVal>
          <c:yVal>
            <c:numRef>
              <c:f>'EQ Solution L16'!#REF!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'EQ Solution L14'!$Y$106:$Y$186</c:f>
              <c:numCache>
                <c:formatCode>General</c:formatCode>
                <c:ptCount val="81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  <c:pt idx="79">
                  <c:v>0.7765462500000001</c:v>
                </c:pt>
                <c:pt idx="80">
                  <c:v>0.80154625000000002</c:v>
                </c:pt>
              </c:numCache>
            </c:numRef>
          </c:xVal>
          <c:yVal>
            <c:numRef>
              <c:f>'EQ Solution L14'!$U$106:$U$186</c:f>
              <c:numCache>
                <c:formatCode>General</c:formatCode>
                <c:ptCount val="81"/>
                <c:pt idx="0">
                  <c:v>0.16389700339861379</c:v>
                </c:pt>
                <c:pt idx="1">
                  <c:v>0.16491765238708667</c:v>
                </c:pt>
                <c:pt idx="2">
                  <c:v>0.16800609651365905</c:v>
                </c:pt>
                <c:pt idx="3">
                  <c:v>0.17314293767980171</c:v>
                </c:pt>
                <c:pt idx="4">
                  <c:v>0.18029625978744745</c:v>
                </c:pt>
                <c:pt idx="5">
                  <c:v>0.18942181082848963</c:v>
                </c:pt>
                <c:pt idx="6">
                  <c:v>0.20046325935496812</c:v>
                </c:pt>
                <c:pt idx="7">
                  <c:v>0.21335252425004025</c:v>
                </c:pt>
                <c:pt idx="8">
                  <c:v>0.2280101763661817</c:v>
                </c:pt>
                <c:pt idx="9">
                  <c:v>0.24434591021809815</c:v>
                </c:pt>
                <c:pt idx="10">
                  <c:v>0.26225908351195937</c:v>
                </c:pt>
                <c:pt idx="11">
                  <c:v>0.28163932186076834</c:v>
                </c:pt>
                <c:pt idx="12">
                  <c:v>0.30236718558114306</c:v>
                </c:pt>
                <c:pt idx="13">
                  <c:v>0.32431489499513777</c:v>
                </c:pt>
                <c:pt idx="14">
                  <c:v>0.34734711017977316</c:v>
                </c:pt>
                <c:pt idx="15">
                  <c:v>0.37132176062620137</c:v>
                </c:pt>
                <c:pt idx="16">
                  <c:v>0.39609091980096811</c:v>
                </c:pt>
                <c:pt idx="17">
                  <c:v>0.42150171915546797</c:v>
                </c:pt>
                <c:pt idx="18">
                  <c:v>0.44739729571864073</c:v>
                </c:pt>
                <c:pt idx="19">
                  <c:v>0.47361776704407288</c:v>
                </c:pt>
                <c:pt idx="20">
                  <c:v>0.50000122697700344</c:v>
                </c:pt>
                <c:pt idx="21">
                  <c:v>0.52638475546879215</c:v>
                </c:pt>
                <c:pt idx="22">
                  <c:v>0.55260543550383612</c:v>
                </c:pt>
                <c:pt idx="23">
                  <c:v>0.57850137012205127</c:v>
                </c:pt>
                <c:pt idx="24">
                  <c:v>0.60391269252152402</c:v>
                </c:pt>
                <c:pt idx="25">
                  <c:v>0.62868256231083208</c:v>
                </c:pt>
                <c:pt idx="26">
                  <c:v>0.65265814114602938</c:v>
                </c:pt>
                <c:pt idx="27">
                  <c:v>0.67569154122805852</c:v>
                </c:pt>
                <c:pt idx="28">
                  <c:v>0.69764074044472646</c:v>
                </c:pt>
                <c:pt idx="29">
                  <c:v>0.71837045830773683</c:v>
                </c:pt>
                <c:pt idx="30">
                  <c:v>0.73775298724855398</c:v>
                </c:pt>
                <c:pt idx="31">
                  <c:v>0.7556689742851419</c:v>
                </c:pt>
                <c:pt idx="32">
                  <c:v>0.77200814854259214</c:v>
                </c:pt>
                <c:pt idx="33">
                  <c:v>0.78666999059239862</c:v>
                </c:pt>
                <c:pt idx="34">
                  <c:v>0.799564340056518</c:v>
                </c:pt>
                <c:pt idx="35">
                  <c:v>0.81061193839374601</c:v>
                </c:pt>
                <c:pt idx="36">
                  <c:v>0.81974490423938862</c:v>
                </c:pt>
                <c:pt idx="37">
                  <c:v>0.82690713909903002</c:v>
                </c:pt>
                <c:pt idx="38">
                  <c:v>0.83205466160000552</c:v>
                </c:pt>
                <c:pt idx="39">
                  <c:v>0.83515586887895954</c:v>
                </c:pt>
                <c:pt idx="40">
                  <c:v>0.83619172403200936</c:v>
                </c:pt>
                <c:pt idx="41">
                  <c:v>0.83515586887895932</c:v>
                </c:pt>
                <c:pt idx="42">
                  <c:v>0.83205466160000552</c:v>
                </c:pt>
                <c:pt idx="43">
                  <c:v>0.82690713909902991</c:v>
                </c:pt>
                <c:pt idx="44">
                  <c:v>0.81974490423938817</c:v>
                </c:pt>
                <c:pt idx="45">
                  <c:v>0.81061193839374601</c:v>
                </c:pt>
                <c:pt idx="46">
                  <c:v>0.79956434005651755</c:v>
                </c:pt>
                <c:pt idx="47">
                  <c:v>0.7866699905923985</c:v>
                </c:pt>
                <c:pt idx="48">
                  <c:v>0.77200814854259181</c:v>
                </c:pt>
                <c:pt idx="49">
                  <c:v>0.75566897428514157</c:v>
                </c:pt>
                <c:pt idx="50">
                  <c:v>0.73775298724855398</c:v>
                </c:pt>
                <c:pt idx="51">
                  <c:v>0.71837045830773627</c:v>
                </c:pt>
                <c:pt idx="52">
                  <c:v>0.69764074044472613</c:v>
                </c:pt>
                <c:pt idx="53">
                  <c:v>0.67569154122805808</c:v>
                </c:pt>
                <c:pt idx="54">
                  <c:v>0.65265814114602916</c:v>
                </c:pt>
                <c:pt idx="55">
                  <c:v>0.62868256231083208</c:v>
                </c:pt>
                <c:pt idx="56">
                  <c:v>0.60391269252152358</c:v>
                </c:pt>
                <c:pt idx="57">
                  <c:v>0.57850137012205094</c:v>
                </c:pt>
                <c:pt idx="58">
                  <c:v>0.55260543550383578</c:v>
                </c:pt>
                <c:pt idx="59">
                  <c:v>0.52638475546879171</c:v>
                </c:pt>
                <c:pt idx="60">
                  <c:v>0.50000122697700344</c:v>
                </c:pt>
                <c:pt idx="61">
                  <c:v>0.47361776704407244</c:v>
                </c:pt>
                <c:pt idx="62">
                  <c:v>0.4473972957186404</c:v>
                </c:pt>
                <c:pt idx="63">
                  <c:v>0.42150171915546752</c:v>
                </c:pt>
                <c:pt idx="64">
                  <c:v>0.39609091980096767</c:v>
                </c:pt>
                <c:pt idx="65">
                  <c:v>0.37132176062620137</c:v>
                </c:pt>
                <c:pt idx="66">
                  <c:v>0.34734711017977271</c:v>
                </c:pt>
                <c:pt idx="67">
                  <c:v>0.32431489499513733</c:v>
                </c:pt>
                <c:pt idx="68">
                  <c:v>0.30236718558114262</c:v>
                </c:pt>
                <c:pt idx="69">
                  <c:v>0.28163932186076845</c:v>
                </c:pt>
                <c:pt idx="70">
                  <c:v>0.26225908351195937</c:v>
                </c:pt>
                <c:pt idx="71">
                  <c:v>0.24434591021809804</c:v>
                </c:pt>
                <c:pt idx="72">
                  <c:v>0.22801017636618148</c:v>
                </c:pt>
                <c:pt idx="73">
                  <c:v>0.21335252425003981</c:v>
                </c:pt>
                <c:pt idx="74">
                  <c:v>0.20046325935496823</c:v>
                </c:pt>
                <c:pt idx="75">
                  <c:v>0.18942181082848963</c:v>
                </c:pt>
                <c:pt idx="76">
                  <c:v>0.18029625978744745</c:v>
                </c:pt>
                <c:pt idx="77">
                  <c:v>0.17314293767980149</c:v>
                </c:pt>
                <c:pt idx="78">
                  <c:v>0.16800609651365872</c:v>
                </c:pt>
                <c:pt idx="79">
                  <c:v>0.164917652387087</c:v>
                </c:pt>
                <c:pt idx="80">
                  <c:v>0.16389700339861379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'EQ Solution L14'!$Y$106:$Y$184</c:f>
              <c:numCache>
                <c:formatCode>General</c:formatCode>
                <c:ptCount val="79"/>
                <c:pt idx="0">
                  <c:v>-1.1984537500000001</c:v>
                </c:pt>
                <c:pt idx="1">
                  <c:v>-1.1734537500000002</c:v>
                </c:pt>
                <c:pt idx="2">
                  <c:v>-1.1484537499999998</c:v>
                </c:pt>
                <c:pt idx="3">
                  <c:v>-1.1234537499999999</c:v>
                </c:pt>
                <c:pt idx="4">
                  <c:v>-1.09845375</c:v>
                </c:pt>
                <c:pt idx="5">
                  <c:v>-1.0734537500000001</c:v>
                </c:pt>
                <c:pt idx="6">
                  <c:v>-1.0484537500000002</c:v>
                </c:pt>
                <c:pt idx="7">
                  <c:v>-1.0234537499999998</c:v>
                </c:pt>
                <c:pt idx="8">
                  <c:v>-0.99845374999999981</c:v>
                </c:pt>
                <c:pt idx="9">
                  <c:v>-0.9734537499999999</c:v>
                </c:pt>
                <c:pt idx="10">
                  <c:v>-0.94845374999999998</c:v>
                </c:pt>
                <c:pt idx="11">
                  <c:v>-0.92345375000000007</c:v>
                </c:pt>
                <c:pt idx="12">
                  <c:v>-0.89845374999999972</c:v>
                </c:pt>
                <c:pt idx="13">
                  <c:v>-0.87345374999999981</c:v>
                </c:pt>
                <c:pt idx="14">
                  <c:v>-0.8484537499999999</c:v>
                </c:pt>
                <c:pt idx="15">
                  <c:v>-0.82345374999999998</c:v>
                </c:pt>
                <c:pt idx="16">
                  <c:v>-0.79845374999999963</c:v>
                </c:pt>
                <c:pt idx="17">
                  <c:v>-0.77345374999999972</c:v>
                </c:pt>
                <c:pt idx="18">
                  <c:v>-0.74845374999999981</c:v>
                </c:pt>
                <c:pt idx="19">
                  <c:v>-0.7234537499999999</c:v>
                </c:pt>
                <c:pt idx="20">
                  <c:v>-0.69845374999999998</c:v>
                </c:pt>
                <c:pt idx="21">
                  <c:v>-0.67345374999999963</c:v>
                </c:pt>
                <c:pt idx="22">
                  <c:v>-0.64845374999999972</c:v>
                </c:pt>
                <c:pt idx="23">
                  <c:v>-0.62345374999999981</c:v>
                </c:pt>
                <c:pt idx="24">
                  <c:v>-0.5984537499999999</c:v>
                </c:pt>
                <c:pt idx="25">
                  <c:v>-0.57345374999999998</c:v>
                </c:pt>
                <c:pt idx="26">
                  <c:v>-0.54845374999999963</c:v>
                </c:pt>
                <c:pt idx="27">
                  <c:v>-0.52345374999999972</c:v>
                </c:pt>
                <c:pt idx="28">
                  <c:v>-0.49845374999999981</c:v>
                </c:pt>
                <c:pt idx="29">
                  <c:v>-0.4734537499999999</c:v>
                </c:pt>
                <c:pt idx="30">
                  <c:v>-0.44845374999999998</c:v>
                </c:pt>
                <c:pt idx="31">
                  <c:v>-0.42345374999999963</c:v>
                </c:pt>
                <c:pt idx="32">
                  <c:v>-0.39845374999999972</c:v>
                </c:pt>
                <c:pt idx="33">
                  <c:v>-0.37345374999999981</c:v>
                </c:pt>
                <c:pt idx="34">
                  <c:v>-0.3484537499999999</c:v>
                </c:pt>
                <c:pt idx="35">
                  <c:v>-0.32345374999999998</c:v>
                </c:pt>
                <c:pt idx="36">
                  <c:v>-0.29845374999999963</c:v>
                </c:pt>
                <c:pt idx="37">
                  <c:v>-0.27345374999999972</c:v>
                </c:pt>
                <c:pt idx="38">
                  <c:v>-0.24845374999999983</c:v>
                </c:pt>
                <c:pt idx="39">
                  <c:v>-0.22345374999999992</c:v>
                </c:pt>
                <c:pt idx="40">
                  <c:v>-0.19845375000000001</c:v>
                </c:pt>
                <c:pt idx="41">
                  <c:v>-0.17345374999999966</c:v>
                </c:pt>
                <c:pt idx="42">
                  <c:v>-0.14845374999999975</c:v>
                </c:pt>
                <c:pt idx="43">
                  <c:v>-0.12345374999999983</c:v>
                </c:pt>
                <c:pt idx="44">
                  <c:v>-9.8453749999999923E-2</c:v>
                </c:pt>
                <c:pt idx="45">
                  <c:v>-7.3453750000000012E-2</c:v>
                </c:pt>
                <c:pt idx="46">
                  <c:v>-4.8453749999999657E-2</c:v>
                </c:pt>
                <c:pt idx="47">
                  <c:v>-2.3453749999999746E-2</c:v>
                </c:pt>
                <c:pt idx="48">
                  <c:v>1.5462500000001655E-3</c:v>
                </c:pt>
                <c:pt idx="49">
                  <c:v>2.6546250000000077E-2</c:v>
                </c:pt>
                <c:pt idx="50">
                  <c:v>5.1546249999999988E-2</c:v>
                </c:pt>
                <c:pt idx="51">
                  <c:v>7.6546250000000343E-2</c:v>
                </c:pt>
                <c:pt idx="52">
                  <c:v>0.10154625000000025</c:v>
                </c:pt>
                <c:pt idx="53">
                  <c:v>0.12654625000000017</c:v>
                </c:pt>
                <c:pt idx="54">
                  <c:v>0.15154625000000008</c:v>
                </c:pt>
                <c:pt idx="55">
                  <c:v>0.17654624999999999</c:v>
                </c:pt>
                <c:pt idx="56">
                  <c:v>0.20154625000000034</c:v>
                </c:pt>
                <c:pt idx="57">
                  <c:v>0.22654625000000025</c:v>
                </c:pt>
                <c:pt idx="58">
                  <c:v>0.25154625000000019</c:v>
                </c:pt>
                <c:pt idx="59">
                  <c:v>0.2765462500000001</c:v>
                </c:pt>
                <c:pt idx="60">
                  <c:v>0.30154625000000002</c:v>
                </c:pt>
                <c:pt idx="61">
                  <c:v>0.32654625000000037</c:v>
                </c:pt>
                <c:pt idx="62">
                  <c:v>0.35154625000000028</c:v>
                </c:pt>
                <c:pt idx="63">
                  <c:v>0.37654625000000019</c:v>
                </c:pt>
                <c:pt idx="64">
                  <c:v>0.4015462500000001</c:v>
                </c:pt>
                <c:pt idx="65">
                  <c:v>0.42654625000000002</c:v>
                </c:pt>
                <c:pt idx="66">
                  <c:v>0.45154625000000037</c:v>
                </c:pt>
                <c:pt idx="67">
                  <c:v>0.47654625000000028</c:v>
                </c:pt>
                <c:pt idx="68">
                  <c:v>0.50154625000000019</c:v>
                </c:pt>
                <c:pt idx="69">
                  <c:v>0.5265462500000001</c:v>
                </c:pt>
                <c:pt idx="70">
                  <c:v>0.55154625000000002</c:v>
                </c:pt>
                <c:pt idx="71">
                  <c:v>0.57654625000000037</c:v>
                </c:pt>
                <c:pt idx="72">
                  <c:v>0.60154625000000028</c:v>
                </c:pt>
                <c:pt idx="73">
                  <c:v>0.62654625000000019</c:v>
                </c:pt>
                <c:pt idx="74">
                  <c:v>0.6515462500000001</c:v>
                </c:pt>
                <c:pt idx="75">
                  <c:v>0.67654625000000002</c:v>
                </c:pt>
                <c:pt idx="76">
                  <c:v>0.70154625000000037</c:v>
                </c:pt>
                <c:pt idx="77">
                  <c:v>0.72654625000000028</c:v>
                </c:pt>
                <c:pt idx="78">
                  <c:v>0.75154625000000019</c:v>
                </c:pt>
              </c:numCache>
            </c:numRef>
          </c:xVal>
          <c:yVal>
            <c:numRef>
              <c:f>'EQ Solution L14'!$T$106:$T$186</c:f>
              <c:numCache>
                <c:formatCode>General</c:formatCode>
                <c:ptCount val="81"/>
                <c:pt idx="0">
                  <c:v>0.83610299660138621</c:v>
                </c:pt>
                <c:pt idx="1">
                  <c:v>0.83508234761291333</c:v>
                </c:pt>
                <c:pt idx="2">
                  <c:v>0.83199390348634095</c:v>
                </c:pt>
                <c:pt idx="3">
                  <c:v>0.82685706232019829</c:v>
                </c:pt>
                <c:pt idx="4">
                  <c:v>0.81970374021255255</c:v>
                </c:pt>
                <c:pt idx="5">
                  <c:v>0.81057818917151037</c:v>
                </c:pt>
                <c:pt idx="6">
                  <c:v>0.79953674064503188</c:v>
                </c:pt>
                <c:pt idx="7">
                  <c:v>0.78664747574995975</c:v>
                </c:pt>
                <c:pt idx="8">
                  <c:v>0.7719898236338183</c:v>
                </c:pt>
                <c:pt idx="9">
                  <c:v>0.75565408978190185</c:v>
                </c:pt>
                <c:pt idx="10">
                  <c:v>0.73774091648804063</c:v>
                </c:pt>
                <c:pt idx="11">
                  <c:v>0.71836067813923166</c:v>
                </c:pt>
                <c:pt idx="12">
                  <c:v>0.69763281441885694</c:v>
                </c:pt>
                <c:pt idx="13">
                  <c:v>0.67568510500486223</c:v>
                </c:pt>
                <c:pt idx="14">
                  <c:v>0.65265288982022684</c:v>
                </c:pt>
                <c:pt idx="15">
                  <c:v>0.62867823937379863</c:v>
                </c:pt>
                <c:pt idx="16">
                  <c:v>0.60390908019903189</c:v>
                </c:pt>
                <c:pt idx="17">
                  <c:v>0.57849828084453203</c:v>
                </c:pt>
                <c:pt idx="18">
                  <c:v>0.55260270428135927</c:v>
                </c:pt>
                <c:pt idx="19">
                  <c:v>0.52638223295592712</c:v>
                </c:pt>
                <c:pt idx="20">
                  <c:v>0.49999877302299656</c:v>
                </c:pt>
                <c:pt idx="21">
                  <c:v>0.47361524453120785</c:v>
                </c:pt>
                <c:pt idx="22">
                  <c:v>0.44739456449616388</c:v>
                </c:pt>
                <c:pt idx="23">
                  <c:v>0.42149862987794873</c:v>
                </c:pt>
                <c:pt idx="24">
                  <c:v>0.39608730747847598</c:v>
                </c:pt>
                <c:pt idx="25">
                  <c:v>0.37131743768916792</c:v>
                </c:pt>
                <c:pt idx="26">
                  <c:v>0.34734185885397062</c:v>
                </c:pt>
                <c:pt idx="27">
                  <c:v>0.32430845877194148</c:v>
                </c:pt>
                <c:pt idx="28">
                  <c:v>0.30235925955527354</c:v>
                </c:pt>
                <c:pt idx="29">
                  <c:v>0.28162954169226317</c:v>
                </c:pt>
                <c:pt idx="30">
                  <c:v>0.26224701275144602</c:v>
                </c:pt>
                <c:pt idx="31">
                  <c:v>0.2443310257148581</c:v>
                </c:pt>
                <c:pt idx="32">
                  <c:v>0.22799185145740786</c:v>
                </c:pt>
                <c:pt idx="33">
                  <c:v>0.21333000940760138</c:v>
                </c:pt>
                <c:pt idx="34">
                  <c:v>0.200435659943482</c:v>
                </c:pt>
                <c:pt idx="35">
                  <c:v>0.18938806160625399</c:v>
                </c:pt>
                <c:pt idx="36">
                  <c:v>0.18025509576061138</c:v>
                </c:pt>
                <c:pt idx="37">
                  <c:v>0.17309286090096998</c:v>
                </c:pt>
                <c:pt idx="38">
                  <c:v>0.16794533839999448</c:v>
                </c:pt>
                <c:pt idx="39">
                  <c:v>0.16484413112104046</c:v>
                </c:pt>
                <c:pt idx="40">
                  <c:v>0.16380827596799064</c:v>
                </c:pt>
                <c:pt idx="41">
                  <c:v>0.16484413112104068</c:v>
                </c:pt>
                <c:pt idx="42">
                  <c:v>0.16794533839999448</c:v>
                </c:pt>
                <c:pt idx="43">
                  <c:v>0.17309286090097009</c:v>
                </c:pt>
                <c:pt idx="44">
                  <c:v>0.18025509576061183</c:v>
                </c:pt>
                <c:pt idx="45">
                  <c:v>0.18938806160625399</c:v>
                </c:pt>
                <c:pt idx="46">
                  <c:v>0.20043565994348245</c:v>
                </c:pt>
                <c:pt idx="47">
                  <c:v>0.2133300094076015</c:v>
                </c:pt>
                <c:pt idx="48">
                  <c:v>0.22799185145740819</c:v>
                </c:pt>
                <c:pt idx="49">
                  <c:v>0.24433102571485843</c:v>
                </c:pt>
                <c:pt idx="50">
                  <c:v>0.26224701275144602</c:v>
                </c:pt>
                <c:pt idx="51">
                  <c:v>0.28162954169226373</c:v>
                </c:pt>
                <c:pt idx="52">
                  <c:v>0.30235925955527387</c:v>
                </c:pt>
                <c:pt idx="53">
                  <c:v>0.32430845877194192</c:v>
                </c:pt>
                <c:pt idx="54">
                  <c:v>0.34734185885397084</c:v>
                </c:pt>
                <c:pt idx="55">
                  <c:v>0.37131743768916792</c:v>
                </c:pt>
                <c:pt idx="56">
                  <c:v>0.39608730747847642</c:v>
                </c:pt>
                <c:pt idx="57">
                  <c:v>0.42149862987794906</c:v>
                </c:pt>
                <c:pt idx="58">
                  <c:v>0.44739456449616422</c:v>
                </c:pt>
                <c:pt idx="59">
                  <c:v>0.47361524453120829</c:v>
                </c:pt>
                <c:pt idx="60">
                  <c:v>0.49999877302299656</c:v>
                </c:pt>
                <c:pt idx="61">
                  <c:v>0.52638223295592756</c:v>
                </c:pt>
                <c:pt idx="62">
                  <c:v>0.5526027042813596</c:v>
                </c:pt>
                <c:pt idx="63">
                  <c:v>0.57849828084453248</c:v>
                </c:pt>
                <c:pt idx="64">
                  <c:v>0.60390908019903233</c:v>
                </c:pt>
                <c:pt idx="65">
                  <c:v>0.62867823937379863</c:v>
                </c:pt>
                <c:pt idx="66">
                  <c:v>0.65265288982022729</c:v>
                </c:pt>
                <c:pt idx="67">
                  <c:v>0.67568510500486267</c:v>
                </c:pt>
                <c:pt idx="68">
                  <c:v>0.69763281441885738</c:v>
                </c:pt>
                <c:pt idx="69">
                  <c:v>0.71836067813923155</c:v>
                </c:pt>
                <c:pt idx="70">
                  <c:v>0.73774091648804063</c:v>
                </c:pt>
                <c:pt idx="71">
                  <c:v>0.75565408978190196</c:v>
                </c:pt>
                <c:pt idx="72">
                  <c:v>0.77198982363381852</c:v>
                </c:pt>
                <c:pt idx="73">
                  <c:v>0.78664747574996019</c:v>
                </c:pt>
                <c:pt idx="74">
                  <c:v>0.79953674064503177</c:v>
                </c:pt>
                <c:pt idx="75">
                  <c:v>0.81057818917151037</c:v>
                </c:pt>
                <c:pt idx="76">
                  <c:v>0.81970374021255255</c:v>
                </c:pt>
                <c:pt idx="77">
                  <c:v>0.82685706232019851</c:v>
                </c:pt>
                <c:pt idx="78">
                  <c:v>0.83199390348634128</c:v>
                </c:pt>
                <c:pt idx="79">
                  <c:v>0.835082347612913</c:v>
                </c:pt>
                <c:pt idx="80">
                  <c:v>0.83610299660138621</c:v>
                </c:pt>
              </c:numCache>
            </c:numRef>
          </c:yVal>
          <c:smooth val="1"/>
        </c:ser>
        <c:dLbls/>
        <c:axId val="95814400"/>
        <c:axId val="95816320"/>
      </c:scatterChart>
      <c:valAx>
        <c:axId val="95814400"/>
        <c:scaling>
          <c:orientation val="minMax"/>
          <c:max val="0.5"/>
          <c:min val="-0.5"/>
        </c:scaling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/>
                  <a:t>Time,</a:t>
                </a:r>
                <a:r>
                  <a:rPr lang="en-GB" sz="1600" baseline="0"/>
                  <a:t> UI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0.47643809287618577"/>
              <c:y val="0.90283517324153584"/>
            </c:manualLayout>
          </c:layout>
        </c:title>
        <c:numFmt formatCode="0.00" sourceLinked="1"/>
        <c:tickLblPos val="low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16320"/>
        <c:crosses val="autoZero"/>
        <c:crossBetween val="midCat"/>
        <c:majorUnit val="0.25"/>
        <c:minorUnit val="0.05"/>
      </c:valAx>
      <c:valAx>
        <c:axId val="958163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800"/>
                  <a:t>Amplitude,</a:t>
                </a:r>
                <a:r>
                  <a:rPr lang="en-GB" sz="1800" baseline="0"/>
                  <a:t> Normalised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1.8021369376072141E-2"/>
              <c:y val="0.1798535987021724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95814400"/>
        <c:crossesAt val="-1"/>
        <c:crossBetween val="midCat"/>
      </c:valAx>
    </c:plotArea>
    <c:plotVisOnly val="1"/>
    <c:dispBlanksAs val="gap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15527</xdr:colOff>
      <xdr:row>34</xdr:row>
      <xdr:rowOff>31750</xdr:rowOff>
    </xdr:from>
    <xdr:to>
      <xdr:col>20</xdr:col>
      <xdr:colOff>139432</xdr:colOff>
      <xdr:row>62</xdr:row>
      <xdr:rowOff>144453</xdr:rowOff>
    </xdr:to>
    <xdr:graphicFrame macro="">
      <xdr:nvGraphicFramePr>
        <xdr:cNvPr id="124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116910</xdr:colOff>
      <xdr:row>34</xdr:row>
      <xdr:rowOff>30388</xdr:rowOff>
    </xdr:from>
    <xdr:to>
      <xdr:col>7</xdr:col>
      <xdr:colOff>808038</xdr:colOff>
      <xdr:row>62</xdr:row>
      <xdr:rowOff>141287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35984</xdr:colOff>
      <xdr:row>33</xdr:row>
      <xdr:rowOff>1359</xdr:rowOff>
    </xdr:from>
    <xdr:to>
      <xdr:col>22</xdr:col>
      <xdr:colOff>709082</xdr:colOff>
      <xdr:row>49</xdr:row>
      <xdr:rowOff>74082</xdr:rowOff>
    </xdr:to>
    <xdr:graphicFrame macro="">
      <xdr:nvGraphicFramePr>
        <xdr:cNvPr id="4885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44449</xdr:colOff>
      <xdr:row>33</xdr:row>
      <xdr:rowOff>31749</xdr:rowOff>
    </xdr:from>
    <xdr:to>
      <xdr:col>12</xdr:col>
      <xdr:colOff>412750</xdr:colOff>
      <xdr:row>49</xdr:row>
      <xdr:rowOff>66826</xdr:rowOff>
    </xdr:to>
    <xdr:graphicFrame macro="">
      <xdr:nvGraphicFramePr>
        <xdr:cNvPr id="48857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832758</xdr:colOff>
      <xdr:row>33</xdr:row>
      <xdr:rowOff>33109</xdr:rowOff>
    </xdr:from>
    <xdr:to>
      <xdr:col>22</xdr:col>
      <xdr:colOff>517072</xdr:colOff>
      <xdr:row>50</xdr:row>
      <xdr:rowOff>68035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520701</xdr:colOff>
      <xdr:row>33</xdr:row>
      <xdr:rowOff>22225</xdr:rowOff>
    </xdr:from>
    <xdr:to>
      <xdr:col>11</xdr:col>
      <xdr:colOff>802822</xdr:colOff>
      <xdr:row>50</xdr:row>
      <xdr:rowOff>27215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489856</xdr:colOff>
      <xdr:row>1</xdr:row>
      <xdr:rowOff>108857</xdr:rowOff>
    </xdr:from>
    <xdr:to>
      <xdr:col>7</xdr:col>
      <xdr:colOff>1121833</xdr:colOff>
      <xdr:row>21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19050</xdr:rowOff>
    </xdr:from>
    <xdr:to>
      <xdr:col>7</xdr:col>
      <xdr:colOff>1241577</xdr:colOff>
      <xdr:row>20</xdr:row>
      <xdr:rowOff>129268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7</xdr:col>
      <xdr:colOff>1241577</xdr:colOff>
      <xdr:row>21</xdr:row>
      <xdr:rowOff>110218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1</xdr:row>
      <xdr:rowOff>57150</xdr:rowOff>
    </xdr:from>
    <xdr:to>
      <xdr:col>7</xdr:col>
      <xdr:colOff>1222527</xdr:colOff>
      <xdr:row>20</xdr:row>
      <xdr:rowOff>167368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Y72"/>
  <sheetViews>
    <sheetView showGridLines="0" showOutlineSymbols="0" zoomScale="40" zoomScaleNormal="40" zoomScaleSheetLayoutView="50" zoomScalePageLayoutView="40" workbookViewId="0">
      <pane ySplit="2775" topLeftCell="A34"/>
      <selection activeCell="H3" sqref="H3"/>
      <selection pane="bottomLeft" activeCell="W42" sqref="W42"/>
    </sheetView>
  </sheetViews>
  <sheetFormatPr defaultColWidth="11.140625" defaultRowHeight="15.75"/>
  <cols>
    <col min="1" max="1" width="7.140625" style="14" customWidth="1"/>
    <col min="2" max="2" width="9.85546875" style="74" customWidth="1"/>
    <col min="3" max="3" width="10.7109375" style="14" customWidth="1"/>
    <col min="4" max="4" width="13.7109375" style="14" customWidth="1"/>
    <col min="5" max="5" width="19" style="14" customWidth="1"/>
    <col min="6" max="6" width="11.5703125" style="14" customWidth="1"/>
    <col min="7" max="7" width="14.5703125" style="14" customWidth="1"/>
    <col min="8" max="8" width="12.28515625" style="14" customWidth="1"/>
    <col min="9" max="9" width="9.7109375" style="14" customWidth="1"/>
    <col min="10" max="10" width="11.28515625" style="14" customWidth="1"/>
    <col min="11" max="11" width="11.7109375" style="14" customWidth="1"/>
    <col min="12" max="12" width="10.140625" style="14" customWidth="1"/>
    <col min="13" max="13" width="13.140625" style="354" customWidth="1"/>
    <col min="14" max="14" width="10.85546875" style="14" customWidth="1"/>
    <col min="15" max="15" width="11.42578125" style="14" customWidth="1"/>
    <col min="16" max="16" width="18.42578125" style="14" customWidth="1"/>
    <col min="17" max="17" width="13.42578125" style="14" customWidth="1"/>
    <col min="18" max="18" width="8.28515625" style="14" customWidth="1"/>
    <col min="19" max="19" width="6.42578125" style="101" customWidth="1"/>
    <col min="20" max="20" width="18" style="14" customWidth="1"/>
    <col min="21" max="21" width="11.7109375" style="98" customWidth="1"/>
    <col min="22" max="22" width="9" style="98" customWidth="1"/>
    <col min="23" max="23" width="12.85546875" style="14" customWidth="1"/>
    <col min="24" max="24" width="17" style="14" customWidth="1"/>
    <col min="25" max="25" width="14.42578125" style="20" customWidth="1"/>
    <col min="26" max="26" width="1.28515625" style="20" customWidth="1"/>
    <col min="27" max="27" width="15" style="14" customWidth="1"/>
    <col min="28" max="28" width="16.140625" style="14" customWidth="1"/>
    <col min="29" max="29" width="10.42578125" style="14" customWidth="1"/>
    <col min="30" max="30" width="25.28515625" style="14" customWidth="1"/>
    <col min="31" max="31" width="7.5703125" style="14" customWidth="1"/>
    <col min="32" max="32" width="13.42578125" style="14" customWidth="1"/>
    <col min="33" max="33" width="8.85546875" style="14" customWidth="1"/>
    <col min="34" max="34" width="9.28515625" style="14" customWidth="1"/>
    <col min="35" max="35" width="8.5703125" style="14" customWidth="1"/>
    <col min="36" max="36" width="8" style="14" customWidth="1"/>
    <col min="37" max="37" width="9.140625" style="14" customWidth="1"/>
    <col min="38" max="38" width="9.28515625" style="14" customWidth="1"/>
    <col min="39" max="39" width="5.85546875" style="14" customWidth="1"/>
    <col min="40" max="40" width="6.140625" style="14" customWidth="1"/>
    <col min="41" max="41" width="5" style="14" customWidth="1"/>
    <col min="42" max="43" width="10.42578125" style="14" customWidth="1"/>
    <col min="44" max="44" width="8.28515625" style="14" customWidth="1"/>
    <col min="45" max="45" width="8.7109375" style="14" customWidth="1"/>
    <col min="46" max="46" width="10.5703125" style="14" bestFit="1" customWidth="1"/>
    <col min="47" max="47" width="7.140625" style="14" bestFit="1" customWidth="1"/>
    <col min="48" max="48" width="9.5703125" style="14" bestFit="1" customWidth="1"/>
    <col min="49" max="50" width="5.85546875" style="14" bestFit="1" customWidth="1"/>
    <col min="51" max="51" width="9.5703125" style="14" bestFit="1" customWidth="1"/>
    <col min="52" max="16384" width="11.140625" style="14"/>
  </cols>
  <sheetData>
    <row r="1" spans="1:50" s="7" customFormat="1" ht="16.5" thickBot="1">
      <c r="B1" s="541" t="s">
        <v>261</v>
      </c>
      <c r="C1" s="500"/>
      <c r="D1" s="500"/>
      <c r="E1" s="500"/>
      <c r="F1" s="5"/>
      <c r="G1" s="5"/>
      <c r="H1" s="5"/>
      <c r="I1" s="5"/>
      <c r="J1" s="5"/>
      <c r="K1" s="5"/>
      <c r="L1" s="5"/>
      <c r="M1" s="347"/>
      <c r="N1" s="5"/>
      <c r="O1" s="538" t="s">
        <v>1</v>
      </c>
      <c r="P1" s="539" t="e">
        <f>#REF!</f>
        <v>#REF!</v>
      </c>
      <c r="Q1" s="5"/>
      <c r="R1" s="6" t="s">
        <v>146</v>
      </c>
      <c r="S1" s="672" t="e">
        <f>#REF!</f>
        <v>#REF!</v>
      </c>
      <c r="T1" s="673"/>
      <c r="U1" s="673"/>
      <c r="V1" s="673"/>
      <c r="W1" s="162" t="s">
        <v>10</v>
      </c>
      <c r="X1" s="670" t="e">
        <f>#REF!</f>
        <v>#REF!</v>
      </c>
      <c r="Y1" s="671"/>
      <c r="AB1" s="131"/>
      <c r="AC1" s="27"/>
      <c r="AE1" s="183"/>
      <c r="AG1" s="123"/>
      <c r="AH1" s="274"/>
      <c r="AI1" s="5"/>
      <c r="AK1" s="118" t="s">
        <v>200</v>
      </c>
      <c r="AL1" s="315">
        <f>MAX(MIN(B_1*Tb_eff*($H$10+1)/(SQRT(8)*AH10),10),-10)</f>
        <v>1.2831459078624534</v>
      </c>
    </row>
    <row r="2" spans="1:50" s="7" customFormat="1" ht="66.75" customHeight="1" thickBot="1">
      <c r="A2" s="543" t="s">
        <v>293</v>
      </c>
      <c r="B2" s="551"/>
      <c r="C2" s="552" t="s">
        <v>257</v>
      </c>
      <c r="D2" s="663">
        <v>5</v>
      </c>
      <c r="E2" s="544" t="s">
        <v>21</v>
      </c>
      <c r="F2" s="553"/>
      <c r="G2" s="540" t="s">
        <v>292</v>
      </c>
      <c r="H2" s="554">
        <v>0</v>
      </c>
      <c r="I2" s="545" t="s">
        <v>21</v>
      </c>
      <c r="J2" s="550"/>
      <c r="K2" s="540" t="s">
        <v>294</v>
      </c>
      <c r="L2" s="557">
        <v>0</v>
      </c>
      <c r="M2" s="553"/>
      <c r="N2" s="546"/>
      <c r="O2" s="547" t="s">
        <v>295</v>
      </c>
      <c r="P2" s="548">
        <f>IF(L2=0,1,0.75)</f>
        <v>1</v>
      </c>
      <c r="Q2" s="569" t="s">
        <v>297</v>
      </c>
      <c r="R2" s="570">
        <v>1</v>
      </c>
      <c r="S2" s="555"/>
      <c r="T2" s="556" t="s">
        <v>258</v>
      </c>
      <c r="U2" s="642">
        <f>0.75*D5*0+26500</f>
        <v>26500</v>
      </c>
      <c r="V2" s="558" t="s">
        <v>40</v>
      </c>
      <c r="W2" s="549"/>
      <c r="X2" s="608" t="s">
        <v>300</v>
      </c>
      <c r="Y2" s="664">
        <v>-0.10716375317344712</v>
      </c>
      <c r="Z2" s="606"/>
      <c r="AA2" s="607" t="s">
        <v>301</v>
      </c>
      <c r="AB2" s="665">
        <v>0</v>
      </c>
      <c r="AC2" s="27"/>
      <c r="AE2" s="183"/>
      <c r="AG2" s="123"/>
      <c r="AH2" s="274"/>
      <c r="AK2" s="118"/>
      <c r="AL2" s="315"/>
    </row>
    <row r="3" spans="1:50" ht="16.5" thickBot="1">
      <c r="B3" s="144" t="s">
        <v>124</v>
      </c>
      <c r="C3" s="118" t="s">
        <v>4</v>
      </c>
      <c r="D3" s="114" t="s">
        <v>5</v>
      </c>
      <c r="E3" s="647" t="s">
        <v>318</v>
      </c>
      <c r="F3" s="652">
        <f>0.5*ERFC((Q)/(SQRT(2)))</f>
        <v>1.0001202950935662E-6</v>
      </c>
      <c r="G3" s="118" t="s">
        <v>128</v>
      </c>
      <c r="H3" s="656">
        <v>20.75</v>
      </c>
      <c r="I3" s="122" t="s">
        <v>8</v>
      </c>
      <c r="J3" s="330" t="s">
        <v>0</v>
      </c>
      <c r="K3" s="674" t="s">
        <v>175</v>
      </c>
      <c r="L3" s="674"/>
      <c r="M3" s="675" t="s">
        <v>192</v>
      </c>
      <c r="N3" s="676"/>
      <c r="O3" s="117"/>
      <c r="P3" s="115" t="s">
        <v>135</v>
      </c>
      <c r="Q3" s="542">
        <v>3.5</v>
      </c>
      <c r="R3" s="119" t="s">
        <v>136</v>
      </c>
      <c r="S3" s="110"/>
      <c r="U3" s="131" t="s">
        <v>9</v>
      </c>
      <c r="V3" s="141" t="e">
        <f>#REF!</f>
        <v>#REF!</v>
      </c>
      <c r="W3" s="64" t="s">
        <v>10</v>
      </c>
      <c r="X3" s="677" t="e">
        <f>#REF!</f>
        <v>#REF!</v>
      </c>
      <c r="Y3" s="678"/>
      <c r="Z3" s="97"/>
      <c r="AA3" s="307"/>
      <c r="AB3" s="123"/>
      <c r="AC3" s="307"/>
      <c r="AD3" s="74"/>
      <c r="AE3" s="183"/>
      <c r="AF3" s="74"/>
      <c r="AG3" s="123"/>
      <c r="AH3" s="320"/>
      <c r="AI3" s="74"/>
      <c r="AJ3" s="86"/>
      <c r="AK3" s="118" t="s">
        <v>201</v>
      </c>
      <c r="AL3" s="316">
        <f>MAX(MIN(B_1*Tb_eff*(1-$H$10)/(SQRT(8)*AH10),10),-10)</f>
        <v>0.55397774973470815</v>
      </c>
    </row>
    <row r="4" spans="1:50" ht="15" customHeight="1" thickBot="1">
      <c r="B4" s="117"/>
      <c r="C4" s="118" t="s">
        <v>25</v>
      </c>
      <c r="D4" s="646">
        <f>4.7534</f>
        <v>4.7534000000000001</v>
      </c>
      <c r="E4" s="648" t="s">
        <v>319</v>
      </c>
      <c r="F4" s="651">
        <f>0.5*ERFC((Q*10^0.24)/(SQRT(2)))</f>
        <v>7.255457761125736E-17</v>
      </c>
      <c r="G4" s="118" t="s">
        <v>129</v>
      </c>
      <c r="H4" s="10">
        <f>H3*1.518</f>
        <v>31.4985</v>
      </c>
      <c r="I4" s="122" t="s">
        <v>8</v>
      </c>
      <c r="J4" s="200" t="s">
        <v>95</v>
      </c>
      <c r="K4" s="5"/>
      <c r="L4" s="6" t="s">
        <v>6</v>
      </c>
      <c r="M4" s="129">
        <v>0.1</v>
      </c>
      <c r="N4" s="127" t="s">
        <v>7</v>
      </c>
      <c r="O4" s="144" t="s">
        <v>134</v>
      </c>
      <c r="P4" s="131" t="s">
        <v>137</v>
      </c>
      <c r="Q4" s="7">
        <f>IF(Uc&lt;1000,850,1310)</f>
        <v>850</v>
      </c>
      <c r="R4" s="119" t="s">
        <v>121</v>
      </c>
      <c r="T4" s="313" t="s">
        <v>199</v>
      </c>
      <c r="U4" s="659">
        <v>-10.199999999999999</v>
      </c>
      <c r="V4" s="312" t="s">
        <v>113</v>
      </c>
      <c r="W4" s="163" t="s">
        <v>30</v>
      </c>
      <c r="X4" s="164">
        <f ca="1">AP40</f>
        <v>2.6266413748286865E-2</v>
      </c>
      <c r="Y4" s="127" t="s">
        <v>147</v>
      </c>
      <c r="Z4" s="97"/>
      <c r="AB4" s="35" t="s">
        <v>37</v>
      </c>
      <c r="AC4" s="22">
        <v>2.5630000000000002</v>
      </c>
      <c r="AD4" s="21" t="s">
        <v>27</v>
      </c>
      <c r="AE4" s="183"/>
      <c r="AF4" s="74"/>
      <c r="AG4" s="35" t="s">
        <v>28</v>
      </c>
      <c r="AH4" s="190">
        <f>B_1*Tb_eff/(SQRT(8)*$U$8)</f>
        <v>1.6692850428835442</v>
      </c>
      <c r="AI4" s="21" t="s">
        <v>27</v>
      </c>
      <c r="AJ4" s="86"/>
      <c r="AK4" s="123" t="s">
        <v>202</v>
      </c>
      <c r="AL4" s="316">
        <f>ERF(AL1)+ERF(AL3)-1</f>
        <v>0.497054006079932</v>
      </c>
    </row>
    <row r="5" spans="1:50" ht="15" customHeight="1" thickBot="1">
      <c r="B5" s="11"/>
      <c r="C5" s="120" t="s">
        <v>35</v>
      </c>
      <c r="D5" s="632">
        <f>2*14025</f>
        <v>28050</v>
      </c>
      <c r="E5" s="122" t="s">
        <v>36</v>
      </c>
      <c r="F5" s="7"/>
      <c r="G5" s="131" t="s">
        <v>127</v>
      </c>
      <c r="H5" s="645">
        <f>-129</f>
        <v>-129</v>
      </c>
      <c r="I5" s="161" t="s">
        <v>34</v>
      </c>
      <c r="J5" s="201" t="s">
        <v>131</v>
      </c>
      <c r="K5" s="7"/>
      <c r="L5" s="118" t="s">
        <v>15</v>
      </c>
      <c r="M5" s="17">
        <v>2.5000000000000001E-2</v>
      </c>
      <c r="N5" s="122" t="s">
        <v>7</v>
      </c>
      <c r="O5" s="117"/>
      <c r="P5" s="118" t="s">
        <v>16</v>
      </c>
      <c r="Q5" s="188">
        <f>IF(Uc&gt;1000,$Q$3/1.4846,$Q$3/3.5)</f>
        <v>1</v>
      </c>
      <c r="R5" s="119"/>
      <c r="S5" s="314" t="s">
        <v>53</v>
      </c>
      <c r="T5" s="8" t="s">
        <v>24</v>
      </c>
      <c r="U5" s="113">
        <v>-12</v>
      </c>
      <c r="V5" s="133" t="s">
        <v>21</v>
      </c>
      <c r="W5" s="165" t="s">
        <v>143</v>
      </c>
      <c r="X5" s="9"/>
      <c r="Y5" s="198" t="str">
        <f>$M$4&amp;" km"</f>
        <v>0.1 km</v>
      </c>
      <c r="Z5" s="96"/>
      <c r="AB5" s="123" t="s">
        <v>22</v>
      </c>
      <c r="AC5" s="191">
        <f>0.7*$Q$9*$D$8</f>
        <v>4.0997249999999992E-2</v>
      </c>
      <c r="AD5" s="8" t="s">
        <v>12</v>
      </c>
      <c r="AE5" s="70"/>
      <c r="AF5" s="74"/>
      <c r="AG5" s="35" t="s">
        <v>31</v>
      </c>
      <c r="AH5" s="68">
        <f>IF(ABS($AH$4)&lt;10,SIGN($AH$4)*ERF(ABS($AH$4)),SIGN($AH$4))</f>
        <v>0.98176077664521777</v>
      </c>
      <c r="AI5" s="21" t="s">
        <v>27</v>
      </c>
      <c r="AJ5" s="86"/>
      <c r="AK5" s="123" t="s">
        <v>203</v>
      </c>
      <c r="AL5" s="315">
        <f>AL4*(1-2*$M$11*10^(-$D18/10)*$AC$6*SQRT(2*ER*(AL4*(ER-1)+ER+1))/(AL4*(ER-1)))</f>
        <v>0.497054006079932</v>
      </c>
    </row>
    <row r="6" spans="1:50" ht="15" customHeight="1" thickBot="1">
      <c r="B6" s="116" t="s">
        <v>125</v>
      </c>
      <c r="C6" s="7"/>
      <c r="D6" s="7"/>
      <c r="E6" s="649" t="s">
        <v>320</v>
      </c>
      <c r="F6" s="650">
        <f>Q*10^0.24</f>
        <v>8.2604624593772815</v>
      </c>
      <c r="G6" s="118" t="s">
        <v>38</v>
      </c>
      <c r="H6" s="111">
        <f>H5-2*D12</f>
        <v>-138.56059991327962</v>
      </c>
      <c r="I6" s="124" t="s">
        <v>34</v>
      </c>
      <c r="J6" s="202" t="s">
        <v>132</v>
      </c>
      <c r="K6" s="110"/>
      <c r="L6" s="120" t="s">
        <v>19</v>
      </c>
      <c r="M6" s="79">
        <v>5.0000000000000001E-3</v>
      </c>
      <c r="N6" s="130" t="s">
        <v>7</v>
      </c>
      <c r="O6" s="117"/>
      <c r="P6" s="115" t="s">
        <v>135</v>
      </c>
      <c r="Q6" s="16">
        <f>$Q$5*((1/(0.00094*Uc)^4)+1.05)</f>
        <v>3.622595119239568</v>
      </c>
      <c r="R6" s="119" t="s">
        <v>136</v>
      </c>
      <c r="S6" s="147"/>
      <c r="T6" s="115" t="s">
        <v>39</v>
      </c>
      <c r="U6" s="657">
        <f>(0.60607)*D5</f>
        <v>17000.263500000001</v>
      </c>
      <c r="V6" s="122" t="s">
        <v>40</v>
      </c>
      <c r="W6" s="333" t="s">
        <v>176</v>
      </c>
      <c r="X6" s="658">
        <f>0.75*D5</f>
        <v>21037.5</v>
      </c>
      <c r="Y6" s="334" t="s">
        <v>40</v>
      </c>
      <c r="Z6" s="96"/>
      <c r="AB6" s="237" t="s">
        <v>2</v>
      </c>
      <c r="AC6" s="240">
        <f>10^(($H$13+$U$5)/20)</f>
        <v>6.3095734448019317E-2</v>
      </c>
      <c r="AD6" s="241" t="s">
        <v>3</v>
      </c>
      <c r="AE6" s="67"/>
      <c r="AF6" s="74"/>
      <c r="AG6" s="186" t="s">
        <v>44</v>
      </c>
      <c r="AH6" s="23">
        <f>ERF(MAX(MIN(B_1*Tb_eff*($M$14+1)/(SQRT(8)*$U$8),10),-10))+ERF(MAX(MIN(B_1*Tb_eff*(1-$M$14)/(SQRT(8)*$U$8),10),-10))-1</f>
        <v>0.94176522967638432</v>
      </c>
      <c r="AI6" s="185" t="s">
        <v>27</v>
      </c>
      <c r="AJ6" s="86"/>
    </row>
    <row r="7" spans="1:50" ht="15" customHeight="1" thickBot="1">
      <c r="B7" s="117"/>
      <c r="C7" s="118" t="s">
        <v>133</v>
      </c>
      <c r="D7" s="112">
        <v>840</v>
      </c>
      <c r="E7" s="8" t="s">
        <v>121</v>
      </c>
      <c r="F7" s="7"/>
      <c r="G7" s="118" t="s">
        <v>23</v>
      </c>
      <c r="H7" s="17">
        <v>0.7</v>
      </c>
      <c r="I7" s="119"/>
      <c r="J7" s="7"/>
      <c r="K7" s="7"/>
      <c r="L7" s="115" t="s">
        <v>130</v>
      </c>
      <c r="M7" s="16">
        <f>D9-U4</f>
        <v>6.9999999999999991</v>
      </c>
      <c r="N7" s="132" t="s">
        <v>21</v>
      </c>
      <c r="O7" s="117"/>
      <c r="P7" s="131" t="s">
        <v>137</v>
      </c>
      <c r="Q7" s="7">
        <f>Uc</f>
        <v>840</v>
      </c>
      <c r="R7" s="119" t="s">
        <v>121</v>
      </c>
      <c r="S7" s="148"/>
      <c r="T7" s="131" t="s">
        <v>47</v>
      </c>
      <c r="U7" s="27">
        <v>329</v>
      </c>
      <c r="V7" s="154" t="s">
        <v>42</v>
      </c>
      <c r="W7" s="330"/>
      <c r="X7" s="331"/>
      <c r="Y7" s="332"/>
      <c r="Z7" s="96"/>
      <c r="AB7" s="187" t="s">
        <v>11</v>
      </c>
      <c r="AC7" s="188">
        <f>10^(D10/10)</f>
        <v>1.9968678749407054</v>
      </c>
      <c r="AD7" s="189" t="s">
        <v>3</v>
      </c>
      <c r="AE7" s="21"/>
      <c r="AG7" s="235" t="s">
        <v>182</v>
      </c>
      <c r="AH7" s="242">
        <f>kRIN*10^6*$AL$8*$AL$8/SQRT((1/G18)^2+(1/H18)^2+0.477*(1/$X$6)^2)*10^($H$5/10)</f>
        <v>2.6835223394827017E-3</v>
      </c>
      <c r="AI7" s="243" t="s">
        <v>212</v>
      </c>
      <c r="AJ7" s="86"/>
    </row>
    <row r="8" spans="1:50" ht="15" customHeight="1" thickBot="1">
      <c r="B8" s="117"/>
      <c r="C8" s="335" t="s">
        <v>213</v>
      </c>
      <c r="D8" s="643">
        <v>0.56999999999999995</v>
      </c>
      <c r="E8" s="8" t="s">
        <v>121</v>
      </c>
      <c r="F8" s="7"/>
      <c r="G8" s="235" t="s">
        <v>315</v>
      </c>
      <c r="H8" s="655">
        <f>14.15</f>
        <v>14.15</v>
      </c>
      <c r="I8" s="236" t="str">
        <f>IF(H10&lt;0,"should not be &lt; DCD!","ps inc. DCD")</f>
        <v>ps inc. DCD</v>
      </c>
      <c r="J8" s="7"/>
      <c r="K8" s="7"/>
      <c r="L8" s="125" t="s">
        <v>139</v>
      </c>
      <c r="M8" s="356">
        <f>1.5</f>
        <v>1.5</v>
      </c>
      <c r="N8" s="132" t="s">
        <v>21</v>
      </c>
      <c r="O8" s="117"/>
      <c r="P8" s="115" t="s">
        <v>120</v>
      </c>
      <c r="Q8" s="113">
        <v>1316</v>
      </c>
      <c r="R8" s="119" t="s">
        <v>121</v>
      </c>
      <c r="S8" s="148"/>
      <c r="T8" s="131" t="s">
        <v>43</v>
      </c>
      <c r="U8" s="111">
        <f>$U$7*1000/$U$6</f>
        <v>19.352641210531825</v>
      </c>
      <c r="V8" s="119" t="s">
        <v>8</v>
      </c>
      <c r="W8" s="318" t="s">
        <v>118</v>
      </c>
      <c r="X8" s="7"/>
      <c r="Y8" s="156"/>
      <c r="Z8" s="96"/>
      <c r="AB8" s="187" t="s">
        <v>17</v>
      </c>
      <c r="AC8" s="188">
        <f>(ER+1)/(ER-1)</f>
        <v>3.0062839321800414</v>
      </c>
      <c r="AD8" s="189" t="s">
        <v>3</v>
      </c>
      <c r="AE8" s="21"/>
      <c r="AG8" s="237" t="s">
        <v>102</v>
      </c>
      <c r="AH8" s="244">
        <f>(1-10^(-Pmn/5))/(Q*Q)</f>
        <v>2.7633774642606399E-3</v>
      </c>
      <c r="AI8" s="245" t="s">
        <v>101</v>
      </c>
      <c r="AJ8" s="74"/>
      <c r="AK8" s="123" t="s">
        <v>204</v>
      </c>
      <c r="AL8" s="325">
        <v>1</v>
      </c>
    </row>
    <row r="9" spans="1:50" ht="15" customHeight="1" thickBot="1">
      <c r="B9" s="117"/>
      <c r="C9" s="131" t="s">
        <v>117</v>
      </c>
      <c r="D9" s="644">
        <f>-3.2</f>
        <v>-3.2</v>
      </c>
      <c r="E9" s="7" t="s">
        <v>113</v>
      </c>
      <c r="F9" s="7"/>
      <c r="G9" s="115" t="s">
        <v>316</v>
      </c>
      <c r="H9" s="654">
        <f>1/4*(0.12*71.3)*0+36*0.03*0</f>
        <v>0</v>
      </c>
      <c r="I9" s="260" t="s">
        <v>322</v>
      </c>
      <c r="J9" s="7"/>
      <c r="K9" s="7"/>
      <c r="L9" s="25" t="s">
        <v>26</v>
      </c>
      <c r="M9" s="16">
        <f>$M$7-$M$8</f>
        <v>5.4999999999999991</v>
      </c>
      <c r="N9" s="132" t="s">
        <v>21</v>
      </c>
      <c r="O9" s="103"/>
      <c r="P9" s="115" t="s">
        <v>206</v>
      </c>
      <c r="Q9" s="113">
        <v>0.10274999999999999</v>
      </c>
      <c r="R9" s="119" t="s">
        <v>142</v>
      </c>
      <c r="S9" s="148"/>
      <c r="T9" s="279" t="s">
        <v>186</v>
      </c>
      <c r="U9" s="149">
        <f>$H$15*10^6/$D$5</f>
        <v>6.4171122994652396</v>
      </c>
      <c r="V9" s="119" t="s">
        <v>8</v>
      </c>
      <c r="W9" s="144" t="s">
        <v>144</v>
      </c>
      <c r="X9" s="114">
        <v>6.5</v>
      </c>
      <c r="Y9" s="119" t="s">
        <v>21</v>
      </c>
      <c r="Z9" s="96"/>
      <c r="AB9" s="131" t="s">
        <v>148</v>
      </c>
      <c r="AC9" s="16">
        <f>10*LOG10((1+10^(-($X$9/10)))/(1-10^(-($X$9/10))))</f>
        <v>1.978027515771426</v>
      </c>
      <c r="AD9" s="7" t="s">
        <v>21</v>
      </c>
      <c r="AE9" s="21"/>
      <c r="AF9" s="74"/>
      <c r="AG9" s="131" t="s">
        <v>177</v>
      </c>
      <c r="AH9" s="111">
        <f>$U$7*1000/$X$6</f>
        <v>15.638740344622697</v>
      </c>
      <c r="AI9" s="7" t="s">
        <v>8</v>
      </c>
      <c r="AJ9" s="277" t="s">
        <v>191</v>
      </c>
      <c r="AK9" s="284">
        <v>0.5</v>
      </c>
      <c r="AL9" s="285">
        <f>0.5+0.5*10^-0.36</f>
        <v>0.71825791612008294</v>
      </c>
      <c r="AO9" s="99"/>
      <c r="AP9" s="15"/>
      <c r="AQ9" s="15"/>
    </row>
    <row r="10" spans="1:50" ht="15" customHeight="1">
      <c r="B10" s="117"/>
      <c r="C10" s="118" t="s">
        <v>116</v>
      </c>
      <c r="D10" s="16">
        <f>10*LOG10((2*AC13+AC12)/(2*AC13-AC12))</f>
        <v>3.0034933022749928</v>
      </c>
      <c r="E10" s="8" t="s">
        <v>21</v>
      </c>
      <c r="F10" s="7"/>
      <c r="G10" s="237" t="s">
        <v>126</v>
      </c>
      <c r="H10" s="238">
        <f>(10^-6)*($H$8-$H$9)*$M$12</f>
        <v>0.39690750000000002</v>
      </c>
      <c r="I10" s="239" t="s">
        <v>119</v>
      </c>
      <c r="J10" s="7"/>
      <c r="K10" s="7"/>
      <c r="L10" s="118" t="s">
        <v>41</v>
      </c>
      <c r="M10" s="128">
        <v>480</v>
      </c>
      <c r="N10" s="7" t="s">
        <v>42</v>
      </c>
      <c r="O10" s="117"/>
      <c r="P10" s="118" t="s">
        <v>205</v>
      </c>
      <c r="Q10" s="16">
        <f>0.25*$Q$9*Uc*(1-(Uo/Uc)^4)</f>
        <v>-108.41177997222221</v>
      </c>
      <c r="R10" s="124" t="s">
        <v>12</v>
      </c>
      <c r="S10" s="148"/>
      <c r="T10" s="279" t="s">
        <v>184</v>
      </c>
      <c r="V10" s="154" t="s">
        <v>185</v>
      </c>
      <c r="W10" s="278" t="s">
        <v>183</v>
      </c>
      <c r="X10" s="16">
        <f>10*LOG10((1+10^(-($X$9/10)))/(1-10^(-($X$9/10))))</f>
        <v>1.978027515771426</v>
      </c>
      <c r="Y10" s="119" t="s">
        <v>18</v>
      </c>
      <c r="Z10" s="96"/>
      <c r="AB10" s="321" t="s">
        <v>211</v>
      </c>
      <c r="AC10" s="188">
        <f>$D$12-$AC$9</f>
        <v>2.8022724408683817</v>
      </c>
      <c r="AD10" s="188" t="s">
        <v>18</v>
      </c>
      <c r="AE10" s="185"/>
      <c r="AF10" s="74"/>
      <c r="AG10" s="74" t="s">
        <v>178</v>
      </c>
      <c r="AH10" s="275">
        <f>SQRT(I18^2+$AH$9^2)</f>
        <v>35.169188943204183</v>
      </c>
      <c r="AI10" s="7" t="s">
        <v>8</v>
      </c>
      <c r="AJ10" s="11"/>
      <c r="AK10" s="29">
        <v>0.5</v>
      </c>
      <c r="AL10" s="286">
        <f>0.5-0.5*10^-0.36</f>
        <v>0.28174208387991706</v>
      </c>
      <c r="AN10" s="99"/>
      <c r="AO10" s="99"/>
      <c r="AP10" s="15"/>
      <c r="AQ10" s="15"/>
    </row>
    <row r="11" spans="1:50" ht="15" customHeight="1">
      <c r="B11" s="117"/>
      <c r="C11" s="125" t="s">
        <v>114</v>
      </c>
      <c r="D11" s="276">
        <f>MIN(D9+1.77,-1)</f>
        <v>-1.4300000000000002</v>
      </c>
      <c r="E11" s="7" t="s">
        <v>113</v>
      </c>
      <c r="F11" s="7"/>
      <c r="G11" s="118" t="s">
        <v>45</v>
      </c>
      <c r="H11" s="323">
        <v>0.3</v>
      </c>
      <c r="I11" s="119"/>
      <c r="J11" s="7"/>
      <c r="K11" s="7"/>
      <c r="L11" s="26" t="s">
        <v>123</v>
      </c>
      <c r="M11" s="355">
        <v>0</v>
      </c>
      <c r="N11" s="133" t="s">
        <v>27</v>
      </c>
      <c r="O11" s="117"/>
      <c r="P11" s="9"/>
      <c r="Q11" s="9"/>
      <c r="R11" s="108"/>
      <c r="S11" s="148"/>
      <c r="T11" s="25" t="s">
        <v>141</v>
      </c>
      <c r="U11" s="273">
        <v>1.2500000000000001E-2</v>
      </c>
      <c r="V11" s="155" t="s">
        <v>51</v>
      </c>
      <c r="W11" s="117"/>
      <c r="X11" s="7"/>
      <c r="Y11" s="156"/>
      <c r="Z11" s="96"/>
      <c r="AE11" s="185"/>
      <c r="AG11" s="123" t="s">
        <v>179</v>
      </c>
      <c r="AH11" s="274">
        <f>MAX(MIN(B_1*Tb_eff*($H$15*$Z$45+$H$10+1)/(SQRT(8)*$AH$10),10),-10)</f>
        <v>1.448487037046198</v>
      </c>
      <c r="AI11" s="74"/>
      <c r="AJ11" s="74"/>
      <c r="AK11" s="131"/>
      <c r="AL11" s="111"/>
      <c r="AM11" s="7"/>
      <c r="AN11" s="99"/>
      <c r="AO11" s="99"/>
      <c r="AP11" s="15"/>
      <c r="AQ11" s="15"/>
    </row>
    <row r="12" spans="1:50" ht="15" customHeight="1">
      <c r="B12" s="117"/>
      <c r="C12" s="187" t="s">
        <v>115</v>
      </c>
      <c r="D12" s="188">
        <f>10*LOG10(AC8)</f>
        <v>4.7802999566398077</v>
      </c>
      <c r="E12" s="7" t="s">
        <v>18</v>
      </c>
      <c r="F12" s="7"/>
      <c r="G12" s="237" t="s">
        <v>46</v>
      </c>
      <c r="H12" s="324">
        <f>$AH$13-2.519*SQRT($AH$7)</f>
        <v>0.24641162263822813</v>
      </c>
      <c r="I12" s="109"/>
      <c r="J12" s="7"/>
      <c r="K12" s="7"/>
      <c r="L12" s="125" t="s">
        <v>138</v>
      </c>
      <c r="M12" s="10">
        <f>1/((1/$D$5)-$H$9*10^-6)</f>
        <v>28050</v>
      </c>
      <c r="N12" s="8" t="s">
        <v>36</v>
      </c>
      <c r="O12" s="117"/>
      <c r="P12" s="125" t="str">
        <f>IF(M3="SMF","PolMD DGDmax","(not in use)")</f>
        <v>(not in use)</v>
      </c>
      <c r="Q12" s="113">
        <v>10</v>
      </c>
      <c r="R12" s="166" t="str">
        <f>IF(M3="SMF","ps at target "&amp;M4&amp;N4,"")</f>
        <v/>
      </c>
      <c r="S12" s="148"/>
      <c r="T12" s="7"/>
      <c r="U12" s="145"/>
      <c r="V12" s="151"/>
      <c r="W12" s="344" t="s">
        <v>210</v>
      </c>
      <c r="X12" s="222">
        <f>-10*LOG10(ERF(AS40)+ERF(AT40) - 1)</f>
        <v>4.001755288462026</v>
      </c>
      <c r="Y12" s="130" t="s">
        <v>18</v>
      </c>
      <c r="Z12" s="96"/>
      <c r="AB12" s="131" t="s">
        <v>194</v>
      </c>
      <c r="AC12" s="10">
        <f>10^(($D$9/10)+3)</f>
        <v>478.63009232263886</v>
      </c>
      <c r="AD12" s="7" t="s">
        <v>33</v>
      </c>
      <c r="AE12" s="185"/>
      <c r="AF12" s="74"/>
      <c r="AG12" s="123" t="s">
        <v>180</v>
      </c>
      <c r="AH12" s="274">
        <f>MAX(MIN(B_1*Tb_eff*(1-$H$15*$Z$45-$H$10)/(SQRT(8)*$AH$10),10),-10)</f>
        <v>0.3886366205509636</v>
      </c>
      <c r="AI12" s="74"/>
      <c r="AJ12" s="74"/>
      <c r="AK12" s="123"/>
      <c r="AL12" s="319"/>
      <c r="AM12" s="7"/>
      <c r="AN12" s="99"/>
      <c r="AO12" s="99"/>
      <c r="AP12" s="15"/>
      <c r="AQ12" s="15"/>
    </row>
    <row r="13" spans="1:50" ht="15" customHeight="1" thickBot="1">
      <c r="B13" s="117" t="s">
        <v>170</v>
      </c>
      <c r="C13" s="7" t="s">
        <v>171</v>
      </c>
      <c r="D13" s="27">
        <v>0.3</v>
      </c>
      <c r="E13" s="7" t="s">
        <v>112</v>
      </c>
      <c r="F13" s="7"/>
      <c r="G13" s="8" t="s">
        <v>20</v>
      </c>
      <c r="H13" s="113">
        <v>-12</v>
      </c>
      <c r="I13" s="124" t="s">
        <v>21</v>
      </c>
      <c r="J13" s="7"/>
      <c r="K13" s="7"/>
      <c r="L13" s="118" t="s">
        <v>104</v>
      </c>
      <c r="M13" s="10">
        <f>1000000/$M$12</f>
        <v>35.650623885918002</v>
      </c>
      <c r="N13" s="7" t="s">
        <v>8</v>
      </c>
      <c r="O13" s="117"/>
      <c r="P13" s="115" t="s">
        <v>13</v>
      </c>
      <c r="Q13" s="112">
        <v>4500</v>
      </c>
      <c r="R13" s="272" t="s">
        <v>14</v>
      </c>
      <c r="S13" s="148"/>
      <c r="T13" s="146" t="s">
        <v>140</v>
      </c>
      <c r="U13" s="19">
        <f>10*LOG10(1/SQRT(1-(Q*SD_blw)^2))</f>
        <v>7.6798161001886958E-3</v>
      </c>
      <c r="V13" s="150" t="s">
        <v>21</v>
      </c>
      <c r="Z13" s="70"/>
      <c r="AB13" s="94" t="s">
        <v>32</v>
      </c>
      <c r="AC13" s="184">
        <f>1000*10^(D11/10)</f>
        <v>719.44897800369949</v>
      </c>
      <c r="AD13" s="86" t="s">
        <v>33</v>
      </c>
      <c r="AE13" s="74"/>
      <c r="AF13" s="74"/>
      <c r="AG13" s="123" t="s">
        <v>181</v>
      </c>
      <c r="AH13" s="274">
        <f>ERF(AH11)+ERF(AH12)-1</f>
        <v>0.3769026874495105</v>
      </c>
      <c r="AI13" s="74"/>
      <c r="AJ13" s="74"/>
      <c r="AK13" s="118"/>
      <c r="AL13" s="315"/>
      <c r="AM13" s="9"/>
      <c r="AN13" s="99"/>
      <c r="AO13" s="99"/>
      <c r="AP13" s="15"/>
      <c r="AQ13" s="15"/>
    </row>
    <row r="14" spans="1:50" ht="20.25" customHeight="1" thickBot="1">
      <c r="B14" s="117"/>
      <c r="C14" s="7" t="s">
        <v>172</v>
      </c>
      <c r="D14" s="27">
        <v>0.4</v>
      </c>
      <c r="E14" s="7" t="s">
        <v>112</v>
      </c>
      <c r="F14" s="7"/>
      <c r="G14" s="25" t="s">
        <v>168</v>
      </c>
      <c r="H14" s="653">
        <v>0.14000000000000001</v>
      </c>
      <c r="I14" s="122" t="s">
        <v>21</v>
      </c>
      <c r="J14" s="110"/>
      <c r="K14" s="7"/>
      <c r="L14" s="120" t="s">
        <v>145</v>
      </c>
      <c r="M14" s="19">
        <f>(10^-6)*$U$9*$M$12</f>
        <v>0.17999999999999997</v>
      </c>
      <c r="N14" s="8" t="s">
        <v>112</v>
      </c>
      <c r="O14" s="117"/>
      <c r="P14" s="115" t="s">
        <v>29</v>
      </c>
      <c r="Q14" s="449">
        <f>IF(M3="SMF",1000000*M4/(3*Q12),Q13)</f>
        <v>4500</v>
      </c>
      <c r="R14" s="130" t="s">
        <v>14</v>
      </c>
      <c r="S14" s="580"/>
      <c r="T14" s="572" t="s">
        <v>52</v>
      </c>
      <c r="U14" s="16">
        <f>10*LOG10(1/SQRT(1-(Q*SD_blw/$AH$6)^2))</f>
        <v>8.6609107722059823E-3</v>
      </c>
      <c r="V14" s="139" t="s">
        <v>21</v>
      </c>
      <c r="W14" s="9"/>
      <c r="X14" s="475"/>
      <c r="Y14" s="341"/>
      <c r="Z14" s="300"/>
      <c r="AA14" s="284"/>
      <c r="AC14" s="566" t="s">
        <v>296</v>
      </c>
      <c r="AD14" s="302"/>
      <c r="AE14" s="302"/>
      <c r="AF14" s="301" t="s">
        <v>50</v>
      </c>
      <c r="AG14" s="284"/>
      <c r="AH14" s="668" t="s">
        <v>57</v>
      </c>
      <c r="AI14" s="669"/>
      <c r="AK14" s="118"/>
      <c r="AL14" s="316"/>
      <c r="AM14" s="9"/>
      <c r="AN14" s="99"/>
      <c r="AO14" s="99"/>
      <c r="AP14" s="15"/>
      <c r="AQ14" s="15"/>
    </row>
    <row r="15" spans="1:50" ht="17.25" customHeight="1" thickBot="1">
      <c r="B15" s="11"/>
      <c r="C15" s="110" t="s">
        <v>173</v>
      </c>
      <c r="D15" s="85">
        <v>0.25</v>
      </c>
      <c r="E15" s="7"/>
      <c r="F15" s="567"/>
      <c r="G15" s="140" t="s">
        <v>111</v>
      </c>
      <c r="H15" s="110">
        <f>1.8*(0.5-$D$14)</f>
        <v>0.17999999999999997</v>
      </c>
      <c r="I15" s="130" t="s">
        <v>112</v>
      </c>
      <c r="J15" s="96"/>
      <c r="K15" s="412"/>
      <c r="L15" s="32" t="s">
        <v>54</v>
      </c>
      <c r="M15" s="417" t="s">
        <v>238</v>
      </c>
      <c r="N15" s="426" t="s">
        <v>260</v>
      </c>
      <c r="O15" s="433" t="s">
        <v>244</v>
      </c>
      <c r="P15" s="495" t="s">
        <v>266</v>
      </c>
      <c r="Q15" s="466" t="s">
        <v>259</v>
      </c>
      <c r="R15" s="577" t="s">
        <v>103</v>
      </c>
      <c r="S15" s="582" t="s">
        <v>298</v>
      </c>
      <c r="T15" s="573"/>
      <c r="U15" s="573"/>
      <c r="V15" s="308"/>
      <c r="W15" s="468"/>
      <c r="X15" s="529" t="s">
        <v>265</v>
      </c>
      <c r="Y15" s="469" t="s">
        <v>71</v>
      </c>
      <c r="Z15" s="481" t="s">
        <v>195</v>
      </c>
      <c r="AA15" s="32" t="s">
        <v>73</v>
      </c>
      <c r="AB15" s="345" t="s">
        <v>214</v>
      </c>
      <c r="AC15" s="342" t="s">
        <v>169</v>
      </c>
      <c r="AD15" s="310"/>
      <c r="AE15" s="307"/>
      <c r="AF15" s="246" t="s">
        <v>197</v>
      </c>
      <c r="AG15" s="28" t="s">
        <v>55</v>
      </c>
      <c r="AH15" s="28" t="s">
        <v>56</v>
      </c>
      <c r="AI15" s="28" t="s">
        <v>109</v>
      </c>
      <c r="AJ15" s="103" t="s">
        <v>110</v>
      </c>
      <c r="AK15" s="20"/>
      <c r="AL15" s="103"/>
      <c r="AM15" s="9"/>
      <c r="AN15" s="103" t="s">
        <v>107</v>
      </c>
      <c r="AR15" s="9"/>
      <c r="AS15" s="99" t="s">
        <v>187</v>
      </c>
      <c r="AT15" s="303" t="s">
        <v>95</v>
      </c>
      <c r="AU15" s="15"/>
      <c r="AV15" s="288" t="s">
        <v>64</v>
      </c>
      <c r="AW15" s="290" t="s">
        <v>209</v>
      </c>
    </row>
    <row r="16" spans="1:50" ht="17.25" customHeight="1">
      <c r="A16" s="559" t="s">
        <v>268</v>
      </c>
      <c r="B16" s="527" t="s">
        <v>58</v>
      </c>
      <c r="C16" s="64" t="s">
        <v>65</v>
      </c>
      <c r="D16" s="567" t="s">
        <v>72</v>
      </c>
      <c r="E16" s="585" t="s">
        <v>59</v>
      </c>
      <c r="F16" s="595" t="s">
        <v>60</v>
      </c>
      <c r="G16" s="159" t="s">
        <v>61</v>
      </c>
      <c r="H16" s="33" t="s">
        <v>62</v>
      </c>
      <c r="I16" s="70" t="s">
        <v>63</v>
      </c>
      <c r="J16" s="70" t="s">
        <v>64</v>
      </c>
      <c r="K16" s="413" t="s">
        <v>225</v>
      </c>
      <c r="L16" s="20" t="s">
        <v>75</v>
      </c>
      <c r="M16" s="418" t="s">
        <v>75</v>
      </c>
      <c r="N16" s="427"/>
      <c r="O16" s="434" t="s">
        <v>75</v>
      </c>
      <c r="P16" s="496" t="s">
        <v>267</v>
      </c>
      <c r="Q16" s="467" t="s">
        <v>75</v>
      </c>
      <c r="R16" s="578" t="s">
        <v>55</v>
      </c>
      <c r="S16" s="583" t="s">
        <v>75</v>
      </c>
      <c r="T16" s="574" t="s">
        <v>66</v>
      </c>
      <c r="U16" s="478" t="s">
        <v>67</v>
      </c>
      <c r="V16" s="64" t="s">
        <v>68</v>
      </c>
      <c r="W16" s="464" t="s">
        <v>264</v>
      </c>
      <c r="X16" s="530" t="s">
        <v>75</v>
      </c>
      <c r="Y16" s="470" t="s">
        <v>75</v>
      </c>
      <c r="Z16" s="482" t="s">
        <v>55</v>
      </c>
      <c r="AA16" s="212" t="s">
        <v>75</v>
      </c>
      <c r="AB16" s="346" t="s">
        <v>30</v>
      </c>
      <c r="AC16" s="343" t="s">
        <v>75</v>
      </c>
      <c r="AD16" s="34" t="s">
        <v>81</v>
      </c>
      <c r="AE16" s="35" t="s">
        <v>100</v>
      </c>
      <c r="AF16" s="246" t="s">
        <v>77</v>
      </c>
      <c r="AG16" s="28" t="s">
        <v>76</v>
      </c>
      <c r="AH16" s="28" t="s">
        <v>77</v>
      </c>
      <c r="AI16" s="28" t="s">
        <v>75</v>
      </c>
      <c r="AJ16" s="104" t="s">
        <v>82</v>
      </c>
      <c r="AK16" s="18" t="s">
        <v>83</v>
      </c>
      <c r="AL16" s="104" t="s">
        <v>84</v>
      </c>
      <c r="AM16" s="24" t="s">
        <v>85</v>
      </c>
      <c r="AN16" s="104" t="s">
        <v>105</v>
      </c>
      <c r="AO16" s="18" t="s">
        <v>106</v>
      </c>
      <c r="AP16" s="251" t="s">
        <v>74</v>
      </c>
      <c r="AQ16" s="457" t="s">
        <v>263</v>
      </c>
      <c r="AR16" s="13" t="s">
        <v>78</v>
      </c>
      <c r="AS16" s="175" t="s">
        <v>79</v>
      </c>
      <c r="AT16" s="99"/>
      <c r="AU16" s="280" t="s">
        <v>80</v>
      </c>
      <c r="AV16" s="290" t="s">
        <v>188</v>
      </c>
      <c r="AW16" s="289" t="s">
        <v>207</v>
      </c>
      <c r="AX16" s="289" t="s">
        <v>208</v>
      </c>
    </row>
    <row r="17" spans="1:50" s="29" customFormat="1" ht="24" customHeight="1" thickBot="1">
      <c r="A17" s="560" t="s">
        <v>269</v>
      </c>
      <c r="B17" s="198" t="s">
        <v>86</v>
      </c>
      <c r="C17" s="153" t="s">
        <v>89</v>
      </c>
      <c r="D17" s="153" t="s">
        <v>89</v>
      </c>
      <c r="E17" s="597" t="s">
        <v>122</v>
      </c>
      <c r="F17" s="576" t="s">
        <v>122</v>
      </c>
      <c r="G17" s="160" t="s">
        <v>87</v>
      </c>
      <c r="H17" s="160" t="s">
        <v>87</v>
      </c>
      <c r="I17" s="142" t="s">
        <v>88</v>
      </c>
      <c r="J17" s="142" t="s">
        <v>88</v>
      </c>
      <c r="K17" s="423" t="s">
        <v>88</v>
      </c>
      <c r="L17" s="12" t="s">
        <v>92</v>
      </c>
      <c r="M17" s="425" t="s">
        <v>92</v>
      </c>
      <c r="N17" s="428" t="s">
        <v>89</v>
      </c>
      <c r="O17" s="435" t="s">
        <v>89</v>
      </c>
      <c r="P17" s="497" t="s">
        <v>89</v>
      </c>
      <c r="Q17" s="499" t="s">
        <v>89</v>
      </c>
      <c r="R17" s="579" t="s">
        <v>89</v>
      </c>
      <c r="S17" s="584" t="s">
        <v>89</v>
      </c>
      <c r="T17" s="576"/>
      <c r="U17" s="480"/>
      <c r="V17" s="153" t="s">
        <v>89</v>
      </c>
      <c r="W17" s="465" t="s">
        <v>89</v>
      </c>
      <c r="X17" s="480" t="s">
        <v>89</v>
      </c>
      <c r="Y17" s="153" t="s">
        <v>89</v>
      </c>
      <c r="Z17" s="483" t="s">
        <v>90</v>
      </c>
      <c r="AA17" s="153" t="s">
        <v>90</v>
      </c>
      <c r="AB17" s="167" t="s">
        <v>89</v>
      </c>
      <c r="AC17" s="137" t="s">
        <v>91</v>
      </c>
      <c r="AD17" s="40" t="s">
        <v>93</v>
      </c>
      <c r="AE17" s="41" t="s">
        <v>93</v>
      </c>
      <c r="AF17" s="247" t="s">
        <v>93</v>
      </c>
      <c r="AG17" s="37" t="s">
        <v>93</v>
      </c>
      <c r="AH17" s="37" t="s">
        <v>93</v>
      </c>
      <c r="AI17" s="37" t="s">
        <v>93</v>
      </c>
      <c r="AJ17" s="105" t="s">
        <v>93</v>
      </c>
      <c r="AK17" s="41" t="s">
        <v>93</v>
      </c>
      <c r="AL17" s="105" t="s">
        <v>93</v>
      </c>
      <c r="AM17" s="41" t="s">
        <v>93</v>
      </c>
      <c r="AN17" s="105" t="s">
        <v>93</v>
      </c>
      <c r="AO17" s="41" t="s">
        <v>93</v>
      </c>
      <c r="AP17" s="252"/>
      <c r="AQ17" s="461"/>
      <c r="AR17" s="36" t="s">
        <v>89</v>
      </c>
      <c r="AS17" s="38" t="s">
        <v>94</v>
      </c>
      <c r="AT17" s="29" t="s">
        <v>89</v>
      </c>
      <c r="AU17" s="39" t="s">
        <v>96</v>
      </c>
      <c r="AV17" s="291" t="s">
        <v>88</v>
      </c>
      <c r="AW17" s="292" t="s">
        <v>93</v>
      </c>
      <c r="AX17" s="292" t="s">
        <v>93</v>
      </c>
    </row>
    <row r="18" spans="1:50" s="3" customFormat="1" ht="17.25" customHeight="1" thickBot="1">
      <c r="A18" s="561" t="s">
        <v>270</v>
      </c>
      <c r="B18" s="528">
        <v>2E-3</v>
      </c>
      <c r="C18" s="44">
        <f t="shared" ref="C18:C39" si="0">B18*$Q$5*((1/(0.00094*Uc)^4)+1.05)</f>
        <v>7.2451902384791361E-3</v>
      </c>
      <c r="D18" s="44">
        <f t="shared" ref="D18:D39" si="1">$M$8+C18</f>
        <v>1.5072451902384791</v>
      </c>
      <c r="E18" s="596">
        <f>B18*$Q$10*$R$2</f>
        <v>-0.21682355994444441</v>
      </c>
      <c r="F18" s="476">
        <f>B18*$AC$5*$R$2</f>
        <v>8.1994499999999982E-5</v>
      </c>
      <c r="G18" s="126">
        <f t="shared" ref="G18:G39" si="2">(0.187/$D$8)*10^6/(SQRT(E18^2+F18^2))</f>
        <v>1513074.2806018675</v>
      </c>
      <c r="H18" s="45">
        <f t="shared" ref="H18:H39" si="3">$Q$14/B18</f>
        <v>2250000</v>
      </c>
      <c r="I18" s="44">
        <f t="shared" ref="I18:I39" si="4">SQRT((1000*C_1/G18)^2+(1000*C_1/H18)^2+$H$4^2)</f>
        <v>31.500819852128704</v>
      </c>
      <c r="J18" s="44">
        <f t="shared" ref="J18:J39" si="5">SQRT(I18^2+$U$8^2)</f>
        <v>36.970614995964574</v>
      </c>
      <c r="K18" s="422">
        <f>SQRT(J18^2+($U$7*1000/$U$2)^2)</f>
        <v>38.99949923577956</v>
      </c>
      <c r="L18" s="326">
        <f t="shared" ref="L18:L39" si="6">-10*LOG10(2*AE18 - 1)</f>
        <v>2.4649836136315697</v>
      </c>
      <c r="M18" s="424">
        <f>'EQ Solution L0'!B16</f>
        <v>2.8636623800935812</v>
      </c>
      <c r="N18" s="429">
        <f>'EQ Solution L0'!$B$15*P2</f>
        <v>1.1460106385765105</v>
      </c>
      <c r="O18" s="436">
        <f ca="1">'EQ Solution L0'!$B$17</f>
        <v>2.3442808212552646</v>
      </c>
      <c r="P18" s="453">
        <f ca="1">'EQ Solution L0'!$B$19</f>
        <v>-1.2249595881447295</v>
      </c>
      <c r="Q18" s="498">
        <f ca="1">IF('EQ Solution L0'!$B$18&lt;0,0,'EQ Solution L0'!$B$18)</f>
        <v>0</v>
      </c>
      <c r="R18" s="491">
        <f t="shared" ref="R18:R39" ca="1" si="7">-10*LOG10(AH18)-L18-P18</f>
        <v>3.3495001101803785</v>
      </c>
      <c r="S18" s="581"/>
      <c r="T18" s="575">
        <f>(10^-6)*3.14*$M$12*E18*$D$8</f>
        <v>-1.0885386152859292E-2</v>
      </c>
      <c r="U18" s="476">
        <f>ABS(($H$11/PI())*T18*'EQ Solution L0'!$B$21)</f>
        <v>1.2911075204261381E-3</v>
      </c>
      <c r="V18" s="44">
        <f t="shared" ref="V18:V39" si="8">10*LOG10(1/SQRT(1-(Q*U18)^2))</f>
        <v>8.1789214981463213E-5</v>
      </c>
      <c r="W18" s="463">
        <f ca="1">10*LOG10(1/SQRT(1-AQ18*(10^('EQ Solution L1'!B20/5))*(10^(O18/5))*(Q)^2))</f>
        <v>0.28106742664513462</v>
      </c>
      <c r="X18" s="476">
        <f t="shared" ref="X18:X39" ca="1" si="9">-10*LOG10(SQRT(1-Q*Q*((SD_blw^2+AQ18)*((10^(N18/5))*10^((Q18+O18)/(5)))+Vmn+(U18*U18))))-$U$14-V18-W18-Pmn</f>
        <v>0.30138030544216032</v>
      </c>
      <c r="Y18" s="471">
        <f t="shared" ref="Y18:Y39" ca="1" si="10">N18+O18+Q18+C18+V18+W18+X18+Pmn+$H$2</f>
        <v>4.2200661713725305</v>
      </c>
      <c r="Z18" s="484">
        <f ca="1">L18+P18+C18+V18+X18+Pmn+R18</f>
        <v>5.0382314205628393</v>
      </c>
      <c r="AA18" s="168">
        <f t="shared" ref="AA18:AA39" ca="1" si="11">Y18-C18</f>
        <v>4.2128209811340511</v>
      </c>
      <c r="AB18" s="169">
        <f t="shared" ref="AB18:AB39" ca="1" si="12">$M$9-Y18</f>
        <v>1.2799338286274686</v>
      </c>
      <c r="AC18" s="336">
        <f t="shared" ref="AC18:AC39" ca="1" si="13">$D$9-D18-(V18+S18+W18+X18/2+Pmn) -$X$4</f>
        <v>-5.3053509725679628</v>
      </c>
      <c r="AD18" s="47">
        <f t="shared" ref="AD18:AD39" si="14">B_1*Tb_eff/(SQRT(8)*J18)</f>
        <v>0.87380408782917562</v>
      </c>
      <c r="AE18" s="49">
        <f t="shared" ref="AE18:AE39" si="15">IF(ABS(AD18)&lt;10,SIGN(AD18)*ERF(ABS(AD18)),SIGN(AD18))</f>
        <v>0.7834468552331243</v>
      </c>
      <c r="AF18" s="317">
        <f>$AI18</f>
        <v>0.45958339069856002</v>
      </c>
      <c r="AG18" s="43">
        <f t="shared" ref="AG18:AG39" si="16">ERF(AJ18)+ERF(AK18)-1</f>
        <v>0.54429755843005112</v>
      </c>
      <c r="AH18" s="47">
        <f t="shared" ref="AH18:AH39" si="17">ERF(AL18)+ERF(AM18)-1</f>
        <v>0.34757424369644685</v>
      </c>
      <c r="AI18" s="47">
        <f t="shared" ref="AI18:AI39" si="18">ERF(AN18)+ERF(AO18)-1</f>
        <v>0.45958339069856002</v>
      </c>
      <c r="AJ18" s="50">
        <f t="shared" ref="AJ18:AJ39" si="19">MAX(MIN(B_1*Tb_eff*($M$14+1)/(SQRT(8)*$J18),10),-10)</f>
        <v>1.031088823638427</v>
      </c>
      <c r="AK18" s="50">
        <f t="shared" ref="AK18:AK39" si="20">MAX(MIN(B_1*Tb_eff*(1-$M$14)/(SQRT(8)*$J18),10),-10)</f>
        <v>0.71651935201992401</v>
      </c>
      <c r="AL18" s="50">
        <f t="shared" ref="AL18:AL39" si="21">MAX(MIN(B_1*Tb_eff*($M$14+$H$10+1)/(SQRT(8)*$J18),10),-10)</f>
        <v>1.3779082196284855</v>
      </c>
      <c r="AM18" s="50">
        <f t="shared" ref="AM18:AM39" si="22">MAX(MIN(B_1*Tb_eff*(1-$M$14-$H$10)/(SQRT(8)*$J18),10),-10)</f>
        <v>0.3696999560298655</v>
      </c>
      <c r="AN18" s="50">
        <f t="shared" ref="AN18:AN39" si="23">MAX(MIN(B_1*Tb_eff*($H$10+1)/(SQRT(8)*$J18),10),-10)</f>
        <v>1.220623483819234</v>
      </c>
      <c r="AO18" s="50">
        <f t="shared" ref="AO18:AO39" si="24">MAX(MIN(B_1*Tb_eff*(1-$H$10)/(SQRT(8)*$J18),10),-10)</f>
        <v>0.52698469183911711</v>
      </c>
      <c r="AP18" s="253">
        <f>kRIN*10^6*$AL$8*$AL$8/(SQRT((1/G18)^2+(1/H18)^2+0.477*(1/$U$6)^2))*10^($H$5/10)</f>
        <v>2.1687578433504857E-3</v>
      </c>
      <c r="AQ18" s="458">
        <f t="shared" ref="AQ18:AQ39" si="25">kRIN*10^6*$AL$8*$AL$8/(SQRT((1/G18)^2+(1/H18)^2+0.477/(1/($U$6^-2+$U$2^-2))))*10^($H$5/10)</f>
        <v>1.8255246364563826E-3</v>
      </c>
      <c r="AR18" s="48">
        <f t="shared" ref="AR18:AR39" si="26">$M$7-$M$8</f>
        <v>5.4999999999999991</v>
      </c>
      <c r="AS18" s="176"/>
      <c r="AT18" s="176"/>
      <c r="AU18" s="2"/>
      <c r="AV18" s="248"/>
      <c r="AW18" s="248"/>
    </row>
    <row r="19" spans="1:50" s="62" customFormat="1" ht="3.75" hidden="1" customHeight="1">
      <c r="A19" s="562" t="s">
        <v>271</v>
      </c>
      <c r="B19" s="534">
        <f>$M$5</f>
        <v>2.5000000000000001E-2</v>
      </c>
      <c r="C19" s="52">
        <f t="shared" si="0"/>
        <v>9.0564877980989208E-2</v>
      </c>
      <c r="D19" s="52">
        <f t="shared" si="1"/>
        <v>1.5905648779809891</v>
      </c>
      <c r="E19" s="587">
        <f>B19*$Q$10*$R$2</f>
        <v>-2.7102944993055553</v>
      </c>
      <c r="F19" s="477">
        <f>B19*$AC$5*$R$2</f>
        <v>1.0249312499999998E-3</v>
      </c>
      <c r="G19" s="53">
        <f t="shared" si="2"/>
        <v>121045.94244814939</v>
      </c>
      <c r="H19" s="53">
        <f t="shared" si="3"/>
        <v>180000</v>
      </c>
      <c r="I19" s="52">
        <f t="shared" si="4"/>
        <v>31.858928106639802</v>
      </c>
      <c r="J19" s="52">
        <f t="shared" si="5"/>
        <v>37.276212548052925</v>
      </c>
      <c r="K19" s="414">
        <f>SQRT(J19^2+($U$7*1000/$U$2)^2)</f>
        <v>39.289319024250709</v>
      </c>
      <c r="L19" s="327">
        <f t="shared" si="6"/>
        <v>2.5234539507180536</v>
      </c>
      <c r="M19" s="419">
        <f>'EQ Solution L1'!B16</f>
        <v>2.9226618267841871</v>
      </c>
      <c r="N19" s="430">
        <f>'EQ Solution L1'!$B$15*P2</f>
        <v>1.1494520364299232</v>
      </c>
      <c r="O19" s="437">
        <f ca="1">'EQ Solution L1'!$B$17</f>
        <v>2.3791086931317</v>
      </c>
      <c r="P19" s="454">
        <f ca="1">'EQ Solution L1'!$B$19</f>
        <v>-1.2297219644834629</v>
      </c>
      <c r="Q19" s="450">
        <f ca="1">IF('EQ Solution L1'!$B$18&lt;0,0,'EQ Solution L1'!$B$18)</f>
        <v>0</v>
      </c>
      <c r="R19" s="492">
        <f t="shared" ca="1" si="7"/>
        <v>3.3577759710958026</v>
      </c>
      <c r="S19" s="488">
        <f t="shared" ref="S19:S39" si="27">-10*LOG10(1-2*$M$11*10^(-$D19/10)*$AC$6*SQRT(2*ER*($AI19*(ER-1)+ER+1))/($AI19*(ER-1)))</f>
        <v>0</v>
      </c>
      <c r="T19" s="477">
        <f t="shared" ref="T19:T39" si="28">(10^-6)*3.14*$M$12*E19*$D$8</f>
        <v>-0.13606732691074117</v>
      </c>
      <c r="U19" s="477">
        <f>ABS(($H$11/PI())*T19*'EQ Solution L1'!$B$21)</f>
        <v>1.6165880261391936E-2</v>
      </c>
      <c r="V19" s="52">
        <f t="shared" si="8"/>
        <v>1.286018269480293E-2</v>
      </c>
      <c r="W19" s="464">
        <f t="shared" ref="W19" ca="1" si="29">10*LOG10(1/SQRT(1-AQ19*(10^(N19/5))*(10^(O19/5))*(Q)^2))</f>
        <v>0.49863748814716063</v>
      </c>
      <c r="X19" s="477">
        <f t="shared" ca="1" si="9"/>
        <v>8.7971735454412003E-2</v>
      </c>
      <c r="Y19" s="472">
        <f t="shared" ca="1" si="10"/>
        <v>4.3585950138389871</v>
      </c>
      <c r="Z19" s="485">
        <f t="shared" ref="Z19:Z39" ca="1" si="30">L19+P19+C19+V19+S19+W19+X19+Pmn+R19</f>
        <v>5.4815422416077579</v>
      </c>
      <c r="AA19" s="170">
        <f t="shared" ca="1" si="11"/>
        <v>4.2680301358579982</v>
      </c>
      <c r="AB19" s="171">
        <f t="shared" ca="1" si="12"/>
        <v>1.141404986161012</v>
      </c>
      <c r="AC19" s="337">
        <f t="shared" ca="1" si="13"/>
        <v>-5.512314830298445</v>
      </c>
      <c r="AD19" s="59">
        <f t="shared" si="14"/>
        <v>0.86664047403925104</v>
      </c>
      <c r="AE19" s="60">
        <f t="shared" si="15"/>
        <v>0.77965630119416529</v>
      </c>
      <c r="AF19" s="249">
        <f t="shared" ref="AF19:AF39" si="31">$AI19*(1-2*$M$11*10^(-$D19/10)*$AC$6*SQRT(2*ER*($AI19*(ER-1)+ER+1))/($AI19*(ER-1)))</f>
        <v>0.4533058723508554</v>
      </c>
      <c r="AG19" s="56">
        <f t="shared" si="16"/>
        <v>0.53699110415170281</v>
      </c>
      <c r="AH19" s="55">
        <f t="shared" si="17"/>
        <v>0.34264879137315996</v>
      </c>
      <c r="AI19" s="55">
        <f t="shared" si="18"/>
        <v>0.4533058723508554</v>
      </c>
      <c r="AJ19" s="61">
        <f t="shared" si="19"/>
        <v>1.022635759366316</v>
      </c>
      <c r="AK19" s="61">
        <f t="shared" si="20"/>
        <v>0.71064518871218596</v>
      </c>
      <c r="AL19" s="61">
        <f t="shared" si="21"/>
        <v>1.36661186331605</v>
      </c>
      <c r="AM19" s="61">
        <f t="shared" si="22"/>
        <v>0.36666908476245186</v>
      </c>
      <c r="AN19" s="61">
        <f t="shared" si="23"/>
        <v>1.210616577988985</v>
      </c>
      <c r="AO19" s="61">
        <f t="shared" si="24"/>
        <v>0.52266437008951705</v>
      </c>
      <c r="AP19" s="253">
        <f t="shared" ref="AP19:AP39" si="32">kRIN*10^6*$AL$8*$AL$8/(SQRT((1/G19)^2+(1/H19)^2+0.477*(1/$U$6)^2))*10^($H$5/10)</f>
        <v>2.1068370259787047E-3</v>
      </c>
      <c r="AQ19" s="458">
        <f t="shared" si="25"/>
        <v>1.7881327684544743E-3</v>
      </c>
      <c r="AR19" s="57">
        <f t="shared" si="26"/>
        <v>5.4999999999999991</v>
      </c>
      <c r="AS19" s="177">
        <f t="shared" ref="AS19:AS39" si="33">$M$4</f>
        <v>0.1</v>
      </c>
      <c r="AT19" s="177">
        <v>0</v>
      </c>
      <c r="AU19" s="58">
        <f t="shared" ref="AU19:AU39" si="34">IF(B19=$M$4,AB19,0)</f>
        <v>0</v>
      </c>
      <c r="AV19" s="293">
        <f t="shared" ref="AV19:AV39" si="35">IF($B19=$M$4,J19,0)</f>
        <v>0</v>
      </c>
      <c r="AW19" s="294">
        <f t="shared" ref="AW19:AW39" si="36">IF($B19=$M$4,B_1*Tb_eff*(1+$H$10)/(SQRT(8)*SQRT($I19^2+$AH$9^2)),0)</f>
        <v>0</v>
      </c>
      <c r="AX19" s="294">
        <f t="shared" ref="AX19:AX39" si="37">IF($B19=$M$4,B_1*Tb_eff*(1-$H$10)/(SQRT(8)*SQRT($I19^2+$AH$9^2)),0)</f>
        <v>0</v>
      </c>
    </row>
    <row r="20" spans="1:50" s="74" customFormat="1" ht="17.25" customHeight="1">
      <c r="A20" s="563" t="s">
        <v>272</v>
      </c>
      <c r="B20" s="535">
        <f t="shared" ref="B20:B39" si="38">B19+$M$6</f>
        <v>3.0000000000000002E-2</v>
      </c>
      <c r="C20" s="64">
        <f t="shared" si="0"/>
        <v>0.10867785357718705</v>
      </c>
      <c r="D20" s="64">
        <f t="shared" si="1"/>
        <v>1.6086778535771871</v>
      </c>
      <c r="E20" s="589">
        <f t="shared" ref="E20:E39" si="39">B20*$Q$10*$R$2</f>
        <v>-3.2523533991666662</v>
      </c>
      <c r="F20" s="478">
        <f>B20*$AC$5*$R$2</f>
        <v>1.2299174999999998E-3</v>
      </c>
      <c r="G20" s="65">
        <f t="shared" si="2"/>
        <v>100871.61870679115</v>
      </c>
      <c r="H20" s="65">
        <f t="shared" si="3"/>
        <v>150000</v>
      </c>
      <c r="I20" s="64">
        <f t="shared" si="4"/>
        <v>32.016231058009041</v>
      </c>
      <c r="J20" s="64">
        <f t="shared" si="5"/>
        <v>37.410744084866813</v>
      </c>
      <c r="K20" s="415">
        <f t="shared" ref="K20:K39" si="40">SQRT(J20^2+($U$7*1000/$U$2)^2)</f>
        <v>39.416980356759034</v>
      </c>
      <c r="L20" s="328">
        <f t="shared" si="6"/>
        <v>2.549369775653199</v>
      </c>
      <c r="M20" s="420">
        <f>'EQ Solution L2'!B16</f>
        <v>2.9488166102811557</v>
      </c>
      <c r="N20" s="431">
        <f>'EQ Solution L2'!$B$15*P2</f>
        <v>1.1509850209050541</v>
      </c>
      <c r="O20" s="438">
        <f ca="1">'EQ Solution L2'!$B$17</f>
        <v>2.3943889931790188</v>
      </c>
      <c r="P20" s="455">
        <f ca="1">'EQ Solution L2'!$B$19</f>
        <v>-1.2317809902048833</v>
      </c>
      <c r="Q20" s="451">
        <f ca="1">IF('EQ Solution L2'!$B$18&lt;0,0,'EQ Solution L2'!$B$18)</f>
        <v>0</v>
      </c>
      <c r="R20" s="493">
        <f t="shared" ca="1" si="7"/>
        <v>3.3614311093633544</v>
      </c>
      <c r="S20" s="489">
        <f t="shared" si="27"/>
        <v>0</v>
      </c>
      <c r="T20" s="478">
        <f>(10^-6)*3.14*$M$12*E20*$D$8</f>
        <v>-0.16328079229288942</v>
      </c>
      <c r="U20" s="478">
        <f>ABS(($H$11/PI())*T20*'EQ Solution L2'!$B$21)</f>
        <v>1.9412268481865998E-2</v>
      </c>
      <c r="V20" s="64">
        <f t="shared" si="8"/>
        <v>1.8568256218628044E-2</v>
      </c>
      <c r="W20" s="462">
        <f ca="1">10*LOG10(1/SQRT(1-AQ20*(10^('EQ Solution L2'!B22/5))*(10^(O20/5))*(Q)^2))</f>
        <v>0.4157403652308348</v>
      </c>
      <c r="X20" s="478">
        <f t="shared" ca="1" si="9"/>
        <v>0.1728734669584221</v>
      </c>
      <c r="Y20" s="473">
        <f t="shared" ca="1" si="10"/>
        <v>4.4012339560691442</v>
      </c>
      <c r="Z20" s="486">
        <f t="shared" ca="1" si="30"/>
        <v>5.5348798367967422</v>
      </c>
      <c r="AA20" s="159">
        <f t="shared" ca="1" si="11"/>
        <v>4.2925561024919574</v>
      </c>
      <c r="AB20" s="172">
        <f t="shared" ca="1" si="12"/>
        <v>1.0987660439308549</v>
      </c>
      <c r="AC20" s="338">
        <f t="shared" ca="1" si="13"/>
        <v>-5.4956896222541474</v>
      </c>
      <c r="AD20" s="72">
        <f t="shared" si="14"/>
        <v>0.86352397695560223</v>
      </c>
      <c r="AE20" s="73">
        <f t="shared" si="15"/>
        <v>0.77799246645127829</v>
      </c>
      <c r="AF20" s="250">
        <f t="shared" si="31"/>
        <v>0.45054997047435541</v>
      </c>
      <c r="AG20" s="69">
        <f t="shared" si="16"/>
        <v>0.53378398166143848</v>
      </c>
      <c r="AH20" s="68">
        <f t="shared" si="17"/>
        <v>0.34048502085973587</v>
      </c>
      <c r="AI20" s="68">
        <f t="shared" si="18"/>
        <v>0.45054997047435541</v>
      </c>
      <c r="AJ20" s="23">
        <f t="shared" si="19"/>
        <v>1.0189582928076106</v>
      </c>
      <c r="AK20" s="23">
        <f t="shared" si="20"/>
        <v>0.70808966110359395</v>
      </c>
      <c r="AL20" s="23">
        <f t="shared" si="21"/>
        <v>1.3616974356911162</v>
      </c>
      <c r="AM20" s="23">
        <f t="shared" si="22"/>
        <v>0.36535051822008818</v>
      </c>
      <c r="AN20" s="23">
        <f t="shared" si="23"/>
        <v>1.2062631198391078</v>
      </c>
      <c r="AO20" s="23">
        <f t="shared" si="24"/>
        <v>0.52078483407209653</v>
      </c>
      <c r="AP20" s="244">
        <f t="shared" si="32"/>
        <v>2.0810604314417933E-3</v>
      </c>
      <c r="AQ20" s="459">
        <f t="shared" si="25"/>
        <v>1.7722926359495213E-3</v>
      </c>
      <c r="AR20" s="70">
        <f t="shared" si="26"/>
        <v>5.4999999999999991</v>
      </c>
      <c r="AS20" s="178">
        <f t="shared" si="33"/>
        <v>0.1</v>
      </c>
      <c r="AT20" s="179">
        <f t="shared" ref="AT20:AT38" si="41">AT21</f>
        <v>7</v>
      </c>
      <c r="AU20" s="71">
        <f t="shared" si="34"/>
        <v>0</v>
      </c>
      <c r="AV20" s="295">
        <f t="shared" si="35"/>
        <v>0</v>
      </c>
      <c r="AW20" s="296">
        <f t="shared" si="36"/>
        <v>0</v>
      </c>
      <c r="AX20" s="296">
        <f t="shared" si="37"/>
        <v>0</v>
      </c>
    </row>
    <row r="21" spans="1:50" s="74" customFormat="1" ht="15" customHeight="1">
      <c r="A21" s="563" t="s">
        <v>273</v>
      </c>
      <c r="B21" s="535">
        <f t="shared" si="38"/>
        <v>3.5000000000000003E-2</v>
      </c>
      <c r="C21" s="64">
        <f t="shared" si="0"/>
        <v>0.12679082917338488</v>
      </c>
      <c r="D21" s="64">
        <f t="shared" si="1"/>
        <v>1.6267908291733848</v>
      </c>
      <c r="E21" s="589">
        <f t="shared" si="39"/>
        <v>-3.7944122990277775</v>
      </c>
      <c r="F21" s="478">
        <f t="shared" ref="F21:F39" si="42">B21*$AC$5*$R$2</f>
        <v>1.4349037499999998E-3</v>
      </c>
      <c r="G21" s="65">
        <f t="shared" si="2"/>
        <v>86461.387462963845</v>
      </c>
      <c r="H21" s="65">
        <f t="shared" si="3"/>
        <v>128571.42857142857</v>
      </c>
      <c r="I21" s="64">
        <f t="shared" si="4"/>
        <v>32.201143862352552</v>
      </c>
      <c r="J21" s="64">
        <f t="shared" si="5"/>
        <v>37.569114813467458</v>
      </c>
      <c r="K21" s="415">
        <f t="shared" si="40"/>
        <v>39.567321811429572</v>
      </c>
      <c r="L21" s="328">
        <f t="shared" si="6"/>
        <v>2.5800160785187383</v>
      </c>
      <c r="M21" s="420">
        <f>'EQ Solution L3'!B16</f>
        <v>2.979749356846662</v>
      </c>
      <c r="N21" s="431">
        <f>'EQ Solution L3'!$B$15*P2</f>
        <v>1.152803555572683</v>
      </c>
      <c r="O21" s="438">
        <f ca="1">'EQ Solution L3'!$B$17</f>
        <v>2.4123354108573261</v>
      </c>
      <c r="P21" s="455">
        <f ca="1">'EQ Solution L3'!$B$19</f>
        <v>-1.2341753352569884</v>
      </c>
      <c r="Q21" s="451">
        <f ca="1">IF('EQ Solution L3'!$B$18&lt;0,0,'EQ Solution L3'!$B$18)</f>
        <v>0</v>
      </c>
      <c r="R21" s="493">
        <f t="shared" ca="1" si="7"/>
        <v>3.3657455755076837</v>
      </c>
      <c r="S21" s="489">
        <f t="shared" si="27"/>
        <v>0</v>
      </c>
      <c r="T21" s="478">
        <f>(10^-6)*3.14*$M$12*E21*$D$8</f>
        <v>-0.19049425767503764</v>
      </c>
      <c r="U21" s="478">
        <f>ABS(($H$11/PI())*T21*'EQ Solution L3'!$B$21)</f>
        <v>2.2664826133022408E-2</v>
      </c>
      <c r="V21" s="64">
        <f t="shared" si="8"/>
        <v>2.5351314794885938E-2</v>
      </c>
      <c r="W21" s="462">
        <f ca="1">10*LOG10(1/SQRT(1-AQ21*(10^('EQ Solution L3'!B22/5))*(10^(O21/5))*(Q)^2))</f>
        <v>0.41526469868309629</v>
      </c>
      <c r="X21" s="478">
        <f t="shared" ca="1" si="9"/>
        <v>0.17584003325305414</v>
      </c>
      <c r="Y21" s="473">
        <f t="shared" ca="1" si="10"/>
        <v>4.4483858423344298</v>
      </c>
      <c r="Z21" s="486">
        <f t="shared" ca="1" si="30"/>
        <v>5.5948331946738552</v>
      </c>
      <c r="AA21" s="159">
        <f t="shared" ca="1" si="11"/>
        <v>4.321595013161045</v>
      </c>
      <c r="AB21" s="172">
        <f t="shared" ca="1" si="12"/>
        <v>1.0516141576655693</v>
      </c>
      <c r="AC21" s="338">
        <f t="shared" ca="1" si="13"/>
        <v>-5.5215932730261814</v>
      </c>
      <c r="AD21" s="72">
        <f t="shared" si="14"/>
        <v>0.85988383472511343</v>
      </c>
      <c r="AE21" s="73">
        <f t="shared" si="15"/>
        <v>0.77603769768737318</v>
      </c>
      <c r="AF21" s="250">
        <f t="shared" si="31"/>
        <v>0.44731175245366206</v>
      </c>
      <c r="AG21" s="69">
        <f t="shared" si="16"/>
        <v>0.53001603911724682</v>
      </c>
      <c r="AH21" s="68">
        <f t="shared" si="17"/>
        <v>0.33794137604524854</v>
      </c>
      <c r="AI21" s="68">
        <f t="shared" si="18"/>
        <v>0.44731175245366206</v>
      </c>
      <c r="AJ21" s="23">
        <f t="shared" si="19"/>
        <v>1.0146629249756338</v>
      </c>
      <c r="AK21" s="23">
        <f t="shared" si="20"/>
        <v>0.70510474447459315</v>
      </c>
      <c r="AL21" s="23">
        <f t="shared" si="21"/>
        <v>1.3559572681067917</v>
      </c>
      <c r="AM21" s="23">
        <f t="shared" si="22"/>
        <v>0.36381040134343512</v>
      </c>
      <c r="AN21" s="23">
        <f t="shared" si="23"/>
        <v>1.2011781778562713</v>
      </c>
      <c r="AO21" s="23">
        <f t="shared" si="24"/>
        <v>0.51858949159395551</v>
      </c>
      <c r="AP21" s="244">
        <f t="shared" si="32"/>
        <v>2.0517835747586323E-3</v>
      </c>
      <c r="AQ21" s="459">
        <f t="shared" si="25"/>
        <v>1.7541043615156486E-3</v>
      </c>
      <c r="AR21" s="70">
        <f t="shared" si="26"/>
        <v>5.4999999999999991</v>
      </c>
      <c r="AS21" s="178">
        <f t="shared" si="33"/>
        <v>0.1</v>
      </c>
      <c r="AT21" s="179">
        <f t="shared" si="41"/>
        <v>7</v>
      </c>
      <c r="AU21" s="71">
        <f t="shared" si="34"/>
        <v>0</v>
      </c>
      <c r="AV21" s="295">
        <f t="shared" si="35"/>
        <v>0</v>
      </c>
      <c r="AW21" s="296">
        <f t="shared" si="36"/>
        <v>0</v>
      </c>
      <c r="AX21" s="296">
        <f t="shared" si="37"/>
        <v>0</v>
      </c>
    </row>
    <row r="22" spans="1:50" s="74" customFormat="1" ht="15" customHeight="1">
      <c r="A22" s="563" t="s">
        <v>274</v>
      </c>
      <c r="B22" s="535">
        <f t="shared" si="38"/>
        <v>0.04</v>
      </c>
      <c r="C22" s="64">
        <f t="shared" si="0"/>
        <v>0.14490380476958273</v>
      </c>
      <c r="D22" s="64">
        <f t="shared" si="1"/>
        <v>1.6449038047695828</v>
      </c>
      <c r="E22" s="589">
        <f t="shared" si="39"/>
        <v>-4.336471198888888</v>
      </c>
      <c r="F22" s="478">
        <f t="shared" si="42"/>
        <v>1.6398899999999998E-3</v>
      </c>
      <c r="G22" s="65">
        <f t="shared" si="2"/>
        <v>75653.714030093382</v>
      </c>
      <c r="H22" s="65">
        <f t="shared" si="3"/>
        <v>112500</v>
      </c>
      <c r="I22" s="64">
        <f t="shared" si="4"/>
        <v>32.41319399189706</v>
      </c>
      <c r="J22" s="64">
        <f t="shared" si="5"/>
        <v>37.751024709005272</v>
      </c>
      <c r="K22" s="415">
        <f t="shared" si="40"/>
        <v>39.740085984326413</v>
      </c>
      <c r="L22" s="328">
        <f t="shared" si="6"/>
        <v>2.6154023503537882</v>
      </c>
      <c r="M22" s="420">
        <f>'EQ Solution L4'!B16</f>
        <v>3.0154719449094287</v>
      </c>
      <c r="N22" s="431">
        <f>'EQ Solution L4'!$B$15*P2</f>
        <v>1.1549107228354043</v>
      </c>
      <c r="O22" s="438">
        <f ca="1">'EQ Solution L4'!$B$17</f>
        <v>2.4328927180599171</v>
      </c>
      <c r="P22" s="455">
        <f ca="1">'EQ Solution L4'!$B$19</f>
        <v>-1.2368859488543857</v>
      </c>
      <c r="Q22" s="451">
        <f ca="1">IF('EQ Solution L4'!$B$18&lt;0,0,'EQ Solution L4'!$B$18)</f>
        <v>0</v>
      </c>
      <c r="R22" s="493">
        <f t="shared" ca="1" si="7"/>
        <v>3.3707192720489609</v>
      </c>
      <c r="S22" s="489">
        <f t="shared" si="27"/>
        <v>0</v>
      </c>
      <c r="T22" s="478">
        <f t="shared" si="28"/>
        <v>-0.21770772305718583</v>
      </c>
      <c r="U22" s="478">
        <f>ABS(($H$11/PI())*T22*'EQ Solution L4'!$B$21)</f>
        <v>2.5923751779819568E-2</v>
      </c>
      <c r="V22" s="64">
        <f t="shared" si="8"/>
        <v>3.3225926823592114E-2</v>
      </c>
      <c r="W22" s="462">
        <f ca="1">10*LOG10(1/SQRT(1-AQ22*(10^('EQ Solution L4'!B22/5))*(10^(O22/5))*(Q)^2))</f>
        <v>0.41479978761735825</v>
      </c>
      <c r="X22" s="478">
        <f t="shared" ca="1" si="9"/>
        <v>0.17933697637003809</v>
      </c>
      <c r="Y22" s="473">
        <f t="shared" ca="1" si="10"/>
        <v>4.5000699364758923</v>
      </c>
      <c r="Z22" s="486">
        <f t="shared" ca="1" si="30"/>
        <v>5.6615021691289344</v>
      </c>
      <c r="AA22" s="159">
        <f t="shared" ca="1" si="11"/>
        <v>4.3551661317063095</v>
      </c>
      <c r="AB22" s="172">
        <f t="shared" ca="1" si="12"/>
        <v>0.99993006352410685</v>
      </c>
      <c r="AC22" s="338">
        <f t="shared" ca="1" si="13"/>
        <v>-5.5488644211438389</v>
      </c>
      <c r="AD22" s="72">
        <f t="shared" si="14"/>
        <v>0.85574033452200016</v>
      </c>
      <c r="AE22" s="73">
        <f t="shared" si="15"/>
        <v>0.77379768343104716</v>
      </c>
      <c r="AF22" s="250">
        <f t="shared" si="31"/>
        <v>0.44360034906821699</v>
      </c>
      <c r="AG22" s="69">
        <f t="shared" si="16"/>
        <v>0.5256982040888678</v>
      </c>
      <c r="AH22" s="68">
        <f t="shared" si="17"/>
        <v>0.33502439580742926</v>
      </c>
      <c r="AI22" s="68">
        <f t="shared" si="18"/>
        <v>0.44360034906821699</v>
      </c>
      <c r="AJ22" s="23">
        <f t="shared" si="19"/>
        <v>1.0097735947359601</v>
      </c>
      <c r="AK22" s="23">
        <f t="shared" si="20"/>
        <v>0.70170707430804025</v>
      </c>
      <c r="AL22" s="23">
        <f t="shared" si="21"/>
        <v>1.3494233515602507</v>
      </c>
      <c r="AM22" s="23">
        <f t="shared" si="22"/>
        <v>0.36205731748374936</v>
      </c>
      <c r="AN22" s="23">
        <f t="shared" si="23"/>
        <v>1.1953900913462909</v>
      </c>
      <c r="AO22" s="23">
        <f t="shared" si="24"/>
        <v>0.51609057769770939</v>
      </c>
      <c r="AP22" s="244">
        <f t="shared" si="32"/>
        <v>2.0194907995561028E-3</v>
      </c>
      <c r="AQ22" s="459">
        <f t="shared" si="25"/>
        <v>1.7337979859897827E-3</v>
      </c>
      <c r="AR22" s="70">
        <f t="shared" si="26"/>
        <v>5.4999999999999991</v>
      </c>
      <c r="AS22" s="178">
        <f t="shared" si="33"/>
        <v>0.1</v>
      </c>
      <c r="AT22" s="179">
        <f t="shared" si="41"/>
        <v>7</v>
      </c>
      <c r="AU22" s="71">
        <f t="shared" si="34"/>
        <v>0</v>
      </c>
      <c r="AV22" s="295">
        <f t="shared" si="35"/>
        <v>0</v>
      </c>
      <c r="AW22" s="296">
        <f t="shared" si="36"/>
        <v>0</v>
      </c>
      <c r="AX22" s="296">
        <f t="shared" si="37"/>
        <v>0</v>
      </c>
    </row>
    <row r="23" spans="1:50" s="74" customFormat="1" ht="15" customHeight="1">
      <c r="A23" s="563" t="s">
        <v>275</v>
      </c>
      <c r="B23" s="535">
        <f t="shared" si="38"/>
        <v>4.4999999999999998E-2</v>
      </c>
      <c r="C23" s="64">
        <f t="shared" si="0"/>
        <v>0.16301678036578054</v>
      </c>
      <c r="D23" s="64">
        <f t="shared" si="1"/>
        <v>1.6630167803657805</v>
      </c>
      <c r="E23" s="589">
        <f t="shared" si="39"/>
        <v>-4.8785300987499989</v>
      </c>
      <c r="F23" s="478">
        <f t="shared" si="42"/>
        <v>1.8448762499999995E-3</v>
      </c>
      <c r="G23" s="65">
        <f t="shared" si="2"/>
        <v>67247.745804527454</v>
      </c>
      <c r="H23" s="65">
        <f t="shared" si="3"/>
        <v>100000</v>
      </c>
      <c r="I23" s="64">
        <f t="shared" si="4"/>
        <v>32.651852739118823</v>
      </c>
      <c r="J23" s="64">
        <f t="shared" si="5"/>
        <v>37.956135329096348</v>
      </c>
      <c r="K23" s="415">
        <f t="shared" si="40"/>
        <v>39.934981865307087</v>
      </c>
      <c r="L23" s="328">
        <f t="shared" si="6"/>
        <v>2.6555397797747582</v>
      </c>
      <c r="M23" s="420">
        <f>'EQ Solution L5'!B16</f>
        <v>3.0559985815523794</v>
      </c>
      <c r="N23" s="431">
        <f>'EQ Solution L5'!$B$15*P2</f>
        <v>1.1573098281396761</v>
      </c>
      <c r="O23" s="438">
        <f ca="1">'EQ Solution L5'!$B$17</f>
        <v>2.4559978069190347</v>
      </c>
      <c r="P23" s="455">
        <f ca="1">'EQ Solution L5'!$B$19</f>
        <v>-1.2398911944832254</v>
      </c>
      <c r="Q23" s="451">
        <f ca="1">IF('EQ Solution L5'!$B$18&lt;0,0,'EQ Solution L5'!$B$18)</f>
        <v>0</v>
      </c>
      <c r="R23" s="493">
        <f t="shared" ca="1" si="7"/>
        <v>3.3763539204410113</v>
      </c>
      <c r="S23" s="489">
        <f t="shared" si="27"/>
        <v>0</v>
      </c>
      <c r="T23" s="478">
        <f t="shared" si="28"/>
        <v>-0.24492118843933408</v>
      </c>
      <c r="U23" s="478">
        <f>ABS(($H$11/PI())*T23*'EQ Solution L5'!$B$21)</f>
        <v>2.9188896804833497E-2</v>
      </c>
      <c r="V23" s="64">
        <f t="shared" si="8"/>
        <v>4.2209726375644241E-2</v>
      </c>
      <c r="W23" s="462">
        <f ca="1">10*LOG10(1/SQRT(1-AQ23*(10^('EQ Solution L5'!B22/5))*(10^(O23/5))*(Q)^2))</f>
        <v>0.41437452776806294</v>
      </c>
      <c r="X23" s="478">
        <f t="shared" ca="1" si="9"/>
        <v>0.18339470129477931</v>
      </c>
      <c r="Y23" s="473">
        <f t="shared" ca="1" si="10"/>
        <v>4.5563033708629774</v>
      </c>
      <c r="Z23" s="486">
        <f t="shared" ca="1" si="30"/>
        <v>5.734998241536811</v>
      </c>
      <c r="AA23" s="159">
        <f t="shared" ca="1" si="11"/>
        <v>4.3932865904971967</v>
      </c>
      <c r="AB23" s="172">
        <f t="shared" ca="1" si="12"/>
        <v>0.94369662913702168</v>
      </c>
      <c r="AC23" s="338">
        <f t="shared" ca="1" si="13"/>
        <v>-5.5775647989051649</v>
      </c>
      <c r="AD23" s="72">
        <f t="shared" si="14"/>
        <v>0.85111601149414429</v>
      </c>
      <c r="AE23" s="73">
        <f t="shared" si="15"/>
        <v>0.77127890661592302</v>
      </c>
      <c r="AF23" s="250">
        <f t="shared" si="31"/>
        <v>0.43942611107568808</v>
      </c>
      <c r="AG23" s="69">
        <f t="shared" si="16"/>
        <v>0.52084291516258752</v>
      </c>
      <c r="AH23" s="68">
        <f t="shared" si="17"/>
        <v>0.33174145829086177</v>
      </c>
      <c r="AI23" s="68">
        <f t="shared" si="18"/>
        <v>0.43942611107568808</v>
      </c>
      <c r="AJ23" s="23">
        <f t="shared" si="19"/>
        <v>1.0043168935630902</v>
      </c>
      <c r="AK23" s="23">
        <f t="shared" si="20"/>
        <v>0.6979151294251984</v>
      </c>
      <c r="AL23" s="23">
        <f t="shared" si="21"/>
        <v>1.3421312218952022</v>
      </c>
      <c r="AM23" s="23">
        <f t="shared" si="22"/>
        <v>0.36010080109308629</v>
      </c>
      <c r="AN23" s="23">
        <f t="shared" si="23"/>
        <v>1.1889303398262563</v>
      </c>
      <c r="AO23" s="23">
        <f t="shared" si="24"/>
        <v>0.51330168316203229</v>
      </c>
      <c r="AP23" s="244">
        <f t="shared" si="32"/>
        <v>1.9846733848480863E-3</v>
      </c>
      <c r="AQ23" s="459">
        <f t="shared" si="25"/>
        <v>1.7116152799395322E-3</v>
      </c>
      <c r="AR23" s="70">
        <f t="shared" si="26"/>
        <v>5.4999999999999991</v>
      </c>
      <c r="AS23" s="178">
        <f t="shared" si="33"/>
        <v>0.1</v>
      </c>
      <c r="AT23" s="179">
        <f t="shared" si="41"/>
        <v>7</v>
      </c>
      <c r="AU23" s="71">
        <f t="shared" si="34"/>
        <v>0</v>
      </c>
      <c r="AV23" s="295">
        <f t="shared" si="35"/>
        <v>0</v>
      </c>
      <c r="AW23" s="296">
        <f t="shared" si="36"/>
        <v>0</v>
      </c>
      <c r="AX23" s="296">
        <f t="shared" si="37"/>
        <v>0</v>
      </c>
    </row>
    <row r="24" spans="1:50" s="62" customFormat="1" ht="15" customHeight="1">
      <c r="A24" s="564" t="s">
        <v>276</v>
      </c>
      <c r="B24" s="534">
        <f t="shared" si="38"/>
        <v>4.9999999999999996E-2</v>
      </c>
      <c r="C24" s="52">
        <f t="shared" si="0"/>
        <v>0.18112975596197839</v>
      </c>
      <c r="D24" s="52">
        <f>$M$8+C24</f>
        <v>1.6811297559619784</v>
      </c>
      <c r="E24" s="587">
        <f t="shared" si="39"/>
        <v>-5.4205889986111098</v>
      </c>
      <c r="F24" s="477">
        <f t="shared" si="42"/>
        <v>2.0498624999999993E-3</v>
      </c>
      <c r="G24" s="53">
        <f t="shared" si="2"/>
        <v>60522.971224074703</v>
      </c>
      <c r="H24" s="53">
        <f t="shared" si="3"/>
        <v>90000.000000000015</v>
      </c>
      <c r="I24" s="52">
        <f t="shared" si="4"/>
        <v>32.916541338150552</v>
      </c>
      <c r="J24" s="52">
        <f t="shared" si="5"/>
        <v>38.184072798612632</v>
      </c>
      <c r="K24" s="414">
        <f t="shared" si="40"/>
        <v>40.151687174407492</v>
      </c>
      <c r="L24" s="327">
        <f t="shared" si="6"/>
        <v>2.7004414066332676</v>
      </c>
      <c r="M24" s="419">
        <f>'EQ Solution L6'!B16</f>
        <v>3.101346051705145</v>
      </c>
      <c r="N24" s="430">
        <f>'EQ Solution L6'!$B$15*P2</f>
        <v>1.1600042955313696</v>
      </c>
      <c r="O24" s="437">
        <f ca="1">'EQ Solution L6'!$B$17</f>
        <v>2.4815799334074069</v>
      </c>
      <c r="P24" s="454">
        <f ca="1">'EQ Solution L6'!$B$19</f>
        <v>-1.2431669803822212</v>
      </c>
      <c r="Q24" s="450">
        <f ca="1">IF('EQ Solution L6'!$B$18&lt;0,0,'EQ Solution L6'!$B$18)</f>
        <v>0</v>
      </c>
      <c r="R24" s="492">
        <f t="shared" ca="1" si="7"/>
        <v>3.3826537516189217</v>
      </c>
      <c r="S24" s="488">
        <f t="shared" si="27"/>
        <v>0</v>
      </c>
      <c r="T24" s="477">
        <f t="shared" si="28"/>
        <v>-0.27213465382148228</v>
      </c>
      <c r="U24" s="477">
        <f>ABS(($H$11/PI())*T24*'EQ Solution L6'!$B$21)</f>
        <v>3.2459739404752913E-2</v>
      </c>
      <c r="V24" s="52">
        <f t="shared" si="8"/>
        <v>5.2320836074750625E-2</v>
      </c>
      <c r="W24" s="464">
        <f ca="1">10*LOG10(1/SQRT(1-AQ24*(10^('EQ Solution L6'!B22/5))*(10^(O24/5))*(Q)^2))</f>
        <v>0.41401779107963715</v>
      </c>
      <c r="X24" s="477">
        <f t="shared" ca="1" si="9"/>
        <v>0.1880469635608068</v>
      </c>
      <c r="Y24" s="472">
        <f t="shared" ca="1" si="10"/>
        <v>4.6170995756159492</v>
      </c>
      <c r="Z24" s="485">
        <f t="shared" ca="1" si="30"/>
        <v>5.815443524547141</v>
      </c>
      <c r="AA24" s="52">
        <f t="shared" ca="1" si="11"/>
        <v>4.4359698196539705</v>
      </c>
      <c r="AB24" s="171">
        <f t="shared" ca="1" si="12"/>
        <v>0.88290042438404992</v>
      </c>
      <c r="AC24" s="337">
        <f t="shared" ca="1" si="13"/>
        <v>-5.6077582786450568</v>
      </c>
      <c r="AD24" s="59">
        <f t="shared" si="14"/>
        <v>0.84603532691269712</v>
      </c>
      <c r="AE24" s="60">
        <f t="shared" si="15"/>
        <v>0.76848860825157794</v>
      </c>
      <c r="AF24" s="249">
        <f t="shared" si="31"/>
        <v>0.4348005355243969</v>
      </c>
      <c r="AG24" s="56">
        <f t="shared" si="16"/>
        <v>0.51546404791854128</v>
      </c>
      <c r="AH24" s="55">
        <f t="shared" si="17"/>
        <v>0.32810071908527361</v>
      </c>
      <c r="AI24" s="55">
        <f t="shared" si="18"/>
        <v>0.4348005355243969</v>
      </c>
      <c r="AJ24" s="61">
        <f t="shared" si="19"/>
        <v>0.99832168575698255</v>
      </c>
      <c r="AK24" s="61">
        <f t="shared" si="20"/>
        <v>0.69374896806841169</v>
      </c>
      <c r="AL24" s="61">
        <f t="shared" si="21"/>
        <v>1.3341194522735838</v>
      </c>
      <c r="AM24" s="61">
        <f t="shared" si="22"/>
        <v>0.35795120155181032</v>
      </c>
      <c r="AN24" s="61">
        <f t="shared" si="23"/>
        <v>1.1818330934292984</v>
      </c>
      <c r="AO24" s="61">
        <f t="shared" si="24"/>
        <v>0.5102375603960958</v>
      </c>
      <c r="AP24" s="253">
        <f t="shared" si="32"/>
        <v>1.9478132685337773E-3</v>
      </c>
      <c r="AQ24" s="458">
        <f t="shared" si="25"/>
        <v>1.6878029215490473E-3</v>
      </c>
      <c r="AR24" s="57">
        <f t="shared" si="26"/>
        <v>5.4999999999999991</v>
      </c>
      <c r="AS24" s="177">
        <f t="shared" si="33"/>
        <v>0.1</v>
      </c>
      <c r="AT24" s="180">
        <f t="shared" si="41"/>
        <v>7</v>
      </c>
      <c r="AU24" s="58">
        <f t="shared" si="34"/>
        <v>0</v>
      </c>
      <c r="AV24" s="293">
        <f t="shared" si="35"/>
        <v>0</v>
      </c>
      <c r="AW24" s="294">
        <f t="shared" si="36"/>
        <v>0</v>
      </c>
      <c r="AX24" s="294">
        <f t="shared" si="37"/>
        <v>0</v>
      </c>
    </row>
    <row r="25" spans="1:50" s="74" customFormat="1" ht="15" customHeight="1">
      <c r="A25" s="563" t="s">
        <v>277</v>
      </c>
      <c r="B25" s="535">
        <f t="shared" si="38"/>
        <v>5.4999999999999993E-2</v>
      </c>
      <c r="C25" s="64">
        <f t="shared" si="0"/>
        <v>0.19924273155817621</v>
      </c>
      <c r="D25" s="64">
        <f t="shared" si="1"/>
        <v>1.6992427315581762</v>
      </c>
      <c r="E25" s="589">
        <f t="shared" si="39"/>
        <v>-5.9626478984722207</v>
      </c>
      <c r="F25" s="478">
        <f t="shared" si="42"/>
        <v>2.2548487499999994E-3</v>
      </c>
      <c r="G25" s="65">
        <f t="shared" si="2"/>
        <v>55020.882930977001</v>
      </c>
      <c r="H25" s="65">
        <f t="shared" si="3"/>
        <v>81818.181818181823</v>
      </c>
      <c r="I25" s="64">
        <f t="shared" si="4"/>
        <v>33.206637346524126</v>
      </c>
      <c r="J25" s="64">
        <f t="shared" si="5"/>
        <v>38.434430992108439</v>
      </c>
      <c r="K25" s="415">
        <f t="shared" si="40"/>
        <v>40.389850868118785</v>
      </c>
      <c r="L25" s="328">
        <f t="shared" si="6"/>
        <v>2.7501223265886821</v>
      </c>
      <c r="M25" s="420">
        <f>'EQ Solution L7'!B16</f>
        <v>3.1515340215353147</v>
      </c>
      <c r="N25" s="431">
        <f>'EQ Solution L7'!$B$15*P2</f>
        <v>1.1629975516045679</v>
      </c>
      <c r="O25" s="438">
        <f ca="1">'EQ Solution L7'!$B$17</f>
        <v>2.5095609815752424</v>
      </c>
      <c r="P25" s="455">
        <f ca="1">'EQ Solution L7'!$B$19</f>
        <v>-1.2466868977457888</v>
      </c>
      <c r="Q25" s="451">
        <f ca="1">IF('EQ Solution L7'!$B$18&lt;0,0,'EQ Solution L7'!$B$18)</f>
        <v>0</v>
      </c>
      <c r="R25" s="493">
        <f t="shared" ca="1" si="7"/>
        <v>3.3896262383879234</v>
      </c>
      <c r="S25" s="489">
        <f t="shared" si="27"/>
        <v>0</v>
      </c>
      <c r="T25" s="478">
        <f t="shared" si="28"/>
        <v>-0.29934811920363052</v>
      </c>
      <c r="U25" s="478">
        <f>ABS(($H$11/PI())*T25*'EQ Solution L7'!$B$21)</f>
        <v>3.5735366360633805E-2</v>
      </c>
      <c r="V25" s="64">
        <f t="shared" si="8"/>
        <v>6.3577248714796544E-2</v>
      </c>
      <c r="W25" s="462">
        <f ca="1">10*LOG10(1/SQRT(1-AQ25*(10^('EQ Solution L7'!B22/5))*(10^(O25/5))*(Q)^2))</f>
        <v>0.41375756167634359</v>
      </c>
      <c r="X25" s="478">
        <f t="shared" ca="1" si="9"/>
        <v>0.19333071579434347</v>
      </c>
      <c r="Y25" s="473">
        <f t="shared" ca="1" si="10"/>
        <v>4.6824667909234696</v>
      </c>
      <c r="Z25" s="486">
        <f t="shared" ca="1" si="30"/>
        <v>5.9029699249744763</v>
      </c>
      <c r="AA25" s="159">
        <f t="shared" ca="1" si="11"/>
        <v>4.483224059365293</v>
      </c>
      <c r="AB25" s="172">
        <f t="shared" ca="1" si="12"/>
        <v>0.81753320907652949</v>
      </c>
      <c r="AC25" s="338">
        <f t="shared" ca="1" si="13"/>
        <v>-5.6395093135947754</v>
      </c>
      <c r="AD25" s="72">
        <f t="shared" si="14"/>
        <v>0.84052433401877369</v>
      </c>
      <c r="AE25" s="73">
        <f t="shared" si="15"/>
        <v>0.76543474557927627</v>
      </c>
      <c r="AF25" s="250">
        <f t="shared" si="31"/>
        <v>0.42973618560114835</v>
      </c>
      <c r="AG25" s="69">
        <f t="shared" si="16"/>
        <v>0.50957683093255746</v>
      </c>
      <c r="AH25" s="68">
        <f t="shared" si="17"/>
        <v>0.32411104662726986</v>
      </c>
      <c r="AI25" s="68">
        <f t="shared" si="18"/>
        <v>0.42973618560114835</v>
      </c>
      <c r="AJ25" s="23">
        <f t="shared" si="19"/>
        <v>0.99181871414215295</v>
      </c>
      <c r="AK25" s="23">
        <f t="shared" si="20"/>
        <v>0.68922995389539454</v>
      </c>
      <c r="AL25" s="23">
        <f t="shared" si="21"/>
        <v>1.3254291262467093</v>
      </c>
      <c r="AM25" s="23">
        <f t="shared" si="22"/>
        <v>0.35561954179083805</v>
      </c>
      <c r="AN25" s="23">
        <f t="shared" si="23"/>
        <v>1.17413474612333</v>
      </c>
      <c r="AO25" s="23">
        <f t="shared" si="24"/>
        <v>0.50691392191421736</v>
      </c>
      <c r="AP25" s="244">
        <f t="shared" si="32"/>
        <v>1.9093698994055136E-3</v>
      </c>
      <c r="AQ25" s="459">
        <f t="shared" si="25"/>
        <v>1.6626063530306868E-3</v>
      </c>
      <c r="AR25" s="70">
        <f t="shared" si="26"/>
        <v>5.4999999999999991</v>
      </c>
      <c r="AS25" s="178">
        <f t="shared" si="33"/>
        <v>0.1</v>
      </c>
      <c r="AT25" s="179">
        <f t="shared" si="41"/>
        <v>7</v>
      </c>
      <c r="AU25" s="71">
        <f t="shared" si="34"/>
        <v>0</v>
      </c>
      <c r="AV25" s="295">
        <f t="shared" si="35"/>
        <v>0</v>
      </c>
      <c r="AW25" s="296">
        <f t="shared" si="36"/>
        <v>0</v>
      </c>
      <c r="AX25" s="296">
        <f t="shared" si="37"/>
        <v>0</v>
      </c>
    </row>
    <row r="26" spans="1:50" s="74" customFormat="1" ht="15" customHeight="1">
      <c r="A26" s="563" t="s">
        <v>278</v>
      </c>
      <c r="B26" s="535">
        <f t="shared" si="38"/>
        <v>5.9999999999999991E-2</v>
      </c>
      <c r="C26" s="64">
        <f t="shared" si="0"/>
        <v>0.21735570715437405</v>
      </c>
      <c r="D26" s="64">
        <f t="shared" si="1"/>
        <v>1.7173557071543741</v>
      </c>
      <c r="E26" s="589">
        <f t="shared" si="39"/>
        <v>-6.5047067983333315</v>
      </c>
      <c r="F26" s="478">
        <f t="shared" si="42"/>
        <v>2.4598349999999992E-3</v>
      </c>
      <c r="G26" s="65">
        <f t="shared" si="2"/>
        <v>50435.809353395583</v>
      </c>
      <c r="H26" s="65">
        <f t="shared" si="3"/>
        <v>75000.000000000015</v>
      </c>
      <c r="I26" s="64">
        <f t="shared" si="4"/>
        <v>33.521481141042841</v>
      </c>
      <c r="J26" s="64">
        <f t="shared" si="5"/>
        <v>38.706774855480603</v>
      </c>
      <c r="K26" s="415">
        <f t="shared" si="40"/>
        <v>40.649095773148453</v>
      </c>
      <c r="L26" s="328">
        <f t="shared" si="6"/>
        <v>2.804599954902971</v>
      </c>
      <c r="M26" s="420">
        <f>'EQ Solution L8'!B16</f>
        <v>3.2065854024916969</v>
      </c>
      <c r="N26" s="431">
        <f>'EQ Solution L8'!$B$15*P2</f>
        <v>1.1662928988574153</v>
      </c>
      <c r="O26" s="438">
        <f ca="1">'EQ Solution L8'!$B$17</f>
        <v>2.5398557455436626</v>
      </c>
      <c r="P26" s="455">
        <f ca="1">'EQ Solution L8'!$B$19</f>
        <v>-1.2504223644999413</v>
      </c>
      <c r="Q26" s="451">
        <f ca="1">IF('EQ Solution L8'!$B$18&lt;0,0,'EQ Solution L8'!$B$18)</f>
        <v>0</v>
      </c>
      <c r="R26" s="493">
        <f t="shared" ca="1" si="7"/>
        <v>3.397282861125678</v>
      </c>
      <c r="S26" s="489">
        <f t="shared" si="27"/>
        <v>0</v>
      </c>
      <c r="T26" s="478">
        <f t="shared" si="28"/>
        <v>-0.32656158458577872</v>
      </c>
      <c r="U26" s="478">
        <f>ABS(($H$11/PI())*T26*'EQ Solution L8'!$B$21)</f>
        <v>3.9014462662638728E-2</v>
      </c>
      <c r="V26" s="64">
        <f t="shared" si="8"/>
        <v>7.5996178315037438E-2</v>
      </c>
      <c r="W26" s="462">
        <f ca="1">10*LOG10(1/SQRT(1-AQ26*(10^('EQ Solution L8'!B22/5))*(10^(O26/5))*(Q)^2))</f>
        <v>0.4136201962099359</v>
      </c>
      <c r="X26" s="478">
        <f t="shared" ca="1" si="9"/>
        <v>0.19928597332782444</v>
      </c>
      <c r="Y26" s="473">
        <f t="shared" ca="1" si="10"/>
        <v>4.7524066994082492</v>
      </c>
      <c r="Z26" s="486">
        <f t="shared" ca="1" si="30"/>
        <v>5.9977185065358789</v>
      </c>
      <c r="AA26" s="159">
        <f t="shared" ca="1" si="11"/>
        <v>4.5350509922538755</v>
      </c>
      <c r="AB26" s="172">
        <f t="shared" ca="1" si="12"/>
        <v>0.74759330059174989</v>
      </c>
      <c r="AC26" s="338">
        <f t="shared" ca="1" si="13"/>
        <v>-5.6728814820915474</v>
      </c>
      <c r="AD26" s="72">
        <f t="shared" si="14"/>
        <v>0.83461033975705401</v>
      </c>
      <c r="AE26" s="73">
        <f t="shared" si="15"/>
        <v>0.76212594480583185</v>
      </c>
      <c r="AF26" s="250">
        <f t="shared" si="31"/>
        <v>0.42424660504277867</v>
      </c>
      <c r="AG26" s="69">
        <f t="shared" si="16"/>
        <v>0.50319775221609131</v>
      </c>
      <c r="AH26" s="68">
        <f t="shared" si="17"/>
        <v>0.31978195616448879</v>
      </c>
      <c r="AI26" s="68">
        <f t="shared" si="18"/>
        <v>0.42424660504277867</v>
      </c>
      <c r="AJ26" s="23">
        <f t="shared" si="19"/>
        <v>0.98484020091332369</v>
      </c>
      <c r="AK26" s="23">
        <f t="shared" si="20"/>
        <v>0.68438047860078444</v>
      </c>
      <c r="AL26" s="23">
        <f t="shared" si="21"/>
        <v>1.3161033043404466</v>
      </c>
      <c r="AM26" s="23">
        <f t="shared" si="22"/>
        <v>0.35311737517366143</v>
      </c>
      <c r="AN26" s="23">
        <f t="shared" si="23"/>
        <v>1.1658734431841768</v>
      </c>
      <c r="AO26" s="23">
        <f t="shared" si="24"/>
        <v>0.50334723632993117</v>
      </c>
      <c r="AP26" s="244">
        <f t="shared" si="32"/>
        <v>1.869770448121009E-3</v>
      </c>
      <c r="AQ26" s="459">
        <f t="shared" si="25"/>
        <v>1.6362645169387135E-3</v>
      </c>
      <c r="AR26" s="70">
        <f t="shared" si="26"/>
        <v>5.4999999999999991</v>
      </c>
      <c r="AS26" s="178">
        <f t="shared" si="33"/>
        <v>0.1</v>
      </c>
      <c r="AT26" s="179">
        <f t="shared" si="41"/>
        <v>7</v>
      </c>
      <c r="AU26" s="71">
        <f t="shared" si="34"/>
        <v>0</v>
      </c>
      <c r="AV26" s="295">
        <f t="shared" si="35"/>
        <v>0</v>
      </c>
      <c r="AW26" s="296">
        <f t="shared" si="36"/>
        <v>0</v>
      </c>
      <c r="AX26" s="296">
        <f t="shared" si="37"/>
        <v>0</v>
      </c>
    </row>
    <row r="27" spans="1:50" s="74" customFormat="1" ht="15" customHeight="1">
      <c r="A27" s="563" t="s">
        <v>279</v>
      </c>
      <c r="B27" s="535">
        <f t="shared" si="38"/>
        <v>6.4999999999999988E-2</v>
      </c>
      <c r="C27" s="64">
        <f t="shared" si="0"/>
        <v>0.23546868275057187</v>
      </c>
      <c r="D27" s="64">
        <f t="shared" si="1"/>
        <v>1.7354686827505719</v>
      </c>
      <c r="E27" s="589">
        <f t="shared" si="39"/>
        <v>-7.0467656981944424</v>
      </c>
      <c r="F27" s="478">
        <f t="shared" si="42"/>
        <v>2.6648212499999989E-3</v>
      </c>
      <c r="G27" s="65">
        <f t="shared" si="2"/>
        <v>46556.131710826696</v>
      </c>
      <c r="H27" s="65">
        <f t="shared" si="3"/>
        <v>69230.769230769249</v>
      </c>
      <c r="I27" s="64">
        <f t="shared" si="4"/>
        <v>33.860382392160524</v>
      </c>
      <c r="J27" s="64">
        <f t="shared" si="5"/>
        <v>39.000643809646391</v>
      </c>
      <c r="K27" s="415">
        <f t="shared" si="40"/>
        <v>40.92902130553135</v>
      </c>
      <c r="L27" s="328">
        <f t="shared" si="6"/>
        <v>2.8638943574315445</v>
      </c>
      <c r="M27" s="420">
        <f>'EQ Solution L9'!B16</f>
        <v>3.2665267826625826</v>
      </c>
      <c r="N27" s="431">
        <f>'EQ Solution L9'!$B$15*P2</f>
        <v>1.1698933796548108</v>
      </c>
      <c r="O27" s="438">
        <f ca="1">'EQ Solution L9'!$B$17</f>
        <v>2.5723722267715372</v>
      </c>
      <c r="P27" s="455">
        <f ca="1">'EQ Solution L9'!$B$19</f>
        <v>-1.2543427729028611</v>
      </c>
      <c r="Q27" s="451">
        <f ca="1">IF('EQ Solution L9'!$B$18&lt;0,0,'EQ Solution L9'!$B$18)</f>
        <v>0</v>
      </c>
      <c r="R27" s="493">
        <f t="shared" ca="1" si="7"/>
        <v>3.4056399020533701</v>
      </c>
      <c r="S27" s="489">
        <f t="shared" si="27"/>
        <v>0</v>
      </c>
      <c r="T27" s="478">
        <f t="shared" si="28"/>
        <v>-0.35377504996792697</v>
      </c>
      <c r="U27" s="478">
        <f>ABS(($H$11/PI())*T27*'EQ Solution L9'!$B$21)</f>
        <v>4.2295308862206581E-2</v>
      </c>
      <c r="V27" s="64">
        <f t="shared" si="8"/>
        <v>8.9593391269732897E-2</v>
      </c>
      <c r="W27" s="462">
        <f ca="1">10*LOG10(1/SQRT(1-AQ27*(10^('EQ Solution L9'!B22/5))*(10^(O27/5))*(Q)^2))</f>
        <v>0.4136298214311882</v>
      </c>
      <c r="X27" s="478">
        <f t="shared" ca="1" si="9"/>
        <v>0.20595569665055269</v>
      </c>
      <c r="Y27" s="473">
        <f t="shared" ca="1" si="10"/>
        <v>4.8269131985283931</v>
      </c>
      <c r="Z27" s="486">
        <f t="shared" ca="1" si="30"/>
        <v>6.0998390786840995</v>
      </c>
      <c r="AA27" s="159">
        <f t="shared" ca="1" si="11"/>
        <v>4.5914445157778214</v>
      </c>
      <c r="AB27" s="172">
        <f t="shared" ca="1" si="12"/>
        <v>0.67308680147160604</v>
      </c>
      <c r="AC27" s="338">
        <f t="shared" ca="1" si="13"/>
        <v>-5.7079361575250562</v>
      </c>
      <c r="AD27" s="72">
        <f t="shared" si="14"/>
        <v>0.82832157004141949</v>
      </c>
      <c r="AE27" s="73">
        <f t="shared" si="15"/>
        <v>0.75857144865841375</v>
      </c>
      <c r="AF27" s="250">
        <f t="shared" si="31"/>
        <v>0.41834622815366762</v>
      </c>
      <c r="AG27" s="69">
        <f t="shared" si="16"/>
        <v>0.49634445673492067</v>
      </c>
      <c r="AH27" s="68">
        <f t="shared" si="17"/>
        <v>0.31512354347122695</v>
      </c>
      <c r="AI27" s="68">
        <f t="shared" si="18"/>
        <v>0.41834622815366762</v>
      </c>
      <c r="AJ27" s="23">
        <f t="shared" si="19"/>
        <v>0.97741945264887486</v>
      </c>
      <c r="AK27" s="23">
        <f t="shared" si="20"/>
        <v>0.679223687433964</v>
      </c>
      <c r="AL27" s="23">
        <f t="shared" si="21"/>
        <v>1.3061864962100895</v>
      </c>
      <c r="AM27" s="23">
        <f t="shared" si="22"/>
        <v>0.35045664387274927</v>
      </c>
      <c r="AN27" s="23">
        <f t="shared" si="23"/>
        <v>1.1570886136026342</v>
      </c>
      <c r="AO27" s="23">
        <f t="shared" si="24"/>
        <v>0.49955452648020476</v>
      </c>
      <c r="AP27" s="244">
        <f t="shared" si="32"/>
        <v>1.8294032697977695E-3</v>
      </c>
      <c r="AQ27" s="459">
        <f t="shared" si="25"/>
        <v>1.6090055801302879E-3</v>
      </c>
      <c r="AR27" s="70">
        <f t="shared" si="26"/>
        <v>5.4999999999999991</v>
      </c>
      <c r="AS27" s="178">
        <f t="shared" si="33"/>
        <v>0.1</v>
      </c>
      <c r="AT27" s="179">
        <f t="shared" si="41"/>
        <v>7</v>
      </c>
      <c r="AU27" s="71">
        <f t="shared" si="34"/>
        <v>0</v>
      </c>
      <c r="AV27" s="295">
        <f t="shared" si="35"/>
        <v>0</v>
      </c>
      <c r="AW27" s="296">
        <f t="shared" si="36"/>
        <v>0</v>
      </c>
      <c r="AX27" s="296">
        <f t="shared" si="37"/>
        <v>0</v>
      </c>
    </row>
    <row r="28" spans="1:50" s="74" customFormat="1" ht="15" customHeight="1">
      <c r="A28" s="563" t="s">
        <v>280</v>
      </c>
      <c r="B28" s="535">
        <f t="shared" si="38"/>
        <v>6.9999999999999993E-2</v>
      </c>
      <c r="C28" s="64">
        <f t="shared" si="0"/>
        <v>0.25358165834676971</v>
      </c>
      <c r="D28" s="64">
        <f t="shared" si="1"/>
        <v>1.7535816583467696</v>
      </c>
      <c r="E28" s="589">
        <f t="shared" si="39"/>
        <v>-7.5888245980555533</v>
      </c>
      <c r="F28" s="478">
        <f t="shared" si="42"/>
        <v>2.8698074999999991E-3</v>
      </c>
      <c r="G28" s="65">
        <f t="shared" si="2"/>
        <v>43230.693731481937</v>
      </c>
      <c r="H28" s="65">
        <f t="shared" si="3"/>
        <v>64285.71428571429</v>
      </c>
      <c r="I28" s="64">
        <f t="shared" si="4"/>
        <v>34.222626395788232</v>
      </c>
      <c r="J28" s="64">
        <f t="shared" si="5"/>
        <v>39.315555181750597</v>
      </c>
      <c r="K28" s="415">
        <f t="shared" si="40"/>
        <v>41.229206234306844</v>
      </c>
      <c r="L28" s="328">
        <f t="shared" si="6"/>
        <v>2.9280286563349804</v>
      </c>
      <c r="M28" s="420">
        <f>'EQ Solution L10'!B16</f>
        <v>3.3313889323213579</v>
      </c>
      <c r="N28" s="431">
        <f>'EQ Solution L10'!$B$15*P2</f>
        <v>1.1738016321931728</v>
      </c>
      <c r="O28" s="438">
        <f ca="1">'EQ Solution L10'!$B$17</f>
        <v>2.6070119446299329</v>
      </c>
      <c r="P28" s="455">
        <f ca="1">'EQ Solution L10'!$B$19</f>
        <v>-1.2584156397051327</v>
      </c>
      <c r="Q28" s="451">
        <f ca="1">IF('EQ Solution L10'!$B$18&lt;0,0,'EQ Solution L10'!$B$18)</f>
        <v>0</v>
      </c>
      <c r="R28" s="493">
        <f t="shared" ca="1" si="7"/>
        <v>3.4147192679386356</v>
      </c>
      <c r="S28" s="489">
        <f t="shared" si="27"/>
        <v>0</v>
      </c>
      <c r="T28" s="478">
        <f t="shared" si="28"/>
        <v>-0.38098851535007516</v>
      </c>
      <c r="U28" s="478">
        <f>ABS(($H$11/PI())*T28*'EQ Solution L10'!$B$21)</f>
        <v>4.5575785838728594E-2</v>
      </c>
      <c r="V28" s="64">
        <f t="shared" si="8"/>
        <v>0.10438252795559537</v>
      </c>
      <c r="W28" s="462">
        <f ca="1">10*LOG10(1/SQRT(1-AQ28*(10^('EQ Solution L10'!B22/5))*(10^(O28/5))*(Q)^2))</f>
        <v>0.41380787002702024</v>
      </c>
      <c r="X28" s="478">
        <f t="shared" ca="1" si="9"/>
        <v>0.21338568491004617</v>
      </c>
      <c r="Y28" s="473">
        <f t="shared" ca="1" si="10"/>
        <v>4.9059713180625364</v>
      </c>
      <c r="Z28" s="486">
        <f t="shared" ca="1" si="30"/>
        <v>6.2094900258079146</v>
      </c>
      <c r="AA28" s="159">
        <f t="shared" ca="1" si="11"/>
        <v>4.6523896597157668</v>
      </c>
      <c r="AB28" s="172">
        <f t="shared" ca="1" si="12"/>
        <v>0.59402868193746272</v>
      </c>
      <c r="AC28" s="338">
        <f t="shared" ca="1" si="13"/>
        <v>-5.7447313125326955</v>
      </c>
      <c r="AD28" s="72">
        <f t="shared" si="14"/>
        <v>0.82168684541501169</v>
      </c>
      <c r="AE28" s="73">
        <f t="shared" si="15"/>
        <v>0.75478105916009375</v>
      </c>
      <c r="AF28" s="250">
        <f t="shared" si="31"/>
        <v>0.4120502864671467</v>
      </c>
      <c r="AG28" s="69">
        <f t="shared" si="16"/>
        <v>0.48903563588091115</v>
      </c>
      <c r="AH28" s="68">
        <f t="shared" si="17"/>
        <v>0.31014641931889497</v>
      </c>
      <c r="AI28" s="68">
        <f t="shared" si="18"/>
        <v>0.4120502864671467</v>
      </c>
      <c r="AJ28" s="23">
        <f t="shared" si="19"/>
        <v>0.96959047758971362</v>
      </c>
      <c r="AK28" s="23">
        <f t="shared" si="20"/>
        <v>0.67378321324030965</v>
      </c>
      <c r="AL28" s="23">
        <f t="shared" si="21"/>
        <v>1.2957241491862723</v>
      </c>
      <c r="AM28" s="23">
        <f t="shared" si="22"/>
        <v>0.34764954164375084</v>
      </c>
      <c r="AN28" s="23">
        <f t="shared" si="23"/>
        <v>1.1478205170115703</v>
      </c>
      <c r="AO28" s="23">
        <f t="shared" si="24"/>
        <v>0.49555317381845293</v>
      </c>
      <c r="AP28" s="244">
        <f t="shared" si="32"/>
        <v>1.7886142744154116E-3</v>
      </c>
      <c r="AQ28" s="459">
        <f t="shared" si="25"/>
        <v>1.5810436700605139E-3</v>
      </c>
      <c r="AR28" s="70">
        <f t="shared" si="26"/>
        <v>5.4999999999999991</v>
      </c>
      <c r="AS28" s="178">
        <f t="shared" si="33"/>
        <v>0.1</v>
      </c>
      <c r="AT28" s="179">
        <f t="shared" si="41"/>
        <v>7</v>
      </c>
      <c r="AU28" s="71">
        <f t="shared" si="34"/>
        <v>0</v>
      </c>
      <c r="AV28" s="295">
        <f t="shared" si="35"/>
        <v>0</v>
      </c>
      <c r="AW28" s="296">
        <f t="shared" si="36"/>
        <v>0</v>
      </c>
      <c r="AX28" s="296">
        <f t="shared" si="37"/>
        <v>0</v>
      </c>
    </row>
    <row r="29" spans="1:50" s="62" customFormat="1" ht="15" customHeight="1">
      <c r="A29" s="564" t="s">
        <v>281</v>
      </c>
      <c r="B29" s="534">
        <f t="shared" si="38"/>
        <v>7.4999999999999997E-2</v>
      </c>
      <c r="C29" s="52">
        <f t="shared" si="0"/>
        <v>0.27169463394296761</v>
      </c>
      <c r="D29" s="52">
        <f t="shared" si="1"/>
        <v>1.7716946339429676</v>
      </c>
      <c r="E29" s="587">
        <f t="shared" si="39"/>
        <v>-8.1308834979166651</v>
      </c>
      <c r="F29" s="477">
        <f t="shared" si="42"/>
        <v>3.0747937499999993E-3</v>
      </c>
      <c r="G29" s="53">
        <f t="shared" si="2"/>
        <v>40348.647482716471</v>
      </c>
      <c r="H29" s="53">
        <f t="shared" si="3"/>
        <v>60000</v>
      </c>
      <c r="I29" s="52">
        <f t="shared" si="4"/>
        <v>34.607480158722801</v>
      </c>
      <c r="J29" s="52">
        <f t="shared" si="5"/>
        <v>39.651007613426003</v>
      </c>
      <c r="K29" s="414">
        <f t="shared" si="40"/>
        <v>41.549211451262188</v>
      </c>
      <c r="L29" s="327">
        <f t="shared" si="6"/>
        <v>2.9970295175725385</v>
      </c>
      <c r="M29" s="419">
        <f>'EQ Solution L11'!B16</f>
        <v>3.4012073908083669</v>
      </c>
      <c r="N29" s="430">
        <f>'EQ Solution L11'!$B$15*P2</f>
        <v>1.1780197400625607</v>
      </c>
      <c r="O29" s="437">
        <f ca="1">'EQ Solution L11'!$B$17</f>
        <v>2.643670258920479</v>
      </c>
      <c r="P29" s="454">
        <f ca="1">'EQ Solution L11'!$B$19</f>
        <v>-1.2626067581315854</v>
      </c>
      <c r="Q29" s="450">
        <f ca="1">IF('EQ Solution L11'!$B$18&lt;0,0,'EQ Solution L11'!$B$18)</f>
        <v>0</v>
      </c>
      <c r="R29" s="492">
        <f t="shared" ca="1" si="7"/>
        <v>3.4245493463796173</v>
      </c>
      <c r="S29" s="488">
        <f t="shared" si="27"/>
        <v>0</v>
      </c>
      <c r="T29" s="477">
        <f t="shared" si="28"/>
        <v>-0.40820198073222347</v>
      </c>
      <c r="U29" s="477">
        <f>ABS(($H$11/PI())*T29*'EQ Solution L11'!$B$21)</f>
        <v>4.8853386509706755E-2</v>
      </c>
      <c r="V29" s="52">
        <f t="shared" si="8"/>
        <v>0.12037442467071058</v>
      </c>
      <c r="W29" s="464">
        <f ca="1">10*LOG10(1/SQRT(1-AQ29*(10^('EQ Solution L11'!B22/5))*(10^(O29/5))*(Q)^2))</f>
        <v>0.41417274661534276</v>
      </c>
      <c r="X29" s="477">
        <f t="shared" ca="1" si="9"/>
        <v>0.22162447157997933</v>
      </c>
      <c r="Y29" s="472">
        <f t="shared" ca="1" si="10"/>
        <v>4.9895562757920393</v>
      </c>
      <c r="Z29" s="485">
        <f t="shared" ca="1" si="30"/>
        <v>6.3268383826295711</v>
      </c>
      <c r="AA29" s="170">
        <f t="shared" ca="1" si="11"/>
        <v>4.7178616418490718</v>
      </c>
      <c r="AB29" s="171">
        <f t="shared" ca="1" si="12"/>
        <v>0.5104437242079598</v>
      </c>
      <c r="AC29" s="337">
        <f t="shared" ca="1" si="13"/>
        <v>-5.7833204547672974</v>
      </c>
      <c r="AD29" s="59">
        <f t="shared" si="14"/>
        <v>0.81473527300965298</v>
      </c>
      <c r="AE29" s="60">
        <f t="shared" si="15"/>
        <v>0.75076507617950283</v>
      </c>
      <c r="AF29" s="249">
        <f t="shared" si="31"/>
        <v>0.40537471306941875</v>
      </c>
      <c r="AG29" s="56">
        <f t="shared" si="16"/>
        <v>0.48129090999592794</v>
      </c>
      <c r="AH29" s="55">
        <f t="shared" si="17"/>
        <v>0.3048616455000055</v>
      </c>
      <c r="AI29" s="55">
        <f t="shared" si="18"/>
        <v>0.40537471306941875</v>
      </c>
      <c r="AJ29" s="61">
        <f t="shared" si="19"/>
        <v>0.96138762215139051</v>
      </c>
      <c r="AK29" s="61">
        <f t="shared" si="20"/>
        <v>0.66808292386791557</v>
      </c>
      <c r="AL29" s="61">
        <f t="shared" si="21"/>
        <v>1.2847621625234693</v>
      </c>
      <c r="AM29" s="61">
        <f t="shared" si="22"/>
        <v>0.34470838349583666</v>
      </c>
      <c r="AN29" s="61">
        <f t="shared" si="23"/>
        <v>1.1381098133817318</v>
      </c>
      <c r="AO29" s="61">
        <f t="shared" si="24"/>
        <v>0.49136073263757418</v>
      </c>
      <c r="AP29" s="253">
        <f t="shared" si="32"/>
        <v>1.7477057259358119E-3</v>
      </c>
      <c r="AQ29" s="458">
        <f t="shared" si="25"/>
        <v>1.552576581470477E-3</v>
      </c>
      <c r="AR29" s="57">
        <f t="shared" si="26"/>
        <v>5.4999999999999991</v>
      </c>
      <c r="AS29" s="177">
        <f t="shared" si="33"/>
        <v>0.1</v>
      </c>
      <c r="AT29" s="180">
        <f t="shared" si="41"/>
        <v>7</v>
      </c>
      <c r="AU29" s="58">
        <f t="shared" si="34"/>
        <v>0</v>
      </c>
      <c r="AV29" s="293">
        <f t="shared" si="35"/>
        <v>0</v>
      </c>
      <c r="AW29" s="294">
        <f t="shared" si="36"/>
        <v>0</v>
      </c>
      <c r="AX29" s="294">
        <f t="shared" si="37"/>
        <v>0</v>
      </c>
    </row>
    <row r="30" spans="1:50" s="74" customFormat="1" ht="15" customHeight="1">
      <c r="A30" s="563" t="s">
        <v>282</v>
      </c>
      <c r="B30" s="535">
        <f t="shared" si="38"/>
        <v>0.08</v>
      </c>
      <c r="C30" s="64">
        <f t="shared" si="0"/>
        <v>0.28980760953916546</v>
      </c>
      <c r="D30" s="64">
        <f t="shared" si="1"/>
        <v>1.7898076095391655</v>
      </c>
      <c r="E30" s="589">
        <f t="shared" si="39"/>
        <v>-8.672942397777776</v>
      </c>
      <c r="F30" s="478">
        <f t="shared" si="42"/>
        <v>3.2797799999999995E-3</v>
      </c>
      <c r="G30" s="65">
        <f t="shared" si="2"/>
        <v>37826.857015046691</v>
      </c>
      <c r="H30" s="65">
        <f t="shared" si="3"/>
        <v>56250</v>
      </c>
      <c r="I30" s="64">
        <f t="shared" si="4"/>
        <v>35.014198152683804</v>
      </c>
      <c r="J30" s="64">
        <f t="shared" si="5"/>
        <v>40.006484400644112</v>
      </c>
      <c r="K30" s="415">
        <f t="shared" si="40"/>
        <v>41.888582711291519</v>
      </c>
      <c r="L30" s="328">
        <f t="shared" si="6"/>
        <v>3.0709277268626511</v>
      </c>
      <c r="M30" s="420">
        <f>'EQ Solution L12'!B16</f>
        <v>3.4760231423170493</v>
      </c>
      <c r="N30" s="431">
        <f>'EQ Solution L12'!$B$15*P2</f>
        <v>1.1825490772005012</v>
      </c>
      <c r="O30" s="438">
        <f ca="1">'EQ Solution L12'!$B$17</f>
        <v>2.6822367036204273</v>
      </c>
      <c r="P30" s="455">
        <f ca="1">'EQ Solution L12'!$B$19</f>
        <v>-1.2668803514784706</v>
      </c>
      <c r="Q30" s="451">
        <f ca="1">IF('EQ Solution L12'!$B$18&lt;0,0,'EQ Solution L12'!$B$18)</f>
        <v>0</v>
      </c>
      <c r="R30" s="493">
        <f t="shared" ca="1" si="7"/>
        <v>3.4351659066591544</v>
      </c>
      <c r="S30" s="489">
        <f t="shared" si="27"/>
        <v>0</v>
      </c>
      <c r="T30" s="478">
        <f t="shared" si="28"/>
        <v>-0.43541544611437166</v>
      </c>
      <c r="U30" s="478">
        <f>ABS(($H$11/PI())*T30*'EQ Solution L12'!$B$21)</f>
        <v>5.2125233886512946E-2</v>
      </c>
      <c r="V30" s="64">
        <f t="shared" si="8"/>
        <v>0.13757644515093306</v>
      </c>
      <c r="W30" s="462">
        <f ca="1">10*LOG10(1/SQRT(1-AQ30*(10^('EQ Solution L12'!B22/5))*(10^(O30/5))*(Q)^2))</f>
        <v>0.41473960956054623</v>
      </c>
      <c r="X30" s="478">
        <f t="shared" ca="1" si="9"/>
        <v>0.2307232108191295</v>
      </c>
      <c r="Y30" s="473">
        <f t="shared" ca="1" si="10"/>
        <v>5.0776326558907021</v>
      </c>
      <c r="Z30" s="486">
        <f t="shared" ca="1" si="30"/>
        <v>6.4520601571131095</v>
      </c>
      <c r="AA30" s="159">
        <f t="shared" ca="1" si="11"/>
        <v>4.7878250463515366</v>
      </c>
      <c r="AB30" s="172">
        <f t="shared" ca="1" si="12"/>
        <v>0.42236734410929699</v>
      </c>
      <c r="AC30" s="338">
        <f t="shared" ca="1" si="13"/>
        <v>-5.8237516834084966</v>
      </c>
      <c r="AD30" s="72">
        <f t="shared" si="14"/>
        <v>0.80749595964279097</v>
      </c>
      <c r="AE30" s="73">
        <f t="shared" si="15"/>
        <v>0.74653423244788941</v>
      </c>
      <c r="AF30" s="250">
        <f t="shared" si="31"/>
        <v>0.39833604557344948</v>
      </c>
      <c r="AG30" s="69">
        <f t="shared" si="16"/>
        <v>0.4731307052483551</v>
      </c>
      <c r="AH30" s="68">
        <f t="shared" si="17"/>
        <v>0.29928067299687244</v>
      </c>
      <c r="AI30" s="68">
        <f t="shared" si="18"/>
        <v>0.39833604557344948</v>
      </c>
      <c r="AJ30" s="23">
        <f t="shared" si="19"/>
        <v>0.95284523237849328</v>
      </c>
      <c r="AK30" s="23">
        <f t="shared" si="20"/>
        <v>0.66214668690708867</v>
      </c>
      <c r="AL30" s="23">
        <f t="shared" si="21"/>
        <v>1.2733464349804142</v>
      </c>
      <c r="AM30" s="23">
        <f t="shared" si="22"/>
        <v>0.34164548430516756</v>
      </c>
      <c r="AN30" s="23">
        <f t="shared" si="23"/>
        <v>1.127997162244712</v>
      </c>
      <c r="AO30" s="23">
        <f t="shared" si="24"/>
        <v>0.48699475704086992</v>
      </c>
      <c r="AP30" s="244">
        <f t="shared" si="32"/>
        <v>1.7069369416637056E-3</v>
      </c>
      <c r="AQ30" s="459">
        <f t="shared" si="25"/>
        <v>1.5237843636799211E-3</v>
      </c>
      <c r="AR30" s="70">
        <f t="shared" si="26"/>
        <v>5.4999999999999991</v>
      </c>
      <c r="AS30" s="178">
        <f t="shared" si="33"/>
        <v>0.1</v>
      </c>
      <c r="AT30" s="179">
        <f t="shared" si="41"/>
        <v>7</v>
      </c>
      <c r="AU30" s="71">
        <f t="shared" si="34"/>
        <v>0</v>
      </c>
      <c r="AV30" s="295">
        <f t="shared" si="35"/>
        <v>0</v>
      </c>
      <c r="AW30" s="296">
        <f t="shared" si="36"/>
        <v>0</v>
      </c>
      <c r="AX30" s="296">
        <f t="shared" si="37"/>
        <v>0</v>
      </c>
    </row>
    <row r="31" spans="1:50" s="74" customFormat="1" ht="15" customHeight="1">
      <c r="A31" s="563" t="s">
        <v>283</v>
      </c>
      <c r="B31" s="535">
        <f t="shared" si="38"/>
        <v>8.5000000000000006E-2</v>
      </c>
      <c r="C31" s="64">
        <f t="shared" si="0"/>
        <v>0.3079205851353633</v>
      </c>
      <c r="D31" s="64">
        <f t="shared" si="1"/>
        <v>1.8079205851353632</v>
      </c>
      <c r="E31" s="589">
        <f t="shared" si="39"/>
        <v>-9.2150012976388886</v>
      </c>
      <c r="F31" s="478">
        <f t="shared" si="42"/>
        <v>3.4847662499999997E-3</v>
      </c>
      <c r="G31" s="65">
        <f t="shared" si="2"/>
        <v>35601.747778867466</v>
      </c>
      <c r="H31" s="65">
        <f t="shared" si="3"/>
        <v>52941.176470588231</v>
      </c>
      <c r="I31" s="64">
        <f t="shared" si="4"/>
        <v>35.442027671152559</v>
      </c>
      <c r="J31" s="64">
        <f t="shared" si="5"/>
        <v>40.381456725411958</v>
      </c>
      <c r="K31" s="415">
        <f t="shared" si="40"/>
        <v>42.246853311555036</v>
      </c>
      <c r="L31" s="328">
        <f t="shared" si="6"/>
        <v>3.1497588606125158</v>
      </c>
      <c r="M31" s="420">
        <f>'EQ Solution L13'!B16</f>
        <v>3.5558833887949364</v>
      </c>
      <c r="N31" s="431">
        <f>'EQ Solution L13'!$B$15*P2</f>
        <v>1.1873901502229236</v>
      </c>
      <c r="O31" s="438">
        <f ca="1">'EQ Solution L13'!$B$17</f>
        <v>2.7225953317850915</v>
      </c>
      <c r="P31" s="455">
        <f ca="1">'EQ Solution L13'!$B$19</f>
        <v>-1.2711992286188452</v>
      </c>
      <c r="Q31" s="451">
        <f ca="1">IF('EQ Solution L13'!$B$18&lt;0,0,'EQ Solution L13'!$B$18)</f>
        <v>0</v>
      </c>
      <c r="R31" s="493">
        <f t="shared" ca="1" si="7"/>
        <v>3.4466130624697593</v>
      </c>
      <c r="S31" s="489">
        <f t="shared" si="27"/>
        <v>0</v>
      </c>
      <c r="T31" s="478">
        <f t="shared" si="28"/>
        <v>-0.46262891149652002</v>
      </c>
      <c r="U31" s="478">
        <f>ABS(($H$11/PI())*T31*'EQ Solution L13'!$B$21)</f>
        <v>5.5388104783761452E-2</v>
      </c>
      <c r="V31" s="64">
        <f t="shared" si="8"/>
        <v>0.15599183020713506</v>
      </c>
      <c r="W31" s="462">
        <f ca="1">10*LOG10(1/SQRT(1-AQ31*(10^('EQ Solution L13'!B22/5))*(10^(O31/5))*(Q)^2))</f>
        <v>0.4155202508095075</v>
      </c>
      <c r="X31" s="478">
        <f t="shared" ca="1" si="9"/>
        <v>0.24073554092603111</v>
      </c>
      <c r="Y31" s="473">
        <f t="shared" ca="1" si="10"/>
        <v>5.1701536890860513</v>
      </c>
      <c r="Z31" s="486">
        <f t="shared" ca="1" si="30"/>
        <v>6.5853409015414677</v>
      </c>
      <c r="AA31" s="159">
        <f t="shared" ca="1" si="11"/>
        <v>4.8622331039506879</v>
      </c>
      <c r="AB31" s="172">
        <f t="shared" ca="1" si="12"/>
        <v>0.32984631091394778</v>
      </c>
      <c r="AC31" s="338">
        <f t="shared" ca="1" si="13"/>
        <v>-5.8660668503633087</v>
      </c>
      <c r="AD31" s="72">
        <f t="shared" si="14"/>
        <v>0.79999774977664329</v>
      </c>
      <c r="AE31" s="73">
        <f t="shared" si="15"/>
        <v>0.74209962585433709</v>
      </c>
      <c r="AF31" s="250">
        <f t="shared" si="31"/>
        <v>0.39095132868995064</v>
      </c>
      <c r="AG31" s="69">
        <f t="shared" si="16"/>
        <v>0.46457612632825018</v>
      </c>
      <c r="AH31" s="68">
        <f t="shared" si="17"/>
        <v>0.29341528268983841</v>
      </c>
      <c r="AI31" s="68">
        <f t="shared" si="18"/>
        <v>0.39095132868995064</v>
      </c>
      <c r="AJ31" s="23">
        <f t="shared" si="19"/>
        <v>0.94399734473643893</v>
      </c>
      <c r="AK31" s="23">
        <f t="shared" si="20"/>
        <v>0.65599815481684753</v>
      </c>
      <c r="AL31" s="23">
        <f t="shared" si="21"/>
        <v>1.2615224516059118</v>
      </c>
      <c r="AM31" s="23">
        <f t="shared" si="22"/>
        <v>0.33847304794737448</v>
      </c>
      <c r="AN31" s="23">
        <f t="shared" si="23"/>
        <v>1.1175228566461162</v>
      </c>
      <c r="AO31" s="23">
        <f t="shared" si="24"/>
        <v>0.48247264290717023</v>
      </c>
      <c r="AP31" s="244">
        <f t="shared" si="32"/>
        <v>1.6665263775429706E-3</v>
      </c>
      <c r="AQ31" s="459">
        <f t="shared" si="25"/>
        <v>1.4948286691645698E-3</v>
      </c>
      <c r="AR31" s="70">
        <f t="shared" si="26"/>
        <v>5.4999999999999991</v>
      </c>
      <c r="AS31" s="178">
        <f t="shared" si="33"/>
        <v>0.1</v>
      </c>
      <c r="AT31" s="179">
        <f t="shared" si="41"/>
        <v>7</v>
      </c>
      <c r="AU31" s="71">
        <f t="shared" si="34"/>
        <v>0</v>
      </c>
      <c r="AV31" s="295">
        <f t="shared" si="35"/>
        <v>0</v>
      </c>
      <c r="AW31" s="296">
        <f t="shared" si="36"/>
        <v>0</v>
      </c>
      <c r="AX31" s="296">
        <f t="shared" si="37"/>
        <v>0</v>
      </c>
    </row>
    <row r="32" spans="1:50" s="74" customFormat="1" ht="15" customHeight="1">
      <c r="A32" s="563" t="s">
        <v>284</v>
      </c>
      <c r="B32" s="535">
        <f t="shared" si="38"/>
        <v>9.0000000000000011E-2</v>
      </c>
      <c r="C32" s="64">
        <f t="shared" si="0"/>
        <v>0.32603356073156115</v>
      </c>
      <c r="D32" s="64">
        <f t="shared" si="1"/>
        <v>1.8260335607315612</v>
      </c>
      <c r="E32" s="589">
        <f t="shared" si="39"/>
        <v>-9.7570601974999995</v>
      </c>
      <c r="F32" s="478">
        <f t="shared" si="42"/>
        <v>3.6897524999999999E-3</v>
      </c>
      <c r="G32" s="65">
        <f t="shared" si="2"/>
        <v>33623.872902263713</v>
      </c>
      <c r="H32" s="65">
        <f t="shared" si="3"/>
        <v>49999.999999999993</v>
      </c>
      <c r="I32" s="64">
        <f t="shared" si="4"/>
        <v>35.890213741887976</v>
      </c>
      <c r="J32" s="64">
        <f t="shared" si="5"/>
        <v>40.77538674570701</v>
      </c>
      <c r="K32" s="415">
        <f t="shared" si="40"/>
        <v>42.623546681660699</v>
      </c>
      <c r="L32" s="328">
        <f t="shared" si="6"/>
        <v>3.2335640584288678</v>
      </c>
      <c r="M32" s="420">
        <f>'EQ Solution L14'!$B$16</f>
        <v>3.6408424291214381</v>
      </c>
      <c r="N32" s="431">
        <f>'EQ Solution L14'!$B$15*P2</f>
        <v>1.1925424402931646</v>
      </c>
      <c r="O32" s="438">
        <f ca="1">'EQ Solution L14'!$B$17</f>
        <v>2.7646250721453307</v>
      </c>
      <c r="P32" s="455">
        <f ca="1">'EQ Solution L14'!$B$19</f>
        <v>-1.2755249421429313</v>
      </c>
      <c r="Q32" s="451">
        <f ca="1">IF('EQ Solution L14'!$B$18&lt;0,0,'EQ Solution L14'!$B$18)</f>
        <v>0</v>
      </c>
      <c r="R32" s="493">
        <f t="shared" ca="1" si="7"/>
        <v>3.4589443205797359</v>
      </c>
      <c r="S32" s="489">
        <f t="shared" si="27"/>
        <v>0</v>
      </c>
      <c r="T32" s="478">
        <f t="shared" si="28"/>
        <v>-0.48984237687866822</v>
      </c>
      <c r="U32" s="478">
        <f>ABS(($H$11/PI())*T32*'EQ Solution L14'!$B$21)</f>
        <v>5.8638458428190092E-2</v>
      </c>
      <c r="V32" s="64">
        <f t="shared" si="8"/>
        <v>0.17561907330958426</v>
      </c>
      <c r="W32" s="462">
        <f ca="1">10*LOG10(1/SQRT(1-AQ32*(10^('EQ Solution L14'!B22/5))*(10^(O32/5))*(Q)^2))</f>
        <v>0.416523054828013</v>
      </c>
      <c r="X32" s="478">
        <f t="shared" ca="1" si="9"/>
        <v>0.25171740956179489</v>
      </c>
      <c r="Y32" s="473">
        <f t="shared" ca="1" si="10"/>
        <v>5.2670606108694491</v>
      </c>
      <c r="Z32" s="486">
        <f t="shared" ca="1" si="30"/>
        <v>6.7268765352966255</v>
      </c>
      <c r="AA32" s="159">
        <f t="shared" ca="1" si="11"/>
        <v>4.9410270501378877</v>
      </c>
      <c r="AB32" s="172">
        <f t="shared" ca="1" si="12"/>
        <v>0.23293938913055001</v>
      </c>
      <c r="AC32" s="338">
        <f t="shared" ca="1" si="13"/>
        <v>-5.9103008073983432</v>
      </c>
      <c r="AD32" s="72">
        <f t="shared" si="14"/>
        <v>0.79226899096018177</v>
      </c>
      <c r="AE32" s="73">
        <f t="shared" si="15"/>
        <v>0.7374726499181784</v>
      </c>
      <c r="AF32" s="250">
        <f t="shared" si="31"/>
        <v>0.38323801729505513</v>
      </c>
      <c r="AG32" s="69">
        <f t="shared" si="16"/>
        <v>0.45564882654726313</v>
      </c>
      <c r="AH32" s="68">
        <f t="shared" si="17"/>
        <v>0.28727752882578605</v>
      </c>
      <c r="AI32" s="68">
        <f t="shared" si="18"/>
        <v>0.38323801729505513</v>
      </c>
      <c r="AJ32" s="23">
        <f t="shared" si="19"/>
        <v>0.93487740933301444</v>
      </c>
      <c r="AK32" s="23">
        <f t="shared" si="20"/>
        <v>0.64966057258734922</v>
      </c>
      <c r="AL32" s="23">
        <f t="shared" si="21"/>
        <v>1.2493349138625427</v>
      </c>
      <c r="AM32" s="23">
        <f t="shared" si="22"/>
        <v>0.33520306805782074</v>
      </c>
      <c r="AN32" s="23">
        <f t="shared" si="23"/>
        <v>1.10672649548971</v>
      </c>
      <c r="AO32" s="23">
        <f t="shared" si="24"/>
        <v>0.47781148643065346</v>
      </c>
      <c r="AP32" s="244">
        <f t="shared" si="32"/>
        <v>1.6266546398052222E-3</v>
      </c>
      <c r="AQ32" s="459">
        <f t="shared" si="25"/>
        <v>1.4658527305242879E-3</v>
      </c>
      <c r="AR32" s="70">
        <f t="shared" si="26"/>
        <v>5.4999999999999991</v>
      </c>
      <c r="AS32" s="178">
        <f t="shared" si="33"/>
        <v>0.1</v>
      </c>
      <c r="AT32" s="179">
        <f t="shared" si="41"/>
        <v>7</v>
      </c>
      <c r="AU32" s="71">
        <f t="shared" si="34"/>
        <v>0</v>
      </c>
      <c r="AV32" s="295">
        <f t="shared" si="35"/>
        <v>0</v>
      </c>
      <c r="AW32" s="296">
        <f t="shared" si="36"/>
        <v>0</v>
      </c>
      <c r="AX32" s="296">
        <f t="shared" si="37"/>
        <v>0</v>
      </c>
    </row>
    <row r="33" spans="1:51" s="74" customFormat="1" ht="15" customHeight="1" thickBot="1">
      <c r="A33" s="563" t="s">
        <v>285</v>
      </c>
      <c r="B33" s="535">
        <f t="shared" si="38"/>
        <v>9.5000000000000015E-2</v>
      </c>
      <c r="C33" s="64">
        <f t="shared" si="0"/>
        <v>0.34414653632775899</v>
      </c>
      <c r="D33" s="64">
        <f t="shared" si="1"/>
        <v>1.8441465363277589</v>
      </c>
      <c r="E33" s="589">
        <f t="shared" si="39"/>
        <v>-10.29911909736111</v>
      </c>
      <c r="F33" s="478">
        <f t="shared" si="42"/>
        <v>3.8947387500000001E-3</v>
      </c>
      <c r="G33" s="65">
        <f t="shared" si="2"/>
        <v>31854.195381091944</v>
      </c>
      <c r="H33" s="65">
        <f t="shared" si="3"/>
        <v>47368.421052631573</v>
      </c>
      <c r="I33" s="64">
        <f t="shared" si="4"/>
        <v>36.358003565410314</v>
      </c>
      <c r="J33" s="64">
        <f t="shared" si="5"/>
        <v>41.187730516331726</v>
      </c>
      <c r="K33" s="415">
        <f t="shared" si="40"/>
        <v>43.018178861356901</v>
      </c>
      <c r="L33" s="328">
        <f t="shared" si="6"/>
        <v>3.3223909043205557</v>
      </c>
      <c r="M33" s="420">
        <f>'EQ Solution L15'!$B$16</f>
        <v>3.730962655075722</v>
      </c>
      <c r="N33" s="431">
        <f>'EQ Solution L15'!$B$15*P2</f>
        <v>1.1980042468420264</v>
      </c>
      <c r="O33" s="438">
        <f ca="1">'EQ Solution L15'!$B$17</f>
        <v>2.8082000984651683</v>
      </c>
      <c r="P33" s="455">
        <f ca="1">'EQ Solution L15'!$B$19</f>
        <v>-1.2798179502022444</v>
      </c>
      <c r="Q33" s="451">
        <f ca="1">IF('EQ Solution L15'!$B$18&lt;0,0,'EQ Solution L15'!$B$18)</f>
        <v>0</v>
      </c>
      <c r="R33" s="493">
        <f t="shared" ca="1" si="7"/>
        <v>3.4722237468139463</v>
      </c>
      <c r="S33" s="489">
        <f t="shared" si="27"/>
        <v>0</v>
      </c>
      <c r="T33" s="478">
        <f t="shared" si="28"/>
        <v>-0.51705584226081647</v>
      </c>
      <c r="U33" s="478">
        <f>ABS(($H$11/PI())*T33*'EQ Solution L15'!$B$21)</f>
        <v>6.1872469180604676E-2</v>
      </c>
      <c r="V33" s="64">
        <f t="shared" si="8"/>
        <v>0.19645132926971359</v>
      </c>
      <c r="W33" s="462">
        <f ca="1">10*LOG10(1/SQRT(1-AQ33*(10^('EQ Solution L15'!B22/5))*(10^(O33/5))*(Q)^2))</f>
        <v>0.41775301839001266</v>
      </c>
      <c r="X33" s="478">
        <f t="shared" ca="1" si="9"/>
        <v>0.26372684396908708</v>
      </c>
      <c r="Y33" s="473">
        <f t="shared" ca="1" si="10"/>
        <v>5.3682820732637664</v>
      </c>
      <c r="Z33" s="486">
        <f t="shared" ca="1" si="30"/>
        <v>6.8768744288888302</v>
      </c>
      <c r="AA33" s="159">
        <f t="shared" ca="1" si="11"/>
        <v>5.024135536936007</v>
      </c>
      <c r="AB33" s="172">
        <f t="shared" ca="1" si="12"/>
        <v>0.13171792673623273</v>
      </c>
      <c r="AC33" s="338">
        <f t="shared" ca="1" si="13"/>
        <v>-5.9564807197203153</v>
      </c>
      <c r="AD33" s="72">
        <f t="shared" si="14"/>
        <v>0.78433732832700953</v>
      </c>
      <c r="AE33" s="73">
        <f t="shared" si="15"/>
        <v>0.73266492339241274</v>
      </c>
      <c r="AF33" s="250">
        <f t="shared" si="31"/>
        <v>0.37521388084113294</v>
      </c>
      <c r="AG33" s="69">
        <f t="shared" si="16"/>
        <v>0.44637087699801081</v>
      </c>
      <c r="AH33" s="68">
        <f t="shared" si="17"/>
        <v>0.28087968532357799</v>
      </c>
      <c r="AI33" s="68">
        <f t="shared" si="18"/>
        <v>0.37521388084113294</v>
      </c>
      <c r="AJ33" s="23">
        <f t="shared" si="19"/>
        <v>0.92551804742587107</v>
      </c>
      <c r="AK33" s="23">
        <f t="shared" si="20"/>
        <v>0.64315660922814788</v>
      </c>
      <c r="AL33" s="23">
        <f t="shared" si="21"/>
        <v>1.2368274155688235</v>
      </c>
      <c r="AM33" s="23">
        <f t="shared" si="22"/>
        <v>0.33184724108519531</v>
      </c>
      <c r="AN33" s="23">
        <f t="shared" si="23"/>
        <v>1.0956466964699618</v>
      </c>
      <c r="AO33" s="23">
        <f t="shared" si="24"/>
        <v>0.47302796018405696</v>
      </c>
      <c r="AP33" s="244">
        <f t="shared" si="32"/>
        <v>1.5874680388537038E-3</v>
      </c>
      <c r="AQ33" s="459">
        <f t="shared" si="25"/>
        <v>1.4369818319870861E-3</v>
      </c>
      <c r="AR33" s="70">
        <f t="shared" si="26"/>
        <v>5.4999999999999991</v>
      </c>
      <c r="AS33" s="178">
        <f t="shared" si="33"/>
        <v>0.1</v>
      </c>
      <c r="AT33" s="179">
        <f t="shared" si="41"/>
        <v>7</v>
      </c>
      <c r="AU33" s="71">
        <f t="shared" si="34"/>
        <v>0</v>
      </c>
      <c r="AV33" s="295">
        <f t="shared" si="35"/>
        <v>0</v>
      </c>
      <c r="AW33" s="296">
        <f t="shared" si="36"/>
        <v>0</v>
      </c>
      <c r="AX33" s="296">
        <f t="shared" si="37"/>
        <v>0</v>
      </c>
    </row>
    <row r="34" spans="1:51" s="62" customFormat="1" ht="15" customHeight="1" thickBot="1">
      <c r="A34" s="565" t="s">
        <v>286</v>
      </c>
      <c r="B34" s="536">
        <f t="shared" si="38"/>
        <v>0.10000000000000002</v>
      </c>
      <c r="C34" s="502">
        <f t="shared" si="0"/>
        <v>0.36225951192395689</v>
      </c>
      <c r="D34" s="502">
        <f t="shared" si="1"/>
        <v>1.8622595119239569</v>
      </c>
      <c r="E34" s="591">
        <f t="shared" si="39"/>
        <v>-10.841177997222223</v>
      </c>
      <c r="F34" s="514">
        <f t="shared" si="42"/>
        <v>4.0997250000000002E-3</v>
      </c>
      <c r="G34" s="503">
        <f t="shared" si="2"/>
        <v>30261.485612037341</v>
      </c>
      <c r="H34" s="503">
        <f t="shared" si="3"/>
        <v>44999.999999999993</v>
      </c>
      <c r="I34" s="502">
        <f t="shared" si="4"/>
        <v>36.844650465361958</v>
      </c>
      <c r="J34" s="502">
        <f t="shared" si="5"/>
        <v>41.617940719577561</v>
      </c>
      <c r="K34" s="504">
        <f t="shared" si="40"/>
        <v>43.430260846557232</v>
      </c>
      <c r="L34" s="505">
        <f t="shared" si="6"/>
        <v>3.4162944246812295</v>
      </c>
      <c r="M34" s="506">
        <f>'EQ Solution L16'!$B$16</f>
        <v>3.8263156764580408</v>
      </c>
      <c r="N34" s="507">
        <f>'EQ Solution L16'!$B$15*P2</f>
        <v>1.2037725355719593</v>
      </c>
      <c r="O34" s="508">
        <f ca="1">'EQ Solution L16'!$B$17</f>
        <v>2.8531902131382658</v>
      </c>
      <c r="P34" s="509">
        <f ca="1">'EQ Solution L16'!$B$19</f>
        <v>-1.2840377833571612</v>
      </c>
      <c r="Q34" s="510">
        <f ca="1">IF('EQ Solution L16'!$B$18&lt;0,0,'EQ Solution L16'!$B$18)</f>
        <v>0</v>
      </c>
      <c r="R34" s="511">
        <f t="shared" ca="1" si="7"/>
        <v>3.4865272887481433</v>
      </c>
      <c r="S34" s="512">
        <f t="shared" si="27"/>
        <v>0</v>
      </c>
      <c r="T34" s="514">
        <f t="shared" si="28"/>
        <v>-0.54426930764296477</v>
      </c>
      <c r="U34" s="514">
        <f>ABS(($H$11/PI())*T34*'EQ Solution L16'!$B$21)</f>
        <v>6.5086062578153289E-2</v>
      </c>
      <c r="V34" s="502">
        <f t="shared" si="8"/>
        <v>0.21847586257924337</v>
      </c>
      <c r="W34" s="513">
        <f ca="1">10*LOG10(1/SQRT(1-AQ34*(10^('EQ Solution L16'!B22*P2/5))*(10^(O34/5))*(Q)^2))</f>
        <v>0.41921181487062803</v>
      </c>
      <c r="X34" s="514">
        <f t="shared" ca="1" si="9"/>
        <v>0.27682364816765975</v>
      </c>
      <c r="Y34" s="515">
        <f ca="1">N34+O34+Q34+C34+V34+W34+X34+Pmn+$H$2</f>
        <v>5.4737335862517122</v>
      </c>
      <c r="Z34" s="516">
        <f t="shared" ca="1" si="30"/>
        <v>7.0355547676137</v>
      </c>
      <c r="AA34" s="517">
        <f t="shared" ca="1" si="11"/>
        <v>5.1114740743277558</v>
      </c>
      <c r="AB34" s="518">
        <f ca="1">$M$9-Y34</f>
        <v>2.6266413748286865E-2</v>
      </c>
      <c r="AC34" s="519">
        <f ca="1">$D$9-D34-(V34+S34+W34+X34/2+Pmn) -$X$4</f>
        <v>-6.0046254272059452</v>
      </c>
      <c r="AD34" s="59">
        <f t="shared" si="14"/>
        <v>0.7762295287675246</v>
      </c>
      <c r="AE34" s="60">
        <f t="shared" si="15"/>
        <v>0.72768821997142741</v>
      </c>
      <c r="AF34" s="249">
        <f t="shared" si="31"/>
        <v>0.36689690989919521</v>
      </c>
      <c r="AG34" s="56">
        <f t="shared" si="16"/>
        <v>0.43676463644203323</v>
      </c>
      <c r="AH34" s="55">
        <f t="shared" si="17"/>
        <v>0.27423419488298784</v>
      </c>
      <c r="AI34" s="55">
        <f t="shared" si="18"/>
        <v>0.36689690989919521</v>
      </c>
      <c r="AJ34" s="61">
        <f t="shared" si="19"/>
        <v>0.91595084394567894</v>
      </c>
      <c r="AK34" s="61">
        <f t="shared" si="20"/>
        <v>0.63650821358937026</v>
      </c>
      <c r="AL34" s="61">
        <f t="shared" si="21"/>
        <v>1.2240421656349751</v>
      </c>
      <c r="AM34" s="61">
        <f t="shared" si="22"/>
        <v>0.32841689190007395</v>
      </c>
      <c r="AN34" s="61">
        <f t="shared" si="23"/>
        <v>1.0843208504568207</v>
      </c>
      <c r="AO34" s="61">
        <f t="shared" si="24"/>
        <v>0.46813820707822834</v>
      </c>
      <c r="AP34" s="253">
        <f t="shared" si="32"/>
        <v>1.5490823825719047E-3</v>
      </c>
      <c r="AQ34" s="458">
        <f t="shared" si="25"/>
        <v>1.4083241496515143E-3</v>
      </c>
      <c r="AR34" s="57">
        <f t="shared" si="26"/>
        <v>5.4999999999999991</v>
      </c>
      <c r="AS34" s="177">
        <f t="shared" si="33"/>
        <v>0.1</v>
      </c>
      <c r="AT34" s="180">
        <f t="shared" si="41"/>
        <v>7</v>
      </c>
      <c r="AU34" s="58">
        <f t="shared" ca="1" si="34"/>
        <v>2.6266413748286865E-2</v>
      </c>
      <c r="AV34" s="293">
        <f t="shared" si="35"/>
        <v>41.617940719577561</v>
      </c>
      <c r="AW34" s="294">
        <f t="shared" si="36"/>
        <v>1.127440920984661</v>
      </c>
      <c r="AX34" s="294">
        <f t="shared" si="37"/>
        <v>0.48675460876181265</v>
      </c>
    </row>
    <row r="35" spans="1:51" s="74" customFormat="1" ht="15" customHeight="1">
      <c r="A35" s="563" t="s">
        <v>287</v>
      </c>
      <c r="B35" s="535">
        <f t="shared" si="38"/>
        <v>0.10500000000000002</v>
      </c>
      <c r="C35" s="64">
        <f t="shared" si="0"/>
        <v>0.38037248752015473</v>
      </c>
      <c r="D35" s="64">
        <f t="shared" si="1"/>
        <v>1.8803724875201548</v>
      </c>
      <c r="E35" s="589">
        <f t="shared" si="39"/>
        <v>-11.383236897083334</v>
      </c>
      <c r="F35" s="478">
        <f t="shared" si="42"/>
        <v>4.30471125E-3</v>
      </c>
      <c r="G35" s="65">
        <f t="shared" si="2"/>
        <v>28820.462487654615</v>
      </c>
      <c r="H35" s="65">
        <f t="shared" si="3"/>
        <v>42857.142857142848</v>
      </c>
      <c r="I35" s="64">
        <f t="shared" si="4"/>
        <v>37.349417350145217</v>
      </c>
      <c r="J35" s="64">
        <f t="shared" si="5"/>
        <v>42.065469190523757</v>
      </c>
      <c r="K35" s="415">
        <f t="shared" si="40"/>
        <v>43.859300788779493</v>
      </c>
      <c r="L35" s="328">
        <f t="shared" si="6"/>
        <v>3.5153382126871273</v>
      </c>
      <c r="M35" s="420">
        <f>'EQ Solution L17'!$B$16</f>
        <v>3.9269835901873842</v>
      </c>
      <c r="N35" s="431">
        <f>'EQ Solution L17'!$B$15*P2</f>
        <v>1.2098427932583276</v>
      </c>
      <c r="O35" s="438">
        <f ca="1">'EQ Solution L17'!$B$17</f>
        <v>2.9182579661156121</v>
      </c>
      <c r="P35" s="455">
        <f ca="1">'EQ Solution L17'!$B$19</f>
        <v>-1.2881432178368561</v>
      </c>
      <c r="Q35" s="451">
        <f ca="1">IF('EQ Solution L17'!$B$18&lt;0,0,'EQ Solution L17'!$B$18)</f>
        <v>0</v>
      </c>
      <c r="R35" s="493">
        <f t="shared" ca="1" si="7"/>
        <v>3.5019443035894913</v>
      </c>
      <c r="S35" s="489">
        <f t="shared" si="27"/>
        <v>0</v>
      </c>
      <c r="T35" s="478">
        <f t="shared" si="28"/>
        <v>-0.57148277302511308</v>
      </c>
      <c r="U35" s="478">
        <f>ABS(($H$11/PI())*T35*'EQ Solution L17'!$B$21)</f>
        <v>6.8274953919546896E-2</v>
      </c>
      <c r="V35" s="64">
        <f t="shared" si="8"/>
        <v>0.2416735414942506</v>
      </c>
      <c r="W35" s="462">
        <f ca="1">10*LOG10(1/SQRT(1-AQ35*(10^('EQ Solution L17'!B22/5))*(10^(O35/5))*(Q)^2))</f>
        <v>0.4249395425820337</v>
      </c>
      <c r="X35" s="478">
        <f t="shared" ca="1" si="9"/>
        <v>0.29426288183821925</v>
      </c>
      <c r="Y35" s="473">
        <f t="shared" ca="1" si="10"/>
        <v>5.6093492128085973</v>
      </c>
      <c r="Z35" s="486">
        <f t="shared" ca="1" si="30"/>
        <v>7.2103877518744213</v>
      </c>
      <c r="AA35" s="159">
        <f t="shared" ca="1" si="11"/>
        <v>5.2289767252884429</v>
      </c>
      <c r="AB35" s="172">
        <f t="shared" ca="1" si="12"/>
        <v>-0.10934921280859822</v>
      </c>
      <c r="AC35" s="338">
        <f t="shared" ca="1" si="13"/>
        <v>-6.0603834262638356</v>
      </c>
      <c r="AD35" s="72">
        <f t="shared" si="14"/>
        <v>0.76797133455746514</v>
      </c>
      <c r="AE35" s="73">
        <f t="shared" si="15"/>
        <v>0.72255439906108387</v>
      </c>
      <c r="AF35" s="250">
        <f t="shared" si="31"/>
        <v>0.35830522555903888</v>
      </c>
      <c r="AG35" s="69">
        <f t="shared" si="16"/>
        <v>0.42685262355670184</v>
      </c>
      <c r="AH35" s="68">
        <f t="shared" si="17"/>
        <v>0.26735362078834979</v>
      </c>
      <c r="AI35" s="68">
        <f t="shared" si="18"/>
        <v>0.35830522555903888</v>
      </c>
      <c r="AJ35" s="23">
        <f t="shared" si="19"/>
        <v>0.90620617477780874</v>
      </c>
      <c r="AK35" s="23">
        <f t="shared" si="20"/>
        <v>0.62973649433712153</v>
      </c>
      <c r="AL35" s="23">
        <f t="shared" si="21"/>
        <v>1.2110197572486758</v>
      </c>
      <c r="AM35" s="23">
        <f t="shared" si="22"/>
        <v>0.32492291186625433</v>
      </c>
      <c r="AN35" s="23">
        <f t="shared" si="23"/>
        <v>1.0727849170283321</v>
      </c>
      <c r="AO35" s="23">
        <f t="shared" si="24"/>
        <v>0.46315775208659804</v>
      </c>
      <c r="AP35" s="244">
        <f t="shared" si="32"/>
        <v>1.5115867835222905E-3</v>
      </c>
      <c r="AQ35" s="459">
        <f t="shared" si="25"/>
        <v>1.3799718484147614E-3</v>
      </c>
      <c r="AR35" s="70">
        <f t="shared" si="26"/>
        <v>5.4999999999999991</v>
      </c>
      <c r="AS35" s="178">
        <f t="shared" si="33"/>
        <v>0.1</v>
      </c>
      <c r="AT35" s="179">
        <f t="shared" si="41"/>
        <v>7</v>
      </c>
      <c r="AU35" s="71">
        <f t="shared" si="34"/>
        <v>0</v>
      </c>
      <c r="AV35" s="295">
        <f t="shared" si="35"/>
        <v>0</v>
      </c>
      <c r="AW35" s="296">
        <f t="shared" si="36"/>
        <v>0</v>
      </c>
      <c r="AX35" s="296">
        <f t="shared" si="37"/>
        <v>0</v>
      </c>
    </row>
    <row r="36" spans="1:51" s="74" customFormat="1" ht="15" customHeight="1">
      <c r="A36" s="563" t="s">
        <v>288</v>
      </c>
      <c r="B36" s="535">
        <f t="shared" si="38"/>
        <v>0.11000000000000003</v>
      </c>
      <c r="C36" s="64">
        <f t="shared" si="0"/>
        <v>0.39848546311635258</v>
      </c>
      <c r="D36" s="64">
        <f t="shared" si="1"/>
        <v>1.8984854631163526</v>
      </c>
      <c r="E36" s="589">
        <f t="shared" si="39"/>
        <v>-11.925295796944445</v>
      </c>
      <c r="F36" s="478">
        <f t="shared" si="42"/>
        <v>4.5096975000000006E-3</v>
      </c>
      <c r="G36" s="65">
        <f t="shared" si="2"/>
        <v>27510.441465488493</v>
      </c>
      <c r="H36" s="65">
        <f t="shared" si="3"/>
        <v>40909.090909090897</v>
      </c>
      <c r="I36" s="64">
        <f t="shared" si="4"/>
        <v>37.871579696446297</v>
      </c>
      <c r="J36" s="64">
        <f t="shared" si="5"/>
        <v>42.529769227305458</v>
      </c>
      <c r="K36" s="415">
        <f t="shared" si="40"/>
        <v>44.304806037151188</v>
      </c>
      <c r="L36" s="328">
        <f t="shared" si="6"/>
        <v>3.6195956909523259</v>
      </c>
      <c r="M36" s="420">
        <f>'EQ Solution L18'!$B$16</f>
        <v>4.0330604113957964</v>
      </c>
      <c r="N36" s="431">
        <f>'EQ Solution L18'!$B$15*P2</f>
        <v>1.2162088918930762</v>
      </c>
      <c r="O36" s="438">
        <f ca="1">'EQ Solution L18'!$B$17</f>
        <v>3.0190927688150038</v>
      </c>
      <c r="P36" s="455">
        <f ca="1">'EQ Solution L18'!$B$19</f>
        <v>-1.2920924566048659</v>
      </c>
      <c r="Q36" s="451">
        <f ca="1">IF('EQ Solution L18'!$B$18&lt;0,0,'EQ Solution L18'!$B$18)</f>
        <v>0</v>
      </c>
      <c r="R36" s="493">
        <f t="shared" ca="1" si="7"/>
        <v>3.5185793503339671</v>
      </c>
      <c r="S36" s="489">
        <f t="shared" si="27"/>
        <v>0</v>
      </c>
      <c r="T36" s="478">
        <f t="shared" si="28"/>
        <v>-0.59869623840726116</v>
      </c>
      <c r="U36" s="478">
        <f>ABS(($H$11/PI())*T36*'EQ Solution L18'!$B$21)</f>
        <v>7.1434688647990879E-2</v>
      </c>
      <c r="V36" s="64">
        <f t="shared" si="8"/>
        <v>0.26601838361442581</v>
      </c>
      <c r="W36" s="462">
        <f ca="1">10*LOG10(1/SQRT(1-AQ36*(10^('EQ Solution L18'!B22/5))*(10^(O36/5))*(Q)^2))</f>
        <v>0.43864894214629813</v>
      </c>
      <c r="X36" s="478">
        <f t="shared" ca="1" si="9"/>
        <v>0.31970167910381253</v>
      </c>
      <c r="Y36" s="473">
        <f t="shared" ca="1" si="10"/>
        <v>5.7981561286889685</v>
      </c>
      <c r="Z36" s="486">
        <f t="shared" ca="1" si="30"/>
        <v>7.4089370526623153</v>
      </c>
      <c r="AA36" s="159">
        <f t="shared" ca="1" si="11"/>
        <v>5.3996706655726161</v>
      </c>
      <c r="AB36" s="172">
        <f t="shared" ca="1" si="12"/>
        <v>-0.29815612868896935</v>
      </c>
      <c r="AC36" s="338">
        <f t="shared" ca="1" si="13"/>
        <v>-6.1292700421772697</v>
      </c>
      <c r="AD36" s="72">
        <f t="shared" si="14"/>
        <v>0.75958734552200635</v>
      </c>
      <c r="AE36" s="73">
        <f t="shared" si="15"/>
        <v>0.71727533852197878</v>
      </c>
      <c r="AF36" s="250">
        <f t="shared" si="31"/>
        <v>0.34945699234685401</v>
      </c>
      <c r="AG36" s="69">
        <f t="shared" si="16"/>
        <v>0.41665739308351402</v>
      </c>
      <c r="AH36" s="68">
        <f t="shared" si="17"/>
        <v>0.26025060125551569</v>
      </c>
      <c r="AI36" s="68">
        <f t="shared" si="18"/>
        <v>0.34945699234685401</v>
      </c>
      <c r="AJ36" s="23">
        <f t="shared" si="19"/>
        <v>0.89631306771596742</v>
      </c>
      <c r="AK36" s="23">
        <f t="shared" si="20"/>
        <v>0.62286162332804529</v>
      </c>
      <c r="AL36" s="23">
        <f t="shared" si="21"/>
        <v>1.1977989820587429</v>
      </c>
      <c r="AM36" s="23">
        <f t="shared" si="22"/>
        <v>0.32137570898526951</v>
      </c>
      <c r="AN36" s="23">
        <f t="shared" si="23"/>
        <v>1.0610732598647821</v>
      </c>
      <c r="AO36" s="23">
        <f t="shared" si="24"/>
        <v>0.45810143117923063</v>
      </c>
      <c r="AP36" s="244">
        <f t="shared" si="32"/>
        <v>1.4750473221711799E-3</v>
      </c>
      <c r="AQ36" s="459">
        <f t="shared" si="25"/>
        <v>1.352002340185686E-3</v>
      </c>
      <c r="AR36" s="70">
        <f t="shared" si="26"/>
        <v>5.4999999999999991</v>
      </c>
      <c r="AS36" s="178">
        <f t="shared" si="33"/>
        <v>0.1</v>
      </c>
      <c r="AT36" s="179">
        <f t="shared" si="41"/>
        <v>7</v>
      </c>
      <c r="AU36" s="71">
        <f t="shared" si="34"/>
        <v>0</v>
      </c>
      <c r="AV36" s="295">
        <f t="shared" si="35"/>
        <v>0</v>
      </c>
      <c r="AW36" s="296">
        <f t="shared" si="36"/>
        <v>0</v>
      </c>
      <c r="AX36" s="296">
        <f t="shared" si="37"/>
        <v>0</v>
      </c>
    </row>
    <row r="37" spans="1:51" s="74" customFormat="1" ht="15" customHeight="1">
      <c r="A37" s="563" t="s">
        <v>289</v>
      </c>
      <c r="B37" s="535">
        <f t="shared" si="38"/>
        <v>0.11500000000000003</v>
      </c>
      <c r="C37" s="64">
        <f t="shared" si="0"/>
        <v>0.41659843871255042</v>
      </c>
      <c r="D37" s="64">
        <f t="shared" si="1"/>
        <v>1.9165984387125503</v>
      </c>
      <c r="E37" s="589">
        <f t="shared" si="39"/>
        <v>-12.467354696805558</v>
      </c>
      <c r="F37" s="478">
        <f t="shared" si="42"/>
        <v>4.7146837500000004E-3</v>
      </c>
      <c r="G37" s="65">
        <f t="shared" si="2"/>
        <v>26314.335314815078</v>
      </c>
      <c r="H37" s="65">
        <f t="shared" si="3"/>
        <v>39130.434782608681</v>
      </c>
      <c r="I37" s="64">
        <f t="shared" si="4"/>
        <v>38.410428074177489</v>
      </c>
      <c r="J37" s="64">
        <f t="shared" si="5"/>
        <v>43.010297681661505</v>
      </c>
      <c r="K37" s="415">
        <f t="shared" si="40"/>
        <v>44.766285015923167</v>
      </c>
      <c r="L37" s="328">
        <f t="shared" si="6"/>
        <v>3.7291515272553939</v>
      </c>
      <c r="M37" s="420">
        <f>'EQ Solution L19'!$B$16</f>
        <v>4.1446536886314931</v>
      </c>
      <c r="N37" s="431">
        <f>'EQ Solution L19'!$B$15*P2</f>
        <v>1.2228629646940905</v>
      </c>
      <c r="O37" s="438">
        <f ca="1">'EQ Solution L19'!$B$17</f>
        <v>3.1246155392856938</v>
      </c>
      <c r="P37" s="455">
        <f ca="1">'EQ Solution L19'!$B$19</f>
        <v>-1.2958433194869778</v>
      </c>
      <c r="Q37" s="451">
        <f ca="1">IF('EQ Solution L19'!$B$18&lt;0,0,'EQ Solution L19'!$B$18)</f>
        <v>0</v>
      </c>
      <c r="R37" s="493">
        <f t="shared" ca="1" si="7"/>
        <v>3.5365543181617873</v>
      </c>
      <c r="S37" s="489">
        <f t="shared" si="27"/>
        <v>0</v>
      </c>
      <c r="T37" s="478">
        <f t="shared" si="28"/>
        <v>-0.62590970378940947</v>
      </c>
      <c r="U37" s="478">
        <f>ABS(($H$11/PI())*T37*'EQ Solution L19'!$B$21)</f>
        <v>7.4560683830824939E-2</v>
      </c>
      <c r="V37" s="64">
        <f t="shared" si="8"/>
        <v>0.29147715850785594</v>
      </c>
      <c r="W37" s="462">
        <f ca="1">10*LOG10(1/SQRT(1-AQ37*(10^('EQ Solution L19'!B22/5))*(10^(O37/5))*(Q)^2))</f>
        <v>0.45392495160000051</v>
      </c>
      <c r="X37" s="478">
        <f t="shared" ca="1" si="9"/>
        <v>0.34869511346420307</v>
      </c>
      <c r="Y37" s="473">
        <f t="shared" ca="1" si="10"/>
        <v>5.9981741662643939</v>
      </c>
      <c r="Z37" s="486">
        <f t="shared" ca="1" si="30"/>
        <v>7.6205581882148135</v>
      </c>
      <c r="AA37" s="159">
        <f t="shared" ca="1" si="11"/>
        <v>5.5815757275518436</v>
      </c>
      <c r="AB37" s="172">
        <f t="shared" ca="1" si="12"/>
        <v>-0.49817416626439481</v>
      </c>
      <c r="AC37" s="338">
        <f t="shared" ca="1" si="13"/>
        <v>-6.2026145193007949</v>
      </c>
      <c r="AD37" s="72">
        <f t="shared" si="14"/>
        <v>0.75110092825064367</v>
      </c>
      <c r="AE37" s="73">
        <f t="shared" si="15"/>
        <v>0.71186287022169359</v>
      </c>
      <c r="AF37" s="250">
        <f t="shared" si="31"/>
        <v>0.34037033524966809</v>
      </c>
      <c r="AG37" s="69">
        <f t="shared" si="16"/>
        <v>0.40620141728944814</v>
      </c>
      <c r="AH37" s="68">
        <f t="shared" si="17"/>
        <v>0.25293780615649064</v>
      </c>
      <c r="AI37" s="68">
        <f t="shared" si="18"/>
        <v>0.34037033524966809</v>
      </c>
      <c r="AJ37" s="23">
        <f t="shared" si="19"/>
        <v>0.88629909533575946</v>
      </c>
      <c r="AK37" s="23">
        <f t="shared" si="20"/>
        <v>0.61590276116552789</v>
      </c>
      <c r="AL37" s="23">
        <f t="shared" si="21"/>
        <v>1.1844166870154016</v>
      </c>
      <c r="AM37" s="23">
        <f t="shared" si="22"/>
        <v>0.31778516948588548</v>
      </c>
      <c r="AN37" s="23">
        <f t="shared" si="23"/>
        <v>1.0492185199302859</v>
      </c>
      <c r="AO37" s="23">
        <f t="shared" si="24"/>
        <v>0.45298333657100132</v>
      </c>
      <c r="AP37" s="244">
        <f t="shared" si="32"/>
        <v>1.4395104639872947E-3</v>
      </c>
      <c r="AQ37" s="459">
        <f t="shared" si="25"/>
        <v>1.3244796254218026E-3</v>
      </c>
      <c r="AR37" s="70">
        <f t="shared" si="26"/>
        <v>5.4999999999999991</v>
      </c>
      <c r="AS37" s="178">
        <f t="shared" si="33"/>
        <v>0.1</v>
      </c>
      <c r="AT37" s="179">
        <f t="shared" si="41"/>
        <v>7</v>
      </c>
      <c r="AU37" s="71">
        <f t="shared" si="34"/>
        <v>0</v>
      </c>
      <c r="AV37" s="295">
        <f t="shared" si="35"/>
        <v>0</v>
      </c>
      <c r="AW37" s="296">
        <f t="shared" si="36"/>
        <v>0</v>
      </c>
      <c r="AX37" s="296">
        <f t="shared" si="37"/>
        <v>0</v>
      </c>
    </row>
    <row r="38" spans="1:51" s="74" customFormat="1" ht="15" customHeight="1">
      <c r="A38" s="563" t="s">
        <v>290</v>
      </c>
      <c r="B38" s="535">
        <f t="shared" si="38"/>
        <v>0.12000000000000004</v>
      </c>
      <c r="C38" s="64">
        <f t="shared" si="0"/>
        <v>0.43471141430874832</v>
      </c>
      <c r="D38" s="64">
        <f t="shared" si="1"/>
        <v>1.9347114143087483</v>
      </c>
      <c r="E38" s="589">
        <f t="shared" si="39"/>
        <v>-13.009413596666668</v>
      </c>
      <c r="F38" s="478">
        <f t="shared" si="42"/>
        <v>4.919670000000001E-3</v>
      </c>
      <c r="G38" s="65">
        <f t="shared" si="2"/>
        <v>25217.904676697784</v>
      </c>
      <c r="H38" s="65">
        <f t="shared" si="3"/>
        <v>37499.999999999985</v>
      </c>
      <c r="I38" s="64">
        <f t="shared" si="4"/>
        <v>38.96527023911375</v>
      </c>
      <c r="J38" s="64">
        <f t="shared" si="5"/>
        <v>43.506516829444507</v>
      </c>
      <c r="K38" s="415">
        <f t="shared" si="40"/>
        <v>45.243248933873751</v>
      </c>
      <c r="L38" s="328">
        <f t="shared" si="6"/>
        <v>3.8441032220104718</v>
      </c>
      <c r="M38" s="420">
        <f>'EQ Solution L20'!$B$16</f>
        <v>4.2618863304637689</v>
      </c>
      <c r="N38" s="431">
        <f>'EQ Solution L20'!$B$15*P2</f>
        <v>1.2297952964224201</v>
      </c>
      <c r="O38" s="438">
        <f ca="1">'EQ Solution L20'!$B$17</f>
        <v>3.2348263416641556</v>
      </c>
      <c r="P38" s="455">
        <f ca="1">'EQ Solution L20'!$B$19</f>
        <v>-1.2993534433717926</v>
      </c>
      <c r="Q38" s="451">
        <f ca="1">IF('EQ Solution L20'!$B$18&lt;0,0,'EQ Solution L20'!$B$18)</f>
        <v>0</v>
      </c>
      <c r="R38" s="493">
        <f t="shared" ca="1" si="7"/>
        <v>3.5560109791379251</v>
      </c>
      <c r="S38" s="489">
        <f t="shared" si="27"/>
        <v>0</v>
      </c>
      <c r="T38" s="478">
        <f t="shared" si="28"/>
        <v>-0.65312316917155777</v>
      </c>
      <c r="U38" s="478">
        <f>ABS(($H$11/PI())*T38*'EQ Solution L20'!$B$21)</f>
        <v>7.7648270086806692E-2</v>
      </c>
      <c r="V38" s="64">
        <f t="shared" si="8"/>
        <v>0.3180090528559405</v>
      </c>
      <c r="W38" s="462">
        <f ca="1">10*LOG10(1/SQRT(1-AQ38*(10^('EQ Solution L20'!B22/5))*(10^(O38/5))*(Q)^2))</f>
        <v>0.47093322620208899</v>
      </c>
      <c r="X38" s="478">
        <f t="shared" ca="1" si="9"/>
        <v>0.38184192911915082</v>
      </c>
      <c r="Y38" s="473">
        <f t="shared" ca="1" si="10"/>
        <v>6.2101172605725035</v>
      </c>
      <c r="Z38" s="486">
        <f t="shared" ca="1" si="30"/>
        <v>7.8462563802625329</v>
      </c>
      <c r="AA38" s="159">
        <f t="shared" ca="1" si="11"/>
        <v>5.7754058462637552</v>
      </c>
      <c r="AB38" s="172">
        <f t="shared" ca="1" si="12"/>
        <v>-0.71011726057250435</v>
      </c>
      <c r="AC38" s="338">
        <f t="shared" ca="1" si="13"/>
        <v>-6.2808410716746401</v>
      </c>
      <c r="AD38" s="72">
        <f t="shared" si="14"/>
        <v>0.74253415045097138</v>
      </c>
      <c r="AE38" s="73">
        <f t="shared" si="15"/>
        <v>0.70632871913454731</v>
      </c>
      <c r="AF38" s="250">
        <f t="shared" si="31"/>
        <v>0.33106326136196085</v>
      </c>
      <c r="AG38" s="69">
        <f t="shared" si="16"/>
        <v>0.39550697398771395</v>
      </c>
      <c r="AH38" s="68">
        <f t="shared" si="17"/>
        <v>0.24542789596474246</v>
      </c>
      <c r="AI38" s="68">
        <f t="shared" si="18"/>
        <v>0.33106326136196085</v>
      </c>
      <c r="AJ38" s="23">
        <f t="shared" si="19"/>
        <v>0.87619029753214617</v>
      </c>
      <c r="AK38" s="23">
        <f t="shared" si="20"/>
        <v>0.60887800336979658</v>
      </c>
      <c r="AL38" s="23">
        <f t="shared" si="21"/>
        <v>1.170907670852265</v>
      </c>
      <c r="AM38" s="23">
        <f t="shared" si="22"/>
        <v>0.31416063004967765</v>
      </c>
      <c r="AN38" s="23">
        <f t="shared" si="23"/>
        <v>1.0372515237710902</v>
      </c>
      <c r="AO38" s="23">
        <f t="shared" si="24"/>
        <v>0.44781677713085244</v>
      </c>
      <c r="AP38" s="244">
        <f t="shared" si="32"/>
        <v>1.4050061718120269E-3</v>
      </c>
      <c r="AQ38" s="459">
        <f t="shared" si="25"/>
        <v>1.2974556567836026E-3</v>
      </c>
      <c r="AR38" s="70">
        <f t="shared" si="26"/>
        <v>5.4999999999999991</v>
      </c>
      <c r="AS38" s="178">
        <f t="shared" si="33"/>
        <v>0.1</v>
      </c>
      <c r="AT38" s="179">
        <f t="shared" si="41"/>
        <v>7</v>
      </c>
      <c r="AU38" s="71">
        <f t="shared" si="34"/>
        <v>0</v>
      </c>
      <c r="AV38" s="295">
        <f t="shared" si="35"/>
        <v>0</v>
      </c>
      <c r="AW38" s="296">
        <f t="shared" si="36"/>
        <v>0</v>
      </c>
      <c r="AX38" s="296">
        <f t="shared" si="37"/>
        <v>0</v>
      </c>
    </row>
    <row r="39" spans="1:51" s="85" customFormat="1" ht="15" customHeight="1" thickBot="1">
      <c r="A39" s="561" t="s">
        <v>291</v>
      </c>
      <c r="B39" s="537">
        <f t="shared" si="38"/>
        <v>0.12500000000000003</v>
      </c>
      <c r="C39" s="76">
        <f t="shared" si="0"/>
        <v>0.45282438990494611</v>
      </c>
      <c r="D39" s="76">
        <f t="shared" si="1"/>
        <v>1.9528243899049462</v>
      </c>
      <c r="E39" s="593">
        <f t="shared" si="39"/>
        <v>-13.551472496527779</v>
      </c>
      <c r="F39" s="479">
        <f t="shared" si="42"/>
        <v>5.1246562499999999E-3</v>
      </c>
      <c r="G39" s="77">
        <f t="shared" si="2"/>
        <v>24209.188489629872</v>
      </c>
      <c r="H39" s="77">
        <f t="shared" si="3"/>
        <v>35999.999999999993</v>
      </c>
      <c r="I39" s="76">
        <f t="shared" si="4"/>
        <v>39.53543282425386</v>
      </c>
      <c r="J39" s="76">
        <f t="shared" si="5"/>
        <v>44.017896024511032</v>
      </c>
      <c r="K39" s="416">
        <f t="shared" si="40"/>
        <v>45.735213325034287</v>
      </c>
      <c r="L39" s="329">
        <f t="shared" si="6"/>
        <v>3.9645628910584381</v>
      </c>
      <c r="M39" s="421">
        <f>'EQ Solution L21'!$B$16</f>
        <v>4.3848986773039034</v>
      </c>
      <c r="N39" s="432">
        <f>'EQ Solution L21'!$B$15*P2</f>
        <v>1.2369942303060186</v>
      </c>
      <c r="O39" s="439">
        <f ca="1">'EQ Solution L21'!$B$17</f>
        <v>3.3497252391618906</v>
      </c>
      <c r="P39" s="456">
        <f ca="1">'EQ Solution L21'!$B$19</f>
        <v>-1.3025804931521492</v>
      </c>
      <c r="Q39" s="452">
        <f ca="1">IF('EQ Solution L21'!$B$18&lt;0,0,'EQ Solution L21'!$B$18)</f>
        <v>0</v>
      </c>
      <c r="R39" s="494">
        <f t="shared" ca="1" si="7"/>
        <v>3.5771140739760168</v>
      </c>
      <c r="S39" s="490">
        <f t="shared" si="27"/>
        <v>0</v>
      </c>
      <c r="T39" s="479">
        <f t="shared" si="28"/>
        <v>-0.68033663455370597</v>
      </c>
      <c r="U39" s="479">
        <f>ABS(($H$11/PI())*T39*'EQ Solution L21'!$B$21)</f>
        <v>8.069273336807406E-2</v>
      </c>
      <c r="V39" s="76">
        <f t="shared" si="8"/>
        <v>0.34556540361672217</v>
      </c>
      <c r="W39" s="465">
        <f ca="1">10*LOG10(1/SQRT(1-AQ39*(10^('EQ Solution L21'!B22/5))*(10^(O39/5))*(Q)^2))</f>
        <v>0.4898625191812564</v>
      </c>
      <c r="X39" s="479">
        <f t="shared" ca="1" si="9"/>
        <v>0.419876837221271</v>
      </c>
      <c r="Y39" s="474">
        <f t="shared" ca="1" si="10"/>
        <v>6.4348486193921053</v>
      </c>
      <c r="Z39" s="487">
        <f t="shared" ca="1" si="30"/>
        <v>8.0872256218065015</v>
      </c>
      <c r="AA39" s="173">
        <f t="shared" ca="1" si="11"/>
        <v>5.9820242294871591</v>
      </c>
      <c r="AB39" s="174">
        <f t="shared" ca="1" si="12"/>
        <v>-0.93484861939210617</v>
      </c>
      <c r="AC39" s="339">
        <f t="shared" ca="1" si="13"/>
        <v>-6.3644571450618468</v>
      </c>
      <c r="AD39" s="80">
        <f t="shared" si="14"/>
        <v>0.73390773823091471</v>
      </c>
      <c r="AE39" s="83">
        <f t="shared" si="15"/>
        <v>0.70068444661381124</v>
      </c>
      <c r="AF39" s="249">
        <f t="shared" si="31"/>
        <v>0.32155358659249766</v>
      </c>
      <c r="AG39" s="79">
        <f t="shared" si="16"/>
        <v>0.38459604217338872</v>
      </c>
      <c r="AH39" s="80">
        <f t="shared" si="17"/>
        <v>0.23773348278930606</v>
      </c>
      <c r="AI39" s="80">
        <f t="shared" si="18"/>
        <v>0.32155358659249766</v>
      </c>
      <c r="AJ39" s="84">
        <f t="shared" si="19"/>
        <v>0.86601113111247929</v>
      </c>
      <c r="AK39" s="84">
        <f t="shared" si="20"/>
        <v>0.60180434534935012</v>
      </c>
      <c r="AL39" s="84">
        <f t="shared" si="21"/>
        <v>1.1573046167243659</v>
      </c>
      <c r="AM39" s="84">
        <f t="shared" si="22"/>
        <v>0.31051085973746329</v>
      </c>
      <c r="AN39" s="84">
        <f t="shared" si="23"/>
        <v>1.0252012238428014</v>
      </c>
      <c r="AO39" s="84">
        <f t="shared" si="24"/>
        <v>0.44261425261902793</v>
      </c>
      <c r="AP39" s="311">
        <f t="shared" si="32"/>
        <v>1.3715506873496681E-3</v>
      </c>
      <c r="AQ39" s="460">
        <f t="shared" si="25"/>
        <v>1.2709716788548064E-3</v>
      </c>
      <c r="AR39" s="81">
        <f t="shared" si="26"/>
        <v>5.4999999999999991</v>
      </c>
      <c r="AS39" s="181">
        <f t="shared" si="33"/>
        <v>0.1</v>
      </c>
      <c r="AT39" s="182">
        <f>ROUNDUP(M7,0)</f>
        <v>7</v>
      </c>
      <c r="AU39" s="82">
        <f t="shared" si="34"/>
        <v>0</v>
      </c>
      <c r="AV39" s="297">
        <f t="shared" si="35"/>
        <v>0</v>
      </c>
      <c r="AW39" s="294">
        <f t="shared" si="36"/>
        <v>0</v>
      </c>
      <c r="AX39" s="294">
        <f t="shared" si="37"/>
        <v>0</v>
      </c>
    </row>
    <row r="40" spans="1:51" s="74" customFormat="1" ht="15" customHeight="1">
      <c r="B40" s="86"/>
      <c r="C40" s="86"/>
      <c r="D40" s="86"/>
      <c r="E40" s="69"/>
      <c r="F40" s="86"/>
      <c r="G40" s="86"/>
      <c r="H40" s="86"/>
      <c r="I40" s="69"/>
      <c r="J40" s="69"/>
      <c r="K40" s="107"/>
      <c r="L40" s="69"/>
      <c r="M40" s="351"/>
      <c r="N40" s="69"/>
      <c r="O40" s="86"/>
      <c r="P40" s="69"/>
      <c r="Q40" s="69"/>
      <c r="R40" s="69"/>
      <c r="S40" s="87"/>
      <c r="T40" s="88"/>
      <c r="U40" s="89"/>
      <c r="V40" s="89"/>
      <c r="W40" s="88"/>
      <c r="X40" s="88"/>
      <c r="Y40" s="88"/>
      <c r="Z40" s="254"/>
      <c r="AA40" s="255" t="s">
        <v>190</v>
      </c>
      <c r="AB40" s="255"/>
      <c r="AC40" s="255"/>
      <c r="AD40" s="255"/>
      <c r="AE40" s="255"/>
      <c r="AF40" s="256"/>
      <c r="AG40" s="255"/>
      <c r="AH40" s="255"/>
      <c r="AI40" s="255"/>
      <c r="AJ40" s="255"/>
      <c r="AK40" s="255"/>
      <c r="AL40" s="255"/>
      <c r="AM40" s="257" t="s">
        <v>164</v>
      </c>
      <c r="AN40" s="258"/>
      <c r="AP40" s="90">
        <f ca="1">SUM(AU19:AU39)</f>
        <v>2.6266413748286865E-2</v>
      </c>
      <c r="AQ40" s="90"/>
      <c r="AR40" s="298">
        <f>SUM(AV19:AV39)</f>
        <v>41.617940719577561</v>
      </c>
      <c r="AS40" s="299">
        <f>SUM(AW19:AW39)</f>
        <v>1.127440920984661</v>
      </c>
      <c r="AT40" s="299">
        <f>SUM(AX19:AX39)</f>
        <v>0.48675460876181265</v>
      </c>
      <c r="AU40" s="5"/>
      <c r="AV40" s="255" t="s">
        <v>189</v>
      </c>
      <c r="AW40" s="5"/>
      <c r="AX40" s="5"/>
      <c r="AY40" s="258" t="s">
        <v>189</v>
      </c>
    </row>
    <row r="41" spans="1:51" s="74" customFormat="1" ht="15" customHeight="1">
      <c r="B41" s="91"/>
      <c r="C41" s="86"/>
      <c r="D41" s="196"/>
      <c r="E41" s="69"/>
      <c r="F41" s="86"/>
      <c r="G41" s="86"/>
      <c r="H41" s="86"/>
      <c r="L41" s="106"/>
      <c r="M41" s="191"/>
      <c r="O41" s="86"/>
      <c r="Z41" s="259"/>
      <c r="AA41" s="243" t="s">
        <v>149</v>
      </c>
      <c r="AB41" s="243" t="s">
        <v>162</v>
      </c>
      <c r="AC41" s="243" t="s">
        <v>150</v>
      </c>
      <c r="AD41" s="243" t="s">
        <v>151</v>
      </c>
      <c r="AE41" s="243" t="s">
        <v>152</v>
      </c>
      <c r="AF41" s="243" t="s">
        <v>153</v>
      </c>
      <c r="AG41" s="243" t="s">
        <v>154</v>
      </c>
      <c r="AH41" s="243" t="s">
        <v>156</v>
      </c>
      <c r="AI41" s="243" t="s">
        <v>157</v>
      </c>
      <c r="AJ41" s="243" t="s">
        <v>158</v>
      </c>
      <c r="AK41" s="243" t="s">
        <v>159</v>
      </c>
      <c r="AL41" s="243" t="s">
        <v>160</v>
      </c>
      <c r="AM41" s="243" t="s">
        <v>165</v>
      </c>
      <c r="AN41" s="260" t="s">
        <v>166</v>
      </c>
      <c r="AO41" s="255" t="s">
        <v>149</v>
      </c>
      <c r="AP41" s="258" t="s">
        <v>163</v>
      </c>
      <c r="AQ41" s="243"/>
      <c r="AR41" s="117"/>
      <c r="AS41" s="7"/>
      <c r="AT41" s="243" t="s">
        <v>152</v>
      </c>
      <c r="AU41" s="243" t="s">
        <v>153</v>
      </c>
      <c r="AV41" s="243" t="s">
        <v>154</v>
      </c>
      <c r="AW41" s="243" t="s">
        <v>156</v>
      </c>
      <c r="AX41" s="243" t="s">
        <v>157</v>
      </c>
      <c r="AY41" s="260" t="s">
        <v>158</v>
      </c>
    </row>
    <row r="42" spans="1:51" s="74" customFormat="1" ht="15" customHeight="1">
      <c r="B42" s="86"/>
      <c r="C42" s="86"/>
      <c r="D42" s="86"/>
      <c r="E42" s="69"/>
      <c r="F42" s="86"/>
      <c r="G42" s="86"/>
      <c r="H42" s="86"/>
      <c r="M42" s="352"/>
      <c r="N42" s="69"/>
      <c r="O42" s="86"/>
      <c r="P42" s="69"/>
      <c r="Q42" s="69"/>
      <c r="R42" s="69"/>
      <c r="S42" s="87"/>
      <c r="T42" s="69"/>
      <c r="U42" s="89"/>
      <c r="V42" s="89"/>
      <c r="W42" s="69"/>
      <c r="Z42" s="261" t="s">
        <v>155</v>
      </c>
      <c r="AA42" s="243">
        <v>-0.25</v>
      </c>
      <c r="AB42" s="243">
        <f t="shared" ref="AB42:AB72" si="43">0.5+(-0.5+AA42)*$Z$45</f>
        <v>-0.25</v>
      </c>
      <c r="AC42" s="243">
        <f t="shared" ref="AC42:AC72" si="44">MAX(MIN(B_1*Tb_eff*($AB42)/(SQRT(2)*$AH$10),10),-10)</f>
        <v>-0.45928091439929042</v>
      </c>
      <c r="AD42" s="243">
        <f t="shared" ref="AD42:AD72" si="45">MAX(MIN(B_1*Tb_eff*(1-$AB42)/(SQRT(2)*$AH$10),10),-10)</f>
        <v>2.2964045719964519</v>
      </c>
      <c r="AE42" s="262">
        <f t="shared" ref="AE42:AE72" si="46">(ERF(AC42)+1)/2</f>
        <v>0.25800074234383874</v>
      </c>
      <c r="AF42" s="262">
        <f t="shared" ref="AF42:AF72" si="47">(ERF(AD42)+1)/2</f>
        <v>0.99941809947791327</v>
      </c>
      <c r="AG42" s="263">
        <f t="shared" ref="AG42:AG72" si="48">AE42+AF42-1</f>
        <v>0.25741884182175201</v>
      </c>
      <c r="AH42" s="263">
        <f t="shared" ref="AH42:AH72" si="49">1-AE42</f>
        <v>0.74199925765616126</v>
      </c>
      <c r="AI42" s="263">
        <f t="shared" ref="AI42:AI72" si="50">1-AF42</f>
        <v>5.8190052208673126E-4</v>
      </c>
      <c r="AJ42" s="263">
        <f t="shared" ref="AJ42:AJ72" si="51">1-AG42</f>
        <v>0.74258115817824799</v>
      </c>
      <c r="AK42" s="243">
        <f t="shared" ref="AK42:AK72" si="52">AA42-1</f>
        <v>-1.25</v>
      </c>
      <c r="AL42" s="243">
        <f t="shared" ref="AL42:AL72" si="53">AA42+1</f>
        <v>0.75</v>
      </c>
      <c r="AM42" s="243">
        <f t="shared" ref="AM42:AM72" si="54">$AA42-$H$10/(2*$Z$45)</f>
        <v>-0.44845374999999998</v>
      </c>
      <c r="AN42" s="260">
        <f t="shared" ref="AN42:AN72" si="55">$AA42+$H$10/(2*$Z$45)</f>
        <v>-5.1546249999999988E-2</v>
      </c>
      <c r="AO42" s="243">
        <f>$D$13</f>
        <v>0.3</v>
      </c>
      <c r="AP42" s="270">
        <v>0.5</v>
      </c>
      <c r="AQ42" s="245"/>
      <c r="AR42" s="261">
        <f t="shared" ref="AR42:AR70" si="56">MAX(MIN(B_1*Tb_eff*($AB42)/(SQRT(2)*$AR$40),10),-10)</f>
        <v>-0.3881147643837623</v>
      </c>
      <c r="AS42" s="243">
        <f t="shared" ref="AS42:AS70" si="57">MAX(MIN(B_1*Tb_eff*(1-$AB42)/(SQRT(2)*$AR$40),10),-10)</f>
        <v>1.9405738219188116</v>
      </c>
      <c r="AT42" s="262">
        <f t="shared" ref="AT42:AT70" si="58">(ERF(AR42)+1)/2</f>
        <v>0.29154487549490271</v>
      </c>
      <c r="AU42" s="262">
        <f t="shared" ref="AU42:AU70" si="59">(ERF(AS42)+1)/2</f>
        <v>0.9969687879799527</v>
      </c>
      <c r="AV42" s="263">
        <f t="shared" ref="AV42:AV70" si="60">AT42+AU42-1</f>
        <v>0.28851366347485552</v>
      </c>
      <c r="AW42" s="263">
        <f t="shared" ref="AW42:AW70" si="61">1-AT42</f>
        <v>0.70845512450509729</v>
      </c>
      <c r="AX42" s="263">
        <f t="shared" ref="AX42:AX70" si="62">1-AU42</f>
        <v>3.0312120200473025E-3</v>
      </c>
      <c r="AY42" s="281">
        <f t="shared" ref="AY42:AY70" si="63">1-AV42</f>
        <v>0.71148633652514448</v>
      </c>
    </row>
    <row r="43" spans="1:51" s="74" customFormat="1" ht="15" customHeight="1">
      <c r="B43" s="69"/>
      <c r="C43" s="92"/>
      <c r="D43" s="93"/>
      <c r="E43" s="93"/>
      <c r="F43" s="93"/>
      <c r="G43" s="86"/>
      <c r="H43" s="86"/>
      <c r="I43" s="93"/>
      <c r="J43" s="93"/>
      <c r="K43" s="93"/>
      <c r="L43" s="93"/>
      <c r="M43" s="353"/>
      <c r="N43" s="93"/>
      <c r="O43" s="86"/>
      <c r="P43" s="69"/>
      <c r="Q43" s="69"/>
      <c r="R43" s="69"/>
      <c r="S43" s="87"/>
      <c r="T43" s="69"/>
      <c r="U43" s="89"/>
      <c r="V43" s="89"/>
      <c r="W43" s="69"/>
      <c r="Z43" s="261">
        <v>0.05</v>
      </c>
      <c r="AA43" s="243">
        <f t="shared" ref="AA43:AA72" si="64">AA42+$Z$43</f>
        <v>-0.2</v>
      </c>
      <c r="AB43" s="243">
        <f t="shared" si="43"/>
        <v>-0.19999999999999996</v>
      </c>
      <c r="AC43" s="243">
        <f t="shared" si="44"/>
        <v>-0.36742473151943222</v>
      </c>
      <c r="AD43" s="243">
        <f t="shared" si="45"/>
        <v>2.204548389116594</v>
      </c>
      <c r="AE43" s="262">
        <f t="shared" si="46"/>
        <v>0.30166526006036853</v>
      </c>
      <c r="AF43" s="262">
        <f t="shared" si="47"/>
        <v>0.99908866573921562</v>
      </c>
      <c r="AG43" s="263">
        <f t="shared" si="48"/>
        <v>0.30075392579958415</v>
      </c>
      <c r="AH43" s="263">
        <f t="shared" si="49"/>
        <v>0.69833473993963147</v>
      </c>
      <c r="AI43" s="263">
        <f t="shared" si="50"/>
        <v>9.1133426078437996E-4</v>
      </c>
      <c r="AJ43" s="263">
        <f t="shared" si="51"/>
        <v>0.69924607420041585</v>
      </c>
      <c r="AK43" s="243">
        <f t="shared" si="52"/>
        <v>-1.2</v>
      </c>
      <c r="AL43" s="243">
        <f t="shared" si="53"/>
        <v>0.8</v>
      </c>
      <c r="AM43" s="243">
        <f t="shared" si="54"/>
        <v>-0.39845375000000005</v>
      </c>
      <c r="AN43" s="260">
        <f t="shared" si="55"/>
        <v>-1.546249999999999E-3</v>
      </c>
      <c r="AO43" s="243">
        <f>$D$14</f>
        <v>0.4</v>
      </c>
      <c r="AP43" s="270">
        <f>$D$15</f>
        <v>0.25</v>
      </c>
      <c r="AQ43" s="245"/>
      <c r="AR43" s="261">
        <f t="shared" si="56"/>
        <v>-0.31049181150700977</v>
      </c>
      <c r="AS43" s="243">
        <f t="shared" si="57"/>
        <v>1.8629508690420589</v>
      </c>
      <c r="AT43" s="262">
        <f t="shared" si="58"/>
        <v>0.33029391250676043</v>
      </c>
      <c r="AU43" s="262">
        <f t="shared" si="59"/>
        <v>0.99578830451473865</v>
      </c>
      <c r="AV43" s="263">
        <f t="shared" si="60"/>
        <v>0.32608221702149898</v>
      </c>
      <c r="AW43" s="263">
        <f t="shared" si="61"/>
        <v>0.66970608749323957</v>
      </c>
      <c r="AX43" s="263">
        <f t="shared" si="62"/>
        <v>4.2116954852613464E-3</v>
      </c>
      <c r="AY43" s="281">
        <f t="shared" si="63"/>
        <v>0.67391778297850102</v>
      </c>
    </row>
    <row r="44" spans="1:51" s="74" customFormat="1" ht="15" customHeight="1">
      <c r="B44" s="86"/>
      <c r="C44" s="93"/>
      <c r="D44" s="86"/>
      <c r="E44" s="69"/>
      <c r="F44" s="86"/>
      <c r="G44" s="86"/>
      <c r="H44" s="86"/>
      <c r="I44" s="69"/>
      <c r="J44" s="69"/>
      <c r="K44" s="69"/>
      <c r="L44" s="69"/>
      <c r="M44" s="351"/>
      <c r="N44" s="69"/>
      <c r="O44" s="86"/>
      <c r="P44" s="69"/>
      <c r="Q44" s="69"/>
      <c r="R44" s="69"/>
      <c r="S44" s="87"/>
      <c r="T44" s="69"/>
      <c r="U44" s="89"/>
      <c r="V44" s="89"/>
      <c r="W44" s="69"/>
      <c r="Z44" s="261" t="s">
        <v>161</v>
      </c>
      <c r="AA44" s="243">
        <f t="shared" si="64"/>
        <v>-0.15000000000000002</v>
      </c>
      <c r="AB44" s="243">
        <f t="shared" si="43"/>
        <v>-0.15000000000000002</v>
      </c>
      <c r="AC44" s="243">
        <f t="shared" si="44"/>
        <v>-0.27556854863957431</v>
      </c>
      <c r="AD44" s="243">
        <f t="shared" si="45"/>
        <v>2.1126922062367357</v>
      </c>
      <c r="AE44" s="262">
        <f t="shared" si="46"/>
        <v>0.3483744730212659</v>
      </c>
      <c r="AF44" s="262">
        <f t="shared" si="47"/>
        <v>0.998595023833309</v>
      </c>
      <c r="AG44" s="263">
        <f t="shared" si="48"/>
        <v>0.3469694968545749</v>
      </c>
      <c r="AH44" s="263">
        <f t="shared" si="49"/>
        <v>0.6516255269787341</v>
      </c>
      <c r="AI44" s="263">
        <f t="shared" si="50"/>
        <v>1.4049761666909966E-3</v>
      </c>
      <c r="AJ44" s="263">
        <f t="shared" si="51"/>
        <v>0.6530305031454251</v>
      </c>
      <c r="AK44" s="243">
        <f t="shared" si="52"/>
        <v>-1.1499999999999999</v>
      </c>
      <c r="AL44" s="243">
        <f t="shared" si="53"/>
        <v>0.85</v>
      </c>
      <c r="AM44" s="243">
        <f t="shared" si="54"/>
        <v>-0.34845375000000001</v>
      </c>
      <c r="AN44" s="260">
        <f t="shared" si="55"/>
        <v>4.845374999999999E-2</v>
      </c>
      <c r="AO44" s="243">
        <f>1-AO43</f>
        <v>0.6</v>
      </c>
      <c r="AP44" s="270">
        <f>$D$15</f>
        <v>0.25</v>
      </c>
      <c r="AQ44" s="245"/>
      <c r="AR44" s="261">
        <f t="shared" si="56"/>
        <v>-0.23286885863025741</v>
      </c>
      <c r="AS44" s="243">
        <f t="shared" si="57"/>
        <v>1.7853279161653066</v>
      </c>
      <c r="AT44" s="262">
        <f t="shared" si="58"/>
        <v>0.37095453435794201</v>
      </c>
      <c r="AU44" s="262">
        <f t="shared" si="59"/>
        <v>0.99421236809121494</v>
      </c>
      <c r="AV44" s="263">
        <f t="shared" si="60"/>
        <v>0.36516690244915706</v>
      </c>
      <c r="AW44" s="263">
        <f t="shared" si="61"/>
        <v>0.62904546564205799</v>
      </c>
      <c r="AX44" s="263">
        <f t="shared" si="62"/>
        <v>5.7876319087850625E-3</v>
      </c>
      <c r="AY44" s="281">
        <f t="shared" si="63"/>
        <v>0.63483309755084294</v>
      </c>
    </row>
    <row r="45" spans="1:51" s="74" customFormat="1" ht="15" customHeight="1">
      <c r="B45" s="86"/>
      <c r="C45" s="93"/>
      <c r="D45" s="86"/>
      <c r="E45" s="69"/>
      <c r="F45" s="86"/>
      <c r="G45" s="86"/>
      <c r="H45" s="86"/>
      <c r="I45" s="69"/>
      <c r="J45" s="69"/>
      <c r="K45" s="69"/>
      <c r="L45" s="69"/>
      <c r="M45" s="351"/>
      <c r="N45" s="69"/>
      <c r="O45" s="86"/>
      <c r="P45" s="69"/>
      <c r="Q45" s="69"/>
      <c r="R45" s="69"/>
      <c r="S45" s="87"/>
      <c r="T45" s="69"/>
      <c r="U45" s="89"/>
      <c r="V45" s="89"/>
      <c r="W45" s="69"/>
      <c r="Z45" s="261">
        <f>$M$12/$D$5</f>
        <v>1</v>
      </c>
      <c r="AA45" s="243">
        <f t="shared" si="64"/>
        <v>-0.10000000000000002</v>
      </c>
      <c r="AB45" s="243">
        <f t="shared" si="43"/>
        <v>-9.9999999999999978E-2</v>
      </c>
      <c r="AC45" s="243">
        <f t="shared" si="44"/>
        <v>-0.18371236575971611</v>
      </c>
      <c r="AD45" s="243">
        <f t="shared" si="45"/>
        <v>2.0208360233568778</v>
      </c>
      <c r="AE45" s="262">
        <f t="shared" si="46"/>
        <v>0.39750573958349106</v>
      </c>
      <c r="AF45" s="262">
        <f t="shared" si="47"/>
        <v>0.99786768392800873</v>
      </c>
      <c r="AG45" s="263">
        <f t="shared" si="48"/>
        <v>0.39537342351149984</v>
      </c>
      <c r="AH45" s="263">
        <f t="shared" si="49"/>
        <v>0.60249426041650889</v>
      </c>
      <c r="AI45" s="263">
        <f t="shared" si="50"/>
        <v>2.1323160719912693E-3</v>
      </c>
      <c r="AJ45" s="263">
        <f t="shared" si="51"/>
        <v>0.60462657648850016</v>
      </c>
      <c r="AK45" s="243">
        <f t="shared" si="52"/>
        <v>-1.1000000000000001</v>
      </c>
      <c r="AL45" s="243">
        <f t="shared" si="53"/>
        <v>0.9</v>
      </c>
      <c r="AM45" s="243">
        <f t="shared" si="54"/>
        <v>-0.29845375000000002</v>
      </c>
      <c r="AN45" s="260">
        <f t="shared" si="55"/>
        <v>9.8453749999999993E-2</v>
      </c>
      <c r="AO45" s="243">
        <f>1-AO42</f>
        <v>0.7</v>
      </c>
      <c r="AP45" s="270">
        <v>0.5</v>
      </c>
      <c r="AQ45" s="245"/>
      <c r="AR45" s="261">
        <f t="shared" si="56"/>
        <v>-0.15524590575350489</v>
      </c>
      <c r="AS45" s="243">
        <f t="shared" si="57"/>
        <v>1.7077049632885541</v>
      </c>
      <c r="AT45" s="262">
        <f t="shared" si="58"/>
        <v>0.41311048068069578</v>
      </c>
      <c r="AU45" s="262">
        <f t="shared" si="59"/>
        <v>0.99213368070066332</v>
      </c>
      <c r="AV45" s="263">
        <f t="shared" si="60"/>
        <v>0.4052441613813591</v>
      </c>
      <c r="AW45" s="263">
        <f t="shared" si="61"/>
        <v>0.58688951931930422</v>
      </c>
      <c r="AX45" s="263">
        <f t="shared" si="62"/>
        <v>7.8663192993366771E-3</v>
      </c>
      <c r="AY45" s="281">
        <f t="shared" si="63"/>
        <v>0.5947558386186409</v>
      </c>
    </row>
    <row r="46" spans="1:51" s="74" customFormat="1" ht="15" customHeight="1">
      <c r="B46" s="86"/>
      <c r="C46" s="86"/>
      <c r="D46" s="86"/>
      <c r="E46" s="69"/>
      <c r="F46" s="86"/>
      <c r="H46" s="86"/>
      <c r="I46" s="69"/>
      <c r="J46" s="69"/>
      <c r="K46" s="69"/>
      <c r="L46" s="69"/>
      <c r="M46" s="351"/>
      <c r="N46" s="69"/>
      <c r="O46" s="86"/>
      <c r="P46" s="69"/>
      <c r="Q46" s="69"/>
      <c r="R46" s="69"/>
      <c r="S46" s="87"/>
      <c r="T46" s="69"/>
      <c r="U46" s="89"/>
      <c r="V46" s="89"/>
      <c r="W46" s="69"/>
      <c r="Z46" s="261"/>
      <c r="AA46" s="243">
        <f t="shared" si="64"/>
        <v>-5.0000000000000017E-2</v>
      </c>
      <c r="AB46" s="243">
        <f t="shared" si="43"/>
        <v>-5.0000000000000044E-2</v>
      </c>
      <c r="AC46" s="243">
        <f t="shared" si="44"/>
        <v>-9.1856182879858167E-2</v>
      </c>
      <c r="AD46" s="243">
        <f t="shared" si="45"/>
        <v>1.92897984047702</v>
      </c>
      <c r="AE46" s="262">
        <f t="shared" si="46"/>
        <v>0.44832108708096408</v>
      </c>
      <c r="AF46" s="262">
        <f t="shared" si="47"/>
        <v>0.99681391772028982</v>
      </c>
      <c r="AG46" s="263">
        <f t="shared" si="48"/>
        <v>0.4451350048012539</v>
      </c>
      <c r="AH46" s="263">
        <f t="shared" si="49"/>
        <v>0.55167891291903592</v>
      </c>
      <c r="AI46" s="263">
        <f t="shared" si="50"/>
        <v>3.1860822797101784E-3</v>
      </c>
      <c r="AJ46" s="263">
        <f t="shared" si="51"/>
        <v>0.5548649951987461</v>
      </c>
      <c r="AK46" s="243">
        <f t="shared" si="52"/>
        <v>-1.05</v>
      </c>
      <c r="AL46" s="243">
        <f t="shared" si="53"/>
        <v>0.95</v>
      </c>
      <c r="AM46" s="243">
        <f t="shared" si="54"/>
        <v>-0.24845375000000003</v>
      </c>
      <c r="AN46" s="260">
        <f t="shared" si="55"/>
        <v>0.14845375</v>
      </c>
      <c r="AO46" s="243">
        <f>AO44</f>
        <v>0.6</v>
      </c>
      <c r="AP46" s="270">
        <f>1-$D$15</f>
        <v>0.75</v>
      </c>
      <c r="AQ46" s="245"/>
      <c r="AR46" s="261">
        <f t="shared" si="56"/>
        <v>-7.7622952876752527E-2</v>
      </c>
      <c r="AS46" s="243">
        <f t="shared" si="57"/>
        <v>1.6300820104118019</v>
      </c>
      <c r="AT46" s="262">
        <f t="shared" si="58"/>
        <v>0.45629373756418712</v>
      </c>
      <c r="AU46" s="262">
        <f t="shared" si="59"/>
        <v>0.98942466591509293</v>
      </c>
      <c r="AV46" s="263">
        <f t="shared" si="60"/>
        <v>0.44571840347928005</v>
      </c>
      <c r="AW46" s="263">
        <f t="shared" si="61"/>
        <v>0.54370626243581288</v>
      </c>
      <c r="AX46" s="263">
        <f t="shared" si="62"/>
        <v>1.0575334084907073E-2</v>
      </c>
      <c r="AY46" s="281">
        <f t="shared" si="63"/>
        <v>0.55428159652071995</v>
      </c>
    </row>
    <row r="47" spans="1:51" s="74" customFormat="1" ht="15" customHeight="1">
      <c r="B47" s="86"/>
      <c r="E47" s="69"/>
      <c r="F47" s="86"/>
      <c r="G47" s="86"/>
      <c r="H47" s="86"/>
      <c r="I47" s="69"/>
      <c r="J47" s="69"/>
      <c r="K47" s="69"/>
      <c r="L47" s="69"/>
      <c r="M47" s="351"/>
      <c r="N47" s="69"/>
      <c r="O47" s="86"/>
      <c r="P47" s="69"/>
      <c r="Q47" s="69"/>
      <c r="R47" s="69"/>
      <c r="S47" s="87"/>
      <c r="T47" s="69"/>
      <c r="U47" s="89"/>
      <c r="V47" s="89"/>
      <c r="W47" s="69"/>
      <c r="Z47" s="261"/>
      <c r="AA47" s="243">
        <f t="shared" si="64"/>
        <v>0</v>
      </c>
      <c r="AB47" s="243">
        <f t="shared" si="43"/>
        <v>0</v>
      </c>
      <c r="AC47" s="243">
        <f t="shared" si="44"/>
        <v>0</v>
      </c>
      <c r="AD47" s="243">
        <f t="shared" si="45"/>
        <v>1.8371236575971617</v>
      </c>
      <c r="AE47" s="262">
        <f t="shared" si="46"/>
        <v>0.5</v>
      </c>
      <c r="AF47" s="262">
        <f t="shared" si="47"/>
        <v>0.99531273836865641</v>
      </c>
      <c r="AG47" s="263">
        <f t="shared" si="48"/>
        <v>0.49531273836865641</v>
      </c>
      <c r="AH47" s="263">
        <f t="shared" si="49"/>
        <v>0.5</v>
      </c>
      <c r="AI47" s="263">
        <f t="shared" si="50"/>
        <v>4.6872616313435866E-3</v>
      </c>
      <c r="AJ47" s="263">
        <f t="shared" si="51"/>
        <v>0.50468726163134359</v>
      </c>
      <c r="AK47" s="243">
        <f t="shared" si="52"/>
        <v>-1</v>
      </c>
      <c r="AL47" s="243">
        <f t="shared" si="53"/>
        <v>1</v>
      </c>
      <c r="AM47" s="243">
        <f t="shared" si="54"/>
        <v>-0.19845375000000001</v>
      </c>
      <c r="AN47" s="260">
        <f t="shared" si="55"/>
        <v>0.19845375000000001</v>
      </c>
      <c r="AO47" s="243">
        <f>AO43</f>
        <v>0.4</v>
      </c>
      <c r="AP47" s="270">
        <f>AP46</f>
        <v>0.75</v>
      </c>
      <c r="AQ47" s="245"/>
      <c r="AR47" s="261">
        <f t="shared" si="56"/>
        <v>0</v>
      </c>
      <c r="AS47" s="243">
        <f t="shared" si="57"/>
        <v>1.5524590575350492</v>
      </c>
      <c r="AT47" s="262">
        <f t="shared" si="58"/>
        <v>0.5</v>
      </c>
      <c r="AU47" s="262">
        <f t="shared" si="59"/>
        <v>0.98593643460320179</v>
      </c>
      <c r="AV47" s="263">
        <f t="shared" si="60"/>
        <v>0.48593643460320179</v>
      </c>
      <c r="AW47" s="263">
        <f t="shared" si="61"/>
        <v>0.5</v>
      </c>
      <c r="AX47" s="263">
        <f t="shared" si="62"/>
        <v>1.4063565396798205E-2</v>
      </c>
      <c r="AY47" s="281">
        <f t="shared" si="63"/>
        <v>0.51406356539679821</v>
      </c>
    </row>
    <row r="48" spans="1:51" s="74" customFormat="1" ht="15" customHeight="1">
      <c r="B48" s="94"/>
      <c r="C48" s="86"/>
      <c r="E48" s="95"/>
      <c r="F48" s="86"/>
      <c r="G48" s="86"/>
      <c r="H48" s="94"/>
      <c r="I48" s="69"/>
      <c r="J48" s="69"/>
      <c r="K48" s="69"/>
      <c r="L48" s="69"/>
      <c r="M48" s="351"/>
      <c r="N48" s="69"/>
      <c r="O48" s="86"/>
      <c r="P48" s="69"/>
      <c r="Q48" s="69"/>
      <c r="R48" s="69"/>
      <c r="S48" s="87"/>
      <c r="T48" s="69"/>
      <c r="U48" s="89"/>
      <c r="V48" s="89"/>
      <c r="W48" s="87"/>
      <c r="Y48" s="96"/>
      <c r="Z48" s="264"/>
      <c r="AA48" s="243">
        <f t="shared" si="64"/>
        <v>0.05</v>
      </c>
      <c r="AB48" s="243">
        <f t="shared" si="43"/>
        <v>4.9999999999999989E-2</v>
      </c>
      <c r="AC48" s="243">
        <f t="shared" si="44"/>
        <v>9.1856182879858056E-2</v>
      </c>
      <c r="AD48" s="243">
        <f t="shared" si="45"/>
        <v>1.7452674747173034</v>
      </c>
      <c r="AE48" s="262">
        <f t="shared" si="46"/>
        <v>0.55167891291903581</v>
      </c>
      <c r="AF48" s="262">
        <f t="shared" si="47"/>
        <v>0.99320991707626871</v>
      </c>
      <c r="AG48" s="263">
        <f t="shared" si="48"/>
        <v>0.54488882999530452</v>
      </c>
      <c r="AH48" s="263">
        <f t="shared" si="49"/>
        <v>0.44832108708096419</v>
      </c>
      <c r="AI48" s="263">
        <f t="shared" si="50"/>
        <v>6.7900829237312887E-3</v>
      </c>
      <c r="AJ48" s="263">
        <f t="shared" si="51"/>
        <v>0.45511117000469548</v>
      </c>
      <c r="AK48" s="243">
        <f t="shared" si="52"/>
        <v>-0.95</v>
      </c>
      <c r="AL48" s="243">
        <f t="shared" si="53"/>
        <v>1.05</v>
      </c>
      <c r="AM48" s="243">
        <f t="shared" si="54"/>
        <v>-0.14845375</v>
      </c>
      <c r="AN48" s="260">
        <f t="shared" si="55"/>
        <v>0.24845375000000003</v>
      </c>
      <c r="AO48" s="266">
        <f>AO42</f>
        <v>0.3</v>
      </c>
      <c r="AP48" s="271">
        <v>0.5</v>
      </c>
      <c r="AQ48" s="245"/>
      <c r="AR48" s="261">
        <f t="shared" si="56"/>
        <v>7.7622952876752443E-2</v>
      </c>
      <c r="AS48" s="243">
        <f t="shared" si="57"/>
        <v>1.4748361046582965</v>
      </c>
      <c r="AT48" s="262">
        <f t="shared" si="58"/>
        <v>0.54370626243581288</v>
      </c>
      <c r="AU48" s="262">
        <f t="shared" si="59"/>
        <v>0.98149860231503916</v>
      </c>
      <c r="AV48" s="263">
        <f t="shared" si="60"/>
        <v>0.52520486475085204</v>
      </c>
      <c r="AW48" s="263">
        <f t="shared" si="61"/>
        <v>0.45629373756418712</v>
      </c>
      <c r="AX48" s="263">
        <f t="shared" si="62"/>
        <v>1.8501397684960841E-2</v>
      </c>
      <c r="AY48" s="281">
        <f t="shared" si="63"/>
        <v>0.47479513524914796</v>
      </c>
    </row>
    <row r="49" spans="2:51" s="74" customFormat="1" ht="15" customHeight="1">
      <c r="B49" s="94"/>
      <c r="C49" s="86"/>
      <c r="E49" s="95"/>
      <c r="F49" s="86"/>
      <c r="G49" s="86"/>
      <c r="H49" s="94"/>
      <c r="I49" s="69"/>
      <c r="J49" s="69"/>
      <c r="K49" s="69"/>
      <c r="L49" s="69"/>
      <c r="M49" s="351"/>
      <c r="N49" s="69"/>
      <c r="O49" s="86"/>
      <c r="P49" s="69"/>
      <c r="Q49" s="69"/>
      <c r="R49" s="69"/>
      <c r="S49" s="87"/>
      <c r="T49" s="69"/>
      <c r="U49" s="89"/>
      <c r="V49" s="89"/>
      <c r="W49" s="69"/>
      <c r="Y49" s="96"/>
      <c r="Z49" s="264"/>
      <c r="AA49" s="243">
        <f t="shared" si="64"/>
        <v>0.1</v>
      </c>
      <c r="AB49" s="243">
        <f t="shared" si="43"/>
        <v>9.9999999999999978E-2</v>
      </c>
      <c r="AC49" s="243">
        <f t="shared" si="44"/>
        <v>0.18371236575971611</v>
      </c>
      <c r="AD49" s="243">
        <f t="shared" si="45"/>
        <v>1.6534112918374455</v>
      </c>
      <c r="AE49" s="262">
        <f t="shared" si="46"/>
        <v>0.60249426041650889</v>
      </c>
      <c r="AF49" s="262">
        <f t="shared" si="47"/>
        <v>0.99031354985132469</v>
      </c>
      <c r="AG49" s="263">
        <f t="shared" si="48"/>
        <v>0.59280781026783358</v>
      </c>
      <c r="AH49" s="263">
        <f t="shared" si="49"/>
        <v>0.39750573958349111</v>
      </c>
      <c r="AI49" s="263">
        <f t="shared" si="50"/>
        <v>9.6864501486753074E-3</v>
      </c>
      <c r="AJ49" s="263">
        <f t="shared" si="51"/>
        <v>0.40719218973216642</v>
      </c>
      <c r="AK49" s="243">
        <f t="shared" si="52"/>
        <v>-0.9</v>
      </c>
      <c r="AL49" s="243">
        <f t="shared" si="53"/>
        <v>1.1000000000000001</v>
      </c>
      <c r="AM49" s="243">
        <f t="shared" si="54"/>
        <v>-9.8453750000000007E-2</v>
      </c>
      <c r="AN49" s="260">
        <f t="shared" si="55"/>
        <v>0.29845375000000002</v>
      </c>
      <c r="AR49" s="261">
        <f t="shared" si="56"/>
        <v>0.15524590575350489</v>
      </c>
      <c r="AS49" s="243">
        <f t="shared" si="57"/>
        <v>1.3972131517815443</v>
      </c>
      <c r="AT49" s="262">
        <f t="shared" si="58"/>
        <v>0.58688951931930422</v>
      </c>
      <c r="AU49" s="262">
        <f t="shared" si="59"/>
        <v>0.97592022090155117</v>
      </c>
      <c r="AV49" s="263">
        <f t="shared" si="60"/>
        <v>0.56280974022085539</v>
      </c>
      <c r="AW49" s="263">
        <f t="shared" si="61"/>
        <v>0.41311048068069578</v>
      </c>
      <c r="AX49" s="263">
        <f t="shared" si="62"/>
        <v>2.4079779098448828E-2</v>
      </c>
      <c r="AY49" s="281">
        <f t="shared" si="63"/>
        <v>0.43719025977914461</v>
      </c>
    </row>
    <row r="50" spans="2:51" s="74" customFormat="1" ht="15" customHeight="1">
      <c r="B50" s="94"/>
      <c r="C50" s="86"/>
      <c r="E50" s="95"/>
      <c r="F50" s="86"/>
      <c r="G50" s="86"/>
      <c r="H50" s="94"/>
      <c r="I50" s="69"/>
      <c r="J50" s="69"/>
      <c r="K50" s="69"/>
      <c r="L50" s="69"/>
      <c r="M50" s="351"/>
      <c r="N50" s="69"/>
      <c r="O50" s="86"/>
      <c r="P50" s="69"/>
      <c r="Q50" s="69"/>
      <c r="R50" s="69"/>
      <c r="S50" s="87"/>
      <c r="T50" s="69"/>
      <c r="U50" s="89"/>
      <c r="V50" s="89"/>
      <c r="W50" s="69"/>
      <c r="Y50" s="96"/>
      <c r="Z50" s="264"/>
      <c r="AA50" s="243">
        <f t="shared" si="64"/>
        <v>0.15000000000000002</v>
      </c>
      <c r="AB50" s="243">
        <f t="shared" si="43"/>
        <v>0.15000000000000002</v>
      </c>
      <c r="AC50" s="243">
        <f t="shared" si="44"/>
        <v>0.27556854863957431</v>
      </c>
      <c r="AD50" s="243">
        <f t="shared" si="45"/>
        <v>1.5615551089575874</v>
      </c>
      <c r="AE50" s="262">
        <f t="shared" si="46"/>
        <v>0.6516255269787341</v>
      </c>
      <c r="AF50" s="262">
        <f t="shared" si="47"/>
        <v>0.98639083840010811</v>
      </c>
      <c r="AG50" s="263">
        <f t="shared" si="48"/>
        <v>0.63801636537884221</v>
      </c>
      <c r="AH50" s="263">
        <f t="shared" si="49"/>
        <v>0.3483744730212659</v>
      </c>
      <c r="AI50" s="263">
        <f t="shared" si="50"/>
        <v>1.3609161599891895E-2</v>
      </c>
      <c r="AJ50" s="263">
        <f t="shared" si="51"/>
        <v>0.36198363462115779</v>
      </c>
      <c r="AK50" s="243">
        <f t="shared" si="52"/>
        <v>-0.85</v>
      </c>
      <c r="AL50" s="243">
        <f t="shared" si="53"/>
        <v>1.1499999999999999</v>
      </c>
      <c r="AM50" s="243">
        <f t="shared" si="54"/>
        <v>-4.845374999999999E-2</v>
      </c>
      <c r="AN50" s="260">
        <f t="shared" si="55"/>
        <v>0.34845375000000001</v>
      </c>
      <c r="AR50" s="261">
        <f t="shared" si="56"/>
        <v>0.23286885863025741</v>
      </c>
      <c r="AS50" s="243">
        <f t="shared" si="57"/>
        <v>1.3195901989047918</v>
      </c>
      <c r="AT50" s="262">
        <f t="shared" si="58"/>
        <v>0.62904546564205799</v>
      </c>
      <c r="AU50" s="262">
        <f t="shared" si="59"/>
        <v>0.96899207162910261</v>
      </c>
      <c r="AV50" s="263">
        <f t="shared" si="60"/>
        <v>0.5980375372711606</v>
      </c>
      <c r="AW50" s="263">
        <f t="shared" si="61"/>
        <v>0.37095453435794201</v>
      </c>
      <c r="AX50" s="263">
        <f t="shared" si="62"/>
        <v>3.1007928370897386E-2</v>
      </c>
      <c r="AY50" s="281">
        <f t="shared" si="63"/>
        <v>0.4019624627288394</v>
      </c>
    </row>
    <row r="51" spans="2:51" s="74" customFormat="1" ht="15" customHeight="1">
      <c r="B51" s="94"/>
      <c r="C51" s="86"/>
      <c r="D51" s="86"/>
      <c r="E51" s="95"/>
      <c r="F51" s="86"/>
      <c r="G51" s="86"/>
      <c r="H51" s="94"/>
      <c r="I51" s="69"/>
      <c r="J51" s="69"/>
      <c r="K51" s="69"/>
      <c r="L51" s="69"/>
      <c r="M51" s="351"/>
      <c r="N51" s="69"/>
      <c r="O51" s="86"/>
      <c r="P51" s="86"/>
      <c r="Q51" s="86"/>
      <c r="R51" s="69"/>
      <c r="S51" s="87"/>
      <c r="T51" s="69"/>
      <c r="U51" s="89"/>
      <c r="V51" s="89"/>
      <c r="W51" s="69"/>
      <c r="Y51" s="96"/>
      <c r="Z51" s="264"/>
      <c r="AA51" s="243">
        <f t="shared" si="64"/>
        <v>0.2</v>
      </c>
      <c r="AB51" s="243">
        <f t="shared" si="43"/>
        <v>0.2</v>
      </c>
      <c r="AC51" s="243">
        <f t="shared" si="44"/>
        <v>0.36742473151943239</v>
      </c>
      <c r="AD51" s="243">
        <f t="shared" si="45"/>
        <v>1.4696989260777296</v>
      </c>
      <c r="AE51" s="262">
        <f t="shared" si="46"/>
        <v>0.69833473993963158</v>
      </c>
      <c r="AF51" s="262">
        <f t="shared" si="47"/>
        <v>0.98116686944113118</v>
      </c>
      <c r="AG51" s="263">
        <f t="shared" si="48"/>
        <v>0.67950160938076287</v>
      </c>
      <c r="AH51" s="263">
        <f t="shared" si="49"/>
        <v>0.30166526006036842</v>
      </c>
      <c r="AI51" s="263">
        <f t="shared" si="50"/>
        <v>1.8833130558868816E-2</v>
      </c>
      <c r="AJ51" s="263">
        <f t="shared" si="51"/>
        <v>0.32049839061923713</v>
      </c>
      <c r="AK51" s="243">
        <f t="shared" si="52"/>
        <v>-0.8</v>
      </c>
      <c r="AL51" s="243">
        <f t="shared" si="53"/>
        <v>1.2</v>
      </c>
      <c r="AM51" s="243">
        <f t="shared" si="54"/>
        <v>1.546249999999999E-3</v>
      </c>
      <c r="AN51" s="260">
        <f t="shared" si="55"/>
        <v>0.39845375000000005</v>
      </c>
      <c r="AR51" s="261">
        <f t="shared" si="56"/>
        <v>0.31049181150700988</v>
      </c>
      <c r="AS51" s="243">
        <f t="shared" si="57"/>
        <v>1.2419672460280395</v>
      </c>
      <c r="AT51" s="262">
        <f t="shared" si="58"/>
        <v>0.66970608749323968</v>
      </c>
      <c r="AU51" s="262">
        <f t="shared" si="59"/>
        <v>0.96049052423163261</v>
      </c>
      <c r="AV51" s="263">
        <f t="shared" si="60"/>
        <v>0.63019661172487229</v>
      </c>
      <c r="AW51" s="263">
        <f t="shared" si="61"/>
        <v>0.33029391250676032</v>
      </c>
      <c r="AX51" s="263">
        <f t="shared" si="62"/>
        <v>3.9509475768367386E-2</v>
      </c>
      <c r="AY51" s="281">
        <f t="shared" si="63"/>
        <v>0.36980338827512771</v>
      </c>
    </row>
    <row r="52" spans="2:51" s="74" customFormat="1" ht="15" customHeight="1">
      <c r="B52" s="94"/>
      <c r="C52" s="86"/>
      <c r="D52" s="86"/>
      <c r="E52" s="95"/>
      <c r="F52" s="86"/>
      <c r="G52" s="86"/>
      <c r="H52" s="94"/>
      <c r="I52" s="69"/>
      <c r="J52" s="69"/>
      <c r="K52" s="69"/>
      <c r="L52" s="69"/>
      <c r="M52" s="351"/>
      <c r="N52" s="69"/>
      <c r="O52" s="86"/>
      <c r="P52" s="86"/>
      <c r="Q52" s="86"/>
      <c r="R52" s="86"/>
      <c r="S52" s="197"/>
      <c r="T52" s="69"/>
      <c r="U52" s="89"/>
      <c r="V52" s="89"/>
      <c r="W52" s="69"/>
      <c r="Y52" s="96"/>
      <c r="Z52" s="264"/>
      <c r="AA52" s="243">
        <f t="shared" si="64"/>
        <v>0.25</v>
      </c>
      <c r="AB52" s="243">
        <f t="shared" si="43"/>
        <v>0.25</v>
      </c>
      <c r="AC52" s="243">
        <f t="shared" si="44"/>
        <v>0.45928091439929042</v>
      </c>
      <c r="AD52" s="243">
        <f t="shared" si="45"/>
        <v>1.3778427431978713</v>
      </c>
      <c r="AE52" s="262">
        <f t="shared" si="46"/>
        <v>0.74199925765616126</v>
      </c>
      <c r="AF52" s="262">
        <f t="shared" si="47"/>
        <v>0.97432623626031001</v>
      </c>
      <c r="AG52" s="263">
        <f t="shared" si="48"/>
        <v>0.71632549391647116</v>
      </c>
      <c r="AH52" s="263">
        <f t="shared" si="49"/>
        <v>0.25800074234383874</v>
      </c>
      <c r="AI52" s="263">
        <f t="shared" si="50"/>
        <v>2.5673763739689992E-2</v>
      </c>
      <c r="AJ52" s="263">
        <f t="shared" si="51"/>
        <v>0.28367450608352884</v>
      </c>
      <c r="AK52" s="243">
        <f t="shared" si="52"/>
        <v>-0.75</v>
      </c>
      <c r="AL52" s="243">
        <f t="shared" si="53"/>
        <v>1.25</v>
      </c>
      <c r="AM52" s="243">
        <f t="shared" si="54"/>
        <v>5.1546249999999988E-2</v>
      </c>
      <c r="AN52" s="260">
        <f t="shared" si="55"/>
        <v>0.44845374999999998</v>
      </c>
      <c r="AR52" s="261">
        <f t="shared" si="56"/>
        <v>0.3881147643837623</v>
      </c>
      <c r="AS52" s="243">
        <f t="shared" si="57"/>
        <v>1.1643442931512868</v>
      </c>
      <c r="AT52" s="262">
        <f t="shared" si="58"/>
        <v>0.70845512450509729</v>
      </c>
      <c r="AU52" s="262">
        <f t="shared" si="59"/>
        <v>0.9501830931716394</v>
      </c>
      <c r="AV52" s="263">
        <f t="shared" si="60"/>
        <v>0.65863821767673669</v>
      </c>
      <c r="AW52" s="263">
        <f t="shared" si="61"/>
        <v>0.29154487549490271</v>
      </c>
      <c r="AX52" s="263">
        <f t="shared" si="62"/>
        <v>4.9816906828360596E-2</v>
      </c>
      <c r="AY52" s="281">
        <f t="shared" si="63"/>
        <v>0.34136178232326331</v>
      </c>
    </row>
    <row r="53" spans="2:51" s="74" customFormat="1" ht="15" customHeight="1">
      <c r="B53" s="97"/>
      <c r="C53" s="86"/>
      <c r="D53" s="86"/>
      <c r="E53" s="95"/>
      <c r="F53" s="86"/>
      <c r="G53" s="86"/>
      <c r="H53" s="94"/>
      <c r="I53" s="69"/>
      <c r="J53" s="69"/>
      <c r="K53" s="69"/>
      <c r="L53" s="69"/>
      <c r="M53" s="351"/>
      <c r="N53" s="69"/>
      <c r="O53" s="86"/>
      <c r="P53" s="86"/>
      <c r="Q53" s="86"/>
      <c r="R53" s="69"/>
      <c r="S53" s="87"/>
      <c r="T53" s="69"/>
      <c r="U53" s="89"/>
      <c r="V53" s="89"/>
      <c r="W53" s="69"/>
      <c r="Y53" s="96"/>
      <c r="Z53" s="264"/>
      <c r="AA53" s="243">
        <f t="shared" si="64"/>
        <v>0.3</v>
      </c>
      <c r="AB53" s="243">
        <f t="shared" si="43"/>
        <v>0.3</v>
      </c>
      <c r="AC53" s="243">
        <f t="shared" si="44"/>
        <v>0.5511370972791485</v>
      </c>
      <c r="AD53" s="243">
        <f t="shared" si="45"/>
        <v>1.2859865603180132</v>
      </c>
      <c r="AE53" s="262">
        <f t="shared" si="46"/>
        <v>0.7821354632842199</v>
      </c>
      <c r="AF53" s="262">
        <f t="shared" si="47"/>
        <v>0.96551831319065073</v>
      </c>
      <c r="AG53" s="263">
        <f t="shared" si="48"/>
        <v>0.74765377647487075</v>
      </c>
      <c r="AH53" s="263">
        <f t="shared" si="49"/>
        <v>0.2178645367157801</v>
      </c>
      <c r="AI53" s="263">
        <f t="shared" si="50"/>
        <v>3.4481686809349266E-2</v>
      </c>
      <c r="AJ53" s="263">
        <f t="shared" si="51"/>
        <v>0.25234622352512925</v>
      </c>
      <c r="AK53" s="243">
        <f t="shared" si="52"/>
        <v>-0.7</v>
      </c>
      <c r="AL53" s="243">
        <f t="shared" si="53"/>
        <v>1.3</v>
      </c>
      <c r="AM53" s="243">
        <f t="shared" si="54"/>
        <v>0.10154624999999998</v>
      </c>
      <c r="AN53" s="260">
        <f t="shared" si="55"/>
        <v>0.49845375000000003</v>
      </c>
      <c r="AR53" s="261">
        <f t="shared" si="56"/>
        <v>0.46573771726051472</v>
      </c>
      <c r="AS53" s="243">
        <f t="shared" si="57"/>
        <v>1.0867213402745344</v>
      </c>
      <c r="AT53" s="262">
        <f t="shared" si="58"/>
        <v>0.74494056007887655</v>
      </c>
      <c r="AU53" s="262">
        <f t="shared" si="59"/>
        <v>0.93783571890177209</v>
      </c>
      <c r="AV53" s="263">
        <f t="shared" si="60"/>
        <v>0.68277627898064863</v>
      </c>
      <c r="AW53" s="263">
        <f t="shared" si="61"/>
        <v>0.25505943992112345</v>
      </c>
      <c r="AX53" s="263">
        <f t="shared" si="62"/>
        <v>6.2164281098227914E-2</v>
      </c>
      <c r="AY53" s="281">
        <f t="shared" si="63"/>
        <v>0.31722372101935137</v>
      </c>
    </row>
    <row r="54" spans="2:51" s="74" customFormat="1" ht="15" customHeight="1"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351"/>
      <c r="N54" s="100"/>
      <c r="O54" s="100"/>
      <c r="P54" s="69"/>
      <c r="Q54" s="69"/>
      <c r="S54" s="195"/>
      <c r="U54" s="89"/>
      <c r="V54" s="89"/>
      <c r="Y54" s="96"/>
      <c r="Z54" s="264"/>
      <c r="AA54" s="243">
        <f t="shared" si="64"/>
        <v>0.35</v>
      </c>
      <c r="AB54" s="243">
        <f t="shared" si="43"/>
        <v>0.35</v>
      </c>
      <c r="AC54" s="243">
        <f t="shared" si="44"/>
        <v>0.64299328015900659</v>
      </c>
      <c r="AD54" s="243">
        <f t="shared" si="45"/>
        <v>1.1941303774381551</v>
      </c>
      <c r="AE54" s="262">
        <f t="shared" si="46"/>
        <v>0.81841197206305605</v>
      </c>
      <c r="AF54" s="262">
        <f t="shared" si="47"/>
        <v>0.95436684056984133</v>
      </c>
      <c r="AG54" s="263">
        <f t="shared" si="48"/>
        <v>0.77277881263289738</v>
      </c>
      <c r="AH54" s="263">
        <f t="shared" si="49"/>
        <v>0.18158802793694395</v>
      </c>
      <c r="AI54" s="263">
        <f t="shared" si="50"/>
        <v>4.5633159430158665E-2</v>
      </c>
      <c r="AJ54" s="263">
        <f t="shared" si="51"/>
        <v>0.22722118736710262</v>
      </c>
      <c r="AK54" s="243">
        <f t="shared" si="52"/>
        <v>-0.65</v>
      </c>
      <c r="AL54" s="243">
        <f t="shared" si="53"/>
        <v>1.35</v>
      </c>
      <c r="AM54" s="243">
        <f t="shared" si="54"/>
        <v>0.15154624999999997</v>
      </c>
      <c r="AN54" s="260">
        <f t="shared" si="55"/>
        <v>0.54845374999999996</v>
      </c>
      <c r="AR54" s="261">
        <f t="shared" si="56"/>
        <v>0.54336067013726719</v>
      </c>
      <c r="AS54" s="243">
        <f t="shared" si="57"/>
        <v>1.0090983873977821</v>
      </c>
      <c r="AT54" s="262">
        <f t="shared" si="58"/>
        <v>0.77888353320106207</v>
      </c>
      <c r="AU54" s="262">
        <f t="shared" si="59"/>
        <v>0.92322167179426162</v>
      </c>
      <c r="AV54" s="263">
        <f t="shared" si="60"/>
        <v>0.70210520499532381</v>
      </c>
      <c r="AW54" s="263">
        <f t="shared" si="61"/>
        <v>0.22111646679893793</v>
      </c>
      <c r="AX54" s="263">
        <f t="shared" si="62"/>
        <v>7.6778328205738378E-2</v>
      </c>
      <c r="AY54" s="281">
        <f t="shared" si="63"/>
        <v>0.29789479500467619</v>
      </c>
    </row>
    <row r="55" spans="2:51" s="74" customFormat="1" ht="15" customHeight="1">
      <c r="B55" s="97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351"/>
      <c r="N55" s="100"/>
      <c r="O55" s="100"/>
      <c r="P55" s="69"/>
      <c r="Q55" s="69"/>
      <c r="S55" s="195"/>
      <c r="U55" s="89"/>
      <c r="V55" s="89"/>
      <c r="Y55" s="96"/>
      <c r="Z55" s="264"/>
      <c r="AA55" s="243">
        <f t="shared" si="64"/>
        <v>0.39999999999999997</v>
      </c>
      <c r="AB55" s="243">
        <f>0.5+(-0.5+AA55)*$Z$45</f>
        <v>0.39999999999999997</v>
      </c>
      <c r="AC55" s="243">
        <f t="shared" si="44"/>
        <v>0.73484946303886456</v>
      </c>
      <c r="AD55" s="243">
        <f t="shared" si="45"/>
        <v>1.1022741945582972</v>
      </c>
      <c r="AE55" s="262">
        <f t="shared" si="46"/>
        <v>0.85065205717045222</v>
      </c>
      <c r="AF55" s="262">
        <f t="shared" si="47"/>
        <v>0.94048418861668415</v>
      </c>
      <c r="AG55" s="263">
        <f t="shared" si="48"/>
        <v>0.79113624578713626</v>
      </c>
      <c r="AH55" s="263">
        <f t="shared" si="49"/>
        <v>0.14934794282954778</v>
      </c>
      <c r="AI55" s="263">
        <f t="shared" si="50"/>
        <v>5.9515811383315853E-2</v>
      </c>
      <c r="AJ55" s="263">
        <f t="shared" si="51"/>
        <v>0.20886375421286374</v>
      </c>
      <c r="AK55" s="243">
        <f t="shared" si="52"/>
        <v>-0.60000000000000009</v>
      </c>
      <c r="AL55" s="243">
        <f t="shared" si="53"/>
        <v>1.4</v>
      </c>
      <c r="AM55" s="243">
        <f t="shared" si="54"/>
        <v>0.20154624999999995</v>
      </c>
      <c r="AN55" s="260">
        <f t="shared" si="55"/>
        <v>0.59845375000000001</v>
      </c>
      <c r="AR55" s="261">
        <f t="shared" si="56"/>
        <v>0.62098362301401966</v>
      </c>
      <c r="AS55" s="243">
        <f t="shared" si="57"/>
        <v>0.93147543452102965</v>
      </c>
      <c r="AT55" s="262">
        <f t="shared" si="58"/>
        <v>0.81008334311731078</v>
      </c>
      <c r="AU55" s="262">
        <f t="shared" si="59"/>
        <v>0.90613182729914543</v>
      </c>
      <c r="AV55" s="263">
        <f t="shared" si="60"/>
        <v>0.7162151704164561</v>
      </c>
      <c r="AW55" s="263">
        <f t="shared" si="61"/>
        <v>0.18991665688268922</v>
      </c>
      <c r="AX55" s="263">
        <f t="shared" si="62"/>
        <v>9.3868172700854569E-2</v>
      </c>
      <c r="AY55" s="281">
        <f t="shared" si="63"/>
        <v>0.2837848295835439</v>
      </c>
    </row>
    <row r="56" spans="2:51" s="74" customFormat="1" ht="15" customHeight="1"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351"/>
      <c r="N56" s="100"/>
      <c r="O56" s="100"/>
      <c r="P56" s="69"/>
      <c r="Q56" s="69"/>
      <c r="S56" s="195"/>
      <c r="U56" s="89"/>
      <c r="V56" s="89"/>
      <c r="Y56" s="96"/>
      <c r="Z56" s="264"/>
      <c r="AA56" s="243">
        <f t="shared" si="64"/>
        <v>0.44999999999999996</v>
      </c>
      <c r="AB56" s="243">
        <f t="shared" si="43"/>
        <v>0.44999999999999996</v>
      </c>
      <c r="AC56" s="243">
        <f t="shared" si="44"/>
        <v>0.82670564591872275</v>
      </c>
      <c r="AD56" s="243">
        <f t="shared" si="45"/>
        <v>1.0104180116784389</v>
      </c>
      <c r="AE56" s="262">
        <f t="shared" si="46"/>
        <v>0.87882604982001944</v>
      </c>
      <c r="AF56" s="262">
        <f t="shared" si="47"/>
        <v>0.92349024564503035</v>
      </c>
      <c r="AG56" s="263">
        <f t="shared" si="48"/>
        <v>0.80231629546504979</v>
      </c>
      <c r="AH56" s="263">
        <f t="shared" si="49"/>
        <v>0.12117395017998056</v>
      </c>
      <c r="AI56" s="263">
        <f t="shared" si="50"/>
        <v>7.650975435496965E-2</v>
      </c>
      <c r="AJ56" s="263">
        <f t="shared" si="51"/>
        <v>0.19768370453495021</v>
      </c>
      <c r="AK56" s="243">
        <f t="shared" si="52"/>
        <v>-0.55000000000000004</v>
      </c>
      <c r="AL56" s="243">
        <f t="shared" si="53"/>
        <v>1.45</v>
      </c>
      <c r="AM56" s="243">
        <f t="shared" si="54"/>
        <v>0.25154624999999997</v>
      </c>
      <c r="AN56" s="260">
        <f t="shared" si="55"/>
        <v>0.64845374999999994</v>
      </c>
      <c r="AR56" s="261">
        <f t="shared" si="56"/>
        <v>0.69860657589077213</v>
      </c>
      <c r="AS56" s="243">
        <f t="shared" si="57"/>
        <v>0.85385248164427707</v>
      </c>
      <c r="AT56" s="262">
        <f t="shared" si="58"/>
        <v>0.83841850762676751</v>
      </c>
      <c r="AU56" s="262">
        <f t="shared" si="59"/>
        <v>0.88638590436521447</v>
      </c>
      <c r="AV56" s="263">
        <f t="shared" si="60"/>
        <v>0.72480441199198209</v>
      </c>
      <c r="AW56" s="263">
        <f t="shared" si="61"/>
        <v>0.16158149237323249</v>
      </c>
      <c r="AX56" s="263">
        <f t="shared" si="62"/>
        <v>0.11361409563478553</v>
      </c>
      <c r="AY56" s="281">
        <f t="shared" si="63"/>
        <v>0.27519558800801791</v>
      </c>
    </row>
    <row r="57" spans="2:51" s="74" customFormat="1" ht="15" customHeight="1">
      <c r="B57" s="94"/>
      <c r="C57" s="86"/>
      <c r="D57" s="86"/>
      <c r="E57" s="95"/>
      <c r="F57" s="86"/>
      <c r="G57" s="86"/>
      <c r="H57" s="94"/>
      <c r="I57" s="69"/>
      <c r="J57" s="69"/>
      <c r="K57" s="69"/>
      <c r="L57" s="69"/>
      <c r="M57" s="351"/>
      <c r="N57" s="69"/>
      <c r="O57" s="86"/>
      <c r="P57" s="69"/>
      <c r="Q57" s="69"/>
      <c r="S57" s="195"/>
      <c r="U57" s="89"/>
      <c r="V57" s="89"/>
      <c r="Y57" s="96"/>
      <c r="Z57" s="264"/>
      <c r="AA57" s="243">
        <f t="shared" si="64"/>
        <v>0.49999999999999994</v>
      </c>
      <c r="AB57" s="243">
        <f t="shared" si="43"/>
        <v>0.49999999999999994</v>
      </c>
      <c r="AC57" s="243">
        <f t="shared" si="44"/>
        <v>0.91856182879858073</v>
      </c>
      <c r="AD57" s="243">
        <f t="shared" si="45"/>
        <v>0.91856182879858084</v>
      </c>
      <c r="AE57" s="262">
        <f t="shared" si="46"/>
        <v>0.90303534434775634</v>
      </c>
      <c r="AF57" s="262">
        <f t="shared" si="47"/>
        <v>0.90303534434775634</v>
      </c>
      <c r="AG57" s="263">
        <f t="shared" si="48"/>
        <v>0.80607068869551268</v>
      </c>
      <c r="AH57" s="263">
        <f t="shared" si="49"/>
        <v>9.6964655652243659E-2</v>
      </c>
      <c r="AI57" s="263">
        <f t="shared" si="50"/>
        <v>9.6964655652243659E-2</v>
      </c>
      <c r="AJ57" s="263">
        <f t="shared" si="51"/>
        <v>0.19392931130448732</v>
      </c>
      <c r="AK57" s="243">
        <f t="shared" si="52"/>
        <v>-0.5</v>
      </c>
      <c r="AL57" s="243">
        <f t="shared" si="53"/>
        <v>1.5</v>
      </c>
      <c r="AM57" s="243">
        <f t="shared" si="54"/>
        <v>0.3015462499999999</v>
      </c>
      <c r="AN57" s="260">
        <f t="shared" si="55"/>
        <v>0.69845374999999998</v>
      </c>
      <c r="AR57" s="261">
        <f t="shared" si="56"/>
        <v>0.77622952876752449</v>
      </c>
      <c r="AS57" s="243">
        <f t="shared" si="57"/>
        <v>0.7762295287675246</v>
      </c>
      <c r="AT57" s="262">
        <f t="shared" si="58"/>
        <v>0.8638441099857137</v>
      </c>
      <c r="AU57" s="262">
        <f t="shared" si="59"/>
        <v>0.8638441099857137</v>
      </c>
      <c r="AV57" s="263">
        <f t="shared" si="60"/>
        <v>0.72768821997142741</v>
      </c>
      <c r="AW57" s="263">
        <f t="shared" si="61"/>
        <v>0.1361558900142863</v>
      </c>
      <c r="AX57" s="263">
        <f t="shared" si="62"/>
        <v>0.1361558900142863</v>
      </c>
      <c r="AY57" s="281">
        <f t="shared" si="63"/>
        <v>0.27231178002857259</v>
      </c>
    </row>
    <row r="58" spans="2:51" s="74" customFormat="1" ht="15" customHeight="1">
      <c r="B58" s="94"/>
      <c r="C58" s="86"/>
      <c r="D58" s="86"/>
      <c r="E58" s="95"/>
      <c r="F58" s="86"/>
      <c r="G58" s="86"/>
      <c r="H58" s="94"/>
      <c r="I58" s="69"/>
      <c r="J58" s="69"/>
      <c r="K58" s="69"/>
      <c r="L58" s="69"/>
      <c r="M58" s="351"/>
      <c r="N58" s="69"/>
      <c r="O58" s="86"/>
      <c r="P58" s="69"/>
      <c r="Q58" s="69"/>
      <c r="S58" s="195"/>
      <c r="U58" s="89"/>
      <c r="V58" s="89"/>
      <c r="Y58" s="96"/>
      <c r="Z58" s="264"/>
      <c r="AA58" s="243">
        <f t="shared" si="64"/>
        <v>0.54999999999999993</v>
      </c>
      <c r="AB58" s="243">
        <f t="shared" si="43"/>
        <v>0.54999999999999993</v>
      </c>
      <c r="AC58" s="243">
        <f t="shared" si="44"/>
        <v>1.0104180116784387</v>
      </c>
      <c r="AD58" s="243">
        <f t="shared" si="45"/>
        <v>0.82670564591872286</v>
      </c>
      <c r="AE58" s="262">
        <f t="shared" si="46"/>
        <v>0.92349024564503024</v>
      </c>
      <c r="AF58" s="262">
        <f t="shared" si="47"/>
        <v>0.87882604982001955</v>
      </c>
      <c r="AG58" s="263">
        <f t="shared" si="48"/>
        <v>0.80231629546504979</v>
      </c>
      <c r="AH58" s="263">
        <f t="shared" si="49"/>
        <v>7.6509754354969761E-2</v>
      </c>
      <c r="AI58" s="263">
        <f t="shared" si="50"/>
        <v>0.12117395017998045</v>
      </c>
      <c r="AJ58" s="263">
        <f t="shared" si="51"/>
        <v>0.19768370453495021</v>
      </c>
      <c r="AK58" s="243">
        <f t="shared" si="52"/>
        <v>-0.45000000000000007</v>
      </c>
      <c r="AL58" s="243">
        <f t="shared" si="53"/>
        <v>1.5499999999999998</v>
      </c>
      <c r="AM58" s="243">
        <f t="shared" si="54"/>
        <v>0.35154624999999995</v>
      </c>
      <c r="AN58" s="260">
        <f t="shared" si="55"/>
        <v>0.74845374999999992</v>
      </c>
      <c r="AR58" s="261">
        <f t="shared" si="56"/>
        <v>0.85385248164427696</v>
      </c>
      <c r="AS58" s="243">
        <f t="shared" si="57"/>
        <v>0.69860657589077224</v>
      </c>
      <c r="AT58" s="262">
        <f t="shared" si="58"/>
        <v>0.88638590436521447</v>
      </c>
      <c r="AU58" s="262">
        <f t="shared" si="59"/>
        <v>0.83841850762676751</v>
      </c>
      <c r="AV58" s="263">
        <f t="shared" si="60"/>
        <v>0.72480441199198209</v>
      </c>
      <c r="AW58" s="263">
        <f t="shared" si="61"/>
        <v>0.11361409563478553</v>
      </c>
      <c r="AX58" s="263">
        <f t="shared" si="62"/>
        <v>0.16158149237323249</v>
      </c>
      <c r="AY58" s="281">
        <f t="shared" si="63"/>
        <v>0.27519558800801791</v>
      </c>
    </row>
    <row r="59" spans="2:51" s="74" customFormat="1" ht="15" customHeight="1">
      <c r="B59" s="94"/>
      <c r="C59" s="86"/>
      <c r="D59" s="86"/>
      <c r="E59" s="95"/>
      <c r="F59" s="86"/>
      <c r="G59" s="86"/>
      <c r="H59" s="94"/>
      <c r="I59" s="69"/>
      <c r="J59" s="69"/>
      <c r="K59" s="69"/>
      <c r="L59" s="69"/>
      <c r="M59" s="351"/>
      <c r="N59" s="69"/>
      <c r="O59" s="86"/>
      <c r="P59" s="69"/>
      <c r="Q59" s="69"/>
      <c r="S59" s="195"/>
      <c r="U59" s="89"/>
      <c r="V59" s="89"/>
      <c r="Y59" s="96"/>
      <c r="Z59" s="264"/>
      <c r="AA59" s="243">
        <f t="shared" si="64"/>
        <v>0.6</v>
      </c>
      <c r="AB59" s="243">
        <f t="shared" si="43"/>
        <v>0.6</v>
      </c>
      <c r="AC59" s="243">
        <f t="shared" si="44"/>
        <v>1.102274194558297</v>
      </c>
      <c r="AD59" s="243">
        <f t="shared" si="45"/>
        <v>0.73484946303886478</v>
      </c>
      <c r="AE59" s="262">
        <f t="shared" si="46"/>
        <v>0.94048418861668415</v>
      </c>
      <c r="AF59" s="262">
        <f t="shared" si="47"/>
        <v>0.85065205717045234</v>
      </c>
      <c r="AG59" s="263">
        <f t="shared" si="48"/>
        <v>0.79113624578713648</v>
      </c>
      <c r="AH59" s="263">
        <f t="shared" si="49"/>
        <v>5.9515811383315853E-2</v>
      </c>
      <c r="AI59" s="263">
        <f t="shared" si="50"/>
        <v>0.14934794282954766</v>
      </c>
      <c r="AJ59" s="263">
        <f t="shared" si="51"/>
        <v>0.20886375421286352</v>
      </c>
      <c r="AK59" s="243">
        <f t="shared" si="52"/>
        <v>-0.4</v>
      </c>
      <c r="AL59" s="243">
        <f t="shared" si="53"/>
        <v>1.6</v>
      </c>
      <c r="AM59" s="243">
        <f t="shared" si="54"/>
        <v>0.40154624999999999</v>
      </c>
      <c r="AN59" s="260">
        <f t="shared" si="55"/>
        <v>0.79845374999999996</v>
      </c>
      <c r="AR59" s="261">
        <f t="shared" si="56"/>
        <v>0.93147543452102943</v>
      </c>
      <c r="AS59" s="243">
        <f t="shared" si="57"/>
        <v>0.62098362301401977</v>
      </c>
      <c r="AT59" s="262">
        <f t="shared" si="58"/>
        <v>0.90613182729914543</v>
      </c>
      <c r="AU59" s="262">
        <f t="shared" si="59"/>
        <v>0.81008334311731089</v>
      </c>
      <c r="AV59" s="263">
        <f t="shared" si="60"/>
        <v>0.71621517041645633</v>
      </c>
      <c r="AW59" s="263">
        <f t="shared" si="61"/>
        <v>9.3868172700854569E-2</v>
      </c>
      <c r="AX59" s="263">
        <f t="shared" si="62"/>
        <v>0.18991665688268911</v>
      </c>
      <c r="AY59" s="281">
        <f t="shared" si="63"/>
        <v>0.28378482958354367</v>
      </c>
    </row>
    <row r="60" spans="2:51" s="74" customFormat="1" ht="15" customHeight="1">
      <c r="B60" s="94"/>
      <c r="C60" s="86"/>
      <c r="D60" s="86"/>
      <c r="E60" s="95"/>
      <c r="F60" s="86"/>
      <c r="G60" s="86"/>
      <c r="H60" s="94"/>
      <c r="I60" s="69"/>
      <c r="J60" s="69"/>
      <c r="K60" s="69"/>
      <c r="L60" s="69"/>
      <c r="M60" s="351"/>
      <c r="N60" s="69"/>
      <c r="O60" s="86"/>
      <c r="P60" s="69"/>
      <c r="Q60" s="69"/>
      <c r="S60" s="195"/>
      <c r="U60" s="89"/>
      <c r="V60" s="89"/>
      <c r="Y60" s="96"/>
      <c r="Z60" s="264"/>
      <c r="AA60" s="243">
        <f t="shared" si="64"/>
        <v>0.65</v>
      </c>
      <c r="AB60" s="243">
        <f t="shared" si="43"/>
        <v>0.65</v>
      </c>
      <c r="AC60" s="243">
        <f t="shared" si="44"/>
        <v>1.1941303774381551</v>
      </c>
      <c r="AD60" s="243">
        <f t="shared" si="45"/>
        <v>0.64299328015900659</v>
      </c>
      <c r="AE60" s="262">
        <f t="shared" si="46"/>
        <v>0.95436684056984133</v>
      </c>
      <c r="AF60" s="262">
        <f t="shared" si="47"/>
        <v>0.81841197206305605</v>
      </c>
      <c r="AG60" s="263">
        <f t="shared" si="48"/>
        <v>0.77277881263289738</v>
      </c>
      <c r="AH60" s="263">
        <f t="shared" si="49"/>
        <v>4.5633159430158665E-2</v>
      </c>
      <c r="AI60" s="263">
        <f t="shared" si="50"/>
        <v>0.18158802793694395</v>
      </c>
      <c r="AJ60" s="263">
        <f t="shared" si="51"/>
        <v>0.22722118736710262</v>
      </c>
      <c r="AK60" s="243">
        <f t="shared" si="52"/>
        <v>-0.35</v>
      </c>
      <c r="AL60" s="243">
        <f t="shared" si="53"/>
        <v>1.65</v>
      </c>
      <c r="AM60" s="243">
        <f t="shared" si="54"/>
        <v>0.45154625000000004</v>
      </c>
      <c r="AN60" s="260">
        <f t="shared" si="55"/>
        <v>0.84845375000000001</v>
      </c>
      <c r="AR60" s="261">
        <f t="shared" si="56"/>
        <v>1.0090983873977821</v>
      </c>
      <c r="AS60" s="243">
        <f t="shared" si="57"/>
        <v>0.54336067013726719</v>
      </c>
      <c r="AT60" s="262">
        <f t="shared" si="58"/>
        <v>0.92322167179426162</v>
      </c>
      <c r="AU60" s="262">
        <f t="shared" si="59"/>
        <v>0.77888353320106207</v>
      </c>
      <c r="AV60" s="263">
        <f t="shared" si="60"/>
        <v>0.70210520499532381</v>
      </c>
      <c r="AW60" s="263">
        <f t="shared" si="61"/>
        <v>7.6778328205738378E-2</v>
      </c>
      <c r="AX60" s="263">
        <f t="shared" si="62"/>
        <v>0.22111646679893793</v>
      </c>
      <c r="AY60" s="281">
        <f t="shared" si="63"/>
        <v>0.29789479500467619</v>
      </c>
    </row>
    <row r="61" spans="2:51" s="74" customFormat="1" ht="15" customHeight="1">
      <c r="B61" s="94"/>
      <c r="C61" s="86"/>
      <c r="D61" s="86"/>
      <c r="E61" s="95"/>
      <c r="F61" s="86"/>
      <c r="G61" s="86"/>
      <c r="H61" s="94"/>
      <c r="I61" s="69"/>
      <c r="J61" s="69"/>
      <c r="K61" s="69"/>
      <c r="L61" s="69"/>
      <c r="M61" s="351"/>
      <c r="N61" s="69"/>
      <c r="O61" s="86"/>
      <c r="P61" s="69"/>
      <c r="Q61" s="69"/>
      <c r="S61" s="195"/>
      <c r="U61" s="89"/>
      <c r="V61" s="89"/>
      <c r="Y61" s="96"/>
      <c r="Z61" s="264"/>
      <c r="AA61" s="243">
        <f t="shared" si="64"/>
        <v>0.70000000000000007</v>
      </c>
      <c r="AB61" s="243">
        <f t="shared" si="43"/>
        <v>0.70000000000000007</v>
      </c>
      <c r="AC61" s="243">
        <f t="shared" si="44"/>
        <v>1.2859865603180132</v>
      </c>
      <c r="AD61" s="243">
        <f t="shared" si="45"/>
        <v>0.55113709727914839</v>
      </c>
      <c r="AE61" s="262">
        <f t="shared" si="46"/>
        <v>0.96551831319065073</v>
      </c>
      <c r="AF61" s="262">
        <f t="shared" si="47"/>
        <v>0.78213546328421979</v>
      </c>
      <c r="AG61" s="263">
        <f t="shared" si="48"/>
        <v>0.74765377647487052</v>
      </c>
      <c r="AH61" s="263">
        <f t="shared" si="49"/>
        <v>3.4481686809349266E-2</v>
      </c>
      <c r="AI61" s="263">
        <f t="shared" si="50"/>
        <v>0.21786453671578021</v>
      </c>
      <c r="AJ61" s="263">
        <f t="shared" si="51"/>
        <v>0.25234622352512948</v>
      </c>
      <c r="AK61" s="243">
        <f t="shared" si="52"/>
        <v>-0.29999999999999993</v>
      </c>
      <c r="AL61" s="243">
        <f t="shared" si="53"/>
        <v>1.7000000000000002</v>
      </c>
      <c r="AM61" s="243">
        <f t="shared" si="54"/>
        <v>0.50154625000000008</v>
      </c>
      <c r="AN61" s="260">
        <f t="shared" si="55"/>
        <v>0.89845375000000005</v>
      </c>
      <c r="AR61" s="261">
        <f t="shared" si="56"/>
        <v>1.0867213402745346</v>
      </c>
      <c r="AS61" s="243">
        <f t="shared" si="57"/>
        <v>0.46573771726051466</v>
      </c>
      <c r="AT61" s="262">
        <f t="shared" si="58"/>
        <v>0.93783571890177209</v>
      </c>
      <c r="AU61" s="262">
        <f t="shared" si="59"/>
        <v>0.74494056007887655</v>
      </c>
      <c r="AV61" s="263">
        <f t="shared" si="60"/>
        <v>0.68277627898064863</v>
      </c>
      <c r="AW61" s="263">
        <f t="shared" si="61"/>
        <v>6.2164281098227914E-2</v>
      </c>
      <c r="AX61" s="263">
        <f t="shared" si="62"/>
        <v>0.25505943992112345</v>
      </c>
      <c r="AY61" s="281">
        <f t="shared" si="63"/>
        <v>0.31722372101935137</v>
      </c>
    </row>
    <row r="62" spans="2:51" s="74" customFormat="1" ht="15" customHeight="1">
      <c r="B62" s="94"/>
      <c r="C62" s="86"/>
      <c r="D62" s="86"/>
      <c r="E62" s="95"/>
      <c r="F62" s="86"/>
      <c r="G62" s="86"/>
      <c r="H62" s="94"/>
      <c r="I62" s="69"/>
      <c r="J62" s="69"/>
      <c r="K62" s="69"/>
      <c r="L62" s="69"/>
      <c r="M62" s="351"/>
      <c r="N62" s="69"/>
      <c r="O62" s="86"/>
      <c r="P62" s="69"/>
      <c r="Q62" s="69"/>
      <c r="S62" s="195"/>
      <c r="U62" s="89"/>
      <c r="V62" s="89"/>
      <c r="Y62" s="96"/>
      <c r="Z62" s="264"/>
      <c r="AA62" s="243">
        <f t="shared" si="64"/>
        <v>0.75000000000000011</v>
      </c>
      <c r="AB62" s="243">
        <f t="shared" si="43"/>
        <v>0.75000000000000011</v>
      </c>
      <c r="AC62" s="243">
        <f t="shared" si="44"/>
        <v>1.3778427431978715</v>
      </c>
      <c r="AD62" s="243">
        <f t="shared" si="45"/>
        <v>0.4592809143992902</v>
      </c>
      <c r="AE62" s="262">
        <f t="shared" si="46"/>
        <v>0.97432623626031001</v>
      </c>
      <c r="AF62" s="262">
        <f t="shared" si="47"/>
        <v>0.74199925765616115</v>
      </c>
      <c r="AG62" s="263">
        <f t="shared" si="48"/>
        <v>0.71632549391647116</v>
      </c>
      <c r="AH62" s="263">
        <f t="shared" si="49"/>
        <v>2.5673763739689992E-2</v>
      </c>
      <c r="AI62" s="263">
        <f t="shared" si="50"/>
        <v>0.25800074234383885</v>
      </c>
      <c r="AJ62" s="263">
        <f t="shared" si="51"/>
        <v>0.28367450608352884</v>
      </c>
      <c r="AK62" s="243">
        <f t="shared" si="52"/>
        <v>-0.24999999999999989</v>
      </c>
      <c r="AL62" s="243">
        <f t="shared" si="53"/>
        <v>1.75</v>
      </c>
      <c r="AM62" s="243">
        <f t="shared" si="54"/>
        <v>0.55154625000000013</v>
      </c>
      <c r="AN62" s="260">
        <f t="shared" si="55"/>
        <v>0.9484537500000001</v>
      </c>
      <c r="AR62" s="261">
        <f t="shared" si="56"/>
        <v>1.1643442931512871</v>
      </c>
      <c r="AS62" s="243">
        <f t="shared" si="57"/>
        <v>0.38811476438376213</v>
      </c>
      <c r="AT62" s="262">
        <f t="shared" si="58"/>
        <v>0.95018309317163951</v>
      </c>
      <c r="AU62" s="262">
        <f t="shared" si="59"/>
        <v>0.70845512450509718</v>
      </c>
      <c r="AV62" s="263">
        <f t="shared" si="60"/>
        <v>0.65863821767673669</v>
      </c>
      <c r="AW62" s="263">
        <f t="shared" si="61"/>
        <v>4.9816906828360485E-2</v>
      </c>
      <c r="AX62" s="263">
        <f t="shared" si="62"/>
        <v>0.29154487549490282</v>
      </c>
      <c r="AY62" s="281">
        <f t="shared" si="63"/>
        <v>0.34136178232326331</v>
      </c>
    </row>
    <row r="63" spans="2:51" s="74" customFormat="1" ht="15" customHeight="1">
      <c r="B63" s="94"/>
      <c r="C63" s="86"/>
      <c r="D63" s="86"/>
      <c r="E63" s="95"/>
      <c r="F63" s="86"/>
      <c r="G63" s="86"/>
      <c r="H63" s="94"/>
      <c r="I63" s="69"/>
      <c r="J63" s="69"/>
      <c r="K63" s="69"/>
      <c r="L63" s="69"/>
      <c r="M63" s="351"/>
      <c r="N63" s="69"/>
      <c r="O63" s="86"/>
      <c r="P63" s="69"/>
      <c r="Q63" s="69"/>
      <c r="S63" s="195"/>
      <c r="U63" s="89"/>
      <c r="V63" s="89"/>
      <c r="Y63" s="96"/>
      <c r="Z63" s="264"/>
      <c r="AA63" s="243">
        <f t="shared" si="64"/>
        <v>0.80000000000000016</v>
      </c>
      <c r="AB63" s="243">
        <f t="shared" si="43"/>
        <v>0.80000000000000016</v>
      </c>
      <c r="AC63" s="243">
        <f t="shared" si="44"/>
        <v>1.4696989260777296</v>
      </c>
      <c r="AD63" s="243">
        <f t="shared" si="45"/>
        <v>0.367424731519432</v>
      </c>
      <c r="AE63" s="262">
        <f t="shared" si="46"/>
        <v>0.98116686944113118</v>
      </c>
      <c r="AF63" s="262">
        <f t="shared" si="47"/>
        <v>0.69833473993963135</v>
      </c>
      <c r="AG63" s="263">
        <f t="shared" si="48"/>
        <v>0.67950160938076243</v>
      </c>
      <c r="AH63" s="263">
        <f t="shared" si="49"/>
        <v>1.8833130558868816E-2</v>
      </c>
      <c r="AI63" s="263">
        <f t="shared" si="50"/>
        <v>0.30166526006036865</v>
      </c>
      <c r="AJ63" s="263">
        <f t="shared" si="51"/>
        <v>0.32049839061923757</v>
      </c>
      <c r="AK63" s="243">
        <f t="shared" si="52"/>
        <v>-0.19999999999999984</v>
      </c>
      <c r="AL63" s="243">
        <f t="shared" si="53"/>
        <v>1.8000000000000003</v>
      </c>
      <c r="AM63" s="243">
        <f t="shared" si="54"/>
        <v>0.60154625000000017</v>
      </c>
      <c r="AN63" s="260">
        <f t="shared" si="55"/>
        <v>0.99845375000000014</v>
      </c>
      <c r="AR63" s="261">
        <f t="shared" si="56"/>
        <v>1.2419672460280395</v>
      </c>
      <c r="AS63" s="243">
        <f t="shared" si="57"/>
        <v>0.31049181150700955</v>
      </c>
      <c r="AT63" s="262">
        <f t="shared" si="58"/>
        <v>0.96049052423163261</v>
      </c>
      <c r="AU63" s="262">
        <f t="shared" si="59"/>
        <v>0.66970608749323945</v>
      </c>
      <c r="AV63" s="263">
        <f t="shared" si="60"/>
        <v>0.63019661172487207</v>
      </c>
      <c r="AW63" s="263">
        <f t="shared" si="61"/>
        <v>3.9509475768367386E-2</v>
      </c>
      <c r="AX63" s="263">
        <f t="shared" si="62"/>
        <v>0.33029391250676055</v>
      </c>
      <c r="AY63" s="281">
        <f t="shared" si="63"/>
        <v>0.36980338827512793</v>
      </c>
    </row>
    <row r="64" spans="2:51" s="74" customFormat="1" ht="15" customHeight="1">
      <c r="B64" s="94"/>
      <c r="C64" s="86"/>
      <c r="D64" s="86"/>
      <c r="E64" s="95"/>
      <c r="F64" s="86"/>
      <c r="G64" s="86"/>
      <c r="H64" s="94"/>
      <c r="I64" s="69"/>
      <c r="J64" s="69"/>
      <c r="K64" s="69"/>
      <c r="L64" s="69"/>
      <c r="M64" s="351"/>
      <c r="N64" s="69"/>
      <c r="O64" s="86"/>
      <c r="P64" s="69"/>
      <c r="Q64" s="69"/>
      <c r="S64" s="195"/>
      <c r="U64" s="89"/>
      <c r="V64" s="89"/>
      <c r="Y64" s="96"/>
      <c r="Z64" s="264"/>
      <c r="AA64" s="243">
        <f t="shared" si="64"/>
        <v>0.8500000000000002</v>
      </c>
      <c r="AB64" s="243">
        <f t="shared" si="43"/>
        <v>0.8500000000000002</v>
      </c>
      <c r="AC64" s="243">
        <f t="shared" si="44"/>
        <v>1.5615551089575876</v>
      </c>
      <c r="AD64" s="243">
        <f t="shared" si="45"/>
        <v>0.27556854863957386</v>
      </c>
      <c r="AE64" s="262">
        <f t="shared" si="46"/>
        <v>0.98639083840010811</v>
      </c>
      <c r="AF64" s="262">
        <f t="shared" si="47"/>
        <v>0.65162552697873388</v>
      </c>
      <c r="AG64" s="263">
        <f t="shared" si="48"/>
        <v>0.63801636537884199</v>
      </c>
      <c r="AH64" s="263">
        <f t="shared" si="49"/>
        <v>1.3609161599891895E-2</v>
      </c>
      <c r="AI64" s="263">
        <f t="shared" si="50"/>
        <v>0.34837447302126612</v>
      </c>
      <c r="AJ64" s="263">
        <f t="shared" si="51"/>
        <v>0.36198363462115801</v>
      </c>
      <c r="AK64" s="243">
        <f t="shared" si="52"/>
        <v>-0.1499999999999998</v>
      </c>
      <c r="AL64" s="243">
        <f t="shared" si="53"/>
        <v>1.85</v>
      </c>
      <c r="AM64" s="243">
        <f t="shared" si="54"/>
        <v>0.65154625000000022</v>
      </c>
      <c r="AN64" s="260">
        <f t="shared" si="55"/>
        <v>1.0484537500000002</v>
      </c>
      <c r="AR64" s="261">
        <f t="shared" si="56"/>
        <v>1.319590198904792</v>
      </c>
      <c r="AS64" s="243">
        <f t="shared" si="57"/>
        <v>0.23286885863025705</v>
      </c>
      <c r="AT64" s="262">
        <f t="shared" si="58"/>
        <v>0.96899207162910261</v>
      </c>
      <c r="AU64" s="262">
        <f t="shared" si="59"/>
        <v>0.62904546564205777</v>
      </c>
      <c r="AV64" s="263">
        <f t="shared" si="60"/>
        <v>0.59803753727116038</v>
      </c>
      <c r="AW64" s="263">
        <f t="shared" si="61"/>
        <v>3.1007928370897386E-2</v>
      </c>
      <c r="AX64" s="263">
        <f t="shared" si="62"/>
        <v>0.37095453435794223</v>
      </c>
      <c r="AY64" s="281">
        <f t="shared" si="63"/>
        <v>0.40196246272883962</v>
      </c>
    </row>
    <row r="65" spans="2:51" s="74" customFormat="1" ht="15" customHeight="1">
      <c r="B65" s="94"/>
      <c r="C65" s="86"/>
      <c r="D65" s="86"/>
      <c r="E65" s="95"/>
      <c r="F65" s="86"/>
      <c r="G65" s="86"/>
      <c r="H65" s="94"/>
      <c r="I65" s="69"/>
      <c r="J65" s="69"/>
      <c r="K65" s="69"/>
      <c r="L65" s="69"/>
      <c r="M65" s="351"/>
      <c r="N65" s="69"/>
      <c r="O65" s="86"/>
      <c r="P65" s="69"/>
      <c r="Q65" s="69"/>
      <c r="S65" s="195"/>
      <c r="U65" s="89"/>
      <c r="V65" s="89"/>
      <c r="Y65" s="96"/>
      <c r="Z65" s="264"/>
      <c r="AA65" s="243">
        <f t="shared" si="64"/>
        <v>0.90000000000000024</v>
      </c>
      <c r="AB65" s="243">
        <f t="shared" si="43"/>
        <v>0.90000000000000024</v>
      </c>
      <c r="AC65" s="243">
        <f t="shared" si="44"/>
        <v>1.653411291837446</v>
      </c>
      <c r="AD65" s="243">
        <f t="shared" si="45"/>
        <v>0.18371236575971572</v>
      </c>
      <c r="AE65" s="262">
        <f t="shared" si="46"/>
        <v>0.9903135498513248</v>
      </c>
      <c r="AF65" s="262">
        <f t="shared" si="47"/>
        <v>0.60249426041650878</v>
      </c>
      <c r="AG65" s="263">
        <f t="shared" si="48"/>
        <v>0.59280781026783358</v>
      </c>
      <c r="AH65" s="263">
        <f t="shared" si="49"/>
        <v>9.6864501486751964E-3</v>
      </c>
      <c r="AI65" s="263">
        <f t="shared" si="50"/>
        <v>0.39750573958349122</v>
      </c>
      <c r="AJ65" s="263">
        <f t="shared" si="51"/>
        <v>0.40719218973216642</v>
      </c>
      <c r="AK65" s="243">
        <f t="shared" si="52"/>
        <v>-9.9999999999999756E-2</v>
      </c>
      <c r="AL65" s="243">
        <f t="shared" si="53"/>
        <v>1.9000000000000004</v>
      </c>
      <c r="AM65" s="243">
        <f t="shared" si="54"/>
        <v>0.70154625000000026</v>
      </c>
      <c r="AN65" s="260">
        <f t="shared" si="55"/>
        <v>1.0984537500000002</v>
      </c>
      <c r="AR65" s="261">
        <f t="shared" si="56"/>
        <v>1.3972131517815447</v>
      </c>
      <c r="AS65" s="243">
        <f t="shared" si="57"/>
        <v>0.15524590575350455</v>
      </c>
      <c r="AT65" s="262">
        <f t="shared" si="58"/>
        <v>0.97592022090155128</v>
      </c>
      <c r="AU65" s="262">
        <f t="shared" si="59"/>
        <v>0.586889519319304</v>
      </c>
      <c r="AV65" s="263">
        <f t="shared" si="60"/>
        <v>0.56280974022085539</v>
      </c>
      <c r="AW65" s="263">
        <f t="shared" si="61"/>
        <v>2.4079779098448717E-2</v>
      </c>
      <c r="AX65" s="263">
        <f t="shared" si="62"/>
        <v>0.413110480680696</v>
      </c>
      <c r="AY65" s="281">
        <f t="shared" si="63"/>
        <v>0.43719025977914461</v>
      </c>
    </row>
    <row r="66" spans="2:51" s="74" customFormat="1" ht="15" customHeight="1">
      <c r="B66" s="94"/>
      <c r="C66" s="86"/>
      <c r="D66" s="86"/>
      <c r="E66" s="95"/>
      <c r="F66" s="86"/>
      <c r="G66" s="86"/>
      <c r="H66" s="94"/>
      <c r="I66" s="69"/>
      <c r="J66" s="69"/>
      <c r="K66" s="69"/>
      <c r="L66" s="69"/>
      <c r="M66" s="351"/>
      <c r="N66" s="69"/>
      <c r="O66" s="86"/>
      <c r="P66" s="69"/>
      <c r="Q66" s="69"/>
      <c r="S66" s="195"/>
      <c r="U66" s="89"/>
      <c r="V66" s="89"/>
      <c r="Y66" s="96"/>
      <c r="Z66" s="264"/>
      <c r="AA66" s="243">
        <f t="shared" si="64"/>
        <v>0.95000000000000029</v>
      </c>
      <c r="AB66" s="243">
        <f t="shared" si="43"/>
        <v>0.95000000000000029</v>
      </c>
      <c r="AC66" s="243">
        <f t="shared" si="44"/>
        <v>1.745267474717304</v>
      </c>
      <c r="AD66" s="243">
        <f t="shared" si="45"/>
        <v>9.1856182879857556E-2</v>
      </c>
      <c r="AE66" s="262">
        <f t="shared" si="46"/>
        <v>0.99320991707626871</v>
      </c>
      <c r="AF66" s="262">
        <f t="shared" si="47"/>
        <v>0.55167891291903559</v>
      </c>
      <c r="AG66" s="263">
        <f t="shared" si="48"/>
        <v>0.5448888299953043</v>
      </c>
      <c r="AH66" s="263">
        <f t="shared" si="49"/>
        <v>6.7900829237312887E-3</v>
      </c>
      <c r="AI66" s="263">
        <f t="shared" si="50"/>
        <v>0.44832108708096441</v>
      </c>
      <c r="AJ66" s="263">
        <f t="shared" si="51"/>
        <v>0.4551111700046957</v>
      </c>
      <c r="AK66" s="243">
        <f t="shared" si="52"/>
        <v>-4.9999999999999711E-2</v>
      </c>
      <c r="AL66" s="243">
        <f t="shared" si="53"/>
        <v>1.9500000000000002</v>
      </c>
      <c r="AM66" s="243">
        <f t="shared" si="54"/>
        <v>0.7515462500000003</v>
      </c>
      <c r="AN66" s="260">
        <f t="shared" si="55"/>
        <v>1.1484537500000003</v>
      </c>
      <c r="AR66" s="261">
        <f t="shared" si="56"/>
        <v>1.4748361046582972</v>
      </c>
      <c r="AS66" s="243">
        <f t="shared" si="57"/>
        <v>7.7622952876752013E-2</v>
      </c>
      <c r="AT66" s="262">
        <f t="shared" si="58"/>
        <v>0.98149860231503916</v>
      </c>
      <c r="AU66" s="262">
        <f t="shared" si="59"/>
        <v>0.54370626243581266</v>
      </c>
      <c r="AV66" s="263">
        <f t="shared" si="60"/>
        <v>0.52520486475085182</v>
      </c>
      <c r="AW66" s="263">
        <f t="shared" si="61"/>
        <v>1.8501397684960841E-2</v>
      </c>
      <c r="AX66" s="263">
        <f t="shared" si="62"/>
        <v>0.45629373756418734</v>
      </c>
      <c r="AY66" s="281">
        <f t="shared" si="63"/>
        <v>0.47479513524914818</v>
      </c>
    </row>
    <row r="67" spans="2:51" s="74" customFormat="1" ht="15" customHeight="1">
      <c r="B67" s="94"/>
      <c r="C67" s="86"/>
      <c r="D67" s="86"/>
      <c r="E67" s="95"/>
      <c r="F67" s="86"/>
      <c r="G67" s="86"/>
      <c r="H67" s="94"/>
      <c r="I67" s="69"/>
      <c r="J67" s="69"/>
      <c r="K67" s="69"/>
      <c r="L67" s="69"/>
      <c r="M67" s="351"/>
      <c r="N67" s="69"/>
      <c r="O67" s="86"/>
      <c r="P67" s="69"/>
      <c r="Q67" s="69"/>
      <c r="S67" s="195"/>
      <c r="U67" s="89"/>
      <c r="V67" s="89"/>
      <c r="Y67" s="96"/>
      <c r="Z67" s="264"/>
      <c r="AA67" s="243">
        <f t="shared" si="64"/>
        <v>1.0000000000000002</v>
      </c>
      <c r="AB67" s="243">
        <f t="shared" si="43"/>
        <v>1.0000000000000002</v>
      </c>
      <c r="AC67" s="243">
        <f t="shared" si="44"/>
        <v>1.8371236575971619</v>
      </c>
      <c r="AD67" s="243">
        <f t="shared" si="45"/>
        <v>-4.0792339674959026E-16</v>
      </c>
      <c r="AE67" s="262">
        <f t="shared" si="46"/>
        <v>0.99531273836865641</v>
      </c>
      <c r="AF67" s="262">
        <f t="shared" si="47"/>
        <v>0.49999999999999978</v>
      </c>
      <c r="AG67" s="263">
        <f t="shared" si="48"/>
        <v>0.49531273836865619</v>
      </c>
      <c r="AH67" s="263">
        <f t="shared" si="49"/>
        <v>4.6872616313435866E-3</v>
      </c>
      <c r="AI67" s="263">
        <f t="shared" si="50"/>
        <v>0.50000000000000022</v>
      </c>
      <c r="AJ67" s="263">
        <f t="shared" si="51"/>
        <v>0.50468726163134381</v>
      </c>
      <c r="AK67" s="243">
        <f t="shared" si="52"/>
        <v>0</v>
      </c>
      <c r="AL67" s="243">
        <f t="shared" si="53"/>
        <v>2</v>
      </c>
      <c r="AM67" s="243">
        <f t="shared" si="54"/>
        <v>0.80154625000000024</v>
      </c>
      <c r="AN67" s="260">
        <f t="shared" si="55"/>
        <v>1.1984537500000003</v>
      </c>
      <c r="AR67" s="261">
        <f t="shared" si="56"/>
        <v>1.5524590575350494</v>
      </c>
      <c r="AS67" s="243">
        <f t="shared" si="57"/>
        <v>-3.4471515809265645E-16</v>
      </c>
      <c r="AT67" s="262">
        <f t="shared" si="58"/>
        <v>0.98593643460320179</v>
      </c>
      <c r="AU67" s="262">
        <f t="shared" si="59"/>
        <v>0.49999999999999978</v>
      </c>
      <c r="AV67" s="263">
        <f t="shared" si="60"/>
        <v>0.48593643460320157</v>
      </c>
      <c r="AW67" s="263">
        <f t="shared" si="61"/>
        <v>1.4063565396798205E-2</v>
      </c>
      <c r="AX67" s="263">
        <f t="shared" si="62"/>
        <v>0.50000000000000022</v>
      </c>
      <c r="AY67" s="281">
        <f t="shared" si="63"/>
        <v>0.51406356539679843</v>
      </c>
    </row>
    <row r="68" spans="2:51" s="74" customFormat="1">
      <c r="M68" s="191"/>
      <c r="S68" s="195"/>
      <c r="U68" s="89"/>
      <c r="V68" s="89"/>
      <c r="Y68" s="96"/>
      <c r="Z68" s="264"/>
      <c r="AA68" s="243">
        <f t="shared" si="64"/>
        <v>1.0500000000000003</v>
      </c>
      <c r="AB68" s="243">
        <f t="shared" si="43"/>
        <v>1.0500000000000003</v>
      </c>
      <c r="AC68" s="243">
        <f t="shared" si="44"/>
        <v>1.9289798404770202</v>
      </c>
      <c r="AD68" s="243">
        <f t="shared" si="45"/>
        <v>-9.1856182879858569E-2</v>
      </c>
      <c r="AE68" s="262">
        <f t="shared" si="46"/>
        <v>0.99681391772028982</v>
      </c>
      <c r="AF68" s="262">
        <f t="shared" si="47"/>
        <v>0.44832108708096385</v>
      </c>
      <c r="AG68" s="263">
        <f t="shared" si="48"/>
        <v>0.44513500480125368</v>
      </c>
      <c r="AH68" s="263">
        <f t="shared" si="49"/>
        <v>3.1860822797101784E-3</v>
      </c>
      <c r="AI68" s="263">
        <f t="shared" si="50"/>
        <v>0.55167891291903615</v>
      </c>
      <c r="AJ68" s="263">
        <f t="shared" si="51"/>
        <v>0.55486499519874632</v>
      </c>
      <c r="AK68" s="243">
        <f t="shared" si="52"/>
        <v>5.0000000000000266E-2</v>
      </c>
      <c r="AL68" s="243">
        <f t="shared" si="53"/>
        <v>2.0500000000000003</v>
      </c>
      <c r="AM68" s="243">
        <f t="shared" si="54"/>
        <v>0.85154625000000028</v>
      </c>
      <c r="AN68" s="260">
        <f t="shared" si="55"/>
        <v>1.2484537500000004</v>
      </c>
      <c r="AR68" s="261">
        <f t="shared" si="56"/>
        <v>1.6300820104118021</v>
      </c>
      <c r="AS68" s="243">
        <f t="shared" si="57"/>
        <v>-7.7622952876752874E-2</v>
      </c>
      <c r="AT68" s="262">
        <f t="shared" si="58"/>
        <v>0.98942466591509304</v>
      </c>
      <c r="AU68" s="262">
        <f t="shared" si="59"/>
        <v>0.4562937375641869</v>
      </c>
      <c r="AV68" s="263">
        <f t="shared" si="60"/>
        <v>0.44571840347928005</v>
      </c>
      <c r="AW68" s="263">
        <f t="shared" si="61"/>
        <v>1.0575334084906962E-2</v>
      </c>
      <c r="AX68" s="263">
        <f t="shared" si="62"/>
        <v>0.5437062624358131</v>
      </c>
      <c r="AY68" s="281">
        <f t="shared" si="63"/>
        <v>0.55428159652071995</v>
      </c>
    </row>
    <row r="69" spans="2:51" s="74" customFormat="1">
      <c r="M69" s="191"/>
      <c r="S69" s="195"/>
      <c r="U69" s="89"/>
      <c r="V69" s="89"/>
      <c r="Y69" s="96"/>
      <c r="Z69" s="264"/>
      <c r="AA69" s="243">
        <f t="shared" si="64"/>
        <v>1.1000000000000003</v>
      </c>
      <c r="AB69" s="243">
        <f t="shared" si="43"/>
        <v>1.1000000000000003</v>
      </c>
      <c r="AC69" s="243">
        <f t="shared" si="44"/>
        <v>2.0208360233568783</v>
      </c>
      <c r="AD69" s="243">
        <f t="shared" si="45"/>
        <v>-0.18371236575971672</v>
      </c>
      <c r="AE69" s="262">
        <f t="shared" si="46"/>
        <v>0.99786768392800873</v>
      </c>
      <c r="AF69" s="262">
        <f t="shared" si="47"/>
        <v>0.39750573958349067</v>
      </c>
      <c r="AG69" s="263">
        <f t="shared" si="48"/>
        <v>0.3953734235114994</v>
      </c>
      <c r="AH69" s="263">
        <f t="shared" si="49"/>
        <v>2.1323160719912693E-3</v>
      </c>
      <c r="AI69" s="263">
        <f t="shared" si="50"/>
        <v>0.60249426041650933</v>
      </c>
      <c r="AJ69" s="263">
        <f t="shared" si="51"/>
        <v>0.6046265764885006</v>
      </c>
      <c r="AK69" s="243">
        <f t="shared" si="52"/>
        <v>0.10000000000000031</v>
      </c>
      <c r="AL69" s="243">
        <f t="shared" si="53"/>
        <v>2.1000000000000005</v>
      </c>
      <c r="AM69" s="243">
        <f t="shared" si="54"/>
        <v>0.90154625000000033</v>
      </c>
      <c r="AN69" s="260">
        <f t="shared" si="55"/>
        <v>1.2984537500000004</v>
      </c>
      <c r="AR69" s="261">
        <f t="shared" si="56"/>
        <v>1.7077049632885546</v>
      </c>
      <c r="AS69" s="243">
        <f t="shared" si="57"/>
        <v>-0.15524590575350539</v>
      </c>
      <c r="AT69" s="262">
        <f t="shared" si="58"/>
        <v>0.99213368070066332</v>
      </c>
      <c r="AU69" s="262">
        <f t="shared" si="59"/>
        <v>0.4131104806806955</v>
      </c>
      <c r="AV69" s="263">
        <f t="shared" si="60"/>
        <v>0.40524416138135888</v>
      </c>
      <c r="AW69" s="263">
        <f t="shared" si="61"/>
        <v>7.8663192993366771E-3</v>
      </c>
      <c r="AX69" s="263">
        <f t="shared" si="62"/>
        <v>0.58688951931930444</v>
      </c>
      <c r="AY69" s="281">
        <f t="shared" si="63"/>
        <v>0.59475583861864112</v>
      </c>
    </row>
    <row r="70" spans="2:51" s="74" customFormat="1">
      <c r="M70" s="191"/>
      <c r="S70" s="195"/>
      <c r="U70" s="89"/>
      <c r="V70" s="89"/>
      <c r="Y70" s="96"/>
      <c r="Z70" s="264"/>
      <c r="AA70" s="243">
        <f t="shared" si="64"/>
        <v>1.1500000000000004</v>
      </c>
      <c r="AB70" s="243">
        <f t="shared" si="43"/>
        <v>1.1500000000000004</v>
      </c>
      <c r="AC70" s="243">
        <f t="shared" si="44"/>
        <v>2.1126922062367366</v>
      </c>
      <c r="AD70" s="243">
        <f t="shared" si="45"/>
        <v>-0.27556854863957492</v>
      </c>
      <c r="AE70" s="262">
        <f t="shared" si="46"/>
        <v>0.998595023833309</v>
      </c>
      <c r="AF70" s="262">
        <f t="shared" si="47"/>
        <v>0.34837447302126567</v>
      </c>
      <c r="AG70" s="263">
        <f t="shared" si="48"/>
        <v>0.34696949685457468</v>
      </c>
      <c r="AH70" s="263">
        <f t="shared" si="49"/>
        <v>1.4049761666909966E-3</v>
      </c>
      <c r="AI70" s="263">
        <f t="shared" si="50"/>
        <v>0.65162552697873433</v>
      </c>
      <c r="AJ70" s="263">
        <f t="shared" si="51"/>
        <v>0.65303050314542532</v>
      </c>
      <c r="AK70" s="243">
        <f t="shared" si="52"/>
        <v>0.15000000000000036</v>
      </c>
      <c r="AL70" s="243">
        <f t="shared" si="53"/>
        <v>2.1500000000000004</v>
      </c>
      <c r="AM70" s="243">
        <f t="shared" si="54"/>
        <v>0.95154625000000037</v>
      </c>
      <c r="AN70" s="260">
        <f t="shared" si="55"/>
        <v>1.3484537500000005</v>
      </c>
      <c r="AR70" s="282">
        <f t="shared" si="56"/>
        <v>1.7853279161653071</v>
      </c>
      <c r="AS70" s="266">
        <f t="shared" si="57"/>
        <v>-0.23286885863025794</v>
      </c>
      <c r="AT70" s="267">
        <f t="shared" si="58"/>
        <v>0.99421236809121494</v>
      </c>
      <c r="AU70" s="267">
        <f t="shared" si="59"/>
        <v>0.37095453435794179</v>
      </c>
      <c r="AV70" s="268">
        <f t="shared" si="60"/>
        <v>0.36516690244915662</v>
      </c>
      <c r="AW70" s="268">
        <f t="shared" si="61"/>
        <v>5.7876319087850625E-3</v>
      </c>
      <c r="AX70" s="268">
        <f t="shared" si="62"/>
        <v>0.62904546564205821</v>
      </c>
      <c r="AY70" s="283">
        <f t="shared" si="63"/>
        <v>0.63483309755084338</v>
      </c>
    </row>
    <row r="71" spans="2:51" s="74" customFormat="1">
      <c r="M71" s="191"/>
      <c r="S71" s="195"/>
      <c r="U71" s="89"/>
      <c r="V71" s="89"/>
      <c r="Y71" s="96"/>
      <c r="Z71" s="264"/>
      <c r="AA71" s="243">
        <f t="shared" si="64"/>
        <v>1.2000000000000004</v>
      </c>
      <c r="AB71" s="243">
        <f t="shared" si="43"/>
        <v>1.2000000000000004</v>
      </c>
      <c r="AC71" s="243">
        <f t="shared" si="44"/>
        <v>2.2045483891165945</v>
      </c>
      <c r="AD71" s="243">
        <f t="shared" si="45"/>
        <v>-0.36742473151943311</v>
      </c>
      <c r="AE71" s="262">
        <f t="shared" si="46"/>
        <v>0.99908866573921562</v>
      </c>
      <c r="AF71" s="262">
        <f t="shared" si="47"/>
        <v>0.30166526006036809</v>
      </c>
      <c r="AG71" s="263">
        <f t="shared" si="48"/>
        <v>0.30075392579958371</v>
      </c>
      <c r="AH71" s="263">
        <f t="shared" si="49"/>
        <v>9.1133426078437996E-4</v>
      </c>
      <c r="AI71" s="263">
        <f t="shared" si="50"/>
        <v>0.69833473993963191</v>
      </c>
      <c r="AJ71" s="263">
        <f t="shared" si="51"/>
        <v>0.69924607420041629</v>
      </c>
      <c r="AK71" s="243">
        <f t="shared" si="52"/>
        <v>0.2000000000000004</v>
      </c>
      <c r="AL71" s="243">
        <f t="shared" si="53"/>
        <v>2.2000000000000002</v>
      </c>
      <c r="AM71" s="243">
        <f t="shared" si="54"/>
        <v>1.0015462500000003</v>
      </c>
      <c r="AN71" s="260">
        <f t="shared" si="55"/>
        <v>1.3984537500000005</v>
      </c>
    </row>
    <row r="72" spans="2:51" s="74" customFormat="1">
      <c r="M72" s="191"/>
      <c r="S72" s="195"/>
      <c r="U72" s="89"/>
      <c r="V72" s="89"/>
      <c r="Y72" s="96"/>
      <c r="Z72" s="265"/>
      <c r="AA72" s="266">
        <f t="shared" si="64"/>
        <v>1.2500000000000004</v>
      </c>
      <c r="AB72" s="266">
        <f t="shared" si="43"/>
        <v>1.2500000000000004</v>
      </c>
      <c r="AC72" s="266">
        <f t="shared" si="44"/>
        <v>2.2964045719964528</v>
      </c>
      <c r="AD72" s="266">
        <f t="shared" si="45"/>
        <v>-0.4592809143992912</v>
      </c>
      <c r="AE72" s="267">
        <f t="shared" si="46"/>
        <v>0.99941809947791327</v>
      </c>
      <c r="AF72" s="267">
        <f t="shared" si="47"/>
        <v>0.25800074234383835</v>
      </c>
      <c r="AG72" s="268">
        <f t="shared" si="48"/>
        <v>0.25741884182175157</v>
      </c>
      <c r="AH72" s="268">
        <f t="shared" si="49"/>
        <v>5.8190052208673126E-4</v>
      </c>
      <c r="AI72" s="268">
        <f t="shared" si="50"/>
        <v>0.74199925765616159</v>
      </c>
      <c r="AJ72" s="268">
        <f t="shared" si="51"/>
        <v>0.74258115817824843</v>
      </c>
      <c r="AK72" s="266">
        <f t="shared" si="52"/>
        <v>0.25000000000000044</v>
      </c>
      <c r="AL72" s="266">
        <f t="shared" si="53"/>
        <v>2.2500000000000004</v>
      </c>
      <c r="AM72" s="266">
        <f t="shared" si="54"/>
        <v>1.0515462500000003</v>
      </c>
      <c r="AN72" s="269">
        <f t="shared" si="55"/>
        <v>1.4484537500000005</v>
      </c>
    </row>
  </sheetData>
  <mergeCells count="6">
    <mergeCell ref="AH14:AI14"/>
    <mergeCell ref="X1:Y1"/>
    <mergeCell ref="S1:V1"/>
    <mergeCell ref="K3:L3"/>
    <mergeCell ref="M3:N3"/>
    <mergeCell ref="X3:Y3"/>
  </mergeCells>
  <phoneticPr fontId="0" type="noConversion"/>
  <hyperlinks>
    <hyperlink ref="W12" location="Notes!A193" display="Notes!A193"/>
    <hyperlink ref="C8" location="Notes!A189" display="Notes!A189"/>
  </hyperlinks>
  <printOptions horizontalCentered="1"/>
  <pageMargins left="0.5" right="0.5" top="0.45" bottom="0.55000000000000004" header="0.3" footer="0.4"/>
  <pageSetup orientation="landscape" r:id="rId1"/>
  <headerFooter alignWithMargins="0">
    <oddHeader xml:space="preserve">&amp;CSpreadsheet by Agilent Technologies&amp;R </oddHeader>
    <oddFooter>&amp;L&amp;F tab &amp;A page &amp;P of &amp;N&amp;RPrinted &amp;T 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B44" sqref="B44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0.14339162740184691</v>
      </c>
      <c r="L5" s="377">
        <f>C106</f>
        <v>0.71177453597926665</v>
      </c>
      <c r="M5" s="377">
        <f>K5</f>
        <v>0.14339162740184691</v>
      </c>
      <c r="N5" s="377">
        <f>0</f>
        <v>0</v>
      </c>
      <c r="O5" s="378">
        <f>0</f>
        <v>0</v>
      </c>
      <c r="P5" s="371"/>
      <c r="Q5" s="376">
        <f>K5</f>
        <v>0.14339162740184691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0.14339162740184691</v>
      </c>
      <c r="M6" s="383">
        <f t="shared" si="0"/>
        <v>0.71177453597926665</v>
      </c>
      <c r="N6" s="383">
        <f t="shared" si="0"/>
        <v>0.14339162740184691</v>
      </c>
      <c r="O6" s="384">
        <f>0</f>
        <v>0</v>
      </c>
      <c r="P6" s="371"/>
      <c r="Q6" s="382">
        <f>L5</f>
        <v>0.71177453597926665</v>
      </c>
      <c r="R6" s="383">
        <f>Q5</f>
        <v>0.14339162740184691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2xCDR'!K33/'M5E 850S4500 32GFC EQ &amp; 2xCDR'!Tb_eff</f>
        <v>1.2066599170610612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0.14339162740184691</v>
      </c>
      <c r="N7" s="389">
        <f t="shared" si="0"/>
        <v>0.71177453597926665</v>
      </c>
      <c r="O7" s="390">
        <f>N6</f>
        <v>0.14339162740184691</v>
      </c>
      <c r="P7" s="371"/>
      <c r="Q7" s="382">
        <f>Q5</f>
        <v>0.14339162740184691</v>
      </c>
      <c r="R7" s="383">
        <f>Q6</f>
        <v>0.71177453597926665</v>
      </c>
      <c r="S7" s="384">
        <f>R6</f>
        <v>0.14339162740184691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0.14339162740184691</v>
      </c>
      <c r="S8" s="384">
        <f>R7</f>
        <v>0.71177453597926665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0.14339162740184691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15.527678546189073</v>
      </c>
      <c r="C12" s="366" t="s">
        <v>229</v>
      </c>
      <c r="E12" s="365"/>
      <c r="F12" s="365"/>
      <c r="J12" s="370"/>
      <c r="K12" s="379">
        <f t="array" ref="K12:M14">MMULT(K5:O7,Q5:S9)</f>
        <v>0.5477453076864004</v>
      </c>
      <c r="L12" s="380">
        <v>0.20412501811452297</v>
      </c>
      <c r="M12" s="381">
        <v>2.0561158808950094E-2</v>
      </c>
      <c r="N12" s="371"/>
      <c r="O12" s="379">
        <f t="shared" ref="O12:Q14" si="1">$B$9^2*K12</f>
        <v>0.27387265384320025</v>
      </c>
      <c r="P12" s="380">
        <f t="shared" si="1"/>
        <v>0.10206250905726151</v>
      </c>
      <c r="Q12" s="381">
        <f t="shared" si="1"/>
        <v>1.0280579404475049E-2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0.20412501811452297</v>
      </c>
      <c r="L13" s="386">
        <v>0.5477453076864004</v>
      </c>
      <c r="M13" s="387">
        <v>0.20412501811452297</v>
      </c>
      <c r="N13" s="371"/>
      <c r="O13" s="385">
        <f t="shared" si="1"/>
        <v>0.10206250905726151</v>
      </c>
      <c r="P13" s="386">
        <f t="shared" si="1"/>
        <v>0.27387265384320025</v>
      </c>
      <c r="Q13" s="387">
        <f t="shared" si="1"/>
        <v>0.10206250905726151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1.2727949535398728</v>
      </c>
      <c r="C14" s="366" t="s">
        <v>236</v>
      </c>
      <c r="E14" s="365"/>
      <c r="F14" s="365"/>
      <c r="J14" s="370"/>
      <c r="K14" s="391">
        <v>2.0561158808950094E-2</v>
      </c>
      <c r="L14" s="392">
        <v>0.20412501811452297</v>
      </c>
      <c r="M14" s="393">
        <v>0.5477453076864004</v>
      </c>
      <c r="N14" s="371"/>
      <c r="O14" s="391">
        <f t="shared" si="1"/>
        <v>1.0280579404475049E-2</v>
      </c>
      <c r="P14" s="392">
        <f t="shared" si="1"/>
        <v>0.10206250905726151</v>
      </c>
      <c r="Q14" s="393">
        <f t="shared" si="1"/>
        <v>0.27387265384320025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1.1980042468420264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3.730962655075722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2.8082000984651683</v>
      </c>
      <c r="C17" s="366" t="s">
        <v>18</v>
      </c>
      <c r="E17" s="365"/>
      <c r="F17" s="365"/>
      <c r="J17" s="370"/>
      <c r="K17" s="379">
        <f t="shared" ref="K17:M19" si="3">O12+S12</f>
        <v>0.27608555125406053</v>
      </c>
      <c r="L17" s="380">
        <f t="shared" si="3"/>
        <v>0.10206250905726151</v>
      </c>
      <c r="M17" s="381">
        <f t="shared" si="3"/>
        <v>1.0280579404475049E-2</v>
      </c>
      <c r="N17" s="371"/>
      <c r="O17" s="367">
        <f t="array" ref="O17:Q19">MINVERSE(K17:M19)</f>
        <v>4.2518052640742123</v>
      </c>
      <c r="P17" s="368">
        <v>-1.7528068929578349</v>
      </c>
      <c r="Q17" s="369">
        <v>0.48964839755072581</v>
      </c>
      <c r="R17" s="371"/>
      <c r="S17" s="400">
        <f>$B$9^2*M5</f>
        <v>7.1695813700923469E-2</v>
      </c>
      <c r="T17" s="371"/>
      <c r="U17" s="401">
        <f t="array" ref="U17:U19">MMULT(O17:Q19,S17:S19)</f>
        <v>-0.28385927805273864</v>
      </c>
      <c r="V17" s="371"/>
      <c r="W17" s="401">
        <f>U17/$U$18</f>
        <v>-0.18937591793660974</v>
      </c>
      <c r="X17" s="375"/>
    </row>
    <row r="18" spans="1:26" ht="15">
      <c r="A18" s="441" t="s">
        <v>259</v>
      </c>
      <c r="B18" s="365">
        <f ca="1">-10*LOG(1-2*I191)-B17</f>
        <v>-2.324564482800362E-2</v>
      </c>
      <c r="C18" s="366" t="s">
        <v>18</v>
      </c>
      <c r="E18" s="365"/>
      <c r="F18" s="365"/>
      <c r="J18" s="370"/>
      <c r="K18" s="385">
        <f t="shared" si="3"/>
        <v>0.10206250905726151</v>
      </c>
      <c r="L18" s="386">
        <f t="shared" si="3"/>
        <v>0.27608555125406053</v>
      </c>
      <c r="M18" s="387">
        <f t="shared" si="3"/>
        <v>0.10206250905726151</v>
      </c>
      <c r="N18" s="371"/>
      <c r="O18" s="370">
        <v>-1.7528068929578353</v>
      </c>
      <c r="P18" s="371">
        <v>4.9180108578981967</v>
      </c>
      <c r="Q18" s="375">
        <v>-1.7528068929578351</v>
      </c>
      <c r="R18" s="371"/>
      <c r="S18" s="403">
        <f>$B$9^2*M6</f>
        <v>0.35588726798963338</v>
      </c>
      <c r="T18" s="371"/>
      <c r="U18" s="401">
        <v>1.4989196152583433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-1.2798179502022444</v>
      </c>
      <c r="C19" s="366" t="s">
        <v>18</v>
      </c>
      <c r="E19" s="365"/>
      <c r="F19" s="365"/>
      <c r="J19" s="370"/>
      <c r="K19" s="391">
        <f t="shared" si="3"/>
        <v>1.0280579404475049E-2</v>
      </c>
      <c r="L19" s="392">
        <f t="shared" si="3"/>
        <v>0.10206250905726151</v>
      </c>
      <c r="M19" s="393">
        <f t="shared" si="3"/>
        <v>0.27608555125406053</v>
      </c>
      <c r="N19" s="371"/>
      <c r="O19" s="397">
        <v>0.48964839755072576</v>
      </c>
      <c r="P19" s="398">
        <v>-1.7528068929578349</v>
      </c>
      <c r="Q19" s="399">
        <v>4.2518052640742123</v>
      </c>
      <c r="R19" s="371"/>
      <c r="S19" s="404">
        <f>$B$9^2*M7</f>
        <v>7.1695813700923469E-2</v>
      </c>
      <c r="T19" s="371"/>
      <c r="U19" s="402">
        <v>-0.28385927805273864</v>
      </c>
      <c r="V19" s="371"/>
      <c r="W19" s="402">
        <f>U19/$U$18</f>
        <v>-0.18937591793660974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1.2531083282825195</v>
      </c>
      <c r="C21" s="365"/>
      <c r="E21" s="365"/>
      <c r="F21" s="365"/>
      <c r="J21" s="370"/>
      <c r="K21" s="405" t="s">
        <v>245</v>
      </c>
      <c r="L21" s="406">
        <f>W17</f>
        <v>-0.18937591793660974</v>
      </c>
      <c r="M21" s="406">
        <f>W18</f>
        <v>1</v>
      </c>
      <c r="N21" s="407">
        <f>W19</f>
        <v>-0.18937591793660974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0.84979743932781537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5.4778717950565436E-8</v>
      </c>
      <c r="C26" s="386">
        <f>0.5*SIGN(2*A26+$B$6)*ERF((2.563*(ABS(2*A26+$B$6)))/(2*SQRT(2)*$B$7))-0.5*SIGN(2*A26-$B$6)*ERF((2.563*(ABS(2*A26-$B$6)))/(2*SQRT(2)*$B$7))</f>
        <v>7.2104982974918741E-4</v>
      </c>
      <c r="D26" s="401">
        <f>0.5*SIGN(2*(A26+$B$6)+$B$6)*ERF((2.563*(ABS(2*(A26+$B$6)+$B$6)))/(2*SQRT(2)*$B$7))-0.5*SIGN(2*(A26+$B$6)-$B$6)*ERF((2.563*(ABS(2*(A26+$B$6)-$B$6)))/(2*SQRT(2)*$B$7))</f>
        <v>0.14339162740184691</v>
      </c>
      <c r="E26" s="386">
        <f t="shared" ref="E26:E57" si="4">C26+$B$13*B26+$B$13*D26</f>
        <v>-1.4645341006574242E-2</v>
      </c>
      <c r="F26" s="401">
        <f t="shared" ref="F26:F89" si="5">$B$14*E26</f>
        <v>-1.8640516126038256E-2</v>
      </c>
      <c r="G26" s="403">
        <f>F66</f>
        <v>8.5325534299377032E-2</v>
      </c>
      <c r="H26" s="403">
        <f>1-G26</f>
        <v>0.91467446570062294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5.262457136723242E-14</v>
      </c>
      <c r="N26" s="386">
        <f>0.5*SIGN(2*L26+$B$6)*ERF((2.563*(ABS(2*L26+$B$6)))/(2*SQRT(2)*$B$7))-0.5*SIGN(2*L26-$B$6)*ERF((2.563*(ABS(2*L26-$B$6)))/(2*SQRT(2)*$B$7))</f>
        <v>5.4778717950565436E-8</v>
      </c>
      <c r="O26" s="401">
        <f>0.5*SIGN(2*(L26+$B$6)+$B$6)*ERF((2.563*(ABS(2*(L26+$B$6)+$B$6)))/(2*SQRT(2)*$B$7))-0.5*SIGN(2*(L26+$B$6)-$B$6)*ERF((2.563*(ABS(2*(L26+$B$6)-$B$6)))/(2*SQRT(2)*$B$7))</f>
        <v>7.2104982974918741E-4</v>
      </c>
      <c r="P26" s="386">
        <f>N26+$B$13*M26+$B$13*O26</f>
        <v>-7.7215627268686874E-5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7.3207521600338055E-8</v>
      </c>
      <c r="C27" s="386">
        <f t="shared" ref="C27:C90" si="7">0.5*SIGN(2*A27+$B$6)*ERF((2.563*(ABS(2*A27+$B$6)))/(2*SQRT(2)*$B$7))-0.5*SIGN(2*A27-$B$6)*ERF((2.563*(ABS(2*A27-$B$6)))/(2*SQRT(2)*$B$7))</f>
        <v>8.6517298823607369E-4</v>
      </c>
      <c r="D27" s="401">
        <f t="shared" ref="D27:D90" si="8">0.5*SIGN(2*(A27+$B$6)+$B$6)*ERF((2.563*(ABS(2*(A27+$B$6)+$B$6)))/(2*SQRT(2)*$B$7))-0.5*SIGN(2*(A27+$B$6)-$B$6)*ERF((2.563*(ABS(2*(A27+$B$6)-$B$6)))/(2*SQRT(2)*$B$7))</f>
        <v>0.15564092193092993</v>
      </c>
      <c r="E27" s="386">
        <f t="shared" si="4"/>
        <v>-1.581390019845063E-2</v>
      </c>
      <c r="F27" s="401">
        <f t="shared" si="5"/>
        <v>-2.0127852368371155E-2</v>
      </c>
      <c r="G27" s="403">
        <f t="shared" ref="G27:G90" si="9">F67</f>
        <v>0.10098938840290847</v>
      </c>
      <c r="H27" s="403">
        <f t="shared" ref="H27:H90" si="10">1-G27</f>
        <v>0.8990106115970915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7.8492767840998567E-14</v>
      </c>
      <c r="N27" s="386">
        <f t="shared" ref="N27:N90" si="12">0.5*SIGN(2*L27+$B$6)*ERF((2.563*(ABS(2*L27+$B$6)))/(2*SQRT(2)*$B$7))-0.5*SIGN(2*L27-$B$6)*ERF((2.563*(ABS(2*L27-$B$6)))/(2*SQRT(2)*$B$7))</f>
        <v>7.3207521600338055E-8</v>
      </c>
      <c r="O27" s="401">
        <f t="shared" ref="O27:O90" si="13">0.5*SIGN(2*(L27+$B$6)+$B$6)*ERF((2.563*(ABS(2*(L27+$B$6)+$B$6)))/(2*SQRT(2)*$B$7))-0.5*SIGN(2*(L27+$B$6)-$B$6)*ERF((2.563*(ABS(2*(L27+$B$6)-$B$6)))/(2*SQRT(2)*$B$7))</f>
        <v>8.6517298823607369E-4</v>
      </c>
      <c r="P27" s="386">
        <f t="shared" ref="P27:P90" si="14">N27+$B$13*M27+$B$13*O27</f>
        <v>-9.2641977050475515E-5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9.756898244894785E-8</v>
      </c>
      <c r="C28" s="386">
        <f t="shared" si="7"/>
        <v>1.0353736172237227E-3</v>
      </c>
      <c r="D28" s="401">
        <f t="shared" si="8"/>
        <v>0.16854605325904953</v>
      </c>
      <c r="E28" s="386">
        <f t="shared" si="4"/>
        <v>-1.7026664488446086E-2</v>
      </c>
      <c r="F28" s="401">
        <f t="shared" si="5"/>
        <v>-2.1671452636510737E-2</v>
      </c>
      <c r="G28" s="403">
        <f t="shared" si="9"/>
        <v>0.11766928632868721</v>
      </c>
      <c r="H28" s="403">
        <f t="shared" si="10"/>
        <v>0.88233071367131277</v>
      </c>
      <c r="I28" s="403"/>
      <c r="J28" s="375"/>
      <c r="L28" s="385">
        <v>-2.95</v>
      </c>
      <c r="M28" s="401">
        <f t="shared" si="11"/>
        <v>1.1685097334179773E-13</v>
      </c>
      <c r="N28" s="386">
        <f t="shared" si="12"/>
        <v>9.756898244894785E-8</v>
      </c>
      <c r="O28" s="401">
        <f t="shared" si="13"/>
        <v>1.0353736172237227E-3</v>
      </c>
      <c r="P28" s="386">
        <f t="shared" si="14"/>
        <v>-1.1085695378853537E-4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1.2968230178600493E-7</v>
      </c>
      <c r="C29" s="386">
        <f t="shared" si="7"/>
        <v>1.2358039526149112E-3</v>
      </c>
      <c r="D29" s="401">
        <f t="shared" si="8"/>
        <v>0.18210155471800826</v>
      </c>
      <c r="E29" s="386">
        <f t="shared" si="4"/>
        <v>-1.827889600692888E-2</v>
      </c>
      <c r="F29" s="401">
        <f t="shared" si="5"/>
        <v>-2.3265286593899211E-2</v>
      </c>
      <c r="G29" s="403">
        <f t="shared" si="9"/>
        <v>0.13535624104306299</v>
      </c>
      <c r="H29" s="403">
        <f t="shared" si="10"/>
        <v>0.86464375895693701</v>
      </c>
      <c r="I29" s="403"/>
      <c r="J29" s="375"/>
      <c r="L29" s="385">
        <v>-2.9249999999999998</v>
      </c>
      <c r="M29" s="401">
        <f t="shared" si="11"/>
        <v>1.7341683644644945E-13</v>
      </c>
      <c r="N29" s="386">
        <f t="shared" si="12"/>
        <v>1.2968230178600493E-7</v>
      </c>
      <c r="O29" s="401">
        <f t="shared" si="13"/>
        <v>1.2358039526149112E-3</v>
      </c>
      <c r="P29" s="386">
        <f t="shared" si="14"/>
        <v>-1.3230370746559268E-4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1.7189496487324263E-7</v>
      </c>
      <c r="C30" s="386">
        <f t="shared" si="7"/>
        <v>1.4711682333016785E-3</v>
      </c>
      <c r="D30" s="401">
        <f t="shared" si="8"/>
        <v>0.19629740709849358</v>
      </c>
      <c r="E30" s="386">
        <f t="shared" si="4"/>
        <v>-1.9564817070498539E-2</v>
      </c>
      <c r="F30" s="401">
        <f t="shared" si="5"/>
        <v>-2.4902000434261298E-2</v>
      </c>
      <c r="G30" s="403">
        <f t="shared" si="9"/>
        <v>0.15403443283877297</v>
      </c>
      <c r="H30" s="403">
        <f t="shared" si="10"/>
        <v>0.84596556716122706</v>
      </c>
      <c r="I30" s="403"/>
      <c r="J30" s="375"/>
      <c r="L30" s="385">
        <v>-2.9</v>
      </c>
      <c r="M30" s="401">
        <f t="shared" si="11"/>
        <v>2.5662805214210493E-13</v>
      </c>
      <c r="N30" s="386">
        <f t="shared" si="12"/>
        <v>1.7189496487324263E-7</v>
      </c>
      <c r="O30" s="401">
        <f t="shared" si="13"/>
        <v>1.4711682333016785E-3</v>
      </c>
      <c r="P30" s="386">
        <f t="shared" si="14"/>
        <v>-1.5748401449278531E-4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2.2722691644938564E-7</v>
      </c>
      <c r="C31" s="386">
        <f t="shared" si="7"/>
        <v>1.7467765749273889E-3</v>
      </c>
      <c r="D31" s="401">
        <f t="shared" si="8"/>
        <v>0.2111188284745677</v>
      </c>
      <c r="E31" s="386">
        <f t="shared" si="4"/>
        <v>-2.0877533800477691E-2</v>
      </c>
      <c r="F31" s="401">
        <f t="shared" si="5"/>
        <v>-2.6572819663606126E-2</v>
      </c>
      <c r="G31" s="403">
        <f t="shared" si="9"/>
        <v>0.17368095272536321</v>
      </c>
      <c r="H31" s="403">
        <f t="shared" si="10"/>
        <v>0.82631904727463679</v>
      </c>
      <c r="I31" s="403"/>
      <c r="J31" s="375"/>
      <c r="L31" s="385">
        <v>-2.875</v>
      </c>
      <c r="M31" s="401">
        <f t="shared" si="11"/>
        <v>3.786970736996409E-13</v>
      </c>
      <c r="N31" s="386">
        <f t="shared" si="12"/>
        <v>2.2722691644938564E-7</v>
      </c>
      <c r="O31" s="401">
        <f t="shared" si="13"/>
        <v>1.7467765749273889E-3</v>
      </c>
      <c r="P31" s="386">
        <f t="shared" si="14"/>
        <v>-1.8696390684881127E-4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2.9955132757608638E-7</v>
      </c>
      <c r="C32" s="386">
        <f t="shared" si="7"/>
        <v>2.0686008101833409E-3</v>
      </c>
      <c r="D32" s="401">
        <f t="shared" si="8"/>
        <v>0.22654610227126304</v>
      </c>
      <c r="E32" s="386">
        <f t="shared" si="4"/>
        <v>-2.2208961877065329E-2</v>
      </c>
      <c r="F32" s="401">
        <f t="shared" si="5"/>
        <v>-2.8267454600488174E-2</v>
      </c>
      <c r="G32" s="403">
        <f t="shared" si="9"/>
        <v>0.19426560135216411</v>
      </c>
      <c r="H32" s="403">
        <f t="shared" si="10"/>
        <v>0.80573439864783591</v>
      </c>
      <c r="I32" s="403"/>
      <c r="J32" s="375"/>
      <c r="L32" s="385">
        <v>-2.85</v>
      </c>
      <c r="M32" s="401">
        <f t="shared" si="11"/>
        <v>5.5733195836182858E-13</v>
      </c>
      <c r="N32" s="386">
        <f t="shared" si="12"/>
        <v>2.9955132757608638E-7</v>
      </c>
      <c r="O32" s="401">
        <f t="shared" si="13"/>
        <v>2.0686008101833409E-3</v>
      </c>
      <c r="P32" s="386">
        <f t="shared" si="14"/>
        <v>-2.2137947536902998E-4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3.9382045879943206E-7</v>
      </c>
      <c r="C33" s="386">
        <f t="shared" si="7"/>
        <v>2.4433317788547515E-3</v>
      </c>
      <c r="D33" s="401">
        <f t="shared" si="8"/>
        <v>0.24255444766556294</v>
      </c>
      <c r="E33" s="386">
        <f t="shared" si="4"/>
        <v>-2.3549755385177874E-2</v>
      </c>
      <c r="F33" s="401">
        <f t="shared" si="5"/>
        <v>-2.9974009811352842E-2</v>
      </c>
      <c r="G33" s="403">
        <f t="shared" si="9"/>
        <v>0.21575074856397625</v>
      </c>
      <c r="H33" s="403">
        <f t="shared" si="10"/>
        <v>0.78424925143602375</v>
      </c>
      <c r="I33" s="403"/>
      <c r="J33" s="375"/>
      <c r="L33" s="385">
        <v>-2.8250000000000002</v>
      </c>
      <c r="M33" s="401">
        <f t="shared" si="11"/>
        <v>8.1795681339258408E-13</v>
      </c>
      <c r="N33" s="386">
        <f t="shared" si="12"/>
        <v>3.9382045879943206E-7</v>
      </c>
      <c r="O33" s="401">
        <f t="shared" si="13"/>
        <v>2.4433317788547515E-3</v>
      </c>
      <c r="P33" s="386">
        <f t="shared" si="14"/>
        <v>-2.6144278329888595E-4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5.1634688919000027E-7</v>
      </c>
      <c r="C34" s="386">
        <f t="shared" si="7"/>
        <v>2.8784374349710706E-3</v>
      </c>
      <c r="D34" s="401">
        <f t="shared" si="8"/>
        <v>0.25911393593420229</v>
      </c>
      <c r="E34" s="386">
        <f t="shared" si="4"/>
        <v>-2.4889239772952761E-2</v>
      </c>
      <c r="F34" s="401">
        <f t="shared" si="5"/>
        <v>-3.1678898780458167E-2</v>
      </c>
      <c r="G34" s="403">
        <f t="shared" si="9"/>
        <v>0.2380912580455154</v>
      </c>
      <c r="H34" s="403">
        <f t="shared" si="10"/>
        <v>0.76190874195448455</v>
      </c>
      <c r="I34" s="403"/>
      <c r="J34" s="375"/>
      <c r="L34" s="385">
        <v>-2.8</v>
      </c>
      <c r="M34" s="401">
        <f t="shared" si="11"/>
        <v>1.1971534874533063E-12</v>
      </c>
      <c r="N34" s="386">
        <f t="shared" si="12"/>
        <v>5.1634688919000027E-7</v>
      </c>
      <c r="O34" s="401">
        <f t="shared" si="13"/>
        <v>2.8784374349710706E-3</v>
      </c>
      <c r="P34" s="386">
        <f t="shared" si="14"/>
        <v>-3.0794781204555155E-4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6.7515246054972167E-7</v>
      </c>
      <c r="C35" s="386">
        <f t="shared" si="7"/>
        <v>3.3822210162021693E-3</v>
      </c>
      <c r="D35" s="401">
        <f t="shared" si="8"/>
        <v>0.27618945580445448</v>
      </c>
      <c r="E35" s="386">
        <f t="shared" si="4"/>
        <v>-2.6215350006606707E-2</v>
      </c>
      <c r="F35" s="401">
        <f t="shared" si="5"/>
        <v>-3.3366765193690487E-2</v>
      </c>
      <c r="G35" s="403">
        <f t="shared" si="9"/>
        <v>0.26123448076353034</v>
      </c>
      <c r="H35" s="403">
        <f t="shared" si="10"/>
        <v>0.73876551923646971</v>
      </c>
      <c r="I35" s="403"/>
      <c r="J35" s="375"/>
      <c r="L35" s="385">
        <v>-2.7749999999999999</v>
      </c>
      <c r="M35" s="401">
        <f t="shared" si="11"/>
        <v>1.7472689961550714E-12</v>
      </c>
      <c r="N35" s="386">
        <f t="shared" si="12"/>
        <v>6.7515246054972167E-7</v>
      </c>
      <c r="O35" s="401">
        <f t="shared" si="13"/>
        <v>3.3822210162021693E-3</v>
      </c>
      <c r="P35" s="386">
        <f t="shared" si="14"/>
        <v>-3.6177634588502891E-4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8.8039971790632165E-7</v>
      </c>
      <c r="C36" s="386">
        <f t="shared" si="7"/>
        <v>3.9638783939385802E-3</v>
      </c>
      <c r="D36" s="401">
        <f t="shared" si="8"/>
        <v>0.29374073023627412</v>
      </c>
      <c r="E36" s="386">
        <f t="shared" si="4"/>
        <v>-2.7514575065027681E-2</v>
      </c>
      <c r="F36" s="401">
        <f t="shared" si="5"/>
        <v>-3.5020412291561248E-2</v>
      </c>
      <c r="G36" s="403">
        <f t="shared" si="9"/>
        <v>0.2851203200778078</v>
      </c>
      <c r="H36" s="403">
        <f t="shared" si="10"/>
        <v>0.71487967992219215</v>
      </c>
      <c r="I36" s="403"/>
      <c r="J36" s="375"/>
      <c r="L36" s="385">
        <v>-2.75</v>
      </c>
      <c r="M36" s="401">
        <f t="shared" si="11"/>
        <v>2.5431323713576148E-12</v>
      </c>
      <c r="N36" s="386">
        <f t="shared" si="12"/>
        <v>8.8039971790632165E-7</v>
      </c>
      <c r="O36" s="401">
        <f t="shared" si="13"/>
        <v>3.9638783939385802E-3</v>
      </c>
      <c r="P36" s="386">
        <f t="shared" si="14"/>
        <v>-4.2390368637221931E-4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1.14492346303674E-6</v>
      </c>
      <c r="C37" s="386">
        <f t="shared" si="7"/>
        <v>4.6335535935885797E-3</v>
      </c>
      <c r="D37" s="401">
        <f t="shared" si="8"/>
        <v>0.31172238637776051</v>
      </c>
      <c r="E37" s="386">
        <f t="shared" si="4"/>
        <v>-2.877190997313106E-2</v>
      </c>
      <c r="F37" s="401">
        <f t="shared" si="5"/>
        <v>-3.662074181750475E-2</v>
      </c>
      <c r="G37" s="403">
        <f t="shared" si="9"/>
        <v>0.30968137047913036</v>
      </c>
      <c r="H37" s="403">
        <f t="shared" si="10"/>
        <v>0.69031862952086964</v>
      </c>
      <c r="I37" s="403"/>
      <c r="J37" s="375"/>
      <c r="L37" s="385">
        <v>-2.7250000000000001</v>
      </c>
      <c r="M37" s="401">
        <f t="shared" si="11"/>
        <v>3.6913250234249517E-12</v>
      </c>
      <c r="N37" s="386">
        <f t="shared" si="12"/>
        <v>1.14492346303674E-6</v>
      </c>
      <c r="O37" s="401">
        <f t="shared" si="13"/>
        <v>4.6335535935885797E-3</v>
      </c>
      <c r="P37" s="386">
        <f t="shared" si="14"/>
        <v>-4.9540407055180492E-4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1.484883316249519E-6</v>
      </c>
      <c r="C38" s="386">
        <f t="shared" si="7"/>
        <v>5.4023913462415418E-3</v>
      </c>
      <c r="D38" s="401">
        <f t="shared" si="8"/>
        <v>0.33008407970443343</v>
      </c>
      <c r="E38" s="386">
        <f t="shared" si="4"/>
        <v>-2.9970816623357998E-2</v>
      </c>
      <c r="F38" s="401">
        <f t="shared" si="5"/>
        <v>-3.8146704151678992E-2</v>
      </c>
      <c r="G38" s="403">
        <f t="shared" si="9"/>
        <v>0.33484313094113949</v>
      </c>
      <c r="H38" s="403">
        <f t="shared" si="10"/>
        <v>0.66515686905886051</v>
      </c>
      <c r="I38" s="403"/>
      <c r="J38" s="375"/>
      <c r="L38" s="385">
        <v>-2.7</v>
      </c>
      <c r="M38" s="401">
        <f t="shared" si="11"/>
        <v>5.3430593283110284E-12</v>
      </c>
      <c r="N38" s="386">
        <f t="shared" si="12"/>
        <v>1.484883316249519E-6</v>
      </c>
      <c r="O38" s="401">
        <f t="shared" si="13"/>
        <v>5.4023913462415418E-3</v>
      </c>
      <c r="P38" s="386">
        <f t="shared" si="14"/>
        <v>-5.7745565003132797E-4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1.9205619580242583E-6</v>
      </c>
      <c r="C39" s="386">
        <f t="shared" si="7"/>
        <v>6.2825854081086097E-3</v>
      </c>
      <c r="D39" s="401">
        <f t="shared" si="8"/>
        <v>0.3487706725911851</v>
      </c>
      <c r="E39" s="386">
        <f t="shared" si="4"/>
        <v>-3.1093194678217917E-2</v>
      </c>
      <c r="F39" s="401">
        <f t="shared" si="5"/>
        <v>-3.9575261275868592E-2</v>
      </c>
      <c r="G39" s="403">
        <f t="shared" si="9"/>
        <v>0.36052429286323068</v>
      </c>
      <c r="H39" s="403">
        <f t="shared" si="10"/>
        <v>0.63947570713676938</v>
      </c>
      <c r="I39" s="403"/>
      <c r="J39" s="375"/>
      <c r="L39" s="385">
        <v>-2.6749999999999998</v>
      </c>
      <c r="M39" s="401">
        <f t="shared" si="11"/>
        <v>7.7125528186172687E-12</v>
      </c>
      <c r="N39" s="386">
        <f t="shared" si="12"/>
        <v>1.9205619580242583E-6</v>
      </c>
      <c r="O39" s="401">
        <f t="shared" si="13"/>
        <v>6.2825854081086097E-3</v>
      </c>
      <c r="P39" s="386">
        <f t="shared" si="14"/>
        <v>-6.7134487083413336E-4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2.4773380406517553E-6</v>
      </c>
      <c r="C40" s="386">
        <f t="shared" si="7"/>
        <v>7.287421266577665E-3</v>
      </c>
      <c r="D40" s="401">
        <f t="shared" si="8"/>
        <v>0.36772246678971482</v>
      </c>
      <c r="E40" s="386">
        <f t="shared" si="4"/>
        <v>-3.2119363881648759E-2</v>
      </c>
      <c r="F40" s="401">
        <f t="shared" si="5"/>
        <v>-4.0881364259473404E-2</v>
      </c>
      <c r="G40" s="403">
        <f t="shared" si="9"/>
        <v>0.38663710155362607</v>
      </c>
      <c r="H40" s="403">
        <f t="shared" si="10"/>
        <v>0.61336289844637393</v>
      </c>
      <c r="I40" s="403"/>
      <c r="J40" s="375"/>
      <c r="L40" s="385">
        <v>-2.65</v>
      </c>
      <c r="M40" s="401">
        <f t="shared" si="11"/>
        <v>1.1102119223949103E-11</v>
      </c>
      <c r="N40" s="386">
        <f t="shared" si="12"/>
        <v>2.4773380406517553E-6</v>
      </c>
      <c r="O40" s="401">
        <f t="shared" si="13"/>
        <v>7.287421266577665E-3</v>
      </c>
      <c r="P40" s="386">
        <f t="shared" si="14"/>
        <v>-7.7847007703155135E-4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3.1868676639845717E-6</v>
      </c>
      <c r="C41" s="386">
        <f t="shared" si="7"/>
        <v>8.4313117451579322E-3</v>
      </c>
      <c r="D41" s="401">
        <f t="shared" si="8"/>
        <v>0.38687548850995107</v>
      </c>
      <c r="E41" s="386">
        <f t="shared" si="4"/>
        <v>-3.302805913107898E-2</v>
      </c>
      <c r="F41" s="401">
        <f t="shared" si="5"/>
        <v>-4.2037946987253841E-2</v>
      </c>
      <c r="G41" s="403">
        <f t="shared" si="9"/>
        <v>0.41308778917689654</v>
      </c>
      <c r="H41" s="403">
        <f t="shared" si="10"/>
        <v>0.58691221082310352</v>
      </c>
      <c r="I41" s="403"/>
      <c r="J41" s="375"/>
      <c r="L41" s="385">
        <v>-2.625</v>
      </c>
      <c r="M41" s="401">
        <f t="shared" si="11"/>
        <v>1.5937196007342891E-11</v>
      </c>
      <c r="N41" s="386">
        <f t="shared" si="12"/>
        <v>3.1868676639845717E-6</v>
      </c>
      <c r="O41" s="401">
        <f t="shared" si="13"/>
        <v>8.4313117451579322E-3</v>
      </c>
      <c r="P41" s="386">
        <f t="shared" si="14"/>
        <v>-9.0034414483039548E-4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4.0885138493096385E-6</v>
      </c>
      <c r="C42" s="386">
        <f t="shared" si="7"/>
        <v>9.7298239281553012E-3</v>
      </c>
      <c r="D42" s="401">
        <f t="shared" si="8"/>
        <v>0.4061618240475412</v>
      </c>
      <c r="E42" s="386">
        <f t="shared" si="4"/>
        <v>-3.3796439673041453E-2</v>
      </c>
      <c r="F42" s="401">
        <f t="shared" si="5"/>
        <v>-4.301593786346191E-2</v>
      </c>
      <c r="G42" s="403">
        <f t="shared" si="9"/>
        <v>0.43977707608962957</v>
      </c>
      <c r="H42" s="403">
        <f t="shared" si="10"/>
        <v>0.56022292391037043</v>
      </c>
      <c r="I42" s="403"/>
      <c r="J42" s="375"/>
      <c r="L42" s="385">
        <v>-2.6</v>
      </c>
      <c r="M42" s="401">
        <f t="shared" si="11"/>
        <v>2.2814861111442042E-11</v>
      </c>
      <c r="N42" s="386">
        <f t="shared" si="12"/>
        <v>4.0885138493096385E-6</v>
      </c>
      <c r="O42" s="401">
        <f t="shared" si="13"/>
        <v>9.7298239281553012E-3</v>
      </c>
      <c r="P42" s="386">
        <f t="shared" si="14"/>
        <v>-1.038595938453551E-3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5.2310696480595276E-6</v>
      </c>
      <c r="C43" s="386">
        <f t="shared" si="7"/>
        <v>1.1199695753935424E-2</v>
      </c>
      <c r="D43" s="401">
        <f t="shared" si="8"/>
        <v>0.4255100031764607</v>
      </c>
      <c r="E43" s="386">
        <f t="shared" si="4"/>
        <v>-3.4400113780356109E-2</v>
      </c>
      <c r="F43" s="401">
        <f t="shared" si="5"/>
        <v>-4.3784291220834694E-2</v>
      </c>
      <c r="G43" s="403">
        <f t="shared" si="9"/>
        <v>0.46660073653233652</v>
      </c>
      <c r="H43" s="403">
        <f t="shared" si="10"/>
        <v>0.53339926346766342</v>
      </c>
      <c r="I43" s="403"/>
      <c r="J43" s="375"/>
      <c r="L43" s="385">
        <v>-2.5750000000000002</v>
      </c>
      <c r="M43" s="401">
        <f t="shared" si="11"/>
        <v>3.2570501851125755E-11</v>
      </c>
      <c r="N43" s="386">
        <f t="shared" si="12"/>
        <v>5.2310696480595276E-6</v>
      </c>
      <c r="O43" s="401">
        <f t="shared" si="13"/>
        <v>1.1199695753935424E-2</v>
      </c>
      <c r="P43" s="386">
        <f t="shared" si="14"/>
        <v>-1.1949703652347572E-3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6.6748274185624012E-6</v>
      </c>
      <c r="C44" s="386">
        <f t="shared" si="7"/>
        <v>1.2858840577477437E-2</v>
      </c>
      <c r="D44" s="401">
        <f t="shared" si="8"/>
        <v>0.44484542685074024</v>
      </c>
      <c r="E44" s="386">
        <f t="shared" si="4"/>
        <v>-3.4813180245449979E-2</v>
      </c>
      <c r="F44" s="401">
        <f t="shared" si="5"/>
        <v>-4.4310040133082727E-2</v>
      </c>
      <c r="G44" s="403">
        <f t="shared" si="9"/>
        <v>0.49345022375437253</v>
      </c>
      <c r="H44" s="403">
        <f t="shared" si="10"/>
        <v>0.50654977624562747</v>
      </c>
      <c r="I44" s="403"/>
      <c r="J44" s="375"/>
      <c r="L44" s="385">
        <v>-2.5499999999999998</v>
      </c>
      <c r="M44" s="401">
        <f t="shared" si="11"/>
        <v>4.6369408313040594E-11</v>
      </c>
      <c r="N44" s="386">
        <f t="shared" si="12"/>
        <v>6.6748274185624012E-6</v>
      </c>
      <c r="O44" s="401">
        <f t="shared" si="13"/>
        <v>1.2858840577477437E-2</v>
      </c>
      <c r="P44" s="386">
        <f t="shared" si="14"/>
        <v>-1.3713267952920557E-3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8.4940544132772189E-6</v>
      </c>
      <c r="C45" s="386">
        <f t="shared" si="7"/>
        <v>1.4726337982972515E-2</v>
      </c>
      <c r="D45" s="401">
        <f t="shared" si="8"/>
        <v>0.46409083514528204</v>
      </c>
      <c r="E45" s="386">
        <f t="shared" si="4"/>
        <v>-3.5008287979346013E-2</v>
      </c>
      <c r="F45" s="401">
        <f t="shared" si="5"/>
        <v>-4.4558372272182199E-2</v>
      </c>
      <c r="G45" s="403">
        <f t="shared" si="9"/>
        <v>0.52021334883909143</v>
      </c>
      <c r="H45" s="403">
        <f t="shared" si="10"/>
        <v>0.47978665116090857</v>
      </c>
      <c r="I45" s="403"/>
      <c r="J45" s="375"/>
      <c r="L45" s="385">
        <v>-2.5249999999999999</v>
      </c>
      <c r="M45" s="401">
        <f t="shared" si="11"/>
        <v>6.5832450601988057E-11</v>
      </c>
      <c r="N45" s="386">
        <f t="shared" si="12"/>
        <v>8.4940544132772189E-6</v>
      </c>
      <c r="O45" s="401">
        <f t="shared" si="13"/>
        <v>1.4726337982972515E-2</v>
      </c>
      <c r="P45" s="386">
        <f t="shared" si="14"/>
        <v>-1.569635601397601E-3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1.0779943128036429E-5</v>
      </c>
      <c r="C46" s="386">
        <f t="shared" si="7"/>
        <v>1.6822409139677197E-2</v>
      </c>
      <c r="D46" s="401">
        <f t="shared" si="8"/>
        <v>0.48316681082398749</v>
      </c>
      <c r="E46" s="386">
        <f t="shared" si="4"/>
        <v>-3.4956714936230815E-2</v>
      </c>
      <c r="F46" s="401">
        <f t="shared" si="5"/>
        <v>-4.4492730363166477E-2</v>
      </c>
      <c r="G46" s="403">
        <f t="shared" si="9"/>
        <v>0.54677500678378388</v>
      </c>
      <c r="H46" s="403">
        <f t="shared" si="10"/>
        <v>0.45322499321621612</v>
      </c>
      <c r="I46" s="403"/>
      <c r="J46" s="375"/>
      <c r="L46" s="385">
        <v>-2.5</v>
      </c>
      <c r="M46" s="401">
        <f t="shared" si="11"/>
        <v>9.3207275231321773E-11</v>
      </c>
      <c r="N46" s="386">
        <f t="shared" si="12"/>
        <v>1.0779943128036429E-5</v>
      </c>
      <c r="O46" s="401">
        <f t="shared" si="13"/>
        <v>1.6822409139677197E-2</v>
      </c>
      <c r="P46" s="386">
        <f t="shared" si="14"/>
        <v>-1.7919725676875131E-3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1.3644113864563767E-5</v>
      </c>
      <c r="C47" s="386">
        <f t="shared" si="7"/>
        <v>1.916837504297153E-2</v>
      </c>
      <c r="D47" s="401">
        <f t="shared" si="8"/>
        <v>0.50199231346306183</v>
      </c>
      <c r="E47" s="386">
        <f t="shared" si="4"/>
        <v>-3.4628467486402179E-2</v>
      </c>
      <c r="F47" s="401">
        <f t="shared" si="5"/>
        <v>-4.4074938665512257E-2</v>
      </c>
      <c r="G47" s="403">
        <f t="shared" si="9"/>
        <v>0.57301794278535212</v>
      </c>
      <c r="H47" s="403">
        <f t="shared" si="10"/>
        <v>0.42698205721464788</v>
      </c>
      <c r="I47" s="403"/>
      <c r="J47" s="375"/>
      <c r="L47" s="385">
        <v>-2.4750000000000001</v>
      </c>
      <c r="M47" s="401">
        <f t="shared" si="11"/>
        <v>1.3160172951387494E-10</v>
      </c>
      <c r="N47" s="386">
        <f t="shared" si="12"/>
        <v>1.3644113864563767E-5</v>
      </c>
      <c r="O47" s="401">
        <f t="shared" si="13"/>
        <v>1.916837504297153E-2</v>
      </c>
      <c r="P47" s="386">
        <f t="shared" si="14"/>
        <v>-2.0405109120794364E-3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1.7222756590773436E-5</v>
      </c>
      <c r="C48" s="386">
        <f t="shared" si="7"/>
        <v>2.1786596071033559E-2</v>
      </c>
      <c r="D48" s="401">
        <f t="shared" si="8"/>
        <v>0.52048523868507002</v>
      </c>
      <c r="E48" s="386">
        <f t="shared" si="4"/>
        <v>-3.3992401233072254E-2</v>
      </c>
      <c r="F48" s="401">
        <f t="shared" si="5"/>
        <v>-4.3265356748156916E-2</v>
      </c>
      <c r="G48" s="403">
        <f t="shared" si="9"/>
        <v>0.59882355119727526</v>
      </c>
      <c r="H48" s="403">
        <f t="shared" si="10"/>
        <v>0.40117644880272474</v>
      </c>
      <c r="I48" s="403"/>
      <c r="J48" s="375"/>
      <c r="L48" s="385">
        <v>-2.4500000000000002</v>
      </c>
      <c r="M48" s="401">
        <f t="shared" si="11"/>
        <v>1.8529999756822235E-10</v>
      </c>
      <c r="N48" s="386">
        <f t="shared" si="12"/>
        <v>1.7222756590773436E-5</v>
      </c>
      <c r="O48" s="401">
        <f t="shared" si="13"/>
        <v>2.1786596071033559E-2</v>
      </c>
      <c r="P48" s="386">
        <f t="shared" si="14"/>
        <v>-2.3175106671125029E-3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2.1681509373705499E-5</v>
      </c>
      <c r="C49" s="386">
        <f t="shared" si="7"/>
        <v>2.4700391418516876E-2</v>
      </c>
      <c r="D49" s="401">
        <f t="shared" si="8"/>
        <v>0.53856299677930408</v>
      </c>
      <c r="E49" s="386">
        <f t="shared" si="4"/>
        <v>-3.3016364108611418E-2</v>
      </c>
      <c r="F49" s="401">
        <f t="shared" si="5"/>
        <v>-4.2023061621675593E-2</v>
      </c>
      <c r="G49" s="403">
        <f t="shared" si="9"/>
        <v>0.62407269926185593</v>
      </c>
      <c r="H49" s="403">
        <f t="shared" si="10"/>
        <v>0.37592730073814407</v>
      </c>
      <c r="I49" s="403"/>
      <c r="J49" s="375"/>
      <c r="L49" s="385">
        <v>-2.4249999999999998</v>
      </c>
      <c r="M49" s="401">
        <f t="shared" si="11"/>
        <v>2.6019081333927829E-10</v>
      </c>
      <c r="N49" s="386">
        <f t="shared" si="12"/>
        <v>2.1681509373705499E-5</v>
      </c>
      <c r="O49" s="401">
        <f t="shared" si="13"/>
        <v>2.4700391418516876E-2</v>
      </c>
      <c r="P49" s="386">
        <f t="shared" si="14"/>
        <v>-2.6253051677707926E-3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2.7221181297498731E-5</v>
      </c>
      <c r="C50" s="386">
        <f t="shared" si="7"/>
        <v>2.7933937144130061E-2</v>
      </c>
      <c r="D50" s="401">
        <f t="shared" si="8"/>
        <v>0.55614310479786777</v>
      </c>
      <c r="E50" s="386">
        <f t="shared" si="4"/>
        <v>-3.1667362391496826E-2</v>
      </c>
      <c r="F50" s="401">
        <f t="shared" si="5"/>
        <v>-4.0306059043815519E-2</v>
      </c>
      <c r="G50" s="403">
        <f t="shared" si="9"/>
        <v>0.6486465674862556</v>
      </c>
      <c r="H50" s="403">
        <f t="shared" si="10"/>
        <v>0.3513534325137444</v>
      </c>
      <c r="I50" s="403"/>
      <c r="J50" s="375"/>
      <c r="L50" s="385">
        <v>-2.4</v>
      </c>
      <c r="M50" s="401">
        <f t="shared" si="11"/>
        <v>3.6434399941498441E-10</v>
      </c>
      <c r="N50" s="386">
        <f t="shared" si="12"/>
        <v>2.7221181297498731E-5</v>
      </c>
      <c r="O50" s="401">
        <f t="shared" si="13"/>
        <v>2.7933937144130061E-2</v>
      </c>
      <c r="P50" s="386">
        <f t="shared" si="14"/>
        <v>-2.9662844030231119E-3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3.4084438701065256E-5</v>
      </c>
      <c r="C51" s="386">
        <f t="shared" si="7"/>
        <v>3.1512141790152493E-2</v>
      </c>
      <c r="D51" s="401">
        <f t="shared" si="8"/>
        <v>0.5731437861236508</v>
      </c>
      <c r="E51" s="386">
        <f t="shared" si="4"/>
        <v>-2.9911750055273405E-2</v>
      </c>
      <c r="F51" s="401">
        <f t="shared" si="5"/>
        <v>-3.8071524521897999E-2</v>
      </c>
      <c r="G51" s="403">
        <f t="shared" si="9"/>
        <v>0.67242749842019855</v>
      </c>
      <c r="H51" s="403">
        <f t="shared" si="10"/>
        <v>0.32757250157980145</v>
      </c>
      <c r="I51" s="403"/>
      <c r="J51" s="375"/>
      <c r="L51" s="385">
        <v>-2.375</v>
      </c>
      <c r="M51" s="401">
        <f t="shared" si="11"/>
        <v>5.0878540269749806E-10</v>
      </c>
      <c r="N51" s="386">
        <f t="shared" si="12"/>
        <v>3.4084438701065256E-5</v>
      </c>
      <c r="O51" s="401">
        <f t="shared" si="13"/>
        <v>3.1512141790152493E-2</v>
      </c>
      <c r="P51" s="386">
        <f t="shared" si="14"/>
        <v>-3.3428750005888579E-3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4.2563584576549296E-5</v>
      </c>
      <c r="C52" s="386">
        <f t="shared" si="7"/>
        <v>3.5460498798702222E-2</v>
      </c>
      <c r="D52" s="401">
        <f t="shared" si="8"/>
        <v>0.58948457150275024</v>
      </c>
      <c r="E52" s="386">
        <f t="shared" si="4"/>
        <v>-2.7715441594845479E-2</v>
      </c>
      <c r="F52" s="401">
        <f t="shared" si="5"/>
        <v>-3.527607419704841E-2</v>
      </c>
      <c r="G52" s="403">
        <f t="shared" si="9"/>
        <v>0.69529984560300506</v>
      </c>
      <c r="H52" s="403">
        <f t="shared" si="10"/>
        <v>0.30470015439699494</v>
      </c>
      <c r="I52" s="403"/>
      <c r="J52" s="375"/>
      <c r="L52" s="385">
        <v>-2.35</v>
      </c>
      <c r="M52" s="401">
        <f t="shared" si="11"/>
        <v>7.0853550804272913E-10</v>
      </c>
      <c r="N52" s="386">
        <f t="shared" si="12"/>
        <v>4.2563584576549296E-5</v>
      </c>
      <c r="O52" s="401">
        <f t="shared" si="13"/>
        <v>3.5460498798702222E-2</v>
      </c>
      <c r="P52" s="386">
        <f t="shared" si="14"/>
        <v>-3.7575166320242184E-3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5.3009571805318068E-5</v>
      </c>
      <c r="C53" s="386">
        <f t="shared" si="7"/>
        <v>3.980491526082558E-2</v>
      </c>
      <c r="D53" s="401">
        <f t="shared" si="8"/>
        <v>0.60508689561440954</v>
      </c>
      <c r="E53" s="386">
        <f t="shared" si="4"/>
        <v>-2.5044148173953146E-2</v>
      </c>
      <c r="F53" s="401">
        <f t="shared" si="5"/>
        <v>-3.1876065411512382E-2</v>
      </c>
      <c r="G53" s="403">
        <f t="shared" si="9"/>
        <v>0.71715081457043017</v>
      </c>
      <c r="H53" s="403">
        <f t="shared" si="10"/>
        <v>0.28284918542956983</v>
      </c>
      <c r="I53" s="403"/>
      <c r="J53" s="375"/>
      <c r="L53" s="385">
        <v>-2.3250000000000002</v>
      </c>
      <c r="M53" s="401">
        <f t="shared" si="11"/>
        <v>9.8399505210622351E-10</v>
      </c>
      <c r="N53" s="386">
        <f t="shared" si="12"/>
        <v>5.3009571805318068E-5</v>
      </c>
      <c r="O53" s="401">
        <f t="shared" si="13"/>
        <v>3.980491526082558E-2</v>
      </c>
      <c r="P53" s="386">
        <f t="shared" si="14"/>
        <v>-4.2126346477443753E-3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6.584240125501184E-5</v>
      </c>
      <c r="C54" s="386">
        <f t="shared" si="7"/>
        <v>4.4571516887750962E-2</v>
      </c>
      <c r="D54" s="401">
        <f t="shared" si="8"/>
        <v>0.61987468340886942</v>
      </c>
      <c r="E54" s="386">
        <f t="shared" si="4"/>
        <v>-2.1863636602382226E-2</v>
      </c>
      <c r="F54" s="401">
        <f t="shared" si="5"/>
        <v>-2.7827926333541749E-2</v>
      </c>
      <c r="G54" s="403">
        <f t="shared" si="9"/>
        <v>0.73787128803774205</v>
      </c>
      <c r="H54" s="403">
        <f t="shared" si="10"/>
        <v>0.26212871196225795</v>
      </c>
      <c r="I54" s="403"/>
      <c r="J54" s="375"/>
      <c r="L54" s="385">
        <v>-2.2999999999999998</v>
      </c>
      <c r="M54" s="401">
        <f t="shared" si="11"/>
        <v>1.36279021401009E-9</v>
      </c>
      <c r="N54" s="386">
        <f t="shared" si="12"/>
        <v>6.584240125501184E-5</v>
      </c>
      <c r="O54" s="401">
        <f t="shared" si="13"/>
        <v>4.4571516887750962E-2</v>
      </c>
      <c r="P54" s="386">
        <f t="shared" si="14"/>
        <v>-4.7106087791117766E-3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8.1563065247369781E-5</v>
      </c>
      <c r="C55" s="386">
        <f t="shared" si="7"/>
        <v>4.9786429485156825E-2</v>
      </c>
      <c r="D55" s="401">
        <f t="shared" si="8"/>
        <v>0.6337749206688722</v>
      </c>
      <c r="E55" s="386">
        <f t="shared" si="4"/>
        <v>-1.8140010285115464E-2</v>
      </c>
      <c r="F55" s="401">
        <f t="shared" si="5"/>
        <v>-2.3088513548056352E-2</v>
      </c>
      <c r="G55" s="403">
        <f t="shared" si="9"/>
        <v>0.7573566276926279</v>
      </c>
      <c r="H55" s="403">
        <f t="shared" si="10"/>
        <v>0.2426433723073721</v>
      </c>
      <c r="I55" s="403"/>
      <c r="J55" s="375"/>
      <c r="L55" s="385">
        <v>-2.2749999999999999</v>
      </c>
      <c r="M55" s="401">
        <f t="shared" si="11"/>
        <v>1.8822196579115769E-9</v>
      </c>
      <c r="N55" s="386">
        <f t="shared" si="12"/>
        <v>8.1563065247369781E-5</v>
      </c>
      <c r="O55" s="401">
        <f t="shared" si="13"/>
        <v>4.9786429485156825E-2</v>
      </c>
      <c r="P55" s="386">
        <f t="shared" si="14"/>
        <v>-5.2537377771929286E-3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1.0076720508694903E-4</v>
      </c>
      <c r="C56" s="386">
        <f t="shared" si="7"/>
        <v>5.5475537635872707E-2</v>
      </c>
      <c r="D56" s="401">
        <f t="shared" si="8"/>
        <v>0.64671820353407439</v>
      </c>
      <c r="E56" s="386">
        <f t="shared" si="4"/>
        <v>-1.3840010892321897E-2</v>
      </c>
      <c r="F56" s="401">
        <f t="shared" si="5"/>
        <v>-1.7615496020684181E-2</v>
      </c>
      <c r="G56" s="403">
        <f t="shared" si="9"/>
        <v>0.77550744542655614</v>
      </c>
      <c r="H56" s="403">
        <f t="shared" si="10"/>
        <v>0.22449255457344386</v>
      </c>
      <c r="I56" s="403"/>
      <c r="J56" s="375"/>
      <c r="L56" s="385">
        <v>-2.25</v>
      </c>
      <c r="M56" s="401">
        <f t="shared" si="11"/>
        <v>2.5924913327202148E-9</v>
      </c>
      <c r="N56" s="386">
        <f t="shared" si="12"/>
        <v>1.0076720508694903E-4</v>
      </c>
      <c r="O56" s="401">
        <f t="shared" si="13"/>
        <v>5.5475537635872707E-2</v>
      </c>
      <c r="P56" s="386">
        <f t="shared" si="14"/>
        <v>-5.8441998951090906E-3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1.2416065771314599E-4</v>
      </c>
      <c r="C57" s="386">
        <f t="shared" si="7"/>
        <v>6.1664221747568138E-2</v>
      </c>
      <c r="D57" s="401">
        <f t="shared" si="8"/>
        <v>0.65863926205886503</v>
      </c>
      <c r="E57" s="386">
        <f t="shared" si="4"/>
        <v>-8.9313390841264523E-3</v>
      </c>
      <c r="F57" s="401">
        <f t="shared" si="5"/>
        <v>-1.1367763314629579E-2</v>
      </c>
      <c r="G57" s="403">
        <f t="shared" si="9"/>
        <v>0.79223033729189563</v>
      </c>
      <c r="H57" s="403">
        <f t="shared" si="10"/>
        <v>0.20776966270810437</v>
      </c>
      <c r="I57" s="403"/>
      <c r="J57" s="375"/>
      <c r="L57" s="385">
        <v>-2.2250000000000001</v>
      </c>
      <c r="M57" s="401">
        <f t="shared" si="11"/>
        <v>3.5609880044695785E-9</v>
      </c>
      <c r="N57" s="386">
        <f t="shared" si="12"/>
        <v>1.2416065771314599E-4</v>
      </c>
      <c r="O57" s="401">
        <f t="shared" si="13"/>
        <v>6.1664221747568138E-2</v>
      </c>
      <c r="P57" s="386">
        <f t="shared" si="14"/>
        <v>-6.4840091628847948E-3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1.5257707052268588E-4</v>
      </c>
      <c r="C58" s="386">
        <f t="shared" si="7"/>
        <v>6.8377075091889838E-2</v>
      </c>
      <c r="D58" s="401">
        <f t="shared" si="8"/>
        <v>0.66947745324245411</v>
      </c>
      <c r="E58" s="386">
        <f t="shared" ref="E58:E89" si="17">C58+$B$13*B58+$B$13*D58</f>
        <v>-3.3829921940979196E-3</v>
      </c>
      <c r="F58" s="401">
        <f t="shared" si="5"/>
        <v>-4.3058553925126144E-3</v>
      </c>
      <c r="G58" s="403">
        <f t="shared" si="9"/>
        <v>0.80743857398003904</v>
      </c>
      <c r="H58" s="403">
        <f t="shared" si="10"/>
        <v>0.19256142601996096</v>
      </c>
      <c r="I58" s="403"/>
      <c r="J58" s="375"/>
      <c r="L58" s="385">
        <v>-2.2000000000000002</v>
      </c>
      <c r="M58" s="401">
        <f t="shared" si="11"/>
        <v>4.8778717176567454E-9</v>
      </c>
      <c r="N58" s="386">
        <f t="shared" si="12"/>
        <v>1.5257707052268588E-4</v>
      </c>
      <c r="O58" s="401">
        <f t="shared" si="13"/>
        <v>6.8377075091889783E-2</v>
      </c>
      <c r="P58" s="386">
        <f t="shared" si="14"/>
        <v>-7.1749674500778907E-3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1.8699776437647309E-4</v>
      </c>
      <c r="C59" s="386">
        <f t="shared" si="7"/>
        <v>7.5637602941218296E-2</v>
      </c>
      <c r="D59" s="401">
        <f t="shared" si="8"/>
        <v>0.67917721936528452</v>
      </c>
      <c r="E59" s="386">
        <f t="shared" si="17"/>
        <v>2.8343836618631713E-3</v>
      </c>
      <c r="F59" s="401">
        <f t="shared" si="5"/>
        <v>3.6075892212153095E-3</v>
      </c>
      <c r="G59" s="403">
        <f t="shared" si="9"/>
        <v>0.82105274215895052</v>
      </c>
      <c r="H59" s="403">
        <f t="shared" si="10"/>
        <v>0.17894725784104948</v>
      </c>
      <c r="I59" s="403"/>
      <c r="J59" s="375"/>
      <c r="L59" s="385">
        <v>-2.1749999999999998</v>
      </c>
      <c r="M59" s="401">
        <f t="shared" si="11"/>
        <v>6.6634233686357902E-9</v>
      </c>
      <c r="N59" s="386">
        <f t="shared" si="12"/>
        <v>1.8699776437647309E-4</v>
      </c>
      <c r="O59" s="401">
        <f t="shared" si="13"/>
        <v>7.5637602941218296E-2</v>
      </c>
      <c r="P59" s="386">
        <f t="shared" si="14"/>
        <v>-7.9186123619248983E-3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2.2857402205284094E-4</v>
      </c>
      <c r="C60" s="386">
        <f t="shared" si="7"/>
        <v>8.3467906388770385E-2</v>
      </c>
      <c r="D60" s="401">
        <f t="shared" si="8"/>
        <v>0.68768850787821845</v>
      </c>
      <c r="E60" s="386">
        <f t="shared" si="17"/>
        <v>9.7481300202117149E-3</v>
      </c>
      <c r="F60" s="401">
        <f t="shared" si="5"/>
        <v>1.2407370696176008E-2</v>
      </c>
      <c r="G60" s="403">
        <f t="shared" si="9"/>
        <v>0.833001331573893</v>
      </c>
      <c r="H60" s="403">
        <f t="shared" si="10"/>
        <v>0.166998668426107</v>
      </c>
      <c r="I60" s="403"/>
      <c r="J60" s="375"/>
      <c r="L60" s="385">
        <v>-2.15</v>
      </c>
      <c r="M60" s="401">
        <f t="shared" si="11"/>
        <v>9.0776224870303679E-9</v>
      </c>
      <c r="N60" s="386">
        <f t="shared" si="12"/>
        <v>2.2857402205284094E-4</v>
      </c>
      <c r="O60" s="401">
        <f t="shared" si="13"/>
        <v>8.3467906388770385E-2</v>
      </c>
      <c r="P60" s="386">
        <f t="shared" si="14"/>
        <v>-8.7161610688898331E-3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2.7865197220078297E-4</v>
      </c>
      <c r="C61" s="386">
        <f t="shared" si="7"/>
        <v>9.1888353906374676E-2</v>
      </c>
      <c r="D61" s="401">
        <f t="shared" si="8"/>
        <v>0.69496714951201644</v>
      </c>
      <c r="E61" s="386">
        <f t="shared" si="17"/>
        <v>1.738320444124461E-2</v>
      </c>
      <c r="F61" s="401">
        <f t="shared" si="5"/>
        <v>2.2125254889168045E-2</v>
      </c>
      <c r="G61" s="403">
        <f t="shared" si="9"/>
        <v>0.84322126339100201</v>
      </c>
      <c r="H61" s="403">
        <f t="shared" si="10"/>
        <v>0.15677873660899799</v>
      </c>
      <c r="I61" s="403"/>
      <c r="J61" s="375"/>
      <c r="L61" s="385">
        <v>-2.125</v>
      </c>
      <c r="M61" s="401">
        <f t="shared" si="11"/>
        <v>1.2332610987986214E-8</v>
      </c>
      <c r="N61" s="386">
        <f t="shared" si="12"/>
        <v>2.7865197220078297E-4</v>
      </c>
      <c r="O61" s="401">
        <f t="shared" si="13"/>
        <v>9.1888353906374676E-2</v>
      </c>
      <c r="P61" s="386">
        <f t="shared" si="14"/>
        <v>-9.5684502269451875E-3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3.3880022639592999E-4</v>
      </c>
      <c r="C62" s="386">
        <f t="shared" si="7"/>
        <v>0.10091724414057585</v>
      </c>
      <c r="D62" s="401">
        <f t="shared" si="8"/>
        <v>0.70097519169714628</v>
      </c>
      <c r="E62" s="386">
        <f t="shared" si="17"/>
        <v>2.5761804612996472E-2</v>
      </c>
      <c r="F62" s="401">
        <f t="shared" si="5"/>
        <v>3.2789494905502127E-2</v>
      </c>
      <c r="G62" s="403">
        <f t="shared" si="9"/>
        <v>0.85165835584003213</v>
      </c>
      <c r="H62" s="403">
        <f t="shared" si="10"/>
        <v>0.14834164415996787</v>
      </c>
      <c r="I62" s="403"/>
      <c r="J62" s="375"/>
      <c r="L62" s="385">
        <v>-2.1</v>
      </c>
      <c r="M62" s="401">
        <f t="shared" si="11"/>
        <v>1.670885491078522E-8</v>
      </c>
      <c r="N62" s="386">
        <f t="shared" si="12"/>
        <v>3.3880022639592999E-4</v>
      </c>
      <c r="O62" s="401">
        <f t="shared" si="13"/>
        <v>0.10091724414057585</v>
      </c>
      <c r="P62" s="386">
        <f t="shared" si="14"/>
        <v>-1.0475872206212846E-2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4.1084040841088409E-4</v>
      </c>
      <c r="C63" s="386">
        <f t="shared" si="7"/>
        <v>0.11057046386017011</v>
      </c>
      <c r="D63" s="401">
        <f t="shared" si="8"/>
        <v>0.70568118480227215</v>
      </c>
      <c r="E63" s="386">
        <f t="shared" si="17"/>
        <v>3.4902992352753084E-2</v>
      </c>
      <c r="F63" s="401">
        <f t="shared" si="5"/>
        <v>4.4424352530024899E-2</v>
      </c>
      <c r="G63" s="403">
        <f t="shared" si="9"/>
        <v>0.85826772378240879</v>
      </c>
      <c r="H63" s="403">
        <f t="shared" si="10"/>
        <v>0.14173227621759121</v>
      </c>
      <c r="I63" s="403"/>
      <c r="J63" s="375"/>
      <c r="L63" s="385">
        <v>-2.0750000000000002</v>
      </c>
      <c r="M63" s="401">
        <f t="shared" si="11"/>
        <v>2.2576032931986845E-8</v>
      </c>
      <c r="N63" s="386">
        <f t="shared" si="12"/>
        <v>4.1084040841088409E-4</v>
      </c>
      <c r="O63" s="401">
        <f t="shared" si="13"/>
        <v>0.11057046386017</v>
      </c>
      <c r="P63" s="386">
        <f t="shared" si="14"/>
        <v>-1.1438307908306349E-2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4.9688068947700836E-4</v>
      </c>
      <c r="C64" s="386">
        <f t="shared" si="7"/>
        <v>0.1208611453352782</v>
      </c>
      <c r="D64" s="401">
        <f t="shared" si="8"/>
        <v>0.70906041910990414</v>
      </c>
      <c r="E64" s="386">
        <f t="shared" si="17"/>
        <v>4.48223219971597E-2</v>
      </c>
      <c r="F64" s="401">
        <f t="shared" si="5"/>
        <v>5.7049625243924103E-2</v>
      </c>
      <c r="G64" s="403">
        <f t="shared" si="9"/>
        <v>0.86301410938829048</v>
      </c>
      <c r="H64" s="403">
        <f t="shared" si="10"/>
        <v>0.13698589061170952</v>
      </c>
      <c r="I64" s="403"/>
      <c r="J64" s="375"/>
      <c r="L64" s="385">
        <v>-2.0499999999999998</v>
      </c>
      <c r="M64" s="401">
        <f t="shared" si="11"/>
        <v>3.0419944840875957E-8</v>
      </c>
      <c r="N64" s="386">
        <f t="shared" si="12"/>
        <v>4.9688068947700836E-4</v>
      </c>
      <c r="O64" s="401">
        <f t="shared" si="13"/>
        <v>0.1208611453352782</v>
      </c>
      <c r="P64" s="386">
        <f t="shared" si="14"/>
        <v>-1.2455056517408325E-2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5.9935241035757869E-4</v>
      </c>
      <c r="C65" s="386">
        <f t="shared" si="7"/>
        <v>0.13179932773847225</v>
      </c>
      <c r="D65" s="401">
        <f t="shared" si="8"/>
        <v>0.71109511084731036</v>
      </c>
      <c r="E65" s="386">
        <f t="shared" si="17"/>
        <v>5.553147794301859E-2</v>
      </c>
      <c r="F65" s="401">
        <f t="shared" si="5"/>
        <v>7.0680184888484821E-2</v>
      </c>
      <c r="G65" s="403">
        <f t="shared" si="9"/>
        <v>0.865872141648662</v>
      </c>
      <c r="H65" s="403">
        <f t="shared" si="10"/>
        <v>0.134127858351338</v>
      </c>
      <c r="I65" s="403"/>
      <c r="J65" s="375"/>
      <c r="L65" s="385">
        <v>-2.0249999999999999</v>
      </c>
      <c r="M65" s="401">
        <f t="shared" si="11"/>
        <v>4.0877058571364699E-8</v>
      </c>
      <c r="N65" s="386">
        <f t="shared" si="12"/>
        <v>5.9935241035757869E-4</v>
      </c>
      <c r="O65" s="401">
        <f t="shared" si="13"/>
        <v>0.13179932773847225</v>
      </c>
      <c r="P65" s="386">
        <f t="shared" si="14"/>
        <v>-1.3524762596373339E-2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7.2104982974918741E-4</v>
      </c>
      <c r="C66" s="386">
        <f t="shared" si="7"/>
        <v>0.14339162740184691</v>
      </c>
      <c r="D66" s="401">
        <f t="shared" si="8"/>
        <v>0.71177453597926665</v>
      </c>
      <c r="E66" s="386">
        <f t="shared" si="17"/>
        <v>6.7037926307038934E-2</v>
      </c>
      <c r="F66" s="401">
        <f t="shared" si="5"/>
        <v>8.5325534299377032E-2</v>
      </c>
      <c r="G66" s="403">
        <f t="shared" si="9"/>
        <v>0.86682652297476637</v>
      </c>
      <c r="H66" s="403">
        <f t="shared" si="10"/>
        <v>0.13317347702523363</v>
      </c>
      <c r="I66" s="403">
        <f>F26</f>
        <v>-1.8640516126038256E-2</v>
      </c>
      <c r="J66" s="375">
        <f>1-I66</f>
        <v>1.0186405161260383</v>
      </c>
      <c r="L66" s="385">
        <v>-2</v>
      </c>
      <c r="M66" s="401">
        <f t="shared" si="11"/>
        <v>5.4778717950565436E-8</v>
      </c>
      <c r="N66" s="386">
        <f t="shared" si="12"/>
        <v>7.2104982974918741E-4</v>
      </c>
      <c r="O66" s="401">
        <f t="shared" si="13"/>
        <v>0.14339162740184691</v>
      </c>
      <c r="P66" s="386">
        <f t="shared" si="14"/>
        <v>-1.4645341006574242E-2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8.6517298823607369E-4</v>
      </c>
      <c r="C67" s="386">
        <f t="shared" si="7"/>
        <v>0.1556409219309301</v>
      </c>
      <c r="D67" s="401">
        <f t="shared" si="8"/>
        <v>0.71109511084731025</v>
      </c>
      <c r="E67" s="386">
        <f t="shared" si="17"/>
        <v>7.9344585804680262E-2</v>
      </c>
      <c r="F67" s="401">
        <f t="shared" si="5"/>
        <v>0.10098938840290847</v>
      </c>
      <c r="G67" s="403">
        <f t="shared" si="9"/>
        <v>0.865872141648662</v>
      </c>
      <c r="H67" s="403">
        <f t="shared" si="10"/>
        <v>0.134127858351338</v>
      </c>
      <c r="I67" s="403">
        <f t="shared" ref="I67:I130" si="18">F27</f>
        <v>-2.0127852368371155E-2</v>
      </c>
      <c r="J67" s="375">
        <f t="shared" ref="J67:J130" si="19">1-I67</f>
        <v>1.0201278523683712</v>
      </c>
      <c r="L67" s="385">
        <v>-1.9749999999999999</v>
      </c>
      <c r="M67" s="401">
        <f t="shared" si="11"/>
        <v>7.3207521600338055E-8</v>
      </c>
      <c r="N67" s="386">
        <f t="shared" si="12"/>
        <v>8.6517298823607369E-4</v>
      </c>
      <c r="O67" s="401">
        <f t="shared" si="13"/>
        <v>0.1556409219309301</v>
      </c>
      <c r="P67" s="386">
        <f t="shared" si="14"/>
        <v>-1.5813900198450647E-2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1.0353736172237227E-3</v>
      </c>
      <c r="C68" s="386">
        <f t="shared" si="7"/>
        <v>0.16854605325904953</v>
      </c>
      <c r="D68" s="401">
        <f t="shared" si="8"/>
        <v>0.70906041910990414</v>
      </c>
      <c r="E68" s="386">
        <f t="shared" si="17"/>
        <v>9.244952299773633E-2</v>
      </c>
      <c r="F68" s="401">
        <f t="shared" si="5"/>
        <v>0.11766928632868721</v>
      </c>
      <c r="G68" s="403">
        <f t="shared" si="9"/>
        <v>0.8630141093882906</v>
      </c>
      <c r="H68" s="403">
        <f t="shared" si="10"/>
        <v>0.1369858906117094</v>
      </c>
      <c r="I68" s="403">
        <f t="shared" si="18"/>
        <v>-2.1671452636510737E-2</v>
      </c>
      <c r="J68" s="375">
        <f t="shared" si="19"/>
        <v>1.0216714526365107</v>
      </c>
      <c r="L68" s="385">
        <v>-1.95</v>
      </c>
      <c r="M68" s="401">
        <f t="shared" si="11"/>
        <v>9.756898244894785E-8</v>
      </c>
      <c r="N68" s="386">
        <f t="shared" si="12"/>
        <v>1.0353736172237227E-3</v>
      </c>
      <c r="O68" s="401">
        <f t="shared" si="13"/>
        <v>0.16854605325904953</v>
      </c>
      <c r="P68" s="386">
        <f t="shared" si="14"/>
        <v>-1.7026664488446086E-2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1.2358039526149112E-3</v>
      </c>
      <c r="C69" s="386">
        <f t="shared" si="7"/>
        <v>0.18210155471800826</v>
      </c>
      <c r="D69" s="401">
        <f t="shared" si="8"/>
        <v>0.70568118480227215</v>
      </c>
      <c r="E69" s="386">
        <f t="shared" si="17"/>
        <v>0.10634567702096305</v>
      </c>
      <c r="F69" s="401">
        <f t="shared" si="5"/>
        <v>0.13535624104306299</v>
      </c>
      <c r="G69" s="403">
        <f t="shared" si="9"/>
        <v>0.85826772378240856</v>
      </c>
      <c r="H69" s="403">
        <f t="shared" si="10"/>
        <v>0.14173227621759144</v>
      </c>
      <c r="I69" s="403">
        <f t="shared" si="18"/>
        <v>-2.3265286593899211E-2</v>
      </c>
      <c r="J69" s="375">
        <f t="shared" si="19"/>
        <v>1.0232652865938991</v>
      </c>
      <c r="L69" s="385">
        <v>-1.925</v>
      </c>
      <c r="M69" s="401">
        <f t="shared" si="11"/>
        <v>1.2968230178600493E-7</v>
      </c>
      <c r="N69" s="386">
        <f t="shared" si="12"/>
        <v>1.2358039526149112E-3</v>
      </c>
      <c r="O69" s="401">
        <f t="shared" si="13"/>
        <v>0.18210155471800826</v>
      </c>
      <c r="P69" s="386">
        <f t="shared" si="14"/>
        <v>-1.827889600692888E-2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1.4711682333016785E-3</v>
      </c>
      <c r="C70" s="386">
        <f t="shared" si="7"/>
        <v>0.19629740709849358</v>
      </c>
      <c r="D70" s="401">
        <f t="shared" si="8"/>
        <v>0.70097519169714628</v>
      </c>
      <c r="E70" s="386">
        <f t="shared" si="17"/>
        <v>0.12102061876532066</v>
      </c>
      <c r="F70" s="401">
        <f t="shared" si="5"/>
        <v>0.15403443283877297</v>
      </c>
      <c r="G70" s="403">
        <f t="shared" si="9"/>
        <v>0.85165835584003224</v>
      </c>
      <c r="H70" s="403">
        <f t="shared" si="10"/>
        <v>0.14834164415996776</v>
      </c>
      <c r="I70" s="403">
        <f t="shared" si="18"/>
        <v>-2.4902000434261298E-2</v>
      </c>
      <c r="J70" s="375">
        <f t="shared" si="19"/>
        <v>1.0249020004342613</v>
      </c>
      <c r="L70" s="385">
        <v>-1.9</v>
      </c>
      <c r="M70" s="401">
        <f t="shared" si="11"/>
        <v>1.7189496487324263E-7</v>
      </c>
      <c r="N70" s="386">
        <f t="shared" si="12"/>
        <v>1.4711682333016785E-3</v>
      </c>
      <c r="O70" s="401">
        <f t="shared" si="13"/>
        <v>0.19629740709849358</v>
      </c>
      <c r="P70" s="386">
        <f t="shared" si="14"/>
        <v>-1.9564817070498539E-2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1.7467765749273889E-3</v>
      </c>
      <c r="C71" s="386">
        <f t="shared" si="7"/>
        <v>0.2111188284745677</v>
      </c>
      <c r="D71" s="401">
        <f t="shared" si="8"/>
        <v>0.69496714951201644</v>
      </c>
      <c r="E71" s="386">
        <f t="shared" si="17"/>
        <v>0.13645634926688316</v>
      </c>
      <c r="F71" s="401">
        <f t="shared" si="5"/>
        <v>0.17368095272536321</v>
      </c>
      <c r="G71" s="403">
        <f t="shared" si="9"/>
        <v>0.84322126339100201</v>
      </c>
      <c r="H71" s="403">
        <f t="shared" si="10"/>
        <v>0.15677873660899799</v>
      </c>
      <c r="I71" s="403">
        <f t="shared" si="18"/>
        <v>-2.6572819663606126E-2</v>
      </c>
      <c r="J71" s="375">
        <f t="shared" si="19"/>
        <v>1.0265728196636061</v>
      </c>
      <c r="L71" s="385">
        <v>-1.875</v>
      </c>
      <c r="M71" s="401">
        <f t="shared" si="11"/>
        <v>2.2722691644938564E-7</v>
      </c>
      <c r="N71" s="386">
        <f t="shared" si="12"/>
        <v>1.7467765749273889E-3</v>
      </c>
      <c r="O71" s="401">
        <f t="shared" si="13"/>
        <v>0.2111188284745677</v>
      </c>
      <c r="P71" s="386">
        <f t="shared" si="14"/>
        <v>-2.0877533800477691E-2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2.0686008101833409E-3</v>
      </c>
      <c r="C72" s="386">
        <f t="shared" si="7"/>
        <v>0.22654610227126315</v>
      </c>
      <c r="D72" s="401">
        <f t="shared" si="8"/>
        <v>0.68768850787821845</v>
      </c>
      <c r="E72" s="386">
        <f t="shared" si="17"/>
        <v>0.15262914172614872</v>
      </c>
      <c r="F72" s="401">
        <f t="shared" si="5"/>
        <v>0.19426560135216411</v>
      </c>
      <c r="G72" s="403">
        <f t="shared" si="9"/>
        <v>0.833001331573893</v>
      </c>
      <c r="H72" s="403">
        <f t="shared" si="10"/>
        <v>0.166998668426107</v>
      </c>
      <c r="I72" s="403">
        <f t="shared" si="18"/>
        <v>-2.8267454600488174E-2</v>
      </c>
      <c r="J72" s="375">
        <f t="shared" si="19"/>
        <v>1.0282674546004882</v>
      </c>
      <c r="L72" s="385">
        <v>-1.8499999999999999</v>
      </c>
      <c r="M72" s="401">
        <f t="shared" si="11"/>
        <v>2.9955132757608638E-7</v>
      </c>
      <c r="N72" s="386">
        <f t="shared" si="12"/>
        <v>2.0686008101833409E-3</v>
      </c>
      <c r="O72" s="401">
        <f t="shared" si="13"/>
        <v>0.22654610227126315</v>
      </c>
      <c r="P72" s="386">
        <f t="shared" si="14"/>
        <v>-2.2208961877065343E-2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2.4433317788547515E-3</v>
      </c>
      <c r="C73" s="386">
        <f t="shared" si="7"/>
        <v>0.24255444766556294</v>
      </c>
      <c r="D73" s="401">
        <f t="shared" si="8"/>
        <v>0.67917721936528452</v>
      </c>
      <c r="E73" s="386">
        <f t="shared" si="17"/>
        <v>0.16950943116480344</v>
      </c>
      <c r="F73" s="401">
        <f t="shared" si="5"/>
        <v>0.21575074856397625</v>
      </c>
      <c r="G73" s="403">
        <f t="shared" si="9"/>
        <v>0.8210527421589503</v>
      </c>
      <c r="H73" s="403">
        <f t="shared" si="10"/>
        <v>0.1789472578410497</v>
      </c>
      <c r="I73" s="403">
        <f t="shared" si="18"/>
        <v>-2.9974009811352842E-2</v>
      </c>
      <c r="J73" s="375">
        <f t="shared" si="19"/>
        <v>1.0299740098113528</v>
      </c>
      <c r="L73" s="385">
        <v>-1.825</v>
      </c>
      <c r="M73" s="401">
        <f t="shared" si="11"/>
        <v>3.9382045879943206E-7</v>
      </c>
      <c r="N73" s="386">
        <f t="shared" si="12"/>
        <v>2.4433317788547515E-3</v>
      </c>
      <c r="O73" s="401">
        <f t="shared" si="13"/>
        <v>0.24255444766556294</v>
      </c>
      <c r="P73" s="386">
        <f t="shared" si="14"/>
        <v>-2.3549755385177874E-2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2.8784374349710706E-3</v>
      </c>
      <c r="C74" s="386">
        <f t="shared" si="7"/>
        <v>0.25911393593420251</v>
      </c>
      <c r="D74" s="401">
        <f t="shared" si="8"/>
        <v>0.66947745324245389</v>
      </c>
      <c r="E74" s="386">
        <f t="shared" si="17"/>
        <v>0.18706175522093371</v>
      </c>
      <c r="F74" s="401">
        <f t="shared" si="5"/>
        <v>0.2380912580455154</v>
      </c>
      <c r="G74" s="403">
        <f t="shared" si="9"/>
        <v>0.80743857398003882</v>
      </c>
      <c r="H74" s="403">
        <f t="shared" si="10"/>
        <v>0.19256142601996118</v>
      </c>
      <c r="I74" s="403">
        <f t="shared" si="18"/>
        <v>-3.1678898780458167E-2</v>
      </c>
      <c r="J74" s="375">
        <f t="shared" si="19"/>
        <v>1.0316788987804582</v>
      </c>
      <c r="L74" s="385">
        <v>-1.7999999999999998</v>
      </c>
      <c r="M74" s="401">
        <f t="shared" si="11"/>
        <v>5.1634688919000027E-7</v>
      </c>
      <c r="N74" s="386">
        <f t="shared" si="12"/>
        <v>2.8784374349710706E-3</v>
      </c>
      <c r="O74" s="401">
        <f t="shared" si="13"/>
        <v>0.25911393593420251</v>
      </c>
      <c r="P74" s="386">
        <f t="shared" si="14"/>
        <v>-2.4889239772952782E-2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3.3822210162021693E-3</v>
      </c>
      <c r="C75" s="386">
        <f t="shared" si="7"/>
        <v>0.27618945580445448</v>
      </c>
      <c r="D75" s="401">
        <f t="shared" si="8"/>
        <v>0.65863926205886503</v>
      </c>
      <c r="E75" s="386">
        <f t="shared" si="17"/>
        <v>0.20524474899667858</v>
      </c>
      <c r="F75" s="401">
        <f t="shared" si="5"/>
        <v>0.26123448076353034</v>
      </c>
      <c r="G75" s="403">
        <f t="shared" si="9"/>
        <v>0.79223033729189551</v>
      </c>
      <c r="H75" s="403">
        <f t="shared" si="10"/>
        <v>0.20776966270810449</v>
      </c>
      <c r="I75" s="403">
        <f t="shared" si="18"/>
        <v>-3.3366765193690487E-2</v>
      </c>
      <c r="J75" s="375">
        <f t="shared" si="19"/>
        <v>1.0333667651936904</v>
      </c>
      <c r="L75" s="385">
        <v>-1.7749999999999999</v>
      </c>
      <c r="M75" s="401">
        <f t="shared" si="11"/>
        <v>6.7515246054972167E-7</v>
      </c>
      <c r="N75" s="386">
        <f t="shared" si="12"/>
        <v>3.3822210162021693E-3</v>
      </c>
      <c r="O75" s="401">
        <f t="shared" si="13"/>
        <v>0.27618945580445448</v>
      </c>
      <c r="P75" s="386">
        <f t="shared" si="14"/>
        <v>-2.6215350006606707E-2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3.9638783939385802E-3</v>
      </c>
      <c r="C76" s="386">
        <f t="shared" si="7"/>
        <v>0.29374073023627412</v>
      </c>
      <c r="D76" s="401">
        <f t="shared" si="8"/>
        <v>0.64671820353407439</v>
      </c>
      <c r="E76" s="386">
        <f t="shared" si="17"/>
        <v>0.22401119621415583</v>
      </c>
      <c r="F76" s="401">
        <f t="shared" si="5"/>
        <v>0.2851203200778078</v>
      </c>
      <c r="G76" s="403">
        <f t="shared" si="9"/>
        <v>0.77550744542655614</v>
      </c>
      <c r="H76" s="403">
        <f t="shared" si="10"/>
        <v>0.22449255457344386</v>
      </c>
      <c r="I76" s="403">
        <f t="shared" si="18"/>
        <v>-3.5020412291561248E-2</v>
      </c>
      <c r="J76" s="375">
        <f t="shared" si="19"/>
        <v>1.0350204122915612</v>
      </c>
      <c r="L76" s="385">
        <v>-1.75</v>
      </c>
      <c r="M76" s="401">
        <f t="shared" si="11"/>
        <v>8.8039971790632165E-7</v>
      </c>
      <c r="N76" s="386">
        <f t="shared" si="12"/>
        <v>3.9638783939385802E-3</v>
      </c>
      <c r="O76" s="401">
        <f t="shared" si="13"/>
        <v>0.29374073023627412</v>
      </c>
      <c r="P76" s="386">
        <f t="shared" si="14"/>
        <v>-2.7514575065027681E-2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4.6335535935885797E-3</v>
      </c>
      <c r="C77" s="386">
        <f t="shared" si="7"/>
        <v>0.31172238637776067</v>
      </c>
      <c r="D77" s="401">
        <f t="shared" si="8"/>
        <v>0.63377492066887209</v>
      </c>
      <c r="E77" s="386">
        <f t="shared" si="17"/>
        <v>0.24330813821806135</v>
      </c>
      <c r="F77" s="401">
        <f t="shared" si="5"/>
        <v>0.30968137047913036</v>
      </c>
      <c r="G77" s="403">
        <f t="shared" si="9"/>
        <v>0.7573566276926279</v>
      </c>
      <c r="H77" s="403">
        <f t="shared" si="10"/>
        <v>0.2426433723073721</v>
      </c>
      <c r="I77" s="403">
        <f t="shared" si="18"/>
        <v>-3.662074181750475E-2</v>
      </c>
      <c r="J77" s="375">
        <f t="shared" si="19"/>
        <v>1.0366207418175049</v>
      </c>
      <c r="L77" s="385">
        <v>-1.7249999999999999</v>
      </c>
      <c r="M77" s="401">
        <f t="shared" si="11"/>
        <v>1.14492346303674E-6</v>
      </c>
      <c r="N77" s="386">
        <f t="shared" si="12"/>
        <v>4.6335535935885797E-3</v>
      </c>
      <c r="O77" s="401">
        <f t="shared" si="13"/>
        <v>0.31172238637776067</v>
      </c>
      <c r="P77" s="386">
        <f t="shared" si="14"/>
        <v>-2.8771909973131074E-2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5.4023913462415418E-3</v>
      </c>
      <c r="C78" s="386">
        <f t="shared" si="7"/>
        <v>0.33008407970443343</v>
      </c>
      <c r="D78" s="401">
        <f t="shared" si="8"/>
        <v>0.61987468340886931</v>
      </c>
      <c r="E78" s="386">
        <f t="shared" si="17"/>
        <v>0.26307704160036166</v>
      </c>
      <c r="F78" s="401">
        <f t="shared" si="5"/>
        <v>0.33484313094113949</v>
      </c>
      <c r="G78" s="403">
        <f t="shared" si="9"/>
        <v>0.73787128803774182</v>
      </c>
      <c r="H78" s="403">
        <f t="shared" si="10"/>
        <v>0.26212871196225818</v>
      </c>
      <c r="I78" s="403">
        <f t="shared" si="18"/>
        <v>-3.8146704151678992E-2</v>
      </c>
      <c r="J78" s="375">
        <f t="shared" si="19"/>
        <v>1.038146704151679</v>
      </c>
      <c r="L78" s="385">
        <v>-1.7</v>
      </c>
      <c r="M78" s="401">
        <f t="shared" si="11"/>
        <v>1.484883316249519E-6</v>
      </c>
      <c r="N78" s="386">
        <f t="shared" si="12"/>
        <v>5.4023913462415418E-3</v>
      </c>
      <c r="O78" s="401">
        <f t="shared" si="13"/>
        <v>0.33008407970443343</v>
      </c>
      <c r="P78" s="386">
        <f t="shared" si="14"/>
        <v>-2.9970816623357998E-2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6.2825854081086097E-3</v>
      </c>
      <c r="C79" s="386">
        <f t="shared" si="7"/>
        <v>0.34877067259118527</v>
      </c>
      <c r="D79" s="401">
        <f t="shared" si="8"/>
        <v>0.60508689561440931</v>
      </c>
      <c r="E79" s="386">
        <f t="shared" si="17"/>
        <v>0.28325402442910969</v>
      </c>
      <c r="F79" s="401">
        <f t="shared" si="5"/>
        <v>0.36052429286323068</v>
      </c>
      <c r="G79" s="403">
        <f t="shared" si="9"/>
        <v>0.71715081457042995</v>
      </c>
      <c r="H79" s="403">
        <f t="shared" si="10"/>
        <v>0.28284918542957005</v>
      </c>
      <c r="I79" s="403">
        <f t="shared" si="18"/>
        <v>-3.9575261275868592E-2</v>
      </c>
      <c r="J79" s="375">
        <f t="shared" si="19"/>
        <v>1.0395752612758686</v>
      </c>
      <c r="L79" s="385">
        <v>-1.6749999999999998</v>
      </c>
      <c r="M79" s="401">
        <f t="shared" si="11"/>
        <v>1.9205619580242583E-6</v>
      </c>
      <c r="N79" s="386">
        <f t="shared" si="12"/>
        <v>6.2825854081086097E-3</v>
      </c>
      <c r="O79" s="401">
        <f t="shared" si="13"/>
        <v>0.34877067259118527</v>
      </c>
      <c r="P79" s="386">
        <f t="shared" si="14"/>
        <v>-3.1093194678217931E-2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7.287421266577665E-3</v>
      </c>
      <c r="C80" s="386">
        <f t="shared" si="7"/>
        <v>0.36772246678971482</v>
      </c>
      <c r="D80" s="401">
        <f t="shared" si="8"/>
        <v>0.58948457150275024</v>
      </c>
      <c r="E80" s="386">
        <f t="shared" si="17"/>
        <v>0.30377014025575638</v>
      </c>
      <c r="F80" s="401">
        <f t="shared" si="5"/>
        <v>0.38663710155362607</v>
      </c>
      <c r="G80" s="403">
        <f t="shared" si="9"/>
        <v>0.69529984560300495</v>
      </c>
      <c r="H80" s="403">
        <f t="shared" si="10"/>
        <v>0.30470015439699505</v>
      </c>
      <c r="I80" s="403">
        <f t="shared" si="18"/>
        <v>-4.0881364259473404E-2</v>
      </c>
      <c r="J80" s="375">
        <f t="shared" si="19"/>
        <v>1.0408813642594734</v>
      </c>
      <c r="L80" s="385">
        <v>-1.65</v>
      </c>
      <c r="M80" s="401">
        <f t="shared" si="11"/>
        <v>2.4773380406517553E-6</v>
      </c>
      <c r="N80" s="386">
        <f t="shared" si="12"/>
        <v>7.287421266577665E-3</v>
      </c>
      <c r="O80" s="401">
        <f t="shared" si="13"/>
        <v>0.36772246678971482</v>
      </c>
      <c r="P80" s="386">
        <f t="shared" si="14"/>
        <v>-3.2119363881648759E-2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8.4313117451579322E-3</v>
      </c>
      <c r="C81" s="386">
        <f t="shared" si="7"/>
        <v>0.38687548850995107</v>
      </c>
      <c r="D81" s="401">
        <f t="shared" si="8"/>
        <v>0.5731437861236508</v>
      </c>
      <c r="E81" s="386">
        <f t="shared" si="17"/>
        <v>0.3245517182701147</v>
      </c>
      <c r="F81" s="401">
        <f t="shared" si="5"/>
        <v>0.41308778917689654</v>
      </c>
      <c r="G81" s="403">
        <f t="shared" si="9"/>
        <v>0.67242749842019855</v>
      </c>
      <c r="H81" s="403">
        <f t="shared" si="10"/>
        <v>0.32757250157980145</v>
      </c>
      <c r="I81" s="403">
        <f t="shared" si="18"/>
        <v>-4.2037946987253841E-2</v>
      </c>
      <c r="J81" s="375">
        <f t="shared" si="19"/>
        <v>1.0420379469872538</v>
      </c>
      <c r="L81" s="385">
        <v>-1.625</v>
      </c>
      <c r="M81" s="401">
        <f t="shared" si="11"/>
        <v>3.1868676639845717E-6</v>
      </c>
      <c r="N81" s="386">
        <f t="shared" si="12"/>
        <v>8.4313117451579322E-3</v>
      </c>
      <c r="O81" s="401">
        <f t="shared" si="13"/>
        <v>0.38687548850995107</v>
      </c>
      <c r="P81" s="386">
        <f t="shared" si="14"/>
        <v>-3.302805913107898E-2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9.7298239281553012E-3</v>
      </c>
      <c r="C82" s="386">
        <f t="shared" si="7"/>
        <v>0.40616182404754136</v>
      </c>
      <c r="D82" s="401">
        <f t="shared" si="8"/>
        <v>0.55614310479786755</v>
      </c>
      <c r="E82" s="386">
        <f t="shared" si="17"/>
        <v>0.34552075718601022</v>
      </c>
      <c r="F82" s="401">
        <f t="shared" si="5"/>
        <v>0.43977707608962957</v>
      </c>
      <c r="G82" s="403">
        <f t="shared" si="9"/>
        <v>0.64864656748625504</v>
      </c>
      <c r="H82" s="403">
        <f t="shared" si="10"/>
        <v>0.35135343251374496</v>
      </c>
      <c r="I82" s="403">
        <f t="shared" si="18"/>
        <v>-4.301593786346191E-2</v>
      </c>
      <c r="J82" s="375">
        <f t="shared" si="19"/>
        <v>1.0430159378634618</v>
      </c>
      <c r="L82" s="385">
        <v>-1.5999999999999999</v>
      </c>
      <c r="M82" s="401">
        <f t="shared" si="11"/>
        <v>4.0885138493096385E-6</v>
      </c>
      <c r="N82" s="386">
        <f t="shared" si="12"/>
        <v>9.7298239281553012E-3</v>
      </c>
      <c r="O82" s="401">
        <f t="shared" si="13"/>
        <v>0.40616182404754136</v>
      </c>
      <c r="P82" s="386">
        <f t="shared" si="14"/>
        <v>-3.3796439673041474E-2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1.1199695753935424E-2</v>
      </c>
      <c r="C83" s="386">
        <f t="shared" si="7"/>
        <v>0.4255100031764607</v>
      </c>
      <c r="D83" s="401">
        <f t="shared" si="8"/>
        <v>0.53856299677930397</v>
      </c>
      <c r="E83" s="386">
        <f t="shared" si="17"/>
        <v>0.36659536968985895</v>
      </c>
      <c r="F83" s="401">
        <f t="shared" si="5"/>
        <v>0.46660073653233652</v>
      </c>
      <c r="G83" s="403">
        <f t="shared" si="9"/>
        <v>0.6240726992618556</v>
      </c>
      <c r="H83" s="403">
        <f t="shared" si="10"/>
        <v>0.3759273007381444</v>
      </c>
      <c r="I83" s="403">
        <f t="shared" si="18"/>
        <v>-4.3784291220834694E-2</v>
      </c>
      <c r="J83" s="375">
        <f t="shared" si="19"/>
        <v>1.0437842912208346</v>
      </c>
      <c r="L83" s="385">
        <v>-1.575</v>
      </c>
      <c r="M83" s="401">
        <f t="shared" si="11"/>
        <v>5.2310696480595276E-6</v>
      </c>
      <c r="N83" s="386">
        <f t="shared" si="12"/>
        <v>1.1199695753935424E-2</v>
      </c>
      <c r="O83" s="401">
        <f t="shared" si="13"/>
        <v>0.4255100031764607</v>
      </c>
      <c r="P83" s="386">
        <f t="shared" si="14"/>
        <v>-3.4400113780356109E-2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1.2858840577477437E-2</v>
      </c>
      <c r="C84" s="386">
        <f t="shared" si="7"/>
        <v>0.44484542685074041</v>
      </c>
      <c r="D84" s="401">
        <f t="shared" si="8"/>
        <v>0.5204852386850698</v>
      </c>
      <c r="E84" s="386">
        <f t="shared" si="17"/>
        <v>0.38769027358412939</v>
      </c>
      <c r="F84" s="401">
        <f t="shared" si="5"/>
        <v>0.49345022375437253</v>
      </c>
      <c r="G84" s="403">
        <f t="shared" si="9"/>
        <v>0.59882355119727493</v>
      </c>
      <c r="H84" s="403">
        <f t="shared" si="10"/>
        <v>0.40117644880272507</v>
      </c>
      <c r="I84" s="403">
        <f t="shared" si="18"/>
        <v>-4.4310040133082727E-2</v>
      </c>
      <c r="J84" s="375">
        <f t="shared" si="19"/>
        <v>1.0443100401330827</v>
      </c>
      <c r="L84" s="385">
        <v>-1.5499999999999998</v>
      </c>
      <c r="M84" s="401">
        <f t="shared" si="11"/>
        <v>6.6748274185624012E-6</v>
      </c>
      <c r="N84" s="386">
        <f t="shared" si="12"/>
        <v>1.2858840577477437E-2</v>
      </c>
      <c r="O84" s="401">
        <f t="shared" si="13"/>
        <v>0.44484542685074041</v>
      </c>
      <c r="P84" s="386">
        <f t="shared" si="14"/>
        <v>-3.4813180245449993E-2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1.4726337982972515E-2</v>
      </c>
      <c r="C85" s="386">
        <f t="shared" si="7"/>
        <v>0.46409083514528204</v>
      </c>
      <c r="D85" s="401">
        <f t="shared" si="8"/>
        <v>0.50199231346306183</v>
      </c>
      <c r="E85" s="386">
        <f t="shared" si="17"/>
        <v>0.40871732512160275</v>
      </c>
      <c r="F85" s="401">
        <f t="shared" si="5"/>
        <v>0.52021334883909143</v>
      </c>
      <c r="G85" s="403">
        <f t="shared" si="9"/>
        <v>0.5730179427853519</v>
      </c>
      <c r="H85" s="403">
        <f t="shared" si="10"/>
        <v>0.4269820572146481</v>
      </c>
      <c r="I85" s="403">
        <f t="shared" si="18"/>
        <v>-4.4558372272182199E-2</v>
      </c>
      <c r="J85" s="375">
        <f t="shared" si="19"/>
        <v>1.0445583722721823</v>
      </c>
      <c r="L85" s="385">
        <v>-1.5249999999999999</v>
      </c>
      <c r="M85" s="401">
        <f t="shared" si="11"/>
        <v>8.4940544132772189E-6</v>
      </c>
      <c r="N85" s="386">
        <f t="shared" si="12"/>
        <v>1.4726337982972515E-2</v>
      </c>
      <c r="O85" s="401">
        <f t="shared" si="13"/>
        <v>0.46409083514528204</v>
      </c>
      <c r="P85" s="386">
        <f t="shared" si="14"/>
        <v>-3.5008287979346013E-2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1.6822409139677197E-2</v>
      </c>
      <c r="C86" s="386">
        <f t="shared" si="7"/>
        <v>0.48316681082398749</v>
      </c>
      <c r="D86" s="401">
        <f t="shared" si="8"/>
        <v>0.48316681082398749</v>
      </c>
      <c r="E86" s="386">
        <f t="shared" si="17"/>
        <v>0.42958608946641696</v>
      </c>
      <c r="F86" s="401">
        <f t="shared" si="5"/>
        <v>0.54677500678378388</v>
      </c>
      <c r="G86" s="403">
        <f t="shared" si="9"/>
        <v>0.54677500678378388</v>
      </c>
      <c r="H86" s="403">
        <f t="shared" si="10"/>
        <v>0.45322499321621612</v>
      </c>
      <c r="I86" s="403">
        <f t="shared" si="18"/>
        <v>-4.4492730363166477E-2</v>
      </c>
      <c r="J86" s="375">
        <f t="shared" si="19"/>
        <v>1.0444927303631664</v>
      </c>
      <c r="L86" s="385">
        <v>-1.5</v>
      </c>
      <c r="M86" s="401">
        <f t="shared" si="11"/>
        <v>1.0779943128036429E-5</v>
      </c>
      <c r="N86" s="386">
        <f t="shared" si="12"/>
        <v>1.6822409139677197E-2</v>
      </c>
      <c r="O86" s="401">
        <f t="shared" si="13"/>
        <v>0.48316681082398749</v>
      </c>
      <c r="P86" s="386">
        <f t="shared" si="14"/>
        <v>-3.4956714936230815E-2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1.916837504297153E-2</v>
      </c>
      <c r="C87" s="386">
        <f t="shared" si="7"/>
        <v>0.50199231346306206</v>
      </c>
      <c r="D87" s="401">
        <f t="shared" si="8"/>
        <v>0.46409083514528193</v>
      </c>
      <c r="E87" s="386">
        <f t="shared" si="17"/>
        <v>0.45020444274365301</v>
      </c>
      <c r="F87" s="401">
        <f t="shared" si="5"/>
        <v>0.57301794278535212</v>
      </c>
      <c r="G87" s="403">
        <f t="shared" si="9"/>
        <v>0.52021334883909109</v>
      </c>
      <c r="H87" s="403">
        <f t="shared" si="10"/>
        <v>0.47978665116090891</v>
      </c>
      <c r="I87" s="403">
        <f t="shared" si="18"/>
        <v>-4.4074938665512257E-2</v>
      </c>
      <c r="J87" s="375">
        <f t="shared" si="19"/>
        <v>1.0440749386655122</v>
      </c>
      <c r="L87" s="385">
        <v>-1.4749999999999999</v>
      </c>
      <c r="M87" s="401">
        <f t="shared" si="11"/>
        <v>1.3644113864563767E-5</v>
      </c>
      <c r="N87" s="386">
        <f t="shared" si="12"/>
        <v>1.916837504297153E-2</v>
      </c>
      <c r="O87" s="401">
        <f t="shared" si="13"/>
        <v>0.50199231346306206</v>
      </c>
      <c r="P87" s="386">
        <f t="shared" si="14"/>
        <v>-3.4628467486402199E-2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2.1786596071033559E-2</v>
      </c>
      <c r="C88" s="386">
        <f t="shared" si="7"/>
        <v>0.52048523868507002</v>
      </c>
      <c r="D88" s="401">
        <f t="shared" si="8"/>
        <v>0.44484542685074024</v>
      </c>
      <c r="E88" s="386">
        <f t="shared" si="17"/>
        <v>0.47047919975785474</v>
      </c>
      <c r="F88" s="401">
        <f t="shared" si="5"/>
        <v>0.59882355119727526</v>
      </c>
      <c r="G88" s="403">
        <f t="shared" si="9"/>
        <v>0.49345022375437214</v>
      </c>
      <c r="H88" s="403">
        <f t="shared" si="10"/>
        <v>0.50654977624562791</v>
      </c>
      <c r="I88" s="403">
        <f t="shared" si="18"/>
        <v>-4.3265356748156916E-2</v>
      </c>
      <c r="J88" s="375">
        <f t="shared" si="19"/>
        <v>1.0432653567481569</v>
      </c>
      <c r="L88" s="385">
        <v>-1.45</v>
      </c>
      <c r="M88" s="401">
        <f t="shared" si="11"/>
        <v>1.7222756590773436E-5</v>
      </c>
      <c r="N88" s="386">
        <f t="shared" si="12"/>
        <v>2.1786596071033559E-2</v>
      </c>
      <c r="O88" s="401">
        <f t="shared" si="13"/>
        <v>0.52048523868507002</v>
      </c>
      <c r="P88" s="386">
        <f t="shared" si="14"/>
        <v>-3.3992401233072254E-2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2.4700391418516876E-2</v>
      </c>
      <c r="C89" s="386">
        <f t="shared" si="7"/>
        <v>0.53856299677930408</v>
      </c>
      <c r="D89" s="401">
        <f t="shared" si="8"/>
        <v>0.42551000317646048</v>
      </c>
      <c r="E89" s="386">
        <f t="shared" si="17"/>
        <v>0.49031676117680772</v>
      </c>
      <c r="F89" s="401">
        <f t="shared" si="5"/>
        <v>0.62407269926185593</v>
      </c>
      <c r="G89" s="403">
        <f t="shared" si="9"/>
        <v>0.46660073653233625</v>
      </c>
      <c r="H89" s="403">
        <f t="shared" si="10"/>
        <v>0.53339926346766375</v>
      </c>
      <c r="I89" s="403">
        <f t="shared" si="18"/>
        <v>-4.2023061621675593E-2</v>
      </c>
      <c r="J89" s="375">
        <f t="shared" si="19"/>
        <v>1.0420230616216757</v>
      </c>
      <c r="L89" s="385">
        <v>-1.4249999999999998</v>
      </c>
      <c r="M89" s="401">
        <f t="shared" si="11"/>
        <v>2.1681509373705499E-5</v>
      </c>
      <c r="N89" s="386">
        <f t="shared" si="12"/>
        <v>2.4700391418516876E-2</v>
      </c>
      <c r="O89" s="401">
        <f t="shared" si="13"/>
        <v>0.53856299677930408</v>
      </c>
      <c r="P89" s="386">
        <f t="shared" si="14"/>
        <v>-3.3016364108611418E-2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2.7933937144130061E-2</v>
      </c>
      <c r="C90" s="386">
        <f t="shared" si="7"/>
        <v>0.55614310479786777</v>
      </c>
      <c r="D90" s="401">
        <f t="shared" si="8"/>
        <v>0.4061618240475412</v>
      </c>
      <c r="E90" s="386">
        <f t="shared" ref="E90:E121" si="20">C90+$B$13*B90+$B$13*D90</f>
        <v>0.50962377379188395</v>
      </c>
      <c r="F90" s="401">
        <f t="shared" ref="F90:F153" si="21">$B$14*E90</f>
        <v>0.6486465674862556</v>
      </c>
      <c r="G90" s="403">
        <f t="shared" si="9"/>
        <v>0.43977707608962929</v>
      </c>
      <c r="H90" s="403">
        <f t="shared" si="10"/>
        <v>0.56022292391037065</v>
      </c>
      <c r="I90" s="403">
        <f t="shared" si="18"/>
        <v>-4.0306059043815519E-2</v>
      </c>
      <c r="J90" s="375">
        <f t="shared" si="19"/>
        <v>1.0403060590438156</v>
      </c>
      <c r="L90" s="385">
        <v>-1.4</v>
      </c>
      <c r="M90" s="401">
        <f t="shared" si="11"/>
        <v>2.7221181297498731E-5</v>
      </c>
      <c r="N90" s="386">
        <f t="shared" si="12"/>
        <v>2.7933937144130061E-2</v>
      </c>
      <c r="O90" s="401">
        <f t="shared" si="13"/>
        <v>0.55614310479786777</v>
      </c>
      <c r="P90" s="386">
        <f t="shared" si="14"/>
        <v>-3.1667362391496826E-2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3.1512141790152493E-2</v>
      </c>
      <c r="C91" s="386">
        <f t="shared" ref="C91:C154" si="23">0.5*SIGN(2*A91+$B$6)*ERF((2.563*(ABS(2*A91+$B$6)))/(2*SQRT(2)*$B$7))-0.5*SIGN(2*A91-$B$6)*ERF((2.563*(ABS(2*A91-$B$6)))/(2*SQRT(2)*$B$7))</f>
        <v>0.5731437861236508</v>
      </c>
      <c r="D91" s="401">
        <f t="shared" ref="D91:D154" si="24">0.5*SIGN(2*(A91+$B$6)+$B$6)*ERF((2.563*(ABS(2*(A91+$B$6)+$B$6)))/(2*SQRT(2)*$B$7))-0.5*SIGN(2*(A91+$B$6)-$B$6)*ERF((2.563*(ABS(2*(A91+$B$6)-$B$6)))/(2*SQRT(2)*$B$7))</f>
        <v>0.38687548850995107</v>
      </c>
      <c r="E91" s="386">
        <f t="shared" si="20"/>
        <v>0.52830779737934708</v>
      </c>
      <c r="F91" s="401">
        <f t="shared" si="21"/>
        <v>0.67242749842019855</v>
      </c>
      <c r="G91" s="403">
        <f t="shared" ref="G91:G146" si="25">F131</f>
        <v>0.41308778917689654</v>
      </c>
      <c r="H91" s="403">
        <f t="shared" ref="H91:H146" si="26">1-G91</f>
        <v>0.58691221082310352</v>
      </c>
      <c r="I91" s="403">
        <f t="shared" si="18"/>
        <v>-3.8071524521897999E-2</v>
      </c>
      <c r="J91" s="375">
        <f t="shared" si="19"/>
        <v>1.0380715245218981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3.4084438701065256E-5</v>
      </c>
      <c r="N91" s="386">
        <f t="shared" ref="N91:N154" si="28">0.5*SIGN(2*L91+$B$6)*ERF((2.563*(ABS(2*L91+$B$6)))/(2*SQRT(2)*$B$7))-0.5*SIGN(2*L91-$B$6)*ERF((2.563*(ABS(2*L91-$B$6)))/(2*SQRT(2)*$B$7))</f>
        <v>3.1512141790152493E-2</v>
      </c>
      <c r="O91" s="401">
        <f t="shared" ref="O91:O154" si="29">0.5*SIGN(2*(L91+$B$6)+$B$6)*ERF((2.563*(ABS(2*(L91+$B$6)+$B$6)))/(2*SQRT(2)*$B$7))-0.5*SIGN(2*(L91+$B$6)-$B$6)*ERF((2.563*(ABS(2*(L91+$B$6)-$B$6)))/(2*SQRT(2)*$B$7))</f>
        <v>0.5731437861236508</v>
      </c>
      <c r="P91" s="386">
        <f t="shared" ref="P91:P154" si="30">N91+$B$13*M91+$B$13*O91</f>
        <v>-2.9911750055273405E-2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3.5460498798702278E-2</v>
      </c>
      <c r="C92" s="386">
        <f t="shared" si="23"/>
        <v>0.58948457150275035</v>
      </c>
      <c r="D92" s="401">
        <f t="shared" si="24"/>
        <v>0.36772246678971471</v>
      </c>
      <c r="E92" s="386">
        <f t="shared" si="20"/>
        <v>0.54627797169469483</v>
      </c>
      <c r="F92" s="401">
        <f t="shared" si="21"/>
        <v>0.69529984560300506</v>
      </c>
      <c r="G92" s="403">
        <f t="shared" si="25"/>
        <v>0.38663710155362557</v>
      </c>
      <c r="H92" s="403">
        <f t="shared" si="26"/>
        <v>0.61336289844637437</v>
      </c>
      <c r="I92" s="403">
        <f t="shared" si="18"/>
        <v>-3.527607419704841E-2</v>
      </c>
      <c r="J92" s="375">
        <f t="shared" si="19"/>
        <v>1.0352760741970484</v>
      </c>
      <c r="L92" s="385">
        <v>-1.3499999999999999</v>
      </c>
      <c r="M92" s="401">
        <f t="shared" si="27"/>
        <v>4.2563584576549296E-5</v>
      </c>
      <c r="N92" s="386">
        <f t="shared" si="28"/>
        <v>3.5460498798702278E-2</v>
      </c>
      <c r="O92" s="401">
        <f t="shared" si="29"/>
        <v>0.58948457150275035</v>
      </c>
      <c r="P92" s="386">
        <f t="shared" si="30"/>
        <v>-2.7715441594845437E-2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3.980491526082558E-2</v>
      </c>
      <c r="C93" s="386">
        <f t="shared" si="23"/>
        <v>0.60508689561440954</v>
      </c>
      <c r="D93" s="401">
        <f t="shared" si="24"/>
        <v>0.3487706725911851</v>
      </c>
      <c r="E93" s="386">
        <f t="shared" si="20"/>
        <v>0.5634456772286095</v>
      </c>
      <c r="F93" s="401">
        <f t="shared" si="21"/>
        <v>0.71715081457043017</v>
      </c>
      <c r="G93" s="403">
        <f t="shared" si="25"/>
        <v>0.36052429286323023</v>
      </c>
      <c r="H93" s="403">
        <f t="shared" si="26"/>
        <v>0.63947570713676982</v>
      </c>
      <c r="I93" s="403">
        <f t="shared" si="18"/>
        <v>-3.1876065411512382E-2</v>
      </c>
      <c r="J93" s="375">
        <f t="shared" si="19"/>
        <v>1.0318760654115124</v>
      </c>
      <c r="L93" s="385">
        <v>-1.325</v>
      </c>
      <c r="M93" s="401">
        <f t="shared" si="27"/>
        <v>5.3009571805318068E-5</v>
      </c>
      <c r="N93" s="386">
        <f t="shared" si="28"/>
        <v>3.980491526082558E-2</v>
      </c>
      <c r="O93" s="401">
        <f t="shared" si="29"/>
        <v>0.60508689561440954</v>
      </c>
      <c r="P93" s="386">
        <f t="shared" si="30"/>
        <v>-2.5044148173953146E-2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4.4571516887750962E-2</v>
      </c>
      <c r="C94" s="386">
        <f t="shared" si="23"/>
        <v>0.61987468340886942</v>
      </c>
      <c r="D94" s="401">
        <f t="shared" si="24"/>
        <v>0.33008407970443321</v>
      </c>
      <c r="E94" s="386">
        <f t="shared" si="20"/>
        <v>0.57972518353061397</v>
      </c>
      <c r="F94" s="401">
        <f t="shared" si="21"/>
        <v>0.73787128803774205</v>
      </c>
      <c r="G94" s="403">
        <f t="shared" si="25"/>
        <v>0.33484313094113921</v>
      </c>
      <c r="H94" s="403">
        <f t="shared" si="26"/>
        <v>0.66515686905886073</v>
      </c>
      <c r="I94" s="403">
        <f t="shared" si="18"/>
        <v>-2.7827926333541749E-2</v>
      </c>
      <c r="J94" s="375">
        <f t="shared" si="19"/>
        <v>1.0278279263335417</v>
      </c>
      <c r="L94" s="385">
        <v>-1.2999999999999998</v>
      </c>
      <c r="M94" s="401">
        <f t="shared" si="27"/>
        <v>6.584240125501184E-5</v>
      </c>
      <c r="N94" s="386">
        <f t="shared" si="28"/>
        <v>4.4571516887750962E-2</v>
      </c>
      <c r="O94" s="401">
        <f t="shared" si="29"/>
        <v>0.61987468340886942</v>
      </c>
      <c r="P94" s="386">
        <f t="shared" si="30"/>
        <v>-2.1863636602382226E-2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4.9786429485156825E-2</v>
      </c>
      <c r="C95" s="386">
        <f t="shared" si="23"/>
        <v>0.6337749206688722</v>
      </c>
      <c r="D95" s="401">
        <f t="shared" si="24"/>
        <v>0.31172238637776051</v>
      </c>
      <c r="E95" s="386">
        <f t="shared" si="20"/>
        <v>0.59503427915571339</v>
      </c>
      <c r="F95" s="401">
        <f t="shared" si="21"/>
        <v>0.7573566276926279</v>
      </c>
      <c r="G95" s="403">
        <f t="shared" si="25"/>
        <v>0.30968137047913019</v>
      </c>
      <c r="H95" s="403">
        <f t="shared" si="26"/>
        <v>0.69031862952086986</v>
      </c>
      <c r="I95" s="403">
        <f t="shared" si="18"/>
        <v>-2.3088513548056352E-2</v>
      </c>
      <c r="J95" s="375">
        <f t="shared" si="19"/>
        <v>1.0230885135480563</v>
      </c>
      <c r="L95" s="385">
        <v>-1.2749999999999999</v>
      </c>
      <c r="M95" s="401">
        <f t="shared" si="27"/>
        <v>8.1563065247369781E-5</v>
      </c>
      <c r="N95" s="386">
        <f t="shared" si="28"/>
        <v>4.9786429485156825E-2</v>
      </c>
      <c r="O95" s="401">
        <f t="shared" si="29"/>
        <v>0.6337749206688722</v>
      </c>
      <c r="P95" s="386">
        <f t="shared" si="30"/>
        <v>-1.8140010285115464E-2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5.5475537635872707E-2</v>
      </c>
      <c r="C96" s="386">
        <f t="shared" si="23"/>
        <v>0.64671820353407439</v>
      </c>
      <c r="D96" s="401">
        <f t="shared" si="24"/>
        <v>0.29374073023627412</v>
      </c>
      <c r="E96" s="386">
        <f t="shared" si="20"/>
        <v>0.60929487759967127</v>
      </c>
      <c r="F96" s="401">
        <f t="shared" si="21"/>
        <v>0.77550744542655614</v>
      </c>
      <c r="G96" s="403">
        <f t="shared" si="25"/>
        <v>0.2851203200778078</v>
      </c>
      <c r="H96" s="403">
        <f t="shared" si="26"/>
        <v>0.71487967992219215</v>
      </c>
      <c r="I96" s="403">
        <f t="shared" si="18"/>
        <v>-1.7615496020684181E-2</v>
      </c>
      <c r="J96" s="375">
        <f t="shared" si="19"/>
        <v>1.0176154960206842</v>
      </c>
      <c r="L96" s="385">
        <v>-1.25</v>
      </c>
      <c r="M96" s="401">
        <f t="shared" si="27"/>
        <v>1.0076720508694903E-4</v>
      </c>
      <c r="N96" s="386">
        <f t="shared" si="28"/>
        <v>5.5475537635872707E-2</v>
      </c>
      <c r="O96" s="401">
        <f t="shared" si="29"/>
        <v>0.64671820353407439</v>
      </c>
      <c r="P96" s="386">
        <f t="shared" si="30"/>
        <v>-1.3840010892321897E-2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6.1664221747568193E-2</v>
      </c>
      <c r="C97" s="386">
        <f t="shared" si="23"/>
        <v>0.65863926205886514</v>
      </c>
      <c r="D97" s="401">
        <f t="shared" si="24"/>
        <v>0.27618945580445431</v>
      </c>
      <c r="E97" s="386">
        <f t="shared" si="20"/>
        <v>0.62243359394893882</v>
      </c>
      <c r="F97" s="401">
        <f t="shared" si="21"/>
        <v>0.79223033729189563</v>
      </c>
      <c r="G97" s="403">
        <f t="shared" si="25"/>
        <v>0.26123448076352984</v>
      </c>
      <c r="H97" s="403">
        <f t="shared" si="26"/>
        <v>0.73876551923647016</v>
      </c>
      <c r="I97" s="403">
        <f t="shared" si="18"/>
        <v>-1.1367763314629579E-2</v>
      </c>
      <c r="J97" s="375">
        <f t="shared" si="19"/>
        <v>1.0113677633146296</v>
      </c>
      <c r="L97" s="385">
        <v>-1.2249999999999999</v>
      </c>
      <c r="M97" s="401">
        <f t="shared" si="27"/>
        <v>1.2416065771314599E-4</v>
      </c>
      <c r="N97" s="386">
        <f t="shared" si="28"/>
        <v>6.1664221747568193E-2</v>
      </c>
      <c r="O97" s="401">
        <f t="shared" si="29"/>
        <v>0.65863926205886514</v>
      </c>
      <c r="P97" s="386">
        <f t="shared" si="30"/>
        <v>-8.9313390841264106E-3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6.8377075091889838E-2</v>
      </c>
      <c r="C98" s="386">
        <f t="shared" si="23"/>
        <v>0.66947745324245411</v>
      </c>
      <c r="D98" s="401">
        <f t="shared" si="24"/>
        <v>0.25911393593420229</v>
      </c>
      <c r="E98" s="386">
        <f t="shared" si="20"/>
        <v>0.63438228737033131</v>
      </c>
      <c r="F98" s="401">
        <f t="shared" si="21"/>
        <v>0.80743857398003904</v>
      </c>
      <c r="G98" s="403">
        <f t="shared" si="25"/>
        <v>0.23809125804551495</v>
      </c>
      <c r="H98" s="403">
        <f t="shared" si="26"/>
        <v>0.76190874195448499</v>
      </c>
      <c r="I98" s="403">
        <f t="shared" si="18"/>
        <v>-4.3058553925126144E-3</v>
      </c>
      <c r="J98" s="375">
        <f t="shared" si="19"/>
        <v>1.0043058553925126</v>
      </c>
      <c r="L98" s="385">
        <v>-1.2</v>
      </c>
      <c r="M98" s="401">
        <f t="shared" si="27"/>
        <v>1.5257707052268588E-4</v>
      </c>
      <c r="N98" s="386">
        <f t="shared" si="28"/>
        <v>6.8377075091889838E-2</v>
      </c>
      <c r="O98" s="401">
        <f t="shared" si="29"/>
        <v>0.66947745324245411</v>
      </c>
      <c r="P98" s="386">
        <f t="shared" si="30"/>
        <v>-3.3829921940979196E-3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7.5637602941218296E-2</v>
      </c>
      <c r="C99" s="386">
        <f t="shared" si="23"/>
        <v>0.67917721936528452</v>
      </c>
      <c r="D99" s="401">
        <f t="shared" si="24"/>
        <v>0.24255444766556283</v>
      </c>
      <c r="E99" s="386">
        <f t="shared" si="20"/>
        <v>0.64507856499230642</v>
      </c>
      <c r="F99" s="401">
        <f t="shared" si="21"/>
        <v>0.82105274215895052</v>
      </c>
      <c r="G99" s="403">
        <f t="shared" si="25"/>
        <v>0.21575074856397611</v>
      </c>
      <c r="H99" s="403">
        <f t="shared" si="26"/>
        <v>0.78424925143602386</v>
      </c>
      <c r="I99" s="403">
        <f t="shared" si="18"/>
        <v>3.6075892212153095E-3</v>
      </c>
      <c r="J99" s="375">
        <f t="shared" si="19"/>
        <v>0.99639241077878471</v>
      </c>
      <c r="L99" s="385">
        <v>-1.1749999999999998</v>
      </c>
      <c r="M99" s="401">
        <f t="shared" si="27"/>
        <v>1.8699776437647309E-4</v>
      </c>
      <c r="N99" s="386">
        <f t="shared" si="28"/>
        <v>7.5637602941218296E-2</v>
      </c>
      <c r="O99" s="401">
        <f t="shared" si="29"/>
        <v>0.67917721936528452</v>
      </c>
      <c r="P99" s="386">
        <f t="shared" si="30"/>
        <v>2.8343836618631713E-3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8.3467906388770385E-2</v>
      </c>
      <c r="C100" s="386">
        <f t="shared" si="23"/>
        <v>0.68768850787821845</v>
      </c>
      <c r="D100" s="401">
        <f t="shared" si="24"/>
        <v>0.22654610227126304</v>
      </c>
      <c r="E100" s="386">
        <f t="shared" si="20"/>
        <v>0.6544662431738637</v>
      </c>
      <c r="F100" s="401">
        <f t="shared" si="21"/>
        <v>0.833001331573893</v>
      </c>
      <c r="G100" s="403">
        <f t="shared" si="25"/>
        <v>0.19426560135216397</v>
      </c>
      <c r="H100" s="403">
        <f t="shared" si="26"/>
        <v>0.80573439864783603</v>
      </c>
      <c r="I100" s="403">
        <f t="shared" si="18"/>
        <v>1.2407370696176008E-2</v>
      </c>
      <c r="J100" s="375">
        <f t="shared" si="19"/>
        <v>0.98759262930382397</v>
      </c>
      <c r="L100" s="385">
        <v>-1.1499999999999999</v>
      </c>
      <c r="M100" s="401">
        <f t="shared" si="27"/>
        <v>2.2857402205284094E-4</v>
      </c>
      <c r="N100" s="386">
        <f t="shared" si="28"/>
        <v>8.3467906388770385E-2</v>
      </c>
      <c r="O100" s="401">
        <f t="shared" si="29"/>
        <v>0.68768850787821845</v>
      </c>
      <c r="P100" s="386">
        <f t="shared" si="30"/>
        <v>9.7481300202117149E-3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9.1888353906374676E-2</v>
      </c>
      <c r="C101" s="386">
        <f t="shared" si="23"/>
        <v>0.69496714951201644</v>
      </c>
      <c r="D101" s="401">
        <f t="shared" si="24"/>
        <v>0.2111188284745677</v>
      </c>
      <c r="E101" s="386">
        <f t="shared" si="20"/>
        <v>0.66249576260956355</v>
      </c>
      <c r="F101" s="401">
        <f t="shared" si="21"/>
        <v>0.84322126339100201</v>
      </c>
      <c r="G101" s="403">
        <f t="shared" si="25"/>
        <v>0.17368095272536321</v>
      </c>
      <c r="H101" s="403">
        <f t="shared" si="26"/>
        <v>0.82631904727463679</v>
      </c>
      <c r="I101" s="403">
        <f t="shared" si="18"/>
        <v>2.2125254889168045E-2</v>
      </c>
      <c r="J101" s="375">
        <f t="shared" si="19"/>
        <v>0.97787474511083194</v>
      </c>
      <c r="L101" s="385">
        <v>-1.125</v>
      </c>
      <c r="M101" s="401">
        <f t="shared" si="27"/>
        <v>2.7865197220078297E-4</v>
      </c>
      <c r="N101" s="386">
        <f t="shared" si="28"/>
        <v>9.1888353906374676E-2</v>
      </c>
      <c r="O101" s="401">
        <f t="shared" si="29"/>
        <v>0.69496714951201644</v>
      </c>
      <c r="P101" s="386">
        <f t="shared" si="30"/>
        <v>1.738320444124461E-2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0.1009172441405759</v>
      </c>
      <c r="C102" s="386">
        <f t="shared" si="23"/>
        <v>0.70097519169714617</v>
      </c>
      <c r="D102" s="401">
        <f t="shared" si="24"/>
        <v>0.19629740709849358</v>
      </c>
      <c r="E102" s="386">
        <f t="shared" si="20"/>
        <v>0.66912455417223038</v>
      </c>
      <c r="F102" s="401">
        <f t="shared" si="21"/>
        <v>0.85165835584003213</v>
      </c>
      <c r="G102" s="403">
        <f t="shared" si="25"/>
        <v>0.15403443283877274</v>
      </c>
      <c r="H102" s="403">
        <f t="shared" si="26"/>
        <v>0.84596556716122728</v>
      </c>
      <c r="I102" s="403">
        <f t="shared" si="18"/>
        <v>3.2789494905502127E-2</v>
      </c>
      <c r="J102" s="375">
        <f t="shared" si="19"/>
        <v>0.96721050509449791</v>
      </c>
      <c r="L102" s="385">
        <v>-1.0999999999999999</v>
      </c>
      <c r="M102" s="401">
        <f t="shared" si="27"/>
        <v>3.3880022639592999E-4</v>
      </c>
      <c r="N102" s="386">
        <f t="shared" si="28"/>
        <v>0.1009172441405759</v>
      </c>
      <c r="O102" s="401">
        <f t="shared" si="29"/>
        <v>0.70097519169714617</v>
      </c>
      <c r="P102" s="386">
        <f t="shared" si="30"/>
        <v>2.5761804612996542E-2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0.11057046386017011</v>
      </c>
      <c r="C103" s="386">
        <f t="shared" si="23"/>
        <v>0.70568118480227215</v>
      </c>
      <c r="D103" s="401">
        <f t="shared" si="24"/>
        <v>0.18210155471800826</v>
      </c>
      <c r="E103" s="386">
        <f t="shared" si="20"/>
        <v>0.67431735284258565</v>
      </c>
      <c r="F103" s="401">
        <f t="shared" si="21"/>
        <v>0.85826772378240879</v>
      </c>
      <c r="G103" s="403">
        <f t="shared" si="25"/>
        <v>0.13535624104306287</v>
      </c>
      <c r="H103" s="403">
        <f t="shared" si="26"/>
        <v>0.86464375895693713</v>
      </c>
      <c r="I103" s="403">
        <f t="shared" si="18"/>
        <v>4.4424352530024899E-2</v>
      </c>
      <c r="J103" s="375">
        <f t="shared" si="19"/>
        <v>0.95557564746997514</v>
      </c>
      <c r="L103" s="385">
        <v>-1.075</v>
      </c>
      <c r="M103" s="401">
        <f t="shared" si="27"/>
        <v>4.1084040841088409E-4</v>
      </c>
      <c r="N103" s="386">
        <f t="shared" si="28"/>
        <v>0.11057046386017011</v>
      </c>
      <c r="O103" s="401">
        <f t="shared" si="29"/>
        <v>0.70568118480227215</v>
      </c>
      <c r="P103" s="386">
        <f t="shared" si="30"/>
        <v>3.4902992352753084E-2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0.1208611453352782</v>
      </c>
      <c r="C104" s="386">
        <f t="shared" si="23"/>
        <v>0.70906041910990414</v>
      </c>
      <c r="D104" s="401">
        <f t="shared" si="24"/>
        <v>0.16854605325904942</v>
      </c>
      <c r="E104" s="386">
        <f t="shared" si="20"/>
        <v>0.67804645751312276</v>
      </c>
      <c r="F104" s="401">
        <f t="shared" si="21"/>
        <v>0.86301410938829048</v>
      </c>
      <c r="G104" s="403">
        <f t="shared" si="25"/>
        <v>0.11766928632868709</v>
      </c>
      <c r="H104" s="403">
        <f t="shared" si="26"/>
        <v>0.88233071367131288</v>
      </c>
      <c r="I104" s="403">
        <f t="shared" si="18"/>
        <v>5.7049625243924103E-2</v>
      </c>
      <c r="J104" s="375">
        <f t="shared" si="19"/>
        <v>0.9429503747560759</v>
      </c>
      <c r="L104" s="385">
        <v>-1.0499999999999998</v>
      </c>
      <c r="M104" s="401">
        <f t="shared" si="27"/>
        <v>4.9688068947700836E-4</v>
      </c>
      <c r="N104" s="386">
        <f t="shared" si="28"/>
        <v>0.1208611453352782</v>
      </c>
      <c r="O104" s="401">
        <f t="shared" si="29"/>
        <v>0.70906041910990414</v>
      </c>
      <c r="P104" s="386">
        <f t="shared" si="30"/>
        <v>4.48223219971597E-2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0.13179932773847225</v>
      </c>
      <c r="C105" s="386">
        <f t="shared" si="23"/>
        <v>0.71109511084731036</v>
      </c>
      <c r="D105" s="401">
        <f t="shared" si="24"/>
        <v>0.15564092193092993</v>
      </c>
      <c r="E105" s="386">
        <f t="shared" si="20"/>
        <v>0.68029193487962458</v>
      </c>
      <c r="F105" s="401">
        <f t="shared" si="21"/>
        <v>0.865872141648662</v>
      </c>
      <c r="G105" s="403">
        <f t="shared" si="25"/>
        <v>0.10098938840290823</v>
      </c>
      <c r="H105" s="403">
        <f t="shared" si="26"/>
        <v>0.89901061159709172</v>
      </c>
      <c r="I105" s="403">
        <f t="shared" si="18"/>
        <v>7.0680184888484821E-2</v>
      </c>
      <c r="J105" s="375">
        <f t="shared" si="19"/>
        <v>0.92931981511151518</v>
      </c>
      <c r="L105" s="385">
        <v>-1.0249999999999999</v>
      </c>
      <c r="M105" s="401">
        <f t="shared" si="27"/>
        <v>5.9935241035757869E-4</v>
      </c>
      <c r="N105" s="386">
        <f t="shared" si="28"/>
        <v>0.13179932773847225</v>
      </c>
      <c r="O105" s="401">
        <f t="shared" si="29"/>
        <v>0.71109511084731036</v>
      </c>
      <c r="P105" s="386">
        <f t="shared" si="30"/>
        <v>5.553147794301859E-2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0.14339162740184691</v>
      </c>
      <c r="C106" s="386">
        <f t="shared" si="23"/>
        <v>0.71177453597926665</v>
      </c>
      <c r="D106" s="401">
        <f t="shared" si="24"/>
        <v>0.14339162740184691</v>
      </c>
      <c r="E106" s="386">
        <f t="shared" si="20"/>
        <v>0.6810417660472059</v>
      </c>
      <c r="F106" s="401">
        <f t="shared" si="21"/>
        <v>0.86682652297476637</v>
      </c>
      <c r="G106" s="403">
        <f t="shared" si="25"/>
        <v>8.5325534299377018E-2</v>
      </c>
      <c r="H106" s="403">
        <f t="shared" si="26"/>
        <v>0.91467446570062294</v>
      </c>
      <c r="I106" s="403">
        <f t="shared" si="18"/>
        <v>8.5325534299377032E-2</v>
      </c>
      <c r="J106" s="375">
        <f t="shared" si="19"/>
        <v>0.91467446570062294</v>
      </c>
      <c r="L106" s="385">
        <v>-1</v>
      </c>
      <c r="M106" s="401">
        <f t="shared" si="27"/>
        <v>7.2104982974918741E-4</v>
      </c>
      <c r="N106" s="386">
        <f t="shared" si="28"/>
        <v>0.14339162740184691</v>
      </c>
      <c r="O106" s="401">
        <f t="shared" si="29"/>
        <v>0.71177453597926665</v>
      </c>
      <c r="P106" s="386">
        <f t="shared" si="30"/>
        <v>6.7037926307038934E-2</v>
      </c>
      <c r="Q106" s="403">
        <f>$B$14*P26</f>
        <v>-9.8279660722000453E-5</v>
      </c>
      <c r="R106" s="403">
        <f>$B$14*P106</f>
        <v>8.5325534299377032E-2</v>
      </c>
      <c r="S106" s="371">
        <f>$B$14*P186</f>
        <v>8.5325534299377018E-2</v>
      </c>
      <c r="T106" s="403">
        <f>1-(Q106+R106+S106)</f>
        <v>0.82944721106196795</v>
      </c>
      <c r="U106" s="610">
        <f>1-T106</f>
        <v>0.17055278893803205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0.15564092193092993</v>
      </c>
      <c r="C107" s="386">
        <f t="shared" si="23"/>
        <v>0.71109511084731036</v>
      </c>
      <c r="D107" s="401">
        <f t="shared" si="24"/>
        <v>0.13179932773847225</v>
      </c>
      <c r="E107" s="386">
        <f t="shared" si="20"/>
        <v>0.68029193487962458</v>
      </c>
      <c r="F107" s="401">
        <f t="shared" si="21"/>
        <v>0.865872141648662</v>
      </c>
      <c r="G107" s="403">
        <f t="shared" si="25"/>
        <v>7.0680184888484696E-2</v>
      </c>
      <c r="H107" s="403">
        <f t="shared" si="26"/>
        <v>0.92931981511151529</v>
      </c>
      <c r="I107" s="403">
        <f t="shared" si="18"/>
        <v>0.10098938840290847</v>
      </c>
      <c r="J107" s="375">
        <f t="shared" si="19"/>
        <v>0.8990106115970915</v>
      </c>
      <c r="L107" s="385">
        <v>-0.97500000000000009</v>
      </c>
      <c r="M107" s="401">
        <f t="shared" si="27"/>
        <v>8.6517298823607369E-4</v>
      </c>
      <c r="N107" s="386">
        <f t="shared" si="28"/>
        <v>0.15564092193092993</v>
      </c>
      <c r="O107" s="401">
        <f t="shared" si="29"/>
        <v>0.71109511084731036</v>
      </c>
      <c r="P107" s="386">
        <f t="shared" si="30"/>
        <v>7.9344585804680082E-2</v>
      </c>
      <c r="Q107" s="403">
        <f t="shared" ref="Q107:Q170" si="33">$B$14*P27</f>
        <v>-1.1791424087580195E-4</v>
      </c>
      <c r="R107" s="403">
        <f t="shared" ref="R107:R170" si="34">$B$14*P107</f>
        <v>0.10098938840290823</v>
      </c>
      <c r="S107" s="371">
        <f t="shared" ref="S107:S170" si="35">$B$14*P187</f>
        <v>7.0680184888484696E-2</v>
      </c>
      <c r="T107" s="403">
        <f t="shared" ref="T107:T170" si="36">1-(Q107+R107+S107)</f>
        <v>0.82844834094948294</v>
      </c>
      <c r="U107" s="610">
        <f t="shared" ref="U107:U170" si="37">1-T107</f>
        <v>0.17155165905051706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0.16854605325904964</v>
      </c>
      <c r="C108" s="386">
        <f t="shared" si="23"/>
        <v>0.70906041910990414</v>
      </c>
      <c r="D108" s="401">
        <f t="shared" si="24"/>
        <v>0.12086114533527798</v>
      </c>
      <c r="E108" s="386">
        <f t="shared" si="20"/>
        <v>0.67804645751312287</v>
      </c>
      <c r="F108" s="401">
        <f t="shared" si="21"/>
        <v>0.8630141093882906</v>
      </c>
      <c r="G108" s="403">
        <f t="shared" si="25"/>
        <v>5.7049625243923818E-2</v>
      </c>
      <c r="H108" s="403">
        <f t="shared" si="26"/>
        <v>0.94295037475607613</v>
      </c>
      <c r="I108" s="403">
        <f t="shared" si="18"/>
        <v>0.11766928632868721</v>
      </c>
      <c r="J108" s="375">
        <f t="shared" si="19"/>
        <v>0.88233071367131277</v>
      </c>
      <c r="L108" s="385">
        <v>-0.94999999999999973</v>
      </c>
      <c r="M108" s="401">
        <f t="shared" si="27"/>
        <v>1.0353736172237227E-3</v>
      </c>
      <c r="N108" s="386">
        <f t="shared" si="28"/>
        <v>0.16854605325904964</v>
      </c>
      <c r="O108" s="401">
        <f t="shared" si="29"/>
        <v>0.70906041910990414</v>
      </c>
      <c r="P108" s="386">
        <f t="shared" si="30"/>
        <v>9.2449522997736441E-2</v>
      </c>
      <c r="Q108" s="403">
        <f t="shared" si="33"/>
        <v>-1.410981713468507E-4</v>
      </c>
      <c r="R108" s="403">
        <f t="shared" si="34"/>
        <v>0.11766928632868735</v>
      </c>
      <c r="S108" s="371">
        <f t="shared" si="35"/>
        <v>5.7049625243924103E-2</v>
      </c>
      <c r="T108" s="403">
        <f t="shared" si="36"/>
        <v>0.82542218659873545</v>
      </c>
      <c r="U108" s="610">
        <f t="shared" si="37"/>
        <v>0.17457781340126455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0.18210155471800848</v>
      </c>
      <c r="C109" s="386">
        <f t="shared" si="23"/>
        <v>0.70568118480227193</v>
      </c>
      <c r="D109" s="401">
        <f t="shared" si="24"/>
        <v>0.11057046386017</v>
      </c>
      <c r="E109" s="386">
        <f t="shared" si="20"/>
        <v>0.67431735284258543</v>
      </c>
      <c r="F109" s="401">
        <f t="shared" si="21"/>
        <v>0.85826772378240856</v>
      </c>
      <c r="G109" s="403">
        <f t="shared" si="25"/>
        <v>4.4424352530024767E-2</v>
      </c>
      <c r="H109" s="403">
        <f t="shared" si="26"/>
        <v>0.95557564746997525</v>
      </c>
      <c r="I109" s="403">
        <f t="shared" si="18"/>
        <v>0.13535624104306299</v>
      </c>
      <c r="J109" s="375">
        <f t="shared" si="19"/>
        <v>0.86464375895693701</v>
      </c>
      <c r="L109" s="385">
        <v>-0.92499999999999982</v>
      </c>
      <c r="M109" s="401">
        <f t="shared" si="27"/>
        <v>1.2358039526149112E-3</v>
      </c>
      <c r="N109" s="386">
        <f t="shared" si="28"/>
        <v>0.18210155471800848</v>
      </c>
      <c r="O109" s="401">
        <f t="shared" si="29"/>
        <v>0.70568118480227193</v>
      </c>
      <c r="P109" s="386">
        <f t="shared" si="30"/>
        <v>0.10634567702096329</v>
      </c>
      <c r="Q109" s="403">
        <f t="shared" si="33"/>
        <v>-1.6839549119682196E-4</v>
      </c>
      <c r="R109" s="403">
        <f t="shared" si="34"/>
        <v>0.13535624104306329</v>
      </c>
      <c r="S109" s="371">
        <f t="shared" si="35"/>
        <v>4.4424352530024767E-2</v>
      </c>
      <c r="T109" s="403">
        <f t="shared" si="36"/>
        <v>0.82038780191810878</v>
      </c>
      <c r="U109" s="610">
        <f t="shared" si="37"/>
        <v>0.17961219808189122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0.19629740709849358</v>
      </c>
      <c r="C110" s="386">
        <f t="shared" si="23"/>
        <v>0.70097519169714628</v>
      </c>
      <c r="D110" s="401">
        <f t="shared" si="24"/>
        <v>0.10091724414057585</v>
      </c>
      <c r="E110" s="386">
        <f t="shared" si="20"/>
        <v>0.66912455417223049</v>
      </c>
      <c r="F110" s="401">
        <f t="shared" si="21"/>
        <v>0.85165835584003224</v>
      </c>
      <c r="G110" s="403">
        <f t="shared" si="25"/>
        <v>3.2789494905502134E-2</v>
      </c>
      <c r="H110" s="403">
        <f t="shared" si="26"/>
        <v>0.96721050509449791</v>
      </c>
      <c r="I110" s="403">
        <f t="shared" si="18"/>
        <v>0.15403443283877297</v>
      </c>
      <c r="J110" s="375">
        <f t="shared" si="19"/>
        <v>0.84596556716122706</v>
      </c>
      <c r="L110" s="385">
        <v>-0.89999999999999991</v>
      </c>
      <c r="M110" s="401">
        <f t="shared" si="27"/>
        <v>1.4711682333016785E-3</v>
      </c>
      <c r="N110" s="386">
        <f t="shared" si="28"/>
        <v>0.19629740709849358</v>
      </c>
      <c r="O110" s="401">
        <f t="shared" si="29"/>
        <v>0.70097519169714628</v>
      </c>
      <c r="P110" s="386">
        <f t="shared" si="30"/>
        <v>0.12102061876532066</v>
      </c>
      <c r="Q110" s="403">
        <f t="shared" si="33"/>
        <v>-2.0044485890961732E-4</v>
      </c>
      <c r="R110" s="403">
        <f t="shared" si="34"/>
        <v>0.15403443283877297</v>
      </c>
      <c r="S110" s="371">
        <f t="shared" si="35"/>
        <v>3.2789494905501884E-2</v>
      </c>
      <c r="T110" s="403">
        <f t="shared" si="36"/>
        <v>0.81337651711463477</v>
      </c>
      <c r="U110" s="610">
        <f t="shared" si="37"/>
        <v>0.18662348288536523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0.2111188284745677</v>
      </c>
      <c r="C111" s="386">
        <f t="shared" si="23"/>
        <v>0.69496714951201644</v>
      </c>
      <c r="D111" s="401">
        <f t="shared" si="24"/>
        <v>9.1888353906374676E-2</v>
      </c>
      <c r="E111" s="386">
        <f t="shared" si="20"/>
        <v>0.66249576260956355</v>
      </c>
      <c r="F111" s="401">
        <f t="shared" si="21"/>
        <v>0.84322126339100201</v>
      </c>
      <c r="G111" s="403">
        <f t="shared" si="25"/>
        <v>2.2125254889168035E-2</v>
      </c>
      <c r="H111" s="403">
        <f t="shared" si="26"/>
        <v>0.97787474511083194</v>
      </c>
      <c r="I111" s="403">
        <f t="shared" si="18"/>
        <v>0.17368095272536321</v>
      </c>
      <c r="J111" s="375">
        <f t="shared" si="19"/>
        <v>0.82631904727463679</v>
      </c>
      <c r="L111" s="385">
        <v>-0.875</v>
      </c>
      <c r="M111" s="401">
        <f t="shared" si="27"/>
        <v>1.7467765749273889E-3</v>
      </c>
      <c r="N111" s="386">
        <f t="shared" si="28"/>
        <v>0.2111188284745677</v>
      </c>
      <c r="O111" s="401">
        <f t="shared" si="29"/>
        <v>0.69496714951201644</v>
      </c>
      <c r="P111" s="386">
        <f t="shared" si="30"/>
        <v>0.13645634926688316</v>
      </c>
      <c r="Q111" s="403">
        <f t="shared" si="33"/>
        <v>-2.3796671713126585E-4</v>
      </c>
      <c r="R111" s="403">
        <f t="shared" si="34"/>
        <v>0.17368095272536321</v>
      </c>
      <c r="S111" s="371">
        <f t="shared" si="35"/>
        <v>2.2125254889168035E-2</v>
      </c>
      <c r="T111" s="403">
        <f t="shared" si="36"/>
        <v>0.80443175910260001</v>
      </c>
      <c r="U111" s="610">
        <f t="shared" si="37"/>
        <v>0.19556824089739999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0.22654610227126304</v>
      </c>
      <c r="C112" s="386">
        <f t="shared" si="23"/>
        <v>0.68768850787821845</v>
      </c>
      <c r="D112" s="401">
        <f t="shared" si="24"/>
        <v>8.3467906388770385E-2</v>
      </c>
      <c r="E112" s="386">
        <f t="shared" si="20"/>
        <v>0.6544662431738637</v>
      </c>
      <c r="F112" s="401">
        <f t="shared" si="21"/>
        <v>0.833001331573893</v>
      </c>
      <c r="G112" s="403">
        <f t="shared" si="25"/>
        <v>1.2407370696175866E-2</v>
      </c>
      <c r="H112" s="403">
        <f t="shared" si="26"/>
        <v>0.98759262930382419</v>
      </c>
      <c r="I112" s="403">
        <f t="shared" si="18"/>
        <v>0.19426560135216411</v>
      </c>
      <c r="J112" s="375">
        <f t="shared" si="19"/>
        <v>0.80573439864783591</v>
      </c>
      <c r="L112" s="385">
        <v>-0.85000000000000009</v>
      </c>
      <c r="M112" s="401">
        <f t="shared" si="27"/>
        <v>2.0686008101833409E-3</v>
      </c>
      <c r="N112" s="386">
        <f t="shared" si="28"/>
        <v>0.22654610227126304</v>
      </c>
      <c r="O112" s="401">
        <f t="shared" si="29"/>
        <v>0.68768850787821845</v>
      </c>
      <c r="P112" s="386">
        <f t="shared" si="30"/>
        <v>0.15262914172614861</v>
      </c>
      <c r="Q112" s="403">
        <f t="shared" si="33"/>
        <v>-2.8177067906700595E-4</v>
      </c>
      <c r="R112" s="403">
        <f t="shared" si="34"/>
        <v>0.19426560135216397</v>
      </c>
      <c r="S112" s="371">
        <f t="shared" si="35"/>
        <v>1.2407370696175866E-2</v>
      </c>
      <c r="T112" s="403">
        <f t="shared" si="36"/>
        <v>0.7936087986307272</v>
      </c>
      <c r="U112" s="610">
        <f t="shared" si="37"/>
        <v>0.2063912013692728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0.24255444766556311</v>
      </c>
      <c r="C113" s="386">
        <f t="shared" si="23"/>
        <v>0.67917721936528441</v>
      </c>
      <c r="D113" s="401">
        <f t="shared" si="24"/>
        <v>7.5637602941218185E-2</v>
      </c>
      <c r="E113" s="386">
        <f t="shared" si="20"/>
        <v>0.64507856499230631</v>
      </c>
      <c r="F113" s="401">
        <f t="shared" si="21"/>
        <v>0.8210527421589503</v>
      </c>
      <c r="G113" s="403">
        <f t="shared" si="25"/>
        <v>3.6075892212151794E-3</v>
      </c>
      <c r="H113" s="403">
        <f t="shared" si="26"/>
        <v>0.99639241077878482</v>
      </c>
      <c r="I113" s="403">
        <f t="shared" si="18"/>
        <v>0.21575074856397625</v>
      </c>
      <c r="J113" s="375">
        <f t="shared" si="19"/>
        <v>0.78424925143602375</v>
      </c>
      <c r="L113" s="385">
        <v>-0.82499999999999973</v>
      </c>
      <c r="M113" s="401">
        <f t="shared" si="27"/>
        <v>2.4433317788547515E-3</v>
      </c>
      <c r="N113" s="386">
        <f t="shared" si="28"/>
        <v>0.24255444766556311</v>
      </c>
      <c r="O113" s="401">
        <f t="shared" si="29"/>
        <v>0.67917721936528441</v>
      </c>
      <c r="P113" s="386">
        <f t="shared" si="30"/>
        <v>0.1695094311648036</v>
      </c>
      <c r="Q113" s="403">
        <f t="shared" si="33"/>
        <v>-3.327630552222406E-4</v>
      </c>
      <c r="R113" s="403">
        <f t="shared" si="34"/>
        <v>0.21575074856397647</v>
      </c>
      <c r="S113" s="371">
        <f t="shared" si="35"/>
        <v>3.607589221215303E-3</v>
      </c>
      <c r="T113" s="403">
        <f t="shared" si="36"/>
        <v>0.78097442527003047</v>
      </c>
      <c r="U113" s="610">
        <f t="shared" si="37"/>
        <v>0.21902557472996953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0.25911393593420251</v>
      </c>
      <c r="C114" s="386">
        <f t="shared" si="23"/>
        <v>0.66947745324245389</v>
      </c>
      <c r="D114" s="401">
        <f t="shared" si="24"/>
        <v>6.8377075091889783E-2</v>
      </c>
      <c r="E114" s="386">
        <f t="shared" si="20"/>
        <v>0.63438228737033109</v>
      </c>
      <c r="F114" s="401">
        <f t="shared" si="21"/>
        <v>0.80743857398003882</v>
      </c>
      <c r="G114" s="403">
        <f t="shared" si="25"/>
        <v>-4.3058553925126473E-3</v>
      </c>
      <c r="H114" s="403">
        <f t="shared" si="26"/>
        <v>1.0043058553925126</v>
      </c>
      <c r="I114" s="403">
        <f t="shared" si="18"/>
        <v>0.2380912580455154</v>
      </c>
      <c r="J114" s="375">
        <f t="shared" si="19"/>
        <v>0.76190874195448455</v>
      </c>
      <c r="L114" s="385">
        <v>-0.79999999999999982</v>
      </c>
      <c r="M114" s="401">
        <f t="shared" si="27"/>
        <v>2.8784374349710706E-3</v>
      </c>
      <c r="N114" s="386">
        <f t="shared" si="28"/>
        <v>0.25911393593420251</v>
      </c>
      <c r="O114" s="401">
        <f t="shared" si="29"/>
        <v>0.66947745324245389</v>
      </c>
      <c r="P114" s="386">
        <f t="shared" si="30"/>
        <v>0.18706175522093371</v>
      </c>
      <c r="Q114" s="403">
        <f t="shared" si="33"/>
        <v>-3.9195442112522326E-4</v>
      </c>
      <c r="R114" s="403">
        <f t="shared" si="34"/>
        <v>0.2380912580455154</v>
      </c>
      <c r="S114" s="371">
        <f t="shared" si="35"/>
        <v>-4.3058553925126473E-3</v>
      </c>
      <c r="T114" s="403">
        <f t="shared" si="36"/>
        <v>0.76660655176812242</v>
      </c>
      <c r="U114" s="610">
        <f t="shared" si="37"/>
        <v>0.23339344823187758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0.27618945580445448</v>
      </c>
      <c r="C115" s="386">
        <f t="shared" si="23"/>
        <v>0.65863926205886503</v>
      </c>
      <c r="D115" s="401">
        <f t="shared" si="24"/>
        <v>6.1664221747568138E-2</v>
      </c>
      <c r="E115" s="386">
        <f t="shared" si="20"/>
        <v>0.62243359394893871</v>
      </c>
      <c r="F115" s="401">
        <f t="shared" si="21"/>
        <v>0.79223033729189551</v>
      </c>
      <c r="G115" s="403">
        <f t="shared" si="25"/>
        <v>-1.1367763314629575E-2</v>
      </c>
      <c r="H115" s="403">
        <f t="shared" si="26"/>
        <v>1.0113677633146296</v>
      </c>
      <c r="I115" s="403">
        <f t="shared" si="18"/>
        <v>0.26123448076353034</v>
      </c>
      <c r="J115" s="375">
        <f t="shared" si="19"/>
        <v>0.73876551923646971</v>
      </c>
      <c r="L115" s="385">
        <v>-0.77499999999999991</v>
      </c>
      <c r="M115" s="401">
        <f t="shared" si="27"/>
        <v>3.3822210162021693E-3</v>
      </c>
      <c r="N115" s="386">
        <f t="shared" si="28"/>
        <v>0.27618945580445448</v>
      </c>
      <c r="O115" s="401">
        <f t="shared" si="29"/>
        <v>0.65863926205886503</v>
      </c>
      <c r="P115" s="386">
        <f t="shared" si="30"/>
        <v>0.20524474899667858</v>
      </c>
      <c r="Q115" s="403">
        <f t="shared" si="33"/>
        <v>-4.6046710735256032E-4</v>
      </c>
      <c r="R115" s="403">
        <f t="shared" si="34"/>
        <v>0.26123448076353034</v>
      </c>
      <c r="S115" s="371">
        <f t="shared" si="35"/>
        <v>-1.1367763314629681E-2</v>
      </c>
      <c r="T115" s="403">
        <f t="shared" si="36"/>
        <v>0.75059374965845183</v>
      </c>
      <c r="U115" s="610">
        <f t="shared" si="37"/>
        <v>0.24940625034154817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0.29374073023627412</v>
      </c>
      <c r="C116" s="386">
        <f t="shared" si="23"/>
        <v>0.64671820353407439</v>
      </c>
      <c r="D116" s="401">
        <f t="shared" si="24"/>
        <v>5.5475537635872707E-2</v>
      </c>
      <c r="E116" s="386">
        <f t="shared" si="20"/>
        <v>0.60929487759967127</v>
      </c>
      <c r="F116" s="401">
        <f t="shared" si="21"/>
        <v>0.77550744542655614</v>
      </c>
      <c r="G116" s="403">
        <f t="shared" si="25"/>
        <v>-1.7615496020684181E-2</v>
      </c>
      <c r="H116" s="403">
        <f t="shared" si="26"/>
        <v>1.0176154960206842</v>
      </c>
      <c r="I116" s="403">
        <f t="shared" si="18"/>
        <v>0.2851203200778078</v>
      </c>
      <c r="J116" s="375">
        <f t="shared" si="19"/>
        <v>0.71487967992219215</v>
      </c>
      <c r="L116" s="385">
        <v>-0.75</v>
      </c>
      <c r="M116" s="401">
        <f t="shared" si="27"/>
        <v>3.9638783939385802E-3</v>
      </c>
      <c r="N116" s="386">
        <f t="shared" si="28"/>
        <v>0.29374073023627412</v>
      </c>
      <c r="O116" s="401">
        <f t="shared" si="29"/>
        <v>0.64671820353407439</v>
      </c>
      <c r="P116" s="386">
        <f t="shared" si="30"/>
        <v>0.22401119621415583</v>
      </c>
      <c r="Q116" s="403">
        <f t="shared" si="33"/>
        <v>-5.395424728015097E-4</v>
      </c>
      <c r="R116" s="403">
        <f t="shared" si="34"/>
        <v>0.2851203200778078</v>
      </c>
      <c r="S116" s="371">
        <f t="shared" si="35"/>
        <v>-1.7615496020684181E-2</v>
      </c>
      <c r="T116" s="403">
        <f t="shared" si="36"/>
        <v>0.73303471841567791</v>
      </c>
      <c r="U116" s="610">
        <f t="shared" si="37"/>
        <v>0.26696528158432209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0.31172238637776051</v>
      </c>
      <c r="C117" s="386">
        <f t="shared" si="23"/>
        <v>0.6337749206688722</v>
      </c>
      <c r="D117" s="401">
        <f t="shared" si="24"/>
        <v>4.9786429485156825E-2</v>
      </c>
      <c r="E117" s="386">
        <f t="shared" si="20"/>
        <v>0.59503427915571339</v>
      </c>
      <c r="F117" s="401">
        <f t="shared" si="21"/>
        <v>0.7573566276926279</v>
      </c>
      <c r="G117" s="403">
        <f t="shared" si="25"/>
        <v>-2.3088513548056459E-2</v>
      </c>
      <c r="H117" s="403">
        <f t="shared" si="26"/>
        <v>1.0230885135480565</v>
      </c>
      <c r="I117" s="403">
        <f t="shared" si="18"/>
        <v>0.30968137047913036</v>
      </c>
      <c r="J117" s="375">
        <f t="shared" si="19"/>
        <v>0.69031862952086964</v>
      </c>
      <c r="L117" s="385">
        <v>-0.72500000000000009</v>
      </c>
      <c r="M117" s="401">
        <f t="shared" si="27"/>
        <v>4.6335535935885797E-3</v>
      </c>
      <c r="N117" s="386">
        <f t="shared" si="28"/>
        <v>0.31172238637776051</v>
      </c>
      <c r="O117" s="401">
        <f t="shared" si="29"/>
        <v>0.6337749206688722</v>
      </c>
      <c r="P117" s="386">
        <f t="shared" si="30"/>
        <v>0.24330813821806119</v>
      </c>
      <c r="Q117" s="403">
        <f t="shared" si="33"/>
        <v>-6.3054780096144839E-4</v>
      </c>
      <c r="R117" s="403">
        <f t="shared" si="34"/>
        <v>0.30968137047913014</v>
      </c>
      <c r="S117" s="371">
        <f t="shared" si="35"/>
        <v>-2.3088513548056459E-2</v>
      </c>
      <c r="T117" s="403">
        <f t="shared" si="36"/>
        <v>0.71403769086988778</v>
      </c>
      <c r="U117" s="610">
        <f t="shared" si="37"/>
        <v>0.28596230913011222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0.33008407970443354</v>
      </c>
      <c r="C118" s="386">
        <f t="shared" si="23"/>
        <v>0.6198746834088692</v>
      </c>
      <c r="D118" s="401">
        <f t="shared" si="24"/>
        <v>4.4571516887750906E-2</v>
      </c>
      <c r="E118" s="386">
        <f t="shared" si="20"/>
        <v>0.57972518353061375</v>
      </c>
      <c r="F118" s="401">
        <f t="shared" si="21"/>
        <v>0.73787128803774182</v>
      </c>
      <c r="G118" s="403">
        <f t="shared" si="25"/>
        <v>-2.7827926333541805E-2</v>
      </c>
      <c r="H118" s="403">
        <f t="shared" si="26"/>
        <v>1.0278279263335417</v>
      </c>
      <c r="I118" s="403">
        <f t="shared" si="18"/>
        <v>0.33484313094113949</v>
      </c>
      <c r="J118" s="375">
        <f t="shared" si="19"/>
        <v>0.66515686905886051</v>
      </c>
      <c r="L118" s="385">
        <v>-0.69999999999999973</v>
      </c>
      <c r="M118" s="401">
        <f t="shared" si="27"/>
        <v>5.4023913462415418E-3</v>
      </c>
      <c r="N118" s="386">
        <f t="shared" si="28"/>
        <v>0.33008407970443354</v>
      </c>
      <c r="O118" s="401">
        <f t="shared" si="29"/>
        <v>0.6198746834088692</v>
      </c>
      <c r="P118" s="386">
        <f t="shared" si="30"/>
        <v>0.26307704160036177</v>
      </c>
      <c r="Q118" s="403">
        <f t="shared" si="33"/>
        <v>-7.3498263725296114E-4</v>
      </c>
      <c r="R118" s="403">
        <f t="shared" si="34"/>
        <v>0.33484313094113966</v>
      </c>
      <c r="S118" s="371">
        <f t="shared" si="35"/>
        <v>-2.7827926333541753E-2</v>
      </c>
      <c r="T118" s="403">
        <f t="shared" si="36"/>
        <v>0.69371977802965512</v>
      </c>
      <c r="U118" s="610">
        <f t="shared" si="37"/>
        <v>0.30628022197034488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0.34877067259118527</v>
      </c>
      <c r="C119" s="386">
        <f t="shared" si="23"/>
        <v>0.60508689561440931</v>
      </c>
      <c r="D119" s="401">
        <f t="shared" si="24"/>
        <v>3.980491526082558E-2</v>
      </c>
      <c r="E119" s="386">
        <f t="shared" si="20"/>
        <v>0.56344567722860928</v>
      </c>
      <c r="F119" s="401">
        <f t="shared" si="21"/>
        <v>0.71715081457042995</v>
      </c>
      <c r="G119" s="403">
        <f t="shared" si="25"/>
        <v>-3.1876065411512347E-2</v>
      </c>
      <c r="H119" s="403">
        <f t="shared" si="26"/>
        <v>1.0318760654115124</v>
      </c>
      <c r="I119" s="403">
        <f t="shared" si="18"/>
        <v>0.36052429286323068</v>
      </c>
      <c r="J119" s="375">
        <f t="shared" si="19"/>
        <v>0.63947570713676938</v>
      </c>
      <c r="L119" s="385">
        <v>-0.67499999999999982</v>
      </c>
      <c r="M119" s="401">
        <f t="shared" si="27"/>
        <v>6.2825854081086097E-3</v>
      </c>
      <c r="N119" s="386">
        <f t="shared" si="28"/>
        <v>0.34877067259118527</v>
      </c>
      <c r="O119" s="401">
        <f t="shared" si="29"/>
        <v>0.60508689561440931</v>
      </c>
      <c r="P119" s="386">
        <f t="shared" si="30"/>
        <v>0.28325402442910969</v>
      </c>
      <c r="Q119" s="403">
        <f t="shared" si="33"/>
        <v>-8.5448436368256266E-4</v>
      </c>
      <c r="R119" s="403">
        <f t="shared" si="34"/>
        <v>0.36052429286323068</v>
      </c>
      <c r="S119" s="371">
        <f t="shared" si="35"/>
        <v>-3.1876065411512347E-2</v>
      </c>
      <c r="T119" s="403">
        <f t="shared" si="36"/>
        <v>0.67220625691196423</v>
      </c>
      <c r="U119" s="610">
        <f t="shared" si="37"/>
        <v>0.32779374308803577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0.36772246678971482</v>
      </c>
      <c r="C120" s="386">
        <f t="shared" si="23"/>
        <v>0.58948457150275024</v>
      </c>
      <c r="D120" s="401">
        <f t="shared" si="24"/>
        <v>3.5460498798702222E-2</v>
      </c>
      <c r="E120" s="386">
        <f t="shared" si="20"/>
        <v>0.54627797169469472</v>
      </c>
      <c r="F120" s="401">
        <f t="shared" si="21"/>
        <v>0.69529984560300495</v>
      </c>
      <c r="G120" s="403">
        <f t="shared" si="25"/>
        <v>-3.527607419704841E-2</v>
      </c>
      <c r="H120" s="403">
        <f t="shared" si="26"/>
        <v>1.0352760741970484</v>
      </c>
      <c r="I120" s="403">
        <f t="shared" si="18"/>
        <v>0.38663710155362607</v>
      </c>
      <c r="J120" s="375">
        <f t="shared" si="19"/>
        <v>0.61336289844637393</v>
      </c>
      <c r="L120" s="385">
        <v>-0.64999999999999991</v>
      </c>
      <c r="M120" s="401">
        <f t="shared" si="27"/>
        <v>7.287421266577665E-3</v>
      </c>
      <c r="N120" s="386">
        <f t="shared" si="28"/>
        <v>0.36772246678971482</v>
      </c>
      <c r="O120" s="401">
        <f t="shared" si="29"/>
        <v>0.58948457150275024</v>
      </c>
      <c r="P120" s="386">
        <f t="shared" si="30"/>
        <v>0.30377014025575638</v>
      </c>
      <c r="Q120" s="403">
        <f t="shared" si="33"/>
        <v>-9.9083278552755455E-4</v>
      </c>
      <c r="R120" s="403">
        <f t="shared" si="34"/>
        <v>0.38663710155362607</v>
      </c>
      <c r="S120" s="371">
        <f t="shared" si="35"/>
        <v>-3.5276074197048445E-2</v>
      </c>
      <c r="T120" s="403">
        <f t="shared" si="36"/>
        <v>0.64962980542894988</v>
      </c>
      <c r="U120" s="610">
        <f t="shared" si="37"/>
        <v>0.35037019457105012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0.38687548850995107</v>
      </c>
      <c r="C121" s="386">
        <f t="shared" si="23"/>
        <v>0.5731437861236508</v>
      </c>
      <c r="D121" s="401">
        <f t="shared" si="24"/>
        <v>3.1512141790152493E-2</v>
      </c>
      <c r="E121" s="386">
        <f t="shared" si="20"/>
        <v>0.52830779737934708</v>
      </c>
      <c r="F121" s="401">
        <f t="shared" si="21"/>
        <v>0.67242749842019855</v>
      </c>
      <c r="G121" s="403">
        <f t="shared" si="25"/>
        <v>-3.8071524521897999E-2</v>
      </c>
      <c r="H121" s="403">
        <f t="shared" si="26"/>
        <v>1.0380715245218981</v>
      </c>
      <c r="I121" s="403">
        <f t="shared" si="18"/>
        <v>0.41308778917689654</v>
      </c>
      <c r="J121" s="375">
        <f t="shared" si="19"/>
        <v>0.58691221082310352</v>
      </c>
      <c r="L121" s="385">
        <v>-0.625</v>
      </c>
      <c r="M121" s="401">
        <f t="shared" si="27"/>
        <v>8.4313117451579322E-3</v>
      </c>
      <c r="N121" s="386">
        <f t="shared" si="28"/>
        <v>0.38687548850995107</v>
      </c>
      <c r="O121" s="401">
        <f t="shared" si="29"/>
        <v>0.5731437861236508</v>
      </c>
      <c r="P121" s="386">
        <f t="shared" si="30"/>
        <v>0.3245517182701147</v>
      </c>
      <c r="Q121" s="403">
        <f t="shared" si="33"/>
        <v>-1.1459534839892997E-3</v>
      </c>
      <c r="R121" s="403">
        <f t="shared" si="34"/>
        <v>0.41308778917689654</v>
      </c>
      <c r="S121" s="371">
        <f t="shared" si="35"/>
        <v>-3.8071524521897999E-2</v>
      </c>
      <c r="T121" s="403">
        <f t="shared" si="36"/>
        <v>0.62612968882899078</v>
      </c>
      <c r="U121" s="610">
        <f t="shared" si="37"/>
        <v>0.37387031117100922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0.40616182404754153</v>
      </c>
      <c r="C122" s="386">
        <f t="shared" si="23"/>
        <v>0.55614310479786744</v>
      </c>
      <c r="D122" s="401">
        <f t="shared" si="24"/>
        <v>2.7933937144130006E-2</v>
      </c>
      <c r="E122" s="386">
        <f t="shared" ref="E122:E153" si="38">C122+$B$13*B122+$B$13*D122</f>
        <v>0.50962377379188351</v>
      </c>
      <c r="F122" s="401">
        <f t="shared" si="21"/>
        <v>0.64864656748625504</v>
      </c>
      <c r="G122" s="403">
        <f t="shared" si="25"/>
        <v>-4.0306059043815554E-2</v>
      </c>
      <c r="H122" s="403">
        <f t="shared" si="26"/>
        <v>1.0403060590438156</v>
      </c>
      <c r="I122" s="403">
        <f t="shared" si="18"/>
        <v>0.43977707608962957</v>
      </c>
      <c r="J122" s="375">
        <f t="shared" si="19"/>
        <v>0.56022292391037043</v>
      </c>
      <c r="L122" s="385">
        <v>-0.59999999999999964</v>
      </c>
      <c r="M122" s="401">
        <f t="shared" si="27"/>
        <v>9.7298239281553567E-3</v>
      </c>
      <c r="N122" s="386">
        <f t="shared" si="28"/>
        <v>0.40616182404754153</v>
      </c>
      <c r="O122" s="401">
        <f t="shared" si="29"/>
        <v>0.55614310479786744</v>
      </c>
      <c r="P122" s="386">
        <f t="shared" si="30"/>
        <v>0.34552075718601039</v>
      </c>
      <c r="Q122" s="403">
        <f t="shared" si="33"/>
        <v>-1.321919669230688E-3</v>
      </c>
      <c r="R122" s="403">
        <f t="shared" si="34"/>
        <v>0.43977707608962979</v>
      </c>
      <c r="S122" s="371">
        <f t="shared" si="35"/>
        <v>-4.0306059043815554E-2</v>
      </c>
      <c r="T122" s="403">
        <f t="shared" si="36"/>
        <v>0.60185090262341645</v>
      </c>
      <c r="U122" s="610">
        <f t="shared" si="37"/>
        <v>0.39814909737658355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0.42551000317646082</v>
      </c>
      <c r="C123" s="386">
        <f t="shared" si="23"/>
        <v>0.53856299677930386</v>
      </c>
      <c r="D123" s="401">
        <f t="shared" si="24"/>
        <v>2.4700391418516765E-2</v>
      </c>
      <c r="E123" s="386">
        <f t="shared" si="38"/>
        <v>0.49031676117680745</v>
      </c>
      <c r="F123" s="401">
        <f t="shared" si="21"/>
        <v>0.6240726992618556</v>
      </c>
      <c r="G123" s="403">
        <f t="shared" si="25"/>
        <v>-4.2023061621675697E-2</v>
      </c>
      <c r="H123" s="403">
        <f t="shared" si="26"/>
        <v>1.0420230616216757</v>
      </c>
      <c r="I123" s="403">
        <f t="shared" si="18"/>
        <v>0.46660073653233652</v>
      </c>
      <c r="J123" s="375">
        <f t="shared" si="19"/>
        <v>0.53339926346766342</v>
      </c>
      <c r="L123" s="385">
        <v>-0.57499999999999973</v>
      </c>
      <c r="M123" s="401">
        <f t="shared" si="27"/>
        <v>1.1199695753935479E-2</v>
      </c>
      <c r="N123" s="386">
        <f t="shared" si="28"/>
        <v>0.42551000317646082</v>
      </c>
      <c r="O123" s="401">
        <f t="shared" si="29"/>
        <v>0.53856299677930386</v>
      </c>
      <c r="P123" s="386">
        <f t="shared" si="30"/>
        <v>0.36659536968985906</v>
      </c>
      <c r="Q123" s="403">
        <f t="shared" si="33"/>
        <v>-1.5209522505004976E-3</v>
      </c>
      <c r="R123" s="403">
        <f t="shared" si="34"/>
        <v>0.46660073653233669</v>
      </c>
      <c r="S123" s="371">
        <f t="shared" si="35"/>
        <v>-4.2023061621675593E-2</v>
      </c>
      <c r="T123" s="403">
        <f t="shared" si="36"/>
        <v>0.5769432773398393</v>
      </c>
      <c r="U123" s="610">
        <f t="shared" si="37"/>
        <v>0.4230567226601607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0.44484542685074041</v>
      </c>
      <c r="C124" s="386">
        <f t="shared" si="23"/>
        <v>0.5204852386850698</v>
      </c>
      <c r="D124" s="401">
        <f t="shared" si="24"/>
        <v>2.1786596071033559E-2</v>
      </c>
      <c r="E124" s="386">
        <f t="shared" si="38"/>
        <v>0.47047919975785452</v>
      </c>
      <c r="F124" s="401">
        <f t="shared" si="21"/>
        <v>0.59882355119727493</v>
      </c>
      <c r="G124" s="403">
        <f t="shared" si="25"/>
        <v>-4.3265356748156888E-2</v>
      </c>
      <c r="H124" s="403">
        <f t="shared" si="26"/>
        <v>1.0432653567481569</v>
      </c>
      <c r="I124" s="403">
        <f t="shared" si="18"/>
        <v>0.49345022375437253</v>
      </c>
      <c r="J124" s="375">
        <f t="shared" si="19"/>
        <v>0.50654977624562747</v>
      </c>
      <c r="L124" s="385">
        <v>-0.54999999999999982</v>
      </c>
      <c r="M124" s="401">
        <f t="shared" si="27"/>
        <v>1.2858840577477437E-2</v>
      </c>
      <c r="N124" s="386">
        <f t="shared" si="28"/>
        <v>0.44484542685074041</v>
      </c>
      <c r="O124" s="401">
        <f t="shared" si="29"/>
        <v>0.5204852386850698</v>
      </c>
      <c r="P124" s="386">
        <f t="shared" si="30"/>
        <v>0.38769027358412939</v>
      </c>
      <c r="Q124" s="403">
        <f t="shared" si="33"/>
        <v>-1.7454178247017348E-3</v>
      </c>
      <c r="R124" s="403">
        <f t="shared" si="34"/>
        <v>0.49345022375437253</v>
      </c>
      <c r="S124" s="371">
        <f t="shared" si="35"/>
        <v>-4.3265356748156888E-2</v>
      </c>
      <c r="T124" s="403">
        <f t="shared" si="36"/>
        <v>0.5515605508184861</v>
      </c>
      <c r="U124" s="610">
        <f t="shared" si="37"/>
        <v>0.4484394491815139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0.46409083514528204</v>
      </c>
      <c r="C125" s="386">
        <f t="shared" si="23"/>
        <v>0.50199231346306183</v>
      </c>
      <c r="D125" s="401">
        <f t="shared" si="24"/>
        <v>1.916837504297153E-2</v>
      </c>
      <c r="E125" s="386">
        <f t="shared" si="38"/>
        <v>0.45020444274365279</v>
      </c>
      <c r="F125" s="401">
        <f t="shared" si="21"/>
        <v>0.5730179427853519</v>
      </c>
      <c r="G125" s="403">
        <f t="shared" si="25"/>
        <v>-4.4074938665512257E-2</v>
      </c>
      <c r="H125" s="403">
        <f t="shared" si="26"/>
        <v>1.0440749386655122</v>
      </c>
      <c r="I125" s="403">
        <f t="shared" si="18"/>
        <v>0.52021334883909143</v>
      </c>
      <c r="J125" s="375">
        <f t="shared" si="19"/>
        <v>0.47978665116090857</v>
      </c>
      <c r="L125" s="385">
        <v>-0.52499999999999991</v>
      </c>
      <c r="M125" s="401">
        <f t="shared" si="27"/>
        <v>1.4726337982972515E-2</v>
      </c>
      <c r="N125" s="386">
        <f t="shared" si="28"/>
        <v>0.46409083514528204</v>
      </c>
      <c r="O125" s="401">
        <f t="shared" si="29"/>
        <v>0.50199231346306183</v>
      </c>
      <c r="P125" s="386">
        <f t="shared" si="30"/>
        <v>0.40871732512160275</v>
      </c>
      <c r="Q125" s="403">
        <f t="shared" si="33"/>
        <v>-1.99782427235539E-3</v>
      </c>
      <c r="R125" s="403">
        <f t="shared" si="34"/>
        <v>0.52021334883909143</v>
      </c>
      <c r="S125" s="371">
        <f t="shared" si="35"/>
        <v>-4.4074938665512278E-2</v>
      </c>
      <c r="T125" s="403">
        <f t="shared" si="36"/>
        <v>0.52585941409877623</v>
      </c>
      <c r="U125" s="610">
        <f t="shared" si="37"/>
        <v>0.47414058590122377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0.48316681082398749</v>
      </c>
      <c r="C126" s="386">
        <f t="shared" si="23"/>
        <v>0.48316681082398749</v>
      </c>
      <c r="D126" s="401">
        <f t="shared" si="24"/>
        <v>1.6822409139677197E-2</v>
      </c>
      <c r="E126" s="386">
        <f t="shared" si="38"/>
        <v>0.42958608946641696</v>
      </c>
      <c r="F126" s="401">
        <f t="shared" si="21"/>
        <v>0.54677500678378388</v>
      </c>
      <c r="G126" s="403">
        <f t="shared" si="25"/>
        <v>-4.4492730363166477E-2</v>
      </c>
      <c r="H126" s="403">
        <f t="shared" si="26"/>
        <v>1.0444927303631664</v>
      </c>
      <c r="I126" s="403">
        <f t="shared" si="18"/>
        <v>0.54677500678378388</v>
      </c>
      <c r="J126" s="375">
        <f t="shared" si="19"/>
        <v>0.45322499321621612</v>
      </c>
      <c r="L126" s="385">
        <v>-0.5</v>
      </c>
      <c r="M126" s="401">
        <f t="shared" si="27"/>
        <v>1.6822409139677197E-2</v>
      </c>
      <c r="N126" s="386">
        <f t="shared" si="28"/>
        <v>0.48316681082398749</v>
      </c>
      <c r="O126" s="401">
        <f t="shared" si="29"/>
        <v>0.48316681082398749</v>
      </c>
      <c r="P126" s="386">
        <f t="shared" si="30"/>
        <v>0.42958608946641696</v>
      </c>
      <c r="Q126" s="403">
        <f t="shared" si="33"/>
        <v>-2.2808136410345549E-3</v>
      </c>
      <c r="R126" s="403">
        <f t="shared" si="34"/>
        <v>0.54677500678378388</v>
      </c>
      <c r="S126" s="371">
        <f t="shared" si="35"/>
        <v>-4.4492730363166477E-2</v>
      </c>
      <c r="T126" s="403">
        <f t="shared" si="36"/>
        <v>0.49999853722041721</v>
      </c>
      <c r="U126" s="610">
        <f t="shared" si="37"/>
        <v>0.50000146277958279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0.50199231346306217</v>
      </c>
      <c r="C127" s="386">
        <f t="shared" si="23"/>
        <v>0.46409083514528177</v>
      </c>
      <c r="D127" s="401">
        <f t="shared" si="24"/>
        <v>1.4726337982972459E-2</v>
      </c>
      <c r="E127" s="386">
        <f t="shared" si="38"/>
        <v>0.40871732512160242</v>
      </c>
      <c r="F127" s="401">
        <f t="shared" si="21"/>
        <v>0.52021334883909109</v>
      </c>
      <c r="G127" s="403">
        <f t="shared" si="25"/>
        <v>-4.4558372272182234E-2</v>
      </c>
      <c r="H127" s="403">
        <f t="shared" si="26"/>
        <v>1.0445583722721823</v>
      </c>
      <c r="I127" s="403">
        <f t="shared" si="18"/>
        <v>0.57301794278535212</v>
      </c>
      <c r="J127" s="375">
        <f t="shared" si="19"/>
        <v>0.42698205721464788</v>
      </c>
      <c r="L127" s="385">
        <v>-0.47499999999999964</v>
      </c>
      <c r="M127" s="401">
        <f t="shared" si="27"/>
        <v>1.9168375042971586E-2</v>
      </c>
      <c r="N127" s="386">
        <f t="shared" si="28"/>
        <v>0.50199231346306217</v>
      </c>
      <c r="O127" s="401">
        <f t="shared" si="29"/>
        <v>0.46409083514528177</v>
      </c>
      <c r="P127" s="386">
        <f t="shared" si="30"/>
        <v>0.45020444274365318</v>
      </c>
      <c r="Q127" s="403">
        <f t="shared" si="33"/>
        <v>-2.5971519915377497E-3</v>
      </c>
      <c r="R127" s="403">
        <f t="shared" si="34"/>
        <v>0.57301794278535234</v>
      </c>
      <c r="S127" s="371">
        <f t="shared" si="35"/>
        <v>-4.4558372272182234E-2</v>
      </c>
      <c r="T127" s="403">
        <f t="shared" si="36"/>
        <v>0.47413758147836771</v>
      </c>
      <c r="U127" s="610">
        <f t="shared" si="37"/>
        <v>0.52586241852163229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0.52048523868507024</v>
      </c>
      <c r="C128" s="386">
        <f t="shared" si="23"/>
        <v>0.44484542685074013</v>
      </c>
      <c r="D128" s="401">
        <f t="shared" si="24"/>
        <v>1.2858840577477382E-2</v>
      </c>
      <c r="E128" s="386">
        <f t="shared" si="38"/>
        <v>0.38769027358412905</v>
      </c>
      <c r="F128" s="401">
        <f t="shared" si="21"/>
        <v>0.49345022375437214</v>
      </c>
      <c r="G128" s="403">
        <f t="shared" si="25"/>
        <v>-4.4310040133082776E-2</v>
      </c>
      <c r="H128" s="403">
        <f t="shared" si="26"/>
        <v>1.0443100401330827</v>
      </c>
      <c r="I128" s="403">
        <f t="shared" si="18"/>
        <v>0.59882355119727526</v>
      </c>
      <c r="J128" s="375">
        <f t="shared" si="19"/>
        <v>0.40117644880272474</v>
      </c>
      <c r="L128" s="385">
        <v>-0.44999999999999973</v>
      </c>
      <c r="M128" s="401">
        <f t="shared" si="27"/>
        <v>2.1786596071033559E-2</v>
      </c>
      <c r="N128" s="386">
        <f t="shared" si="28"/>
        <v>0.52048523868507024</v>
      </c>
      <c r="O128" s="401">
        <f t="shared" si="29"/>
        <v>0.44484542685074013</v>
      </c>
      <c r="P128" s="386">
        <f t="shared" si="30"/>
        <v>0.47047919975785496</v>
      </c>
      <c r="Q128" s="403">
        <f t="shared" si="33"/>
        <v>-2.9497158818756176E-3</v>
      </c>
      <c r="R128" s="403">
        <f t="shared" si="34"/>
        <v>0.59882355119727559</v>
      </c>
      <c r="S128" s="371">
        <f t="shared" si="35"/>
        <v>-4.4310040133082741E-2</v>
      </c>
      <c r="T128" s="403">
        <f t="shared" si="36"/>
        <v>0.44843620481768276</v>
      </c>
      <c r="U128" s="610">
        <f t="shared" si="37"/>
        <v>0.55156379518231724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0.53856299677930408</v>
      </c>
      <c r="C129" s="386">
        <f t="shared" si="23"/>
        <v>0.42551000317646048</v>
      </c>
      <c r="D129" s="401">
        <f t="shared" si="24"/>
        <v>1.1199695753935424E-2</v>
      </c>
      <c r="E129" s="386">
        <f t="shared" si="38"/>
        <v>0.36659536968985873</v>
      </c>
      <c r="F129" s="401">
        <f t="shared" si="21"/>
        <v>0.46660073653233625</v>
      </c>
      <c r="G129" s="403">
        <f t="shared" si="25"/>
        <v>-4.3784291220834659E-2</v>
      </c>
      <c r="H129" s="403">
        <f t="shared" si="26"/>
        <v>1.0437842912208346</v>
      </c>
      <c r="I129" s="403">
        <f t="shared" si="18"/>
        <v>0.62407269926185593</v>
      </c>
      <c r="J129" s="375">
        <f t="shared" si="19"/>
        <v>0.37592730073814407</v>
      </c>
      <c r="L129" s="385">
        <v>-0.42499999999999982</v>
      </c>
      <c r="M129" s="401">
        <f t="shared" si="27"/>
        <v>2.4700391418516876E-2</v>
      </c>
      <c r="N129" s="386">
        <f t="shared" si="28"/>
        <v>0.53856299677930408</v>
      </c>
      <c r="O129" s="401">
        <f t="shared" si="29"/>
        <v>0.42551000317646048</v>
      </c>
      <c r="P129" s="386">
        <f t="shared" si="30"/>
        <v>0.49031676117680772</v>
      </c>
      <c r="Q129" s="403">
        <f t="shared" si="33"/>
        <v>-3.3414751690408139E-3</v>
      </c>
      <c r="R129" s="403">
        <f t="shared" si="34"/>
        <v>0.62407269926185593</v>
      </c>
      <c r="S129" s="371">
        <f t="shared" si="35"/>
        <v>-4.3784291220834659E-2</v>
      </c>
      <c r="T129" s="403">
        <f t="shared" si="36"/>
        <v>0.42305306712801949</v>
      </c>
      <c r="U129" s="610">
        <f t="shared" si="37"/>
        <v>0.57694693287198051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0.55614310479786777</v>
      </c>
      <c r="C130" s="386">
        <f t="shared" si="23"/>
        <v>0.4061618240475412</v>
      </c>
      <c r="D130" s="401">
        <f t="shared" si="24"/>
        <v>9.7298239281553012E-3</v>
      </c>
      <c r="E130" s="386">
        <f t="shared" si="38"/>
        <v>0.34552075718601</v>
      </c>
      <c r="F130" s="401">
        <f t="shared" si="21"/>
        <v>0.43977707608962929</v>
      </c>
      <c r="G130" s="403">
        <f t="shared" si="25"/>
        <v>-4.301593786346191E-2</v>
      </c>
      <c r="H130" s="403">
        <f t="shared" si="26"/>
        <v>1.0430159378634618</v>
      </c>
      <c r="I130" s="403">
        <f t="shared" si="18"/>
        <v>0.6486465674862556</v>
      </c>
      <c r="J130" s="375">
        <f t="shared" si="19"/>
        <v>0.3513534325137444</v>
      </c>
      <c r="L130" s="385">
        <v>-0.39999999999999991</v>
      </c>
      <c r="M130" s="401">
        <f t="shared" si="27"/>
        <v>2.7933937144130061E-2</v>
      </c>
      <c r="N130" s="386">
        <f t="shared" si="28"/>
        <v>0.55614310479786777</v>
      </c>
      <c r="O130" s="401">
        <f t="shared" si="29"/>
        <v>0.4061618240475412</v>
      </c>
      <c r="P130" s="386">
        <f t="shared" si="30"/>
        <v>0.50962377379188395</v>
      </c>
      <c r="Q130" s="403">
        <f t="shared" si="33"/>
        <v>-3.775471818931851E-3</v>
      </c>
      <c r="R130" s="403">
        <f t="shared" si="34"/>
        <v>0.6486465674862556</v>
      </c>
      <c r="S130" s="371">
        <f t="shared" si="35"/>
        <v>-4.3015937863461862E-2</v>
      </c>
      <c r="T130" s="403">
        <f t="shared" si="36"/>
        <v>0.39814484219613822</v>
      </c>
      <c r="U130" s="610">
        <f t="shared" si="37"/>
        <v>0.60185515780386178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0.5731437861236508</v>
      </c>
      <c r="C131" s="386">
        <f t="shared" si="23"/>
        <v>0.38687548850995107</v>
      </c>
      <c r="D131" s="401">
        <f t="shared" si="24"/>
        <v>8.4313117451579322E-3</v>
      </c>
      <c r="E131" s="386">
        <f t="shared" si="38"/>
        <v>0.3245517182701147</v>
      </c>
      <c r="F131" s="401">
        <f t="shared" si="21"/>
        <v>0.41308778917689654</v>
      </c>
      <c r="G131" s="403">
        <f t="shared" si="25"/>
        <v>-4.2037946987253841E-2</v>
      </c>
      <c r="H131" s="403">
        <f t="shared" si="26"/>
        <v>1.0420379469872538</v>
      </c>
      <c r="I131" s="403">
        <f t="shared" ref="I131:I146" si="39">F91</f>
        <v>0.67242749842019855</v>
      </c>
      <c r="J131" s="375">
        <f t="shared" ref="J131:J146" si="40">1-I131</f>
        <v>0.32757250157980145</v>
      </c>
      <c r="L131" s="385">
        <v>-0.375</v>
      </c>
      <c r="M131" s="401">
        <f t="shared" si="27"/>
        <v>3.1512141790152493E-2</v>
      </c>
      <c r="N131" s="386">
        <f t="shared" si="28"/>
        <v>0.5731437861236508</v>
      </c>
      <c r="O131" s="401">
        <f t="shared" si="29"/>
        <v>0.38687548850995107</v>
      </c>
      <c r="P131" s="386">
        <f t="shared" si="30"/>
        <v>0.52830779737934708</v>
      </c>
      <c r="Q131" s="403">
        <f t="shared" si="33"/>
        <v>-4.2547944310640977E-3</v>
      </c>
      <c r="R131" s="403">
        <f t="shared" si="34"/>
        <v>0.67242749842019855</v>
      </c>
      <c r="S131" s="371">
        <f t="shared" si="35"/>
        <v>-4.2037946987253841E-2</v>
      </c>
      <c r="T131" s="403">
        <f t="shared" si="36"/>
        <v>0.37386524299811941</v>
      </c>
      <c r="U131" s="610">
        <f t="shared" si="37"/>
        <v>0.62613475700188059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0.58948457150275058</v>
      </c>
      <c r="C132" s="386">
        <f t="shared" si="23"/>
        <v>0.36772246678971449</v>
      </c>
      <c r="D132" s="401">
        <f t="shared" si="24"/>
        <v>7.287421266577665E-3</v>
      </c>
      <c r="E132" s="386">
        <f t="shared" si="38"/>
        <v>0.30377014025575599</v>
      </c>
      <c r="F132" s="401">
        <f t="shared" si="21"/>
        <v>0.38663710155362557</v>
      </c>
      <c r="G132" s="403">
        <f t="shared" si="25"/>
        <v>-4.0881364259473349E-2</v>
      </c>
      <c r="H132" s="403">
        <f t="shared" si="26"/>
        <v>1.0408813642594734</v>
      </c>
      <c r="I132" s="403">
        <f t="shared" si="39"/>
        <v>0.69529984560300506</v>
      </c>
      <c r="J132" s="375">
        <f t="shared" si="40"/>
        <v>0.30470015439699494</v>
      </c>
      <c r="L132" s="385">
        <v>-0.34999999999999964</v>
      </c>
      <c r="M132" s="401">
        <f t="shared" si="27"/>
        <v>3.5460498798702333E-2</v>
      </c>
      <c r="N132" s="386">
        <f t="shared" si="28"/>
        <v>0.58948457150275058</v>
      </c>
      <c r="O132" s="401">
        <f t="shared" si="29"/>
        <v>0.36772246678971449</v>
      </c>
      <c r="P132" s="386">
        <f t="shared" si="30"/>
        <v>0.54627797169469505</v>
      </c>
      <c r="Q132" s="403">
        <f t="shared" si="33"/>
        <v>-4.7825482070825648E-3</v>
      </c>
      <c r="R132" s="403">
        <f t="shared" si="34"/>
        <v>0.6952998456030054</v>
      </c>
      <c r="S132" s="371">
        <f t="shared" si="35"/>
        <v>-4.0881364259473349E-2</v>
      </c>
      <c r="T132" s="403">
        <f t="shared" si="36"/>
        <v>0.35036406686355048</v>
      </c>
      <c r="U132" s="610">
        <f t="shared" si="37"/>
        <v>0.64963593313644952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0.60508689561440965</v>
      </c>
      <c r="C133" s="386">
        <f t="shared" si="23"/>
        <v>0.34877067259118499</v>
      </c>
      <c r="D133" s="401">
        <f t="shared" si="24"/>
        <v>6.2825854081085541E-3</v>
      </c>
      <c r="E133" s="386">
        <f t="shared" si="38"/>
        <v>0.28325402442910935</v>
      </c>
      <c r="F133" s="401">
        <f t="shared" si="21"/>
        <v>0.36052429286323023</v>
      </c>
      <c r="G133" s="403">
        <f t="shared" si="25"/>
        <v>-3.9575261275868648E-2</v>
      </c>
      <c r="H133" s="403">
        <f t="shared" si="26"/>
        <v>1.0395752612758686</v>
      </c>
      <c r="I133" s="403">
        <f t="shared" si="39"/>
        <v>0.71715081457043017</v>
      </c>
      <c r="J133" s="375">
        <f t="shared" si="40"/>
        <v>0.28284918542956983</v>
      </c>
      <c r="L133" s="385">
        <v>-0.32499999999999973</v>
      </c>
      <c r="M133" s="401">
        <f t="shared" si="27"/>
        <v>3.9804915260825635E-2</v>
      </c>
      <c r="N133" s="386">
        <f t="shared" si="28"/>
        <v>0.60508689561440965</v>
      </c>
      <c r="O133" s="401">
        <f t="shared" si="29"/>
        <v>0.34877067259118499</v>
      </c>
      <c r="P133" s="386">
        <f t="shared" si="30"/>
        <v>0.56344567722860961</v>
      </c>
      <c r="Q133" s="403">
        <f t="shared" si="33"/>
        <v>-5.3618201207562607E-3</v>
      </c>
      <c r="R133" s="403">
        <f t="shared" si="34"/>
        <v>0.71715081457043039</v>
      </c>
      <c r="S133" s="371">
        <f t="shared" si="35"/>
        <v>-3.9575261275868613E-2</v>
      </c>
      <c r="T133" s="403">
        <f t="shared" si="36"/>
        <v>0.32778626682619449</v>
      </c>
      <c r="U133" s="610">
        <f t="shared" si="37"/>
        <v>0.67221373317380551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0.61987468340886942</v>
      </c>
      <c r="C134" s="386">
        <f t="shared" si="23"/>
        <v>0.33008407970443321</v>
      </c>
      <c r="D134" s="401">
        <f t="shared" si="24"/>
        <v>5.4023913462415418E-3</v>
      </c>
      <c r="E134" s="386">
        <f t="shared" si="38"/>
        <v>0.26307704160036144</v>
      </c>
      <c r="F134" s="401">
        <f t="shared" si="21"/>
        <v>0.33484313094113921</v>
      </c>
      <c r="G134" s="403">
        <f t="shared" si="25"/>
        <v>-3.8146704151678965E-2</v>
      </c>
      <c r="H134" s="403">
        <f t="shared" si="26"/>
        <v>1.038146704151679</v>
      </c>
      <c r="I134" s="403">
        <f t="shared" si="39"/>
        <v>0.73787128803774205</v>
      </c>
      <c r="J134" s="375">
        <f t="shared" si="40"/>
        <v>0.26212871196225795</v>
      </c>
      <c r="L134" s="385">
        <v>-0.29999999999999982</v>
      </c>
      <c r="M134" s="401">
        <f t="shared" si="27"/>
        <v>4.4571516887750962E-2</v>
      </c>
      <c r="N134" s="386">
        <f t="shared" si="28"/>
        <v>0.61987468340886942</v>
      </c>
      <c r="O134" s="401">
        <f t="shared" si="29"/>
        <v>0.33008407970443321</v>
      </c>
      <c r="P134" s="386">
        <f t="shared" si="30"/>
        <v>0.57972518353061397</v>
      </c>
      <c r="Q134" s="403">
        <f t="shared" si="33"/>
        <v>-5.9956390821540905E-3</v>
      </c>
      <c r="R134" s="403">
        <f t="shared" si="34"/>
        <v>0.73787128803774205</v>
      </c>
      <c r="S134" s="371">
        <f t="shared" si="35"/>
        <v>-3.8146704151678965E-2</v>
      </c>
      <c r="T134" s="403">
        <f t="shared" si="36"/>
        <v>0.30627105519609099</v>
      </c>
      <c r="U134" s="610">
        <f t="shared" si="37"/>
        <v>0.69372894480390901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0.6337749206688722</v>
      </c>
      <c r="C135" s="386">
        <f t="shared" si="23"/>
        <v>0.31172238637776051</v>
      </c>
      <c r="D135" s="401">
        <f t="shared" si="24"/>
        <v>4.6335535935885797E-3</v>
      </c>
      <c r="E135" s="386">
        <f t="shared" si="38"/>
        <v>0.24330813821806122</v>
      </c>
      <c r="F135" s="401">
        <f t="shared" si="21"/>
        <v>0.30968137047913019</v>
      </c>
      <c r="G135" s="403">
        <f t="shared" si="25"/>
        <v>-3.662074181750475E-2</v>
      </c>
      <c r="H135" s="403">
        <f t="shared" si="26"/>
        <v>1.0366207418175049</v>
      </c>
      <c r="I135" s="403">
        <f t="shared" si="39"/>
        <v>0.7573566276926279</v>
      </c>
      <c r="J135" s="375">
        <f t="shared" si="40"/>
        <v>0.2426433723073721</v>
      </c>
      <c r="L135" s="385">
        <v>-0.27499999999999991</v>
      </c>
      <c r="M135" s="401">
        <f t="shared" si="27"/>
        <v>4.9786429485156825E-2</v>
      </c>
      <c r="N135" s="386">
        <f t="shared" si="28"/>
        <v>0.6337749206688722</v>
      </c>
      <c r="O135" s="401">
        <f t="shared" si="29"/>
        <v>0.31172238637776051</v>
      </c>
      <c r="P135" s="386">
        <f t="shared" si="30"/>
        <v>0.59503427915571339</v>
      </c>
      <c r="Q135" s="403">
        <f t="shared" si="33"/>
        <v>-6.686930930032948E-3</v>
      </c>
      <c r="R135" s="403">
        <f t="shared" si="34"/>
        <v>0.7573566276926279</v>
      </c>
      <c r="S135" s="371">
        <f t="shared" si="35"/>
        <v>-3.6620741817504701E-2</v>
      </c>
      <c r="T135" s="403">
        <f t="shared" si="36"/>
        <v>0.28595104505490976</v>
      </c>
      <c r="U135" s="610">
        <f t="shared" si="37"/>
        <v>0.71404895494509024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0.64671820353407439</v>
      </c>
      <c r="C136" s="386">
        <f t="shared" si="23"/>
        <v>0.29374073023627412</v>
      </c>
      <c r="D136" s="401">
        <f t="shared" si="24"/>
        <v>3.9638783939385802E-3</v>
      </c>
      <c r="E136" s="386">
        <f t="shared" si="38"/>
        <v>0.22401119621415583</v>
      </c>
      <c r="F136" s="401">
        <f t="shared" si="21"/>
        <v>0.2851203200778078</v>
      </c>
      <c r="G136" s="403">
        <f t="shared" si="25"/>
        <v>-3.5020412291561248E-2</v>
      </c>
      <c r="H136" s="403">
        <f t="shared" si="26"/>
        <v>1.0350204122915612</v>
      </c>
      <c r="I136" s="403">
        <f t="shared" si="39"/>
        <v>0.77550744542655614</v>
      </c>
      <c r="J136" s="375">
        <f t="shared" si="40"/>
        <v>0.22449255457344386</v>
      </c>
      <c r="L136" s="385">
        <v>-0.25</v>
      </c>
      <c r="M136" s="401">
        <f t="shared" si="27"/>
        <v>5.5475537635872707E-2</v>
      </c>
      <c r="N136" s="386">
        <f t="shared" si="28"/>
        <v>0.64671820353407439</v>
      </c>
      <c r="O136" s="401">
        <f t="shared" si="29"/>
        <v>0.29374073023627412</v>
      </c>
      <c r="P136" s="386">
        <f t="shared" si="30"/>
        <v>0.60929487759967127</v>
      </c>
      <c r="Q136" s="403">
        <f t="shared" si="33"/>
        <v>-7.4384681339731045E-3</v>
      </c>
      <c r="R136" s="403">
        <f t="shared" si="34"/>
        <v>0.77550744542655614</v>
      </c>
      <c r="S136" s="371">
        <f t="shared" si="35"/>
        <v>-3.5020412291561248E-2</v>
      </c>
      <c r="T136" s="403">
        <f t="shared" si="36"/>
        <v>0.26695143499897822</v>
      </c>
      <c r="U136" s="610">
        <f t="shared" si="37"/>
        <v>0.73304856500102178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0.65863926205886525</v>
      </c>
      <c r="C137" s="386">
        <f t="shared" si="23"/>
        <v>0.27618945580445409</v>
      </c>
      <c r="D137" s="401">
        <f t="shared" si="24"/>
        <v>3.3822210162021693E-3</v>
      </c>
      <c r="E137" s="386">
        <f t="shared" si="38"/>
        <v>0.20524474899667816</v>
      </c>
      <c r="F137" s="401">
        <f t="shared" si="21"/>
        <v>0.26123448076352984</v>
      </c>
      <c r="G137" s="403">
        <f t="shared" si="25"/>
        <v>-3.3366765193690431E-2</v>
      </c>
      <c r="H137" s="403">
        <f t="shared" si="26"/>
        <v>1.0333667651936904</v>
      </c>
      <c r="I137" s="403">
        <f t="shared" si="39"/>
        <v>0.79223033729189563</v>
      </c>
      <c r="J137" s="375">
        <f t="shared" si="40"/>
        <v>0.20776966270810437</v>
      </c>
      <c r="L137" s="385">
        <v>-0.22499999999999964</v>
      </c>
      <c r="M137" s="401">
        <f t="shared" si="27"/>
        <v>6.1664221747568249E-2</v>
      </c>
      <c r="N137" s="386">
        <f t="shared" si="28"/>
        <v>0.65863926205886525</v>
      </c>
      <c r="O137" s="401">
        <f t="shared" si="29"/>
        <v>0.27618945580445409</v>
      </c>
      <c r="P137" s="386">
        <f t="shared" si="30"/>
        <v>0.62243359394893893</v>
      </c>
      <c r="Q137" s="403">
        <f t="shared" si="33"/>
        <v>-8.2528141412260628E-3</v>
      </c>
      <c r="R137" s="403">
        <f t="shared" si="34"/>
        <v>0.79223033729189585</v>
      </c>
      <c r="S137" s="371">
        <f t="shared" si="35"/>
        <v>-3.3366765193690431E-2</v>
      </c>
      <c r="T137" s="403">
        <f t="shared" si="36"/>
        <v>0.2493892420430206</v>
      </c>
      <c r="U137" s="610">
        <f t="shared" si="37"/>
        <v>0.7506107579569794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0.66947745324245422</v>
      </c>
      <c r="C138" s="386">
        <f t="shared" si="23"/>
        <v>0.25911393593420218</v>
      </c>
      <c r="D138" s="401">
        <f t="shared" si="24"/>
        <v>2.8784374349710706E-3</v>
      </c>
      <c r="E138" s="386">
        <f t="shared" si="38"/>
        <v>0.18706175522093338</v>
      </c>
      <c r="F138" s="401">
        <f t="shared" si="21"/>
        <v>0.23809125804551495</v>
      </c>
      <c r="G138" s="403">
        <f t="shared" si="25"/>
        <v>-3.1678898780458147E-2</v>
      </c>
      <c r="H138" s="403">
        <f t="shared" si="26"/>
        <v>1.0316788987804582</v>
      </c>
      <c r="I138" s="403">
        <f t="shared" si="39"/>
        <v>0.80743857398003904</v>
      </c>
      <c r="J138" s="375">
        <f t="shared" si="40"/>
        <v>0.19256142601996096</v>
      </c>
      <c r="L138" s="625">
        <v>-0.19999999999999973</v>
      </c>
      <c r="M138" s="626">
        <f t="shared" si="27"/>
        <v>6.8377075091889894E-2</v>
      </c>
      <c r="N138" s="627">
        <f t="shared" si="28"/>
        <v>0.66947745324245422</v>
      </c>
      <c r="O138" s="626">
        <f t="shared" si="29"/>
        <v>0.25911393593420218</v>
      </c>
      <c r="P138" s="627">
        <f t="shared" si="30"/>
        <v>0.63438228737033153</v>
      </c>
      <c r="Q138" s="628">
        <f t="shared" si="33"/>
        <v>-9.1322623622719888E-3</v>
      </c>
      <c r="R138" s="628">
        <f t="shared" si="34"/>
        <v>0.80743857398003938</v>
      </c>
      <c r="S138" s="629">
        <f t="shared" si="35"/>
        <v>-3.1678898780458091E-2</v>
      </c>
      <c r="T138" s="628">
        <f t="shared" si="36"/>
        <v>0.2333725871626906</v>
      </c>
      <c r="U138" s="630">
        <f t="shared" si="37"/>
        <v>0.7666274128373094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0.67917721936528452</v>
      </c>
      <c r="C139" s="386">
        <f t="shared" si="23"/>
        <v>0.24255444766556283</v>
      </c>
      <c r="D139" s="401">
        <f t="shared" si="24"/>
        <v>2.4433317788547515E-3</v>
      </c>
      <c r="E139" s="386">
        <f t="shared" si="38"/>
        <v>0.16950943116480333</v>
      </c>
      <c r="F139" s="401">
        <f t="shared" si="21"/>
        <v>0.21575074856397611</v>
      </c>
      <c r="G139" s="403">
        <f t="shared" si="25"/>
        <v>-2.9974009811352825E-2</v>
      </c>
      <c r="H139" s="403">
        <f t="shared" si="26"/>
        <v>1.0299740098113528</v>
      </c>
      <c r="I139" s="403">
        <f t="shared" si="39"/>
        <v>0.82105274215895052</v>
      </c>
      <c r="J139" s="375">
        <f t="shared" si="40"/>
        <v>0.17894725784104948</v>
      </c>
      <c r="L139" s="385">
        <v>-0.17499999999999982</v>
      </c>
      <c r="M139" s="401">
        <f t="shared" si="27"/>
        <v>7.5637602941218296E-2</v>
      </c>
      <c r="N139" s="386">
        <f t="shared" si="28"/>
        <v>0.67917721936528452</v>
      </c>
      <c r="O139" s="401">
        <f t="shared" si="29"/>
        <v>0.24255444766556283</v>
      </c>
      <c r="P139" s="386">
        <f t="shared" si="30"/>
        <v>0.64507856499230642</v>
      </c>
      <c r="Q139" s="403">
        <f t="shared" si="33"/>
        <v>-1.0078769853296464E-2</v>
      </c>
      <c r="R139" s="403">
        <f t="shared" si="34"/>
        <v>0.82105274215895052</v>
      </c>
      <c r="S139" s="371">
        <f t="shared" si="35"/>
        <v>-2.9974009811352825E-2</v>
      </c>
      <c r="T139" s="403">
        <f t="shared" si="36"/>
        <v>0.21900003750569874</v>
      </c>
      <c r="U139" s="610">
        <f t="shared" si="37"/>
        <v>0.78099996249430126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0.68768850787821845</v>
      </c>
      <c r="C140" s="386">
        <f t="shared" si="23"/>
        <v>0.22654610227126304</v>
      </c>
      <c r="D140" s="401">
        <f t="shared" si="24"/>
        <v>2.0686008101833409E-3</v>
      </c>
      <c r="E140" s="386">
        <f t="shared" si="38"/>
        <v>0.15262914172614861</v>
      </c>
      <c r="F140" s="401">
        <f t="shared" si="21"/>
        <v>0.19426560135216397</v>
      </c>
      <c r="G140" s="403">
        <f t="shared" si="25"/>
        <v>-2.8267454600488174E-2</v>
      </c>
      <c r="H140" s="403">
        <f t="shared" si="26"/>
        <v>1.0282674546004882</v>
      </c>
      <c r="I140" s="403">
        <f t="shared" si="39"/>
        <v>0.833001331573893</v>
      </c>
      <c r="J140" s="375">
        <f t="shared" si="40"/>
        <v>0.166998668426107</v>
      </c>
      <c r="L140" s="385">
        <v>-0.14999999999999991</v>
      </c>
      <c r="M140" s="401">
        <f t="shared" si="27"/>
        <v>8.3467906388770385E-2</v>
      </c>
      <c r="N140" s="386">
        <f t="shared" si="28"/>
        <v>0.68768850787821845</v>
      </c>
      <c r="O140" s="401">
        <f t="shared" si="29"/>
        <v>0.22654610227126304</v>
      </c>
      <c r="P140" s="386">
        <f t="shared" si="30"/>
        <v>0.6544662431738637</v>
      </c>
      <c r="Q140" s="403">
        <f t="shared" si="33"/>
        <v>-1.1093885822723684E-2</v>
      </c>
      <c r="R140" s="403">
        <f t="shared" si="34"/>
        <v>0.833001331573893</v>
      </c>
      <c r="S140" s="371">
        <f t="shared" si="35"/>
        <v>-2.8267454600488136E-2</v>
      </c>
      <c r="T140" s="403">
        <f t="shared" si="36"/>
        <v>0.20636000884931882</v>
      </c>
      <c r="U140" s="610">
        <f t="shared" si="37"/>
        <v>0.79363999115068118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0.69496714951201644</v>
      </c>
      <c r="C141" s="386">
        <f t="shared" si="23"/>
        <v>0.2111188284745677</v>
      </c>
      <c r="D141" s="401">
        <f t="shared" si="24"/>
        <v>1.7467765749273889E-3</v>
      </c>
      <c r="E141" s="386">
        <f t="shared" si="38"/>
        <v>0.13645634926688316</v>
      </c>
      <c r="F141" s="401">
        <f t="shared" si="21"/>
        <v>0.17368095272536321</v>
      </c>
      <c r="G141" s="403">
        <f t="shared" si="25"/>
        <v>-2.6572819663606126E-2</v>
      </c>
      <c r="H141" s="403">
        <f t="shared" si="26"/>
        <v>1.0265728196636061</v>
      </c>
      <c r="I141" s="403">
        <f t="shared" si="39"/>
        <v>0.84322126339100201</v>
      </c>
      <c r="J141" s="375">
        <f t="shared" si="40"/>
        <v>0.15677873660899799</v>
      </c>
      <c r="L141" s="385">
        <v>-0.125</v>
      </c>
      <c r="M141" s="401">
        <f t="shared" si="27"/>
        <v>9.1888353906374676E-2</v>
      </c>
      <c r="N141" s="386">
        <f t="shared" si="28"/>
        <v>0.69496714951201644</v>
      </c>
      <c r="O141" s="401">
        <f t="shared" si="29"/>
        <v>0.2111188284745677</v>
      </c>
      <c r="P141" s="386">
        <f t="shared" si="30"/>
        <v>0.66249576260956355</v>
      </c>
      <c r="Q141" s="403">
        <f t="shared" si="33"/>
        <v>-1.2178675162053286E-2</v>
      </c>
      <c r="R141" s="403">
        <f t="shared" si="34"/>
        <v>0.84322126339100201</v>
      </c>
      <c r="S141" s="371">
        <f t="shared" si="35"/>
        <v>-2.6572819663606126E-2</v>
      </c>
      <c r="T141" s="403">
        <f t="shared" si="36"/>
        <v>0.19553023143465742</v>
      </c>
      <c r="U141" s="610">
        <f t="shared" si="37"/>
        <v>0.80446976856534258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0.70097519169714628</v>
      </c>
      <c r="C142" s="386">
        <f t="shared" si="23"/>
        <v>0.19629740709849341</v>
      </c>
      <c r="D142" s="401">
        <f t="shared" si="24"/>
        <v>1.4711682333016785E-3</v>
      </c>
      <c r="E142" s="386">
        <f t="shared" si="38"/>
        <v>0.12102061876532048</v>
      </c>
      <c r="F142" s="401">
        <f t="shared" si="21"/>
        <v>0.15403443283877274</v>
      </c>
      <c r="G142" s="403">
        <f t="shared" si="25"/>
        <v>-2.4902000434261277E-2</v>
      </c>
      <c r="H142" s="403">
        <f t="shared" si="26"/>
        <v>1.0249020004342613</v>
      </c>
      <c r="I142" s="403">
        <f t="shared" si="39"/>
        <v>0.85165835584003213</v>
      </c>
      <c r="J142" s="375">
        <f t="shared" si="40"/>
        <v>0.14834164415996787</v>
      </c>
      <c r="L142" s="617">
        <v>-9.9999999999999645E-2</v>
      </c>
      <c r="M142" s="618">
        <f t="shared" si="27"/>
        <v>0.10091724414057601</v>
      </c>
      <c r="N142" s="619">
        <f t="shared" si="28"/>
        <v>0.70097519169714628</v>
      </c>
      <c r="O142" s="618">
        <f t="shared" si="29"/>
        <v>0.19629740709849341</v>
      </c>
      <c r="P142" s="619">
        <f t="shared" si="30"/>
        <v>0.66912455417223038</v>
      </c>
      <c r="Q142" s="620">
        <f t="shared" si="33"/>
        <v>-1.3333637277996324E-2</v>
      </c>
      <c r="R142" s="620">
        <f t="shared" si="34"/>
        <v>0.85165835584003213</v>
      </c>
      <c r="S142" s="621">
        <f t="shared" si="35"/>
        <v>-2.4902000434261277E-2</v>
      </c>
      <c r="T142" s="620">
        <f t="shared" si="36"/>
        <v>0.18657728187222544</v>
      </c>
      <c r="U142" s="622">
        <f t="shared" si="37"/>
        <v>0.81342271812777456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0.70568118480227215</v>
      </c>
      <c r="C143" s="386">
        <f t="shared" si="23"/>
        <v>0.18210155471800815</v>
      </c>
      <c r="D143" s="401">
        <f t="shared" si="24"/>
        <v>1.2358039526149112E-3</v>
      </c>
      <c r="E143" s="386">
        <f t="shared" si="38"/>
        <v>0.10634567702096295</v>
      </c>
      <c r="F143" s="401">
        <f t="shared" si="21"/>
        <v>0.13535624104306287</v>
      </c>
      <c r="G143" s="403">
        <f t="shared" si="25"/>
        <v>-2.3265286593899197E-2</v>
      </c>
      <c r="H143" s="403">
        <f t="shared" si="26"/>
        <v>1.0232652865938991</v>
      </c>
      <c r="I143" s="403">
        <f t="shared" si="39"/>
        <v>0.85826772378240879</v>
      </c>
      <c r="J143" s="375">
        <f t="shared" si="40"/>
        <v>0.14173227621759121</v>
      </c>
      <c r="L143" s="385">
        <v>-7.4999999999999734E-2</v>
      </c>
      <c r="M143" s="401">
        <f t="shared" si="27"/>
        <v>0.11057046386017017</v>
      </c>
      <c r="N143" s="386">
        <f t="shared" si="28"/>
        <v>0.70568118480227215</v>
      </c>
      <c r="O143" s="401">
        <f t="shared" si="29"/>
        <v>0.18210155471800815</v>
      </c>
      <c r="P143" s="386">
        <f t="shared" si="30"/>
        <v>0.67431735284258576</v>
      </c>
      <c r="Q143" s="403">
        <f t="shared" si="33"/>
        <v>-1.4558620582727539E-2</v>
      </c>
      <c r="R143" s="403">
        <f t="shared" si="34"/>
        <v>0.85826772378240901</v>
      </c>
      <c r="S143" s="371">
        <f t="shared" si="35"/>
        <v>-2.3265286593899148E-2</v>
      </c>
      <c r="T143" s="403">
        <f t="shared" si="36"/>
        <v>0.17955618339421764</v>
      </c>
      <c r="U143" s="610">
        <f t="shared" si="37"/>
        <v>0.82044381660578236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0.70906041910990414</v>
      </c>
      <c r="C144" s="386">
        <f t="shared" si="23"/>
        <v>0.16854605325904942</v>
      </c>
      <c r="D144" s="401">
        <f t="shared" si="24"/>
        <v>1.0353736172237227E-3</v>
      </c>
      <c r="E144" s="386">
        <f t="shared" si="38"/>
        <v>9.2449522997736233E-2</v>
      </c>
      <c r="F144" s="401">
        <f t="shared" si="21"/>
        <v>0.11766928632868709</v>
      </c>
      <c r="G144" s="403">
        <f t="shared" si="25"/>
        <v>-2.1671452636510727E-2</v>
      </c>
      <c r="H144" s="403">
        <f t="shared" si="26"/>
        <v>1.0216714526365107</v>
      </c>
      <c r="I144" s="403">
        <f t="shared" si="39"/>
        <v>0.86301410938829048</v>
      </c>
      <c r="J144" s="375">
        <f t="shared" si="40"/>
        <v>0.13698589061170952</v>
      </c>
      <c r="L144" s="385">
        <v>-4.9999999999999822E-2</v>
      </c>
      <c r="M144" s="401">
        <f t="shared" si="27"/>
        <v>0.1208611453352782</v>
      </c>
      <c r="N144" s="386">
        <f t="shared" si="28"/>
        <v>0.70906041910990414</v>
      </c>
      <c r="O144" s="401">
        <f t="shared" si="29"/>
        <v>0.16854605325904942</v>
      </c>
      <c r="P144" s="386">
        <f t="shared" si="30"/>
        <v>0.67804645751312276</v>
      </c>
      <c r="Q144" s="403">
        <f t="shared" si="33"/>
        <v>-1.5852733081411219E-2</v>
      </c>
      <c r="R144" s="403">
        <f t="shared" si="34"/>
        <v>0.86301410938829048</v>
      </c>
      <c r="S144" s="371">
        <f t="shared" si="35"/>
        <v>-2.1671452636510727E-2</v>
      </c>
      <c r="T144" s="403">
        <f t="shared" si="36"/>
        <v>0.17451007632963145</v>
      </c>
      <c r="U144" s="610">
        <f t="shared" si="37"/>
        <v>0.82548992367036855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0.71109511084731036</v>
      </c>
      <c r="C145" s="386">
        <f t="shared" si="23"/>
        <v>0.15564092193092993</v>
      </c>
      <c r="D145" s="401">
        <f t="shared" si="24"/>
        <v>8.6517298823607369E-4</v>
      </c>
      <c r="E145" s="386">
        <f t="shared" si="38"/>
        <v>7.9344585804680082E-2</v>
      </c>
      <c r="F145" s="401">
        <f t="shared" si="21"/>
        <v>0.10098938840290823</v>
      </c>
      <c r="G145" s="403">
        <f t="shared" si="25"/>
        <v>-2.0127852368371155E-2</v>
      </c>
      <c r="H145" s="403">
        <f t="shared" si="26"/>
        <v>1.0201278523683712</v>
      </c>
      <c r="I145" s="403">
        <f t="shared" si="39"/>
        <v>0.865872141648662</v>
      </c>
      <c r="J145" s="375">
        <f t="shared" si="40"/>
        <v>0.134127858351338</v>
      </c>
      <c r="L145" s="385">
        <v>-2.4999999999999911E-2</v>
      </c>
      <c r="M145" s="401">
        <f t="shared" si="27"/>
        <v>0.13179932773847225</v>
      </c>
      <c r="N145" s="386">
        <f t="shared" si="28"/>
        <v>0.71109511084731036</v>
      </c>
      <c r="O145" s="401">
        <f t="shared" si="29"/>
        <v>0.15564092193092993</v>
      </c>
      <c r="P145" s="386">
        <f t="shared" si="30"/>
        <v>0.68029193487962458</v>
      </c>
      <c r="Q145" s="403">
        <f t="shared" si="33"/>
        <v>-1.7214249580488814E-2</v>
      </c>
      <c r="R145" s="403">
        <f t="shared" si="34"/>
        <v>0.865872141648662</v>
      </c>
      <c r="S145" s="371">
        <f t="shared" si="35"/>
        <v>-2.0127852368371123E-2</v>
      </c>
      <c r="T145" s="403">
        <f t="shared" si="36"/>
        <v>0.1714699603001979</v>
      </c>
      <c r="U145" s="610">
        <f t="shared" si="37"/>
        <v>0.8285300396998021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0.71177453597926665</v>
      </c>
      <c r="C146" s="386">
        <f t="shared" si="23"/>
        <v>0.14339162740184691</v>
      </c>
      <c r="D146" s="401">
        <f t="shared" si="24"/>
        <v>7.2104982974918741E-4</v>
      </c>
      <c r="E146" s="386">
        <f t="shared" si="38"/>
        <v>6.703792630703892E-2</v>
      </c>
      <c r="F146" s="401">
        <f t="shared" si="21"/>
        <v>8.5325534299377018E-2</v>
      </c>
      <c r="G146" s="403">
        <f t="shared" si="25"/>
        <v>-1.8640516126038256E-2</v>
      </c>
      <c r="H146" s="403">
        <f t="shared" si="26"/>
        <v>1.0186405161260383</v>
      </c>
      <c r="I146" s="403">
        <f t="shared" si="39"/>
        <v>0.86682652297476637</v>
      </c>
      <c r="J146" s="375">
        <f t="shared" si="40"/>
        <v>0.13317347702523363</v>
      </c>
      <c r="L146" s="633">
        <v>0</v>
      </c>
      <c r="M146" s="634">
        <f t="shared" si="27"/>
        <v>0.14339162740184691</v>
      </c>
      <c r="N146" s="635">
        <f t="shared" si="28"/>
        <v>0.71177453597926665</v>
      </c>
      <c r="O146" s="634">
        <f t="shared" si="29"/>
        <v>0.14339162740184691</v>
      </c>
      <c r="P146" s="635">
        <f t="shared" si="30"/>
        <v>0.6810417660472059</v>
      </c>
      <c r="Q146" s="636">
        <f t="shared" si="33"/>
        <v>-1.8640516126038256E-2</v>
      </c>
      <c r="R146" s="636">
        <f t="shared" si="34"/>
        <v>0.86682652297476637</v>
      </c>
      <c r="S146" s="637">
        <f t="shared" si="35"/>
        <v>-1.8640516126038256E-2</v>
      </c>
      <c r="T146" s="636">
        <f t="shared" si="36"/>
        <v>0.1704545092773101</v>
      </c>
      <c r="U146" s="638">
        <f t="shared" si="37"/>
        <v>0.8295454907226899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0.76662741283730873</v>
      </c>
      <c r="AD146">
        <f ca="1">OFFSET(H106,-AB146,0)</f>
        <v>0.76190874195448499</v>
      </c>
    </row>
    <row r="147" spans="1:30">
      <c r="A147" s="385">
        <v>1.0250000000000004</v>
      </c>
      <c r="B147" s="401">
        <f t="shared" si="22"/>
        <v>0.71109511084731025</v>
      </c>
      <c r="C147" s="386">
        <f t="shared" si="23"/>
        <v>0.13179932773847214</v>
      </c>
      <c r="D147" s="401">
        <f t="shared" si="24"/>
        <v>5.9935241035757869E-4</v>
      </c>
      <c r="E147" s="386">
        <f t="shared" si="38"/>
        <v>5.5531477943018492E-2</v>
      </c>
      <c r="F147" s="401">
        <f t="shared" si="21"/>
        <v>7.0680184888484696E-2</v>
      </c>
      <c r="G147" s="403"/>
      <c r="H147" s="403"/>
      <c r="I147" s="403"/>
      <c r="J147" s="375"/>
      <c r="L147" s="385">
        <v>2.5000000000000355E-2</v>
      </c>
      <c r="M147" s="401">
        <f t="shared" si="27"/>
        <v>0.15564092193093021</v>
      </c>
      <c r="N147" s="386">
        <f t="shared" si="28"/>
        <v>0.71109511084731025</v>
      </c>
      <c r="O147" s="401">
        <f t="shared" si="29"/>
        <v>0.13179932773847214</v>
      </c>
      <c r="P147" s="386">
        <f t="shared" si="30"/>
        <v>0.68029193487962436</v>
      </c>
      <c r="Q147" s="403">
        <f t="shared" si="33"/>
        <v>-2.0127852368371175E-2</v>
      </c>
      <c r="R147" s="403">
        <f t="shared" si="34"/>
        <v>0.86587214164866166</v>
      </c>
      <c r="S147" s="371">
        <f t="shared" si="35"/>
        <v>-1.7214249580488797E-2</v>
      </c>
      <c r="T147" s="403">
        <f t="shared" si="36"/>
        <v>0.17146996030019834</v>
      </c>
      <c r="U147" s="610">
        <f t="shared" si="37"/>
        <v>0.82853003969980166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0.70906041910990414</v>
      </c>
      <c r="C148" s="386">
        <f t="shared" si="23"/>
        <v>0.12086114533527798</v>
      </c>
      <c r="D148" s="401">
        <f t="shared" si="24"/>
        <v>4.9688068947700836E-4</v>
      </c>
      <c r="E148" s="386">
        <f t="shared" si="38"/>
        <v>4.4822321997159478E-2</v>
      </c>
      <c r="F148" s="401">
        <f t="shared" si="21"/>
        <v>5.7049625243923818E-2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0.16854605325904964</v>
      </c>
      <c r="N148" s="386">
        <f t="shared" si="28"/>
        <v>0.70906041910990414</v>
      </c>
      <c r="O148" s="401">
        <f t="shared" si="29"/>
        <v>0.12086114533527798</v>
      </c>
      <c r="P148" s="386">
        <f t="shared" si="30"/>
        <v>0.67804645751312287</v>
      </c>
      <c r="Q148" s="403">
        <f t="shared" si="33"/>
        <v>-2.1671452636510737E-2</v>
      </c>
      <c r="R148" s="403">
        <f t="shared" si="34"/>
        <v>0.8630141093882906</v>
      </c>
      <c r="S148" s="371">
        <f t="shared" si="35"/>
        <v>-1.5852733081411167E-2</v>
      </c>
      <c r="T148" s="403">
        <f t="shared" si="36"/>
        <v>0.17451007632963134</v>
      </c>
      <c r="U148" s="610">
        <f t="shared" si="37"/>
        <v>0.82548992367036866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0.70568118480227193</v>
      </c>
      <c r="C149" s="386">
        <f t="shared" si="23"/>
        <v>0.11057046386017</v>
      </c>
      <c r="D149" s="401">
        <f t="shared" si="24"/>
        <v>4.1084040841088409E-4</v>
      </c>
      <c r="E149" s="386">
        <f t="shared" si="38"/>
        <v>3.490299235275298E-2</v>
      </c>
      <c r="F149" s="401">
        <f t="shared" si="21"/>
        <v>4.4424352530024767E-2</v>
      </c>
      <c r="G149" s="403"/>
      <c r="H149" s="403"/>
      <c r="I149" s="403"/>
      <c r="J149" s="375"/>
      <c r="L149" s="385">
        <v>7.5000000000000178E-2</v>
      </c>
      <c r="M149" s="401">
        <f t="shared" si="27"/>
        <v>0.18210155471800848</v>
      </c>
      <c r="N149" s="386">
        <f t="shared" si="28"/>
        <v>0.70568118480227193</v>
      </c>
      <c r="O149" s="401">
        <f t="shared" si="29"/>
        <v>0.11057046386017</v>
      </c>
      <c r="P149" s="386">
        <f t="shared" si="30"/>
        <v>0.67431735284258543</v>
      </c>
      <c r="Q149" s="403">
        <f t="shared" si="33"/>
        <v>-2.3265286593899211E-2</v>
      </c>
      <c r="R149" s="403">
        <f t="shared" si="34"/>
        <v>0.85826772378240856</v>
      </c>
      <c r="S149" s="371">
        <f t="shared" si="35"/>
        <v>-1.4558620582727539E-2</v>
      </c>
      <c r="T149" s="403">
        <f t="shared" si="36"/>
        <v>0.17955618339421819</v>
      </c>
      <c r="U149" s="610">
        <f t="shared" si="37"/>
        <v>0.82044381660578181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0.70097519169714628</v>
      </c>
      <c r="C150" s="386">
        <f t="shared" si="23"/>
        <v>0.10091724414057585</v>
      </c>
      <c r="D150" s="401">
        <f t="shared" si="24"/>
        <v>3.3880022639592999E-4</v>
      </c>
      <c r="E150" s="386">
        <f t="shared" si="38"/>
        <v>2.5761804612996476E-2</v>
      </c>
      <c r="F150" s="401">
        <f t="shared" si="21"/>
        <v>3.2789494905502134E-2</v>
      </c>
      <c r="G150" s="403"/>
      <c r="H150" s="403"/>
      <c r="I150" s="403"/>
      <c r="J150" s="375"/>
      <c r="L150" s="617">
        <v>0.10000000000000009</v>
      </c>
      <c r="M150" s="618">
        <f t="shared" si="27"/>
        <v>0.19629740709849358</v>
      </c>
      <c r="N150" s="619">
        <f t="shared" si="28"/>
        <v>0.70097519169714628</v>
      </c>
      <c r="O150" s="618">
        <f t="shared" si="29"/>
        <v>0.10091724414057585</v>
      </c>
      <c r="P150" s="619">
        <f t="shared" si="30"/>
        <v>0.66912455417223049</v>
      </c>
      <c r="Q150" s="620">
        <f t="shared" si="33"/>
        <v>-2.4902000434261298E-2</v>
      </c>
      <c r="R150" s="620">
        <f t="shared" si="34"/>
        <v>0.85165835584003224</v>
      </c>
      <c r="S150" s="621">
        <f t="shared" si="35"/>
        <v>-1.3333637277996293E-2</v>
      </c>
      <c r="T150" s="620">
        <f t="shared" si="36"/>
        <v>0.18657728187222533</v>
      </c>
      <c r="U150" s="622">
        <f t="shared" si="37"/>
        <v>0.81342271812777467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0.69496714951201644</v>
      </c>
      <c r="C151" s="386">
        <f t="shared" si="23"/>
        <v>9.1888353906374676E-2</v>
      </c>
      <c r="D151" s="401">
        <f t="shared" si="24"/>
        <v>2.7865197220078297E-4</v>
      </c>
      <c r="E151" s="386">
        <f t="shared" si="38"/>
        <v>1.7383204441244603E-2</v>
      </c>
      <c r="F151" s="401">
        <f t="shared" si="21"/>
        <v>2.2125254889168035E-2</v>
      </c>
      <c r="G151" s="403"/>
      <c r="H151" s="403"/>
      <c r="I151" s="403"/>
      <c r="J151" s="375"/>
      <c r="L151" s="385">
        <v>0.125</v>
      </c>
      <c r="M151" s="401">
        <f t="shared" si="27"/>
        <v>0.2111188284745677</v>
      </c>
      <c r="N151" s="386">
        <f t="shared" si="28"/>
        <v>0.69496714951201644</v>
      </c>
      <c r="O151" s="401">
        <f t="shared" si="29"/>
        <v>9.1888353906374676E-2</v>
      </c>
      <c r="P151" s="386">
        <f t="shared" si="30"/>
        <v>0.66249576260956355</v>
      </c>
      <c r="Q151" s="403">
        <f t="shared" si="33"/>
        <v>-2.6572819663606126E-2</v>
      </c>
      <c r="R151" s="403">
        <f t="shared" si="34"/>
        <v>0.84322126339100201</v>
      </c>
      <c r="S151" s="371">
        <f t="shared" si="35"/>
        <v>-1.2178675162053286E-2</v>
      </c>
      <c r="T151" s="403">
        <f t="shared" si="36"/>
        <v>0.19553023143465742</v>
      </c>
      <c r="U151" s="610">
        <f t="shared" si="37"/>
        <v>0.80446976856534258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0.68768850787821834</v>
      </c>
      <c r="C152" s="386">
        <f t="shared" si="23"/>
        <v>8.3467906388770274E-2</v>
      </c>
      <c r="D152" s="401">
        <f t="shared" si="24"/>
        <v>2.2857402205284094E-4</v>
      </c>
      <c r="E152" s="386">
        <f t="shared" si="38"/>
        <v>9.7481300202116022E-3</v>
      </c>
      <c r="F152" s="401">
        <f t="shared" si="21"/>
        <v>1.2407370696175866E-2</v>
      </c>
      <c r="G152" s="403"/>
      <c r="H152" s="403"/>
      <c r="I152" s="403"/>
      <c r="J152" s="375"/>
      <c r="L152" s="385">
        <v>0.15000000000000036</v>
      </c>
      <c r="M152" s="401">
        <f t="shared" si="27"/>
        <v>0.22654610227126326</v>
      </c>
      <c r="N152" s="386">
        <f t="shared" si="28"/>
        <v>0.68768850787821834</v>
      </c>
      <c r="O152" s="401">
        <f t="shared" si="29"/>
        <v>8.3467906388770274E-2</v>
      </c>
      <c r="P152" s="386">
        <f t="shared" si="30"/>
        <v>0.65446624317386359</v>
      </c>
      <c r="Q152" s="403">
        <f t="shared" si="33"/>
        <v>-2.8267454600488191E-2</v>
      </c>
      <c r="R152" s="403">
        <f t="shared" si="34"/>
        <v>0.83300133157389278</v>
      </c>
      <c r="S152" s="371">
        <f t="shared" si="35"/>
        <v>-1.1093885822723668E-2</v>
      </c>
      <c r="T152" s="403">
        <f t="shared" si="36"/>
        <v>0.20636000884931904</v>
      </c>
      <c r="U152" s="610">
        <f t="shared" si="37"/>
        <v>0.79363999115068096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0.67917721936528441</v>
      </c>
      <c r="C153" s="386">
        <f t="shared" si="23"/>
        <v>7.5637602941218185E-2</v>
      </c>
      <c r="D153" s="401">
        <f t="shared" si="24"/>
        <v>1.8699776437647309E-4</v>
      </c>
      <c r="E153" s="386">
        <f t="shared" si="38"/>
        <v>2.8343836618630689E-3</v>
      </c>
      <c r="F153" s="401">
        <f t="shared" si="21"/>
        <v>3.6075892212151794E-3</v>
      </c>
      <c r="G153" s="403"/>
      <c r="H153" s="403"/>
      <c r="I153" s="403"/>
      <c r="J153" s="375"/>
      <c r="L153" s="385">
        <v>0.17500000000000027</v>
      </c>
      <c r="M153" s="401">
        <f t="shared" si="27"/>
        <v>0.24255444766556311</v>
      </c>
      <c r="N153" s="386">
        <f t="shared" si="28"/>
        <v>0.67917721936528441</v>
      </c>
      <c r="O153" s="401">
        <f t="shared" si="29"/>
        <v>7.5637602941218185E-2</v>
      </c>
      <c r="P153" s="386">
        <f t="shared" si="30"/>
        <v>0.64507856499230631</v>
      </c>
      <c r="Q153" s="403">
        <f t="shared" si="33"/>
        <v>-2.9974009811352842E-2</v>
      </c>
      <c r="R153" s="403">
        <f t="shared" si="34"/>
        <v>0.8210527421589503</v>
      </c>
      <c r="S153" s="371">
        <f t="shared" si="35"/>
        <v>-1.0078769853296426E-2</v>
      </c>
      <c r="T153" s="403">
        <f t="shared" si="36"/>
        <v>0.21900003750569907</v>
      </c>
      <c r="U153" s="610">
        <f t="shared" si="37"/>
        <v>0.78099996249430093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0.66947745324245389</v>
      </c>
      <c r="C154" s="386">
        <f t="shared" si="23"/>
        <v>6.8377075091889783E-2</v>
      </c>
      <c r="D154" s="401">
        <f t="shared" si="24"/>
        <v>1.5257707052268588E-4</v>
      </c>
      <c r="E154" s="386">
        <f t="shared" ref="E154:E185" si="41">C154+$B$13*B154+$B$13*D154</f>
        <v>-3.3829921940979461E-3</v>
      </c>
      <c r="F154" s="401">
        <f t="shared" ref="F154:F186" si="42">$B$14*E154</f>
        <v>-4.3058553925126473E-3</v>
      </c>
      <c r="G154" s="403"/>
      <c r="H154" s="403"/>
      <c r="I154" s="403"/>
      <c r="J154" s="375"/>
      <c r="L154" s="385">
        <v>0.20000000000000018</v>
      </c>
      <c r="M154" s="401">
        <f t="shared" si="27"/>
        <v>0.25911393593420251</v>
      </c>
      <c r="N154" s="386">
        <f t="shared" si="28"/>
        <v>0.66947745324245389</v>
      </c>
      <c r="O154" s="401">
        <f t="shared" si="29"/>
        <v>6.8377075091889783E-2</v>
      </c>
      <c r="P154" s="386">
        <f t="shared" si="30"/>
        <v>0.63438228737033109</v>
      </c>
      <c r="Q154" s="403">
        <f t="shared" si="33"/>
        <v>-3.1678898780458188E-2</v>
      </c>
      <c r="R154" s="403">
        <f t="shared" si="34"/>
        <v>0.80743857398003882</v>
      </c>
      <c r="S154" s="371">
        <f t="shared" si="35"/>
        <v>-9.1322623622719888E-3</v>
      </c>
      <c r="T154" s="403">
        <f t="shared" si="36"/>
        <v>0.23337258716269127</v>
      </c>
      <c r="U154" s="610">
        <f t="shared" si="37"/>
        <v>0.76662741283730873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0.65863926205886503</v>
      </c>
      <c r="C155" s="386">
        <f t="shared" ref="C155:C197" si="44">0.5*SIGN(2*A155+$B$6)*ERF((2.563*(ABS(2*A155+$B$6)))/(2*SQRT(2)*$B$7))-0.5*SIGN(2*A155-$B$6)*ERF((2.563*(ABS(2*A155-$B$6)))/(2*SQRT(2)*$B$7))</f>
        <v>6.1664221747568138E-2</v>
      </c>
      <c r="D155" s="401">
        <f t="shared" ref="D155:D197" si="45">0.5*SIGN(2*(A155+$B$6)+$B$6)*ERF((2.563*(ABS(2*(A155+$B$6)+$B$6)))/(2*SQRT(2)*$B$7))-0.5*SIGN(2*(A155+$B$6)-$B$6)*ERF((2.563*(ABS(2*(A155+$B$6)-$B$6)))/(2*SQRT(2)*$B$7))</f>
        <v>1.2416065771314599E-4</v>
      </c>
      <c r="E155" s="386">
        <f t="shared" si="41"/>
        <v>-8.9313390841264505E-3</v>
      </c>
      <c r="F155" s="401">
        <f t="shared" si="42"/>
        <v>-1.1367763314629575E-2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0.27618945580445448</v>
      </c>
      <c r="N155" s="386">
        <f t="shared" ref="N155:N218" si="47">0.5*SIGN(2*L155+$B$6)*ERF((2.563*(ABS(2*L155+$B$6)))/(2*SQRT(2)*$B$7))-0.5*SIGN(2*L155-$B$6)*ERF((2.563*(ABS(2*L155-$B$6)))/(2*SQRT(2)*$B$7))</f>
        <v>0.65863926205886503</v>
      </c>
      <c r="O155" s="401">
        <f t="shared" ref="O155:O218" si="48">0.5*SIGN(2*(L155+$B$6)+$B$6)*ERF((2.563*(ABS(2*(L155+$B$6)+$B$6)))/(2*SQRT(2)*$B$7))-0.5*SIGN(2*(L155+$B$6)-$B$6)*ERF((2.563*(ABS(2*(L155+$B$6)-$B$6)))/(2*SQRT(2)*$B$7))</f>
        <v>6.1664221747568138E-2</v>
      </c>
      <c r="P155" s="386">
        <f t="shared" ref="P155:P218" si="49">N155+$B$13*M155+$B$13*O155</f>
        <v>0.62243359394893871</v>
      </c>
      <c r="Q155" s="403">
        <f t="shared" si="33"/>
        <v>-3.3366765193690487E-2</v>
      </c>
      <c r="R155" s="403">
        <f t="shared" si="34"/>
        <v>0.79223033729189551</v>
      </c>
      <c r="S155" s="371">
        <f t="shared" si="35"/>
        <v>-8.2528141412260472E-3</v>
      </c>
      <c r="T155" s="403">
        <f t="shared" si="36"/>
        <v>0.24938924204302104</v>
      </c>
      <c r="U155" s="610">
        <f t="shared" si="37"/>
        <v>0.75061075795697896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0.64671820353407439</v>
      </c>
      <c r="C156" s="386">
        <f t="shared" si="44"/>
        <v>5.5475537635872707E-2</v>
      </c>
      <c r="D156" s="401">
        <f t="shared" si="45"/>
        <v>1.0076720508694903E-4</v>
      </c>
      <c r="E156" s="386">
        <f t="shared" si="41"/>
        <v>-1.3840010892321897E-2</v>
      </c>
      <c r="F156" s="401">
        <f t="shared" si="42"/>
        <v>-1.7615496020684181E-2</v>
      </c>
      <c r="G156" s="403"/>
      <c r="H156" s="403"/>
      <c r="I156" s="403"/>
      <c r="J156" s="375"/>
      <c r="L156" s="385">
        <v>0.25</v>
      </c>
      <c r="M156" s="401">
        <f t="shared" si="46"/>
        <v>0.29374073023627412</v>
      </c>
      <c r="N156" s="386">
        <f t="shared" si="47"/>
        <v>0.64671820353407439</v>
      </c>
      <c r="O156" s="401">
        <f t="shared" si="48"/>
        <v>5.5475537635872707E-2</v>
      </c>
      <c r="P156" s="386">
        <f t="shared" si="49"/>
        <v>0.60929487759967127</v>
      </c>
      <c r="Q156" s="403">
        <f t="shared" si="33"/>
        <v>-3.5020412291561248E-2</v>
      </c>
      <c r="R156" s="403">
        <f t="shared" si="34"/>
        <v>0.77550744542655614</v>
      </c>
      <c r="S156" s="371">
        <f t="shared" si="35"/>
        <v>-7.4384681339731045E-3</v>
      </c>
      <c r="T156" s="403">
        <f t="shared" si="36"/>
        <v>0.26695143499897822</v>
      </c>
      <c r="U156" s="610">
        <f t="shared" si="37"/>
        <v>0.73304856500102178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0.63377492066887198</v>
      </c>
      <c r="C157" s="386">
        <f t="shared" si="44"/>
        <v>4.9786429485156714E-2</v>
      </c>
      <c r="D157" s="401">
        <f t="shared" si="45"/>
        <v>8.1563065247369781E-5</v>
      </c>
      <c r="E157" s="386">
        <f t="shared" si="41"/>
        <v>-1.8140010285115547E-2</v>
      </c>
      <c r="F157" s="401">
        <f t="shared" si="42"/>
        <v>-2.3088513548056459E-2</v>
      </c>
      <c r="G157" s="403"/>
      <c r="H157" s="403"/>
      <c r="I157" s="403"/>
      <c r="J157" s="375"/>
      <c r="L157" s="385">
        <v>0.27500000000000036</v>
      </c>
      <c r="M157" s="401">
        <f t="shared" si="46"/>
        <v>0.31172238637776073</v>
      </c>
      <c r="N157" s="386">
        <f t="shared" si="47"/>
        <v>0.63377492066887198</v>
      </c>
      <c r="O157" s="401">
        <f t="shared" si="48"/>
        <v>4.9786429485156714E-2</v>
      </c>
      <c r="P157" s="386">
        <f t="shared" si="49"/>
        <v>0.59503427915571305</v>
      </c>
      <c r="Q157" s="403">
        <f t="shared" si="33"/>
        <v>-3.6620741817504771E-2</v>
      </c>
      <c r="R157" s="403">
        <f t="shared" si="34"/>
        <v>0.75735662769262746</v>
      </c>
      <c r="S157" s="371">
        <f t="shared" si="35"/>
        <v>-6.6869309300329324E-3</v>
      </c>
      <c r="T157" s="403">
        <f t="shared" si="36"/>
        <v>0.2859510450549102</v>
      </c>
      <c r="U157" s="610">
        <f t="shared" si="37"/>
        <v>0.7140489549450898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0.6198746834088692</v>
      </c>
      <c r="C158" s="386">
        <f t="shared" si="44"/>
        <v>4.4571516887750906E-2</v>
      </c>
      <c r="D158" s="401">
        <f t="shared" si="45"/>
        <v>6.584240125501184E-5</v>
      </c>
      <c r="E158" s="386">
        <f t="shared" si="41"/>
        <v>-2.1863636602382271E-2</v>
      </c>
      <c r="F158" s="401">
        <f t="shared" si="42"/>
        <v>-2.7827926333541805E-2</v>
      </c>
      <c r="G158" s="403"/>
      <c r="H158" s="403"/>
      <c r="I158" s="403"/>
      <c r="J158" s="375"/>
      <c r="L158" s="385">
        <v>0.30000000000000027</v>
      </c>
      <c r="M158" s="401">
        <f t="shared" si="46"/>
        <v>0.33008407970443354</v>
      </c>
      <c r="N158" s="386">
        <f t="shared" si="47"/>
        <v>0.6198746834088692</v>
      </c>
      <c r="O158" s="401">
        <f t="shared" si="48"/>
        <v>4.4571516887750906E-2</v>
      </c>
      <c r="P158" s="386">
        <f t="shared" si="49"/>
        <v>0.57972518353061375</v>
      </c>
      <c r="Q158" s="403">
        <f t="shared" si="33"/>
        <v>-3.8146704151678992E-2</v>
      </c>
      <c r="R158" s="403">
        <f t="shared" si="34"/>
        <v>0.73787128803774182</v>
      </c>
      <c r="S158" s="371">
        <f t="shared" si="35"/>
        <v>-5.9956390821540679E-3</v>
      </c>
      <c r="T158" s="403">
        <f t="shared" si="36"/>
        <v>0.30627105519609121</v>
      </c>
      <c r="U158" s="610">
        <f t="shared" si="37"/>
        <v>0.69372894480390879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0.60508689561440931</v>
      </c>
      <c r="C159" s="386">
        <f t="shared" si="44"/>
        <v>3.980491526082558E-2</v>
      </c>
      <c r="D159" s="401">
        <f t="shared" si="45"/>
        <v>5.3009571805318068E-5</v>
      </c>
      <c r="E159" s="386">
        <f t="shared" si="41"/>
        <v>-2.5044148173953118E-2</v>
      </c>
      <c r="F159" s="401">
        <f t="shared" si="42"/>
        <v>-3.1876065411512347E-2</v>
      </c>
      <c r="G159" s="403"/>
      <c r="H159" s="403"/>
      <c r="I159" s="403"/>
      <c r="J159" s="375"/>
      <c r="L159" s="385">
        <v>0.32500000000000018</v>
      </c>
      <c r="M159" s="401">
        <f t="shared" si="46"/>
        <v>0.34877067259118527</v>
      </c>
      <c r="N159" s="386">
        <f t="shared" si="47"/>
        <v>0.60508689561440931</v>
      </c>
      <c r="O159" s="401">
        <f t="shared" si="48"/>
        <v>3.980491526082558E-2</v>
      </c>
      <c r="P159" s="386">
        <f t="shared" si="49"/>
        <v>0.56344567722860928</v>
      </c>
      <c r="Q159" s="403">
        <f t="shared" si="33"/>
        <v>-3.9575261275868613E-2</v>
      </c>
      <c r="R159" s="403">
        <f t="shared" si="34"/>
        <v>0.71715081457042995</v>
      </c>
      <c r="S159" s="371">
        <f t="shared" si="35"/>
        <v>-5.3618201207562607E-3</v>
      </c>
      <c r="T159" s="403">
        <f t="shared" si="36"/>
        <v>0.32778626682619494</v>
      </c>
      <c r="U159" s="610">
        <f t="shared" si="37"/>
        <v>0.67221373317380506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0.58948457150275024</v>
      </c>
      <c r="C160" s="386">
        <f t="shared" si="44"/>
        <v>3.5460498798702222E-2</v>
      </c>
      <c r="D160" s="401">
        <f t="shared" si="45"/>
        <v>4.2563584576549296E-5</v>
      </c>
      <c r="E160" s="386">
        <f t="shared" si="41"/>
        <v>-2.7715441594845479E-2</v>
      </c>
      <c r="F160" s="401">
        <f t="shared" si="42"/>
        <v>-3.527607419704841E-2</v>
      </c>
      <c r="G160" s="403"/>
      <c r="H160" s="403"/>
      <c r="I160" s="403"/>
      <c r="J160" s="375"/>
      <c r="L160" s="385">
        <v>0.35000000000000009</v>
      </c>
      <c r="M160" s="401">
        <f t="shared" si="46"/>
        <v>0.36772246678971482</v>
      </c>
      <c r="N160" s="386">
        <f t="shared" si="47"/>
        <v>0.58948457150275024</v>
      </c>
      <c r="O160" s="401">
        <f t="shared" si="48"/>
        <v>3.5460498798702222E-2</v>
      </c>
      <c r="P160" s="386">
        <f t="shared" si="49"/>
        <v>0.54627797169469472</v>
      </c>
      <c r="Q160" s="403">
        <f t="shared" si="33"/>
        <v>-4.0881364259473404E-2</v>
      </c>
      <c r="R160" s="403">
        <f t="shared" si="34"/>
        <v>0.69529984560300495</v>
      </c>
      <c r="S160" s="371">
        <f t="shared" si="35"/>
        <v>-4.782548207082557E-3</v>
      </c>
      <c r="T160" s="403">
        <f t="shared" si="36"/>
        <v>0.35036406686355104</v>
      </c>
      <c r="U160" s="610">
        <f t="shared" si="37"/>
        <v>0.64963593313644896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0.5731437861236508</v>
      </c>
      <c r="C161" s="386">
        <f t="shared" si="44"/>
        <v>3.1512141790152493E-2</v>
      </c>
      <c r="D161" s="401">
        <f t="shared" si="45"/>
        <v>3.4084438701065256E-5</v>
      </c>
      <c r="E161" s="386">
        <f t="shared" si="41"/>
        <v>-2.9911750055273401E-2</v>
      </c>
      <c r="F161" s="401">
        <f t="shared" si="42"/>
        <v>-3.8071524521897999E-2</v>
      </c>
      <c r="G161" s="403"/>
      <c r="H161" s="403"/>
      <c r="I161" s="403"/>
      <c r="J161" s="375"/>
      <c r="L161" s="385">
        <v>0.375</v>
      </c>
      <c r="M161" s="401">
        <f t="shared" si="46"/>
        <v>0.38687548850995107</v>
      </c>
      <c r="N161" s="386">
        <f t="shared" si="47"/>
        <v>0.5731437861236508</v>
      </c>
      <c r="O161" s="401">
        <f t="shared" si="48"/>
        <v>3.1512141790152493E-2</v>
      </c>
      <c r="P161" s="386">
        <f t="shared" si="49"/>
        <v>0.52830779737934708</v>
      </c>
      <c r="Q161" s="403">
        <f t="shared" si="33"/>
        <v>-4.2037946987253841E-2</v>
      </c>
      <c r="R161" s="403">
        <f t="shared" si="34"/>
        <v>0.67242749842019855</v>
      </c>
      <c r="S161" s="371">
        <f t="shared" si="35"/>
        <v>-4.2547944310640977E-3</v>
      </c>
      <c r="T161" s="403">
        <f t="shared" si="36"/>
        <v>0.37386524299811941</v>
      </c>
      <c r="U161" s="610">
        <f t="shared" si="37"/>
        <v>0.62613475700188059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0.55614310479786744</v>
      </c>
      <c r="C162" s="386">
        <f t="shared" si="44"/>
        <v>2.7933937144130006E-2</v>
      </c>
      <c r="D162" s="401">
        <f t="shared" si="45"/>
        <v>2.7221181297498731E-5</v>
      </c>
      <c r="E162" s="386">
        <f t="shared" si="41"/>
        <v>-3.1667362391496853E-2</v>
      </c>
      <c r="F162" s="401">
        <f t="shared" si="42"/>
        <v>-4.0306059043815554E-2</v>
      </c>
      <c r="G162" s="403"/>
      <c r="H162" s="403"/>
      <c r="I162" s="403"/>
      <c r="J162" s="375"/>
      <c r="L162" s="385">
        <v>0.40000000000000036</v>
      </c>
      <c r="M162" s="401">
        <f t="shared" si="46"/>
        <v>0.40616182404754153</v>
      </c>
      <c r="N162" s="386">
        <f t="shared" si="47"/>
        <v>0.55614310479786744</v>
      </c>
      <c r="O162" s="401">
        <f t="shared" si="48"/>
        <v>2.7933937144130006E-2</v>
      </c>
      <c r="P162" s="386">
        <f t="shared" si="49"/>
        <v>0.50962377379188351</v>
      </c>
      <c r="Q162" s="403">
        <f t="shared" si="33"/>
        <v>-4.3015937863461938E-2</v>
      </c>
      <c r="R162" s="403">
        <f t="shared" si="34"/>
        <v>0.64864656748625504</v>
      </c>
      <c r="S162" s="371">
        <f t="shared" si="35"/>
        <v>-3.7754718189318432E-3</v>
      </c>
      <c r="T162" s="403">
        <f t="shared" si="36"/>
        <v>0.39814484219613877</v>
      </c>
      <c r="U162" s="610">
        <f t="shared" si="37"/>
        <v>0.60185515780386123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0.53856299677930386</v>
      </c>
      <c r="C163" s="386">
        <f t="shared" si="44"/>
        <v>2.4700391418516765E-2</v>
      </c>
      <c r="D163" s="401">
        <f t="shared" si="45"/>
        <v>2.1681509373705499E-5</v>
      </c>
      <c r="E163" s="386">
        <f t="shared" si="41"/>
        <v>-3.3016364108611501E-2</v>
      </c>
      <c r="F163" s="401">
        <f t="shared" si="42"/>
        <v>-4.2023061621675697E-2</v>
      </c>
      <c r="G163" s="403"/>
      <c r="H163" s="403"/>
      <c r="I163" s="403"/>
      <c r="J163" s="375"/>
      <c r="L163" s="385">
        <v>0.42500000000000027</v>
      </c>
      <c r="M163" s="401">
        <f t="shared" si="46"/>
        <v>0.42551000317646082</v>
      </c>
      <c r="N163" s="386">
        <f t="shared" si="47"/>
        <v>0.53856299677930386</v>
      </c>
      <c r="O163" s="401">
        <f t="shared" si="48"/>
        <v>2.4700391418516765E-2</v>
      </c>
      <c r="P163" s="386">
        <f t="shared" si="49"/>
        <v>0.49031676117680745</v>
      </c>
      <c r="Q163" s="403">
        <f t="shared" si="33"/>
        <v>-4.3784291220834694E-2</v>
      </c>
      <c r="R163" s="403">
        <f t="shared" si="34"/>
        <v>0.6240726992618556</v>
      </c>
      <c r="S163" s="371">
        <f t="shared" si="35"/>
        <v>-3.3414751690407983E-3</v>
      </c>
      <c r="T163" s="403">
        <f t="shared" si="36"/>
        <v>0.42305306712801993</v>
      </c>
      <c r="U163" s="610">
        <f t="shared" si="37"/>
        <v>0.57694693287198007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0.5204852386850698</v>
      </c>
      <c r="C164" s="386">
        <f t="shared" si="44"/>
        <v>2.1786596071033559E-2</v>
      </c>
      <c r="D164" s="401">
        <f t="shared" si="45"/>
        <v>1.7222756590773436E-5</v>
      </c>
      <c r="E164" s="386">
        <f t="shared" si="41"/>
        <v>-3.3992401233072234E-2</v>
      </c>
      <c r="F164" s="401">
        <f t="shared" si="42"/>
        <v>-4.3265356748156888E-2</v>
      </c>
      <c r="G164" s="403"/>
      <c r="H164" s="403"/>
      <c r="I164" s="403"/>
      <c r="J164" s="375"/>
      <c r="L164" s="385">
        <v>0.45000000000000018</v>
      </c>
      <c r="M164" s="401">
        <f t="shared" si="46"/>
        <v>0.44484542685074041</v>
      </c>
      <c r="N164" s="386">
        <f t="shared" si="47"/>
        <v>0.5204852386850698</v>
      </c>
      <c r="O164" s="401">
        <f t="shared" si="48"/>
        <v>2.1786596071033559E-2</v>
      </c>
      <c r="P164" s="386">
        <f t="shared" si="49"/>
        <v>0.47047919975785452</v>
      </c>
      <c r="Q164" s="403">
        <f t="shared" si="33"/>
        <v>-4.4310040133082741E-2</v>
      </c>
      <c r="R164" s="403">
        <f t="shared" si="34"/>
        <v>0.59882355119727493</v>
      </c>
      <c r="S164" s="371">
        <f t="shared" si="35"/>
        <v>-2.9497158818756176E-3</v>
      </c>
      <c r="T164" s="403">
        <f t="shared" si="36"/>
        <v>0.44843620481768343</v>
      </c>
      <c r="U164" s="610">
        <f t="shared" si="37"/>
        <v>0.55156379518231657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0.50199231346306183</v>
      </c>
      <c r="C165" s="386">
        <f t="shared" si="44"/>
        <v>1.916837504297153E-2</v>
      </c>
      <c r="D165" s="401">
        <f t="shared" si="45"/>
        <v>1.3644113864563767E-5</v>
      </c>
      <c r="E165" s="386">
        <f t="shared" si="41"/>
        <v>-3.4628467486402179E-2</v>
      </c>
      <c r="F165" s="401">
        <f t="shared" si="42"/>
        <v>-4.4074938665512257E-2</v>
      </c>
      <c r="G165" s="403"/>
      <c r="H165" s="403"/>
      <c r="I165" s="403"/>
      <c r="J165" s="375"/>
      <c r="L165" s="385">
        <v>0.47500000000000009</v>
      </c>
      <c r="M165" s="401">
        <f t="shared" si="46"/>
        <v>0.46409083514528204</v>
      </c>
      <c r="N165" s="386">
        <f t="shared" si="47"/>
        <v>0.50199231346306183</v>
      </c>
      <c r="O165" s="401">
        <f t="shared" si="48"/>
        <v>1.916837504297153E-2</v>
      </c>
      <c r="P165" s="386">
        <f t="shared" si="49"/>
        <v>0.45020444274365279</v>
      </c>
      <c r="Q165" s="403">
        <f t="shared" si="33"/>
        <v>-4.4558372272182199E-2</v>
      </c>
      <c r="R165" s="403">
        <f t="shared" si="34"/>
        <v>0.5730179427853519</v>
      </c>
      <c r="S165" s="371">
        <f t="shared" si="35"/>
        <v>-2.5971519915377419E-3</v>
      </c>
      <c r="T165" s="403">
        <f t="shared" si="36"/>
        <v>0.47413758147836804</v>
      </c>
      <c r="U165" s="610">
        <f t="shared" si="37"/>
        <v>0.52586241852163196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0.48316681082398749</v>
      </c>
      <c r="C166" s="386">
        <f t="shared" si="44"/>
        <v>1.6822409139677197E-2</v>
      </c>
      <c r="D166" s="401">
        <f t="shared" si="45"/>
        <v>1.0779943128036429E-5</v>
      </c>
      <c r="E166" s="386">
        <f t="shared" si="41"/>
        <v>-3.4956714936230815E-2</v>
      </c>
      <c r="F166" s="401">
        <f t="shared" si="42"/>
        <v>-4.4492730363166477E-2</v>
      </c>
      <c r="G166" s="403"/>
      <c r="H166" s="403"/>
      <c r="I166" s="403"/>
      <c r="J166" s="375"/>
      <c r="L166" s="385">
        <v>0.5</v>
      </c>
      <c r="M166" s="401">
        <f t="shared" si="46"/>
        <v>0.48316681082398749</v>
      </c>
      <c r="N166" s="386">
        <f t="shared" si="47"/>
        <v>0.48316681082398749</v>
      </c>
      <c r="O166" s="401">
        <f t="shared" si="48"/>
        <v>1.6822409139677197E-2</v>
      </c>
      <c r="P166" s="386">
        <f t="shared" si="49"/>
        <v>0.42958608946641696</v>
      </c>
      <c r="Q166" s="403">
        <f t="shared" si="33"/>
        <v>-4.4492730363166477E-2</v>
      </c>
      <c r="R166" s="403">
        <f t="shared" si="34"/>
        <v>0.54677500678378388</v>
      </c>
      <c r="S166" s="371">
        <f t="shared" si="35"/>
        <v>-2.2808136410345549E-3</v>
      </c>
      <c r="T166" s="403">
        <f t="shared" si="36"/>
        <v>0.49999853722041721</v>
      </c>
      <c r="U166" s="610">
        <f t="shared" si="37"/>
        <v>0.50000146277958279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0.46409083514528177</v>
      </c>
      <c r="C167" s="386">
        <f t="shared" si="44"/>
        <v>1.4726337982972459E-2</v>
      </c>
      <c r="D167" s="401">
        <f t="shared" si="45"/>
        <v>8.4940544132772189E-6</v>
      </c>
      <c r="E167" s="386">
        <f t="shared" si="41"/>
        <v>-3.5008287979346041E-2</v>
      </c>
      <c r="F167" s="401">
        <f t="shared" si="42"/>
        <v>-4.4558372272182234E-2</v>
      </c>
      <c r="G167" s="403"/>
      <c r="H167" s="403"/>
      <c r="I167" s="403"/>
      <c r="J167" s="375"/>
      <c r="L167" s="385">
        <v>0.52500000000000036</v>
      </c>
      <c r="M167" s="401">
        <f t="shared" si="46"/>
        <v>0.50199231346306217</v>
      </c>
      <c r="N167" s="386">
        <f t="shared" si="47"/>
        <v>0.46409083514528177</v>
      </c>
      <c r="O167" s="401">
        <f t="shared" si="48"/>
        <v>1.4726337982972459E-2</v>
      </c>
      <c r="P167" s="386">
        <f t="shared" si="49"/>
        <v>0.40871732512160242</v>
      </c>
      <c r="Q167" s="403">
        <f t="shared" si="33"/>
        <v>-4.4074938665512285E-2</v>
      </c>
      <c r="R167" s="403">
        <f t="shared" si="34"/>
        <v>0.52021334883909109</v>
      </c>
      <c r="S167" s="371">
        <f t="shared" si="35"/>
        <v>-1.9978242723553826E-3</v>
      </c>
      <c r="T167" s="403">
        <f t="shared" si="36"/>
        <v>0.52585941409877657</v>
      </c>
      <c r="U167" s="610">
        <f t="shared" si="37"/>
        <v>0.47414058590122343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0.44484542685074013</v>
      </c>
      <c r="C168" s="386">
        <f t="shared" si="44"/>
        <v>1.2858840577477382E-2</v>
      </c>
      <c r="D168" s="401">
        <f t="shared" si="45"/>
        <v>6.6748274185624012E-6</v>
      </c>
      <c r="E168" s="386">
        <f t="shared" si="41"/>
        <v>-3.4813180245450021E-2</v>
      </c>
      <c r="F168" s="401">
        <f t="shared" si="42"/>
        <v>-4.4310040133082776E-2</v>
      </c>
      <c r="G168" s="403"/>
      <c r="H168" s="403"/>
      <c r="I168" s="403"/>
      <c r="J168" s="375"/>
      <c r="L168" s="385">
        <v>0.55000000000000027</v>
      </c>
      <c r="M168" s="401">
        <f t="shared" si="46"/>
        <v>0.52048523868507024</v>
      </c>
      <c r="N168" s="386">
        <f t="shared" si="47"/>
        <v>0.44484542685074013</v>
      </c>
      <c r="O168" s="401">
        <f t="shared" si="48"/>
        <v>1.2858840577477382E-2</v>
      </c>
      <c r="P168" s="386">
        <f t="shared" si="49"/>
        <v>0.38769027358412905</v>
      </c>
      <c r="Q168" s="403">
        <f t="shared" si="33"/>
        <v>-4.3265356748156916E-2</v>
      </c>
      <c r="R168" s="403">
        <f t="shared" si="34"/>
        <v>0.49345022375437214</v>
      </c>
      <c r="S168" s="371">
        <f t="shared" si="35"/>
        <v>-1.745417824701727E-3</v>
      </c>
      <c r="T168" s="403">
        <f t="shared" si="36"/>
        <v>0.55156055081848643</v>
      </c>
      <c r="U168" s="610">
        <f t="shared" si="37"/>
        <v>0.44843944918151357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0.42551000317646048</v>
      </c>
      <c r="C169" s="386">
        <f t="shared" si="44"/>
        <v>1.1199695753935424E-2</v>
      </c>
      <c r="D169" s="401">
        <f t="shared" si="45"/>
        <v>5.2310696480595276E-6</v>
      </c>
      <c r="E169" s="386">
        <f t="shared" si="41"/>
        <v>-3.4400113780356081E-2</v>
      </c>
      <c r="F169" s="401">
        <f t="shared" si="42"/>
        <v>-4.3784291220834659E-2</v>
      </c>
      <c r="G169" s="403"/>
      <c r="H169" s="403"/>
      <c r="I169" s="403"/>
      <c r="J169" s="375"/>
      <c r="L169" s="385">
        <v>0.57500000000000018</v>
      </c>
      <c r="M169" s="401">
        <f t="shared" si="46"/>
        <v>0.53856299677930408</v>
      </c>
      <c r="N169" s="386">
        <f t="shared" si="47"/>
        <v>0.42551000317646048</v>
      </c>
      <c r="O169" s="401">
        <f t="shared" si="48"/>
        <v>1.1199695753935424E-2</v>
      </c>
      <c r="P169" s="386">
        <f t="shared" si="49"/>
        <v>0.36659536968985873</v>
      </c>
      <c r="Q169" s="403">
        <f t="shared" si="33"/>
        <v>-4.2023061621675593E-2</v>
      </c>
      <c r="R169" s="403">
        <f t="shared" si="34"/>
        <v>0.46660073653233625</v>
      </c>
      <c r="S169" s="371">
        <f t="shared" si="35"/>
        <v>-1.5209522505004976E-3</v>
      </c>
      <c r="T169" s="403">
        <f t="shared" si="36"/>
        <v>0.57694327733983974</v>
      </c>
      <c r="U169" s="610">
        <f t="shared" si="37"/>
        <v>0.42305672266016026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0.4061618240475412</v>
      </c>
      <c r="C170" s="386">
        <f t="shared" si="44"/>
        <v>9.7298239281553012E-3</v>
      </c>
      <c r="D170" s="401">
        <f t="shared" si="45"/>
        <v>4.0885138493096385E-6</v>
      </c>
      <c r="E170" s="386">
        <f t="shared" si="41"/>
        <v>-3.3796439673041453E-2</v>
      </c>
      <c r="F170" s="401">
        <f t="shared" si="42"/>
        <v>-4.301593786346191E-2</v>
      </c>
      <c r="G170" s="403"/>
      <c r="H170" s="403"/>
      <c r="I170" s="403"/>
      <c r="J170" s="375"/>
      <c r="L170" s="385">
        <v>0.60000000000000009</v>
      </c>
      <c r="M170" s="401">
        <f t="shared" si="46"/>
        <v>0.55614310479786777</v>
      </c>
      <c r="N170" s="386">
        <f t="shared" si="47"/>
        <v>0.4061618240475412</v>
      </c>
      <c r="O170" s="401">
        <f t="shared" si="48"/>
        <v>9.7298239281553012E-3</v>
      </c>
      <c r="P170" s="386">
        <f t="shared" si="49"/>
        <v>0.34552075718601</v>
      </c>
      <c r="Q170" s="403">
        <f t="shared" si="33"/>
        <v>-4.0306059043815519E-2</v>
      </c>
      <c r="R170" s="403">
        <f t="shared" si="34"/>
        <v>0.43977707608962929</v>
      </c>
      <c r="S170" s="371">
        <f t="shared" si="35"/>
        <v>-1.321919669230688E-3</v>
      </c>
      <c r="T170" s="403">
        <f t="shared" si="36"/>
        <v>0.60185090262341689</v>
      </c>
      <c r="U170" s="610">
        <f t="shared" si="37"/>
        <v>0.39814909737658311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0.38687548850995107</v>
      </c>
      <c r="C171" s="386">
        <f t="shared" si="44"/>
        <v>8.4313117451579322E-3</v>
      </c>
      <c r="D171" s="401">
        <f t="shared" si="45"/>
        <v>3.1868676639845717E-6</v>
      </c>
      <c r="E171" s="386">
        <f t="shared" si="41"/>
        <v>-3.302805913107898E-2</v>
      </c>
      <c r="F171" s="401">
        <f t="shared" si="42"/>
        <v>-4.2037946987253841E-2</v>
      </c>
      <c r="G171" s="403"/>
      <c r="H171" s="403"/>
      <c r="I171" s="403"/>
      <c r="J171" s="375"/>
      <c r="L171" s="385">
        <v>0.625</v>
      </c>
      <c r="M171" s="401">
        <f t="shared" si="46"/>
        <v>0.5731437861236508</v>
      </c>
      <c r="N171" s="386">
        <f t="shared" si="47"/>
        <v>0.38687548850995107</v>
      </c>
      <c r="O171" s="401">
        <f t="shared" si="48"/>
        <v>8.4313117451579322E-3</v>
      </c>
      <c r="P171" s="386">
        <f t="shared" si="49"/>
        <v>0.3245517182701147</v>
      </c>
      <c r="Q171" s="403">
        <f t="shared" ref="Q171:Q186" si="52">$B$14*P91</f>
        <v>-3.8071524521897999E-2</v>
      </c>
      <c r="R171" s="403">
        <f t="shared" ref="R171:R186" si="53">$B$14*P171</f>
        <v>0.41308778917689654</v>
      </c>
      <c r="S171" s="371">
        <f t="shared" ref="S171:S186" si="54">$B$14*P251</f>
        <v>-1.1459534839892997E-3</v>
      </c>
      <c r="T171" s="403">
        <f t="shared" ref="T171:T186" si="55">1-(Q171+R171+S171)</f>
        <v>0.62612968882899078</v>
      </c>
      <c r="U171" s="610">
        <f t="shared" ref="U171:U186" si="56">1-T171</f>
        <v>0.37387031117100922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0.36772246678971449</v>
      </c>
      <c r="C172" s="386">
        <f t="shared" si="44"/>
        <v>7.287421266577665E-3</v>
      </c>
      <c r="D172" s="401">
        <f t="shared" si="45"/>
        <v>2.4773380406517553E-6</v>
      </c>
      <c r="E172" s="386">
        <f t="shared" si="41"/>
        <v>-3.2119363881648717E-2</v>
      </c>
      <c r="F172" s="401">
        <f t="shared" si="42"/>
        <v>-4.0881364259473349E-2</v>
      </c>
      <c r="G172" s="403"/>
      <c r="H172" s="403"/>
      <c r="I172" s="403"/>
      <c r="J172" s="375"/>
      <c r="L172" s="385">
        <v>0.65000000000000036</v>
      </c>
      <c r="M172" s="401">
        <f t="shared" si="46"/>
        <v>0.58948457150275058</v>
      </c>
      <c r="N172" s="386">
        <f t="shared" si="47"/>
        <v>0.36772246678971449</v>
      </c>
      <c r="O172" s="401">
        <f t="shared" si="48"/>
        <v>7.287421266577665E-3</v>
      </c>
      <c r="P172" s="386">
        <f t="shared" si="49"/>
        <v>0.30377014025575599</v>
      </c>
      <c r="Q172" s="403">
        <f t="shared" si="52"/>
        <v>-3.5276074197048354E-2</v>
      </c>
      <c r="R172" s="403">
        <f t="shared" si="53"/>
        <v>0.38663710155362557</v>
      </c>
      <c r="S172" s="371">
        <f t="shared" si="54"/>
        <v>-9.9083278552755455E-4</v>
      </c>
      <c r="T172" s="403">
        <f t="shared" si="55"/>
        <v>0.64962980542895032</v>
      </c>
      <c r="U172" s="610">
        <f t="shared" si="56"/>
        <v>0.35037019457104968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0.34877067259118499</v>
      </c>
      <c r="C173" s="386">
        <f t="shared" si="44"/>
        <v>6.2825854081085541E-3</v>
      </c>
      <c r="D173" s="401">
        <f t="shared" si="45"/>
        <v>1.9205619580242583E-6</v>
      </c>
      <c r="E173" s="386">
        <f t="shared" si="41"/>
        <v>-3.1093194678217959E-2</v>
      </c>
      <c r="F173" s="401">
        <f t="shared" si="42"/>
        <v>-3.9575261275868648E-2</v>
      </c>
      <c r="G173" s="403"/>
      <c r="H173" s="403"/>
      <c r="I173" s="403"/>
      <c r="J173" s="375"/>
      <c r="L173" s="385">
        <v>0.67500000000000027</v>
      </c>
      <c r="M173" s="401">
        <f t="shared" si="46"/>
        <v>0.60508689561440965</v>
      </c>
      <c r="N173" s="386">
        <f t="shared" si="47"/>
        <v>0.34877067259118499</v>
      </c>
      <c r="O173" s="401">
        <f t="shared" si="48"/>
        <v>6.2825854081085541E-3</v>
      </c>
      <c r="P173" s="386">
        <f t="shared" si="49"/>
        <v>0.28325402442910935</v>
      </c>
      <c r="Q173" s="403">
        <f t="shared" si="52"/>
        <v>-3.1876065411512382E-2</v>
      </c>
      <c r="R173" s="403">
        <f t="shared" si="53"/>
        <v>0.36052429286323023</v>
      </c>
      <c r="S173" s="371">
        <f t="shared" si="54"/>
        <v>-8.5448436368255507E-4</v>
      </c>
      <c r="T173" s="403">
        <f t="shared" si="55"/>
        <v>0.67220625691196467</v>
      </c>
      <c r="U173" s="610">
        <f t="shared" si="56"/>
        <v>0.32779374308803533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0.33008407970443321</v>
      </c>
      <c r="C174" s="386">
        <f t="shared" si="44"/>
        <v>5.4023913462415418E-3</v>
      </c>
      <c r="D174" s="401">
        <f t="shared" si="45"/>
        <v>1.484883316249519E-6</v>
      </c>
      <c r="E174" s="386">
        <f t="shared" si="41"/>
        <v>-2.9970816623357977E-2</v>
      </c>
      <c r="F174" s="401">
        <f t="shared" si="42"/>
        <v>-3.8146704151678965E-2</v>
      </c>
      <c r="G174" s="403"/>
      <c r="H174" s="403"/>
      <c r="I174" s="403"/>
      <c r="J174" s="375"/>
      <c r="L174" s="385">
        <v>0.70000000000000018</v>
      </c>
      <c r="M174" s="401">
        <f t="shared" si="46"/>
        <v>0.61987468340886942</v>
      </c>
      <c r="N174" s="386">
        <f t="shared" si="47"/>
        <v>0.33008407970443321</v>
      </c>
      <c r="O174" s="401">
        <f t="shared" si="48"/>
        <v>5.4023913462415418E-3</v>
      </c>
      <c r="P174" s="386">
        <f t="shared" si="49"/>
        <v>0.26307704160036144</v>
      </c>
      <c r="Q174" s="403">
        <f t="shared" si="52"/>
        <v>-2.7827926333541749E-2</v>
      </c>
      <c r="R174" s="403">
        <f t="shared" si="53"/>
        <v>0.33484313094113921</v>
      </c>
      <c r="S174" s="371">
        <f t="shared" si="54"/>
        <v>-7.3498263725296114E-4</v>
      </c>
      <c r="T174" s="403">
        <f t="shared" si="55"/>
        <v>0.69371977802965556</v>
      </c>
      <c r="U174" s="610">
        <f t="shared" si="56"/>
        <v>0.30628022197034444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0.31172238637776051</v>
      </c>
      <c r="C175" s="386">
        <f t="shared" si="44"/>
        <v>4.6335535935885797E-3</v>
      </c>
      <c r="D175" s="401">
        <f t="shared" si="45"/>
        <v>1.14492346303674E-6</v>
      </c>
      <c r="E175" s="386">
        <f t="shared" si="41"/>
        <v>-2.8771909973131057E-2</v>
      </c>
      <c r="F175" s="401">
        <f t="shared" si="42"/>
        <v>-3.662074181750475E-2</v>
      </c>
      <c r="G175" s="403"/>
      <c r="H175" s="403"/>
      <c r="I175" s="403"/>
      <c r="J175" s="375"/>
      <c r="L175" s="385">
        <v>0.72500000000000009</v>
      </c>
      <c r="M175" s="401">
        <f t="shared" si="46"/>
        <v>0.6337749206688722</v>
      </c>
      <c r="N175" s="386">
        <f t="shared" si="47"/>
        <v>0.31172238637776051</v>
      </c>
      <c r="O175" s="401">
        <f t="shared" si="48"/>
        <v>4.6335535935885797E-3</v>
      </c>
      <c r="P175" s="386">
        <f t="shared" si="49"/>
        <v>0.24330813821806122</v>
      </c>
      <c r="Q175" s="403">
        <f t="shared" si="52"/>
        <v>-2.3088513548056352E-2</v>
      </c>
      <c r="R175" s="403">
        <f t="shared" si="53"/>
        <v>0.30968137047913019</v>
      </c>
      <c r="S175" s="371">
        <f t="shared" si="54"/>
        <v>-6.3054780096144839E-4</v>
      </c>
      <c r="T175" s="403">
        <f t="shared" si="55"/>
        <v>0.71403769086988755</v>
      </c>
      <c r="U175" s="610">
        <f t="shared" si="56"/>
        <v>0.28596230913011245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0.29374073023627412</v>
      </c>
      <c r="C176" s="386">
        <f t="shared" si="44"/>
        <v>3.9638783939385802E-3</v>
      </c>
      <c r="D176" s="401">
        <f t="shared" si="45"/>
        <v>8.8039971790632165E-7</v>
      </c>
      <c r="E176" s="386">
        <f t="shared" si="41"/>
        <v>-2.7514575065027681E-2</v>
      </c>
      <c r="F176" s="401">
        <f t="shared" si="42"/>
        <v>-3.5020412291561248E-2</v>
      </c>
      <c r="G176" s="403"/>
      <c r="H176" s="403"/>
      <c r="I176" s="403"/>
      <c r="J176" s="375"/>
      <c r="L176" s="385">
        <v>0.75</v>
      </c>
      <c r="M176" s="401">
        <f t="shared" si="46"/>
        <v>0.64671820353407439</v>
      </c>
      <c r="N176" s="386">
        <f t="shared" si="47"/>
        <v>0.29374073023627412</v>
      </c>
      <c r="O176" s="401">
        <f t="shared" si="48"/>
        <v>3.9638783939385802E-3</v>
      </c>
      <c r="P176" s="386">
        <f t="shared" si="49"/>
        <v>0.22401119621415583</v>
      </c>
      <c r="Q176" s="403">
        <f t="shared" si="52"/>
        <v>-1.7615496020684181E-2</v>
      </c>
      <c r="R176" s="403">
        <f t="shared" si="53"/>
        <v>0.2851203200778078</v>
      </c>
      <c r="S176" s="371">
        <f t="shared" si="54"/>
        <v>-5.395424728015097E-4</v>
      </c>
      <c r="T176" s="403">
        <f t="shared" si="55"/>
        <v>0.73303471841567791</v>
      </c>
      <c r="U176" s="610">
        <f t="shared" si="56"/>
        <v>0.26696528158432209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0.27618945580445409</v>
      </c>
      <c r="C177" s="386">
        <f t="shared" si="44"/>
        <v>3.3822210162021693E-3</v>
      </c>
      <c r="D177" s="401">
        <f t="shared" si="45"/>
        <v>6.7515246054972167E-7</v>
      </c>
      <c r="E177" s="386">
        <f t="shared" si="41"/>
        <v>-2.6215350006606665E-2</v>
      </c>
      <c r="F177" s="401">
        <f t="shared" si="42"/>
        <v>-3.3366765193690431E-2</v>
      </c>
      <c r="G177" s="403"/>
      <c r="H177" s="403"/>
      <c r="I177" s="403"/>
      <c r="J177" s="375"/>
      <c r="L177" s="385">
        <v>0.77500000000000036</v>
      </c>
      <c r="M177" s="401">
        <f t="shared" si="46"/>
        <v>0.65863926205886525</v>
      </c>
      <c r="N177" s="386">
        <f t="shared" si="47"/>
        <v>0.27618945580445409</v>
      </c>
      <c r="O177" s="401">
        <f t="shared" si="48"/>
        <v>3.3822210162021693E-3</v>
      </c>
      <c r="P177" s="386">
        <f t="shared" si="49"/>
        <v>0.20524474899667816</v>
      </c>
      <c r="Q177" s="403">
        <f t="shared" si="52"/>
        <v>-1.1367763314629525E-2</v>
      </c>
      <c r="R177" s="403">
        <f t="shared" si="53"/>
        <v>0.26123448076352984</v>
      </c>
      <c r="S177" s="371">
        <f t="shared" si="54"/>
        <v>-4.6046710735256032E-4</v>
      </c>
      <c r="T177" s="403">
        <f t="shared" si="55"/>
        <v>0.75059374965845227</v>
      </c>
      <c r="U177" s="610">
        <f t="shared" si="56"/>
        <v>0.24940625034154773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0.25911393593420218</v>
      </c>
      <c r="C178" s="386">
        <f t="shared" si="44"/>
        <v>2.8784374349710706E-3</v>
      </c>
      <c r="D178" s="401">
        <f t="shared" si="45"/>
        <v>5.1634688919000027E-7</v>
      </c>
      <c r="E178" s="386">
        <f t="shared" si="41"/>
        <v>-2.4889239772952747E-2</v>
      </c>
      <c r="F178" s="401">
        <f t="shared" si="42"/>
        <v>-3.1678898780458147E-2</v>
      </c>
      <c r="G178" s="403"/>
      <c r="H178" s="403"/>
      <c r="I178" s="403"/>
      <c r="J178" s="375"/>
      <c r="L178" s="385">
        <v>0.80000000000000027</v>
      </c>
      <c r="M178" s="401">
        <f t="shared" si="46"/>
        <v>0.66947745324245422</v>
      </c>
      <c r="N178" s="386">
        <f t="shared" si="47"/>
        <v>0.25911393593420218</v>
      </c>
      <c r="O178" s="401">
        <f t="shared" si="48"/>
        <v>2.8784374349710706E-3</v>
      </c>
      <c r="P178" s="386">
        <f t="shared" si="49"/>
        <v>0.18706175522093338</v>
      </c>
      <c r="Q178" s="403">
        <f t="shared" si="52"/>
        <v>-4.3058553925126144E-3</v>
      </c>
      <c r="R178" s="403">
        <f t="shared" si="53"/>
        <v>0.23809125804551495</v>
      </c>
      <c r="S178" s="371">
        <f t="shared" si="54"/>
        <v>-3.9195442112522326E-4</v>
      </c>
      <c r="T178" s="403">
        <f t="shared" si="55"/>
        <v>0.76660655176812287</v>
      </c>
      <c r="U178" s="610">
        <f t="shared" si="56"/>
        <v>0.23339344823187713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0.24255444766556283</v>
      </c>
      <c r="C179" s="386">
        <f t="shared" si="44"/>
        <v>2.4433317788547515E-3</v>
      </c>
      <c r="D179" s="401">
        <f t="shared" si="45"/>
        <v>3.9382045879943206E-7</v>
      </c>
      <c r="E179" s="386">
        <f t="shared" si="41"/>
        <v>-2.354975538517786E-2</v>
      </c>
      <c r="F179" s="401">
        <f t="shared" si="42"/>
        <v>-2.9974009811352825E-2</v>
      </c>
      <c r="G179" s="403"/>
      <c r="H179" s="403"/>
      <c r="I179" s="403"/>
      <c r="J179" s="375"/>
      <c r="L179" s="385">
        <v>0.82500000000000018</v>
      </c>
      <c r="M179" s="401">
        <f t="shared" si="46"/>
        <v>0.67917721936528452</v>
      </c>
      <c r="N179" s="386">
        <f t="shared" si="47"/>
        <v>0.24255444766556283</v>
      </c>
      <c r="O179" s="401">
        <f t="shared" si="48"/>
        <v>2.4433317788547515E-3</v>
      </c>
      <c r="P179" s="386">
        <f t="shared" si="49"/>
        <v>0.16950943116480333</v>
      </c>
      <c r="Q179" s="403">
        <f t="shared" si="52"/>
        <v>3.6075892212153095E-3</v>
      </c>
      <c r="R179" s="403">
        <f t="shared" si="53"/>
        <v>0.21575074856397611</v>
      </c>
      <c r="S179" s="371">
        <f t="shared" si="54"/>
        <v>-3.327630552222406E-4</v>
      </c>
      <c r="T179" s="403">
        <f t="shared" si="55"/>
        <v>0.7809744252700308</v>
      </c>
      <c r="U179" s="610">
        <f t="shared" si="56"/>
        <v>0.2190255747299692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0.22654610227126304</v>
      </c>
      <c r="C180" s="386">
        <f t="shared" si="44"/>
        <v>2.0686008101833409E-3</v>
      </c>
      <c r="D180" s="401">
        <f t="shared" si="45"/>
        <v>2.9955132757608638E-7</v>
      </c>
      <c r="E180" s="386">
        <f t="shared" si="41"/>
        <v>-2.2208961877065329E-2</v>
      </c>
      <c r="F180" s="401">
        <f t="shared" si="42"/>
        <v>-2.8267454600488174E-2</v>
      </c>
      <c r="G180" s="403"/>
      <c r="H180" s="403"/>
      <c r="I180" s="403"/>
      <c r="J180" s="375"/>
      <c r="L180" s="385">
        <v>0.85000000000000009</v>
      </c>
      <c r="M180" s="401">
        <f t="shared" si="46"/>
        <v>0.68768850787821845</v>
      </c>
      <c r="N180" s="386">
        <f t="shared" si="47"/>
        <v>0.22654610227126304</v>
      </c>
      <c r="O180" s="401">
        <f t="shared" si="48"/>
        <v>2.0686008101833409E-3</v>
      </c>
      <c r="P180" s="386">
        <f t="shared" si="49"/>
        <v>0.15262914172614861</v>
      </c>
      <c r="Q180" s="403">
        <f t="shared" si="52"/>
        <v>1.2407370696176008E-2</v>
      </c>
      <c r="R180" s="403">
        <f t="shared" si="53"/>
        <v>0.19426560135216397</v>
      </c>
      <c r="S180" s="371">
        <f t="shared" si="54"/>
        <v>-2.8177067906700595E-4</v>
      </c>
      <c r="T180" s="403">
        <f t="shared" si="55"/>
        <v>0.79360879863072697</v>
      </c>
      <c r="U180" s="610">
        <f t="shared" si="56"/>
        <v>0.20639120136927303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0.2111188284745677</v>
      </c>
      <c r="C181" s="386">
        <f t="shared" si="44"/>
        <v>1.7467765749273889E-3</v>
      </c>
      <c r="D181" s="401">
        <f t="shared" si="45"/>
        <v>2.2722691644938564E-7</v>
      </c>
      <c r="E181" s="386">
        <f t="shared" si="41"/>
        <v>-2.0877533800477691E-2</v>
      </c>
      <c r="F181" s="401">
        <f t="shared" si="42"/>
        <v>-2.6572819663606126E-2</v>
      </c>
      <c r="G181" s="403"/>
      <c r="H181" s="403"/>
      <c r="I181" s="403"/>
      <c r="J181" s="375"/>
      <c r="L181" s="385">
        <v>0.875</v>
      </c>
      <c r="M181" s="401">
        <f t="shared" si="46"/>
        <v>0.69496714951201644</v>
      </c>
      <c r="N181" s="386">
        <f t="shared" si="47"/>
        <v>0.2111188284745677</v>
      </c>
      <c r="O181" s="401">
        <f t="shared" si="48"/>
        <v>1.7467765749273889E-3</v>
      </c>
      <c r="P181" s="386">
        <f t="shared" si="49"/>
        <v>0.13645634926688316</v>
      </c>
      <c r="Q181" s="403">
        <f t="shared" si="52"/>
        <v>2.2125254889168045E-2</v>
      </c>
      <c r="R181" s="403">
        <f t="shared" si="53"/>
        <v>0.17368095272536321</v>
      </c>
      <c r="S181" s="371">
        <f t="shared" si="54"/>
        <v>-2.3796671713126585E-4</v>
      </c>
      <c r="T181" s="403">
        <f t="shared" si="55"/>
        <v>0.80443175910260001</v>
      </c>
      <c r="U181" s="610">
        <f t="shared" si="56"/>
        <v>0.19556824089739999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0.19629740709849341</v>
      </c>
      <c r="C182" s="386">
        <f t="shared" si="44"/>
        <v>1.4711682333016785E-3</v>
      </c>
      <c r="D182" s="401">
        <f t="shared" si="45"/>
        <v>1.7189496487324263E-7</v>
      </c>
      <c r="E182" s="386">
        <f t="shared" si="41"/>
        <v>-1.9564817070498522E-2</v>
      </c>
      <c r="F182" s="401">
        <f t="shared" si="42"/>
        <v>-2.4902000434261277E-2</v>
      </c>
      <c r="G182" s="403"/>
      <c r="H182" s="403"/>
      <c r="I182" s="403"/>
      <c r="J182" s="375"/>
      <c r="L182" s="385">
        <v>0.90000000000000036</v>
      </c>
      <c r="M182" s="401">
        <f t="shared" si="46"/>
        <v>0.70097519169714628</v>
      </c>
      <c r="N182" s="386">
        <f t="shared" si="47"/>
        <v>0.19629740709849341</v>
      </c>
      <c r="O182" s="401">
        <f t="shared" si="48"/>
        <v>1.4711682333016785E-3</v>
      </c>
      <c r="P182" s="386">
        <f t="shared" si="49"/>
        <v>0.12102061876532048</v>
      </c>
      <c r="Q182" s="403">
        <f t="shared" si="52"/>
        <v>3.2789494905502217E-2</v>
      </c>
      <c r="R182" s="403">
        <f t="shared" si="53"/>
        <v>0.15403443283877274</v>
      </c>
      <c r="S182" s="371">
        <f t="shared" si="54"/>
        <v>-2.0044485890961732E-4</v>
      </c>
      <c r="T182" s="403">
        <f t="shared" si="55"/>
        <v>0.81337651711463466</v>
      </c>
      <c r="U182" s="610">
        <f t="shared" si="56"/>
        <v>0.18662348288536534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0.18210155471800815</v>
      </c>
      <c r="C183" s="386">
        <f t="shared" si="44"/>
        <v>1.2358039526149112E-3</v>
      </c>
      <c r="D183" s="401">
        <f t="shared" si="45"/>
        <v>1.2968230178600493E-7</v>
      </c>
      <c r="E183" s="386">
        <f t="shared" si="41"/>
        <v>-1.827889600692887E-2</v>
      </c>
      <c r="F183" s="401">
        <f t="shared" si="42"/>
        <v>-2.3265286593899197E-2</v>
      </c>
      <c r="G183" s="403"/>
      <c r="H183" s="403"/>
      <c r="I183" s="403"/>
      <c r="J183" s="375"/>
      <c r="L183" s="385">
        <v>0.92500000000000027</v>
      </c>
      <c r="M183" s="401">
        <f t="shared" si="46"/>
        <v>0.70568118480227215</v>
      </c>
      <c r="N183" s="386">
        <f t="shared" si="47"/>
        <v>0.18210155471800815</v>
      </c>
      <c r="O183" s="401">
        <f t="shared" si="48"/>
        <v>1.2358039526149112E-3</v>
      </c>
      <c r="P183" s="386">
        <f t="shared" si="49"/>
        <v>0.10634567702096295</v>
      </c>
      <c r="Q183" s="403">
        <f t="shared" si="52"/>
        <v>4.4424352530024899E-2</v>
      </c>
      <c r="R183" s="403">
        <f t="shared" si="53"/>
        <v>0.13535624104306287</v>
      </c>
      <c r="S183" s="371">
        <f t="shared" si="54"/>
        <v>-1.6839549119682196E-4</v>
      </c>
      <c r="T183" s="403">
        <f t="shared" si="55"/>
        <v>0.82038780191810901</v>
      </c>
      <c r="U183" s="610">
        <f t="shared" si="56"/>
        <v>0.17961219808189099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0.16854605325904942</v>
      </c>
      <c r="C184" s="386">
        <f t="shared" si="44"/>
        <v>1.0353736172237227E-3</v>
      </c>
      <c r="D184" s="401">
        <f t="shared" si="45"/>
        <v>9.756898244894785E-8</v>
      </c>
      <c r="E184" s="386">
        <f t="shared" si="41"/>
        <v>-1.7026664488446076E-2</v>
      </c>
      <c r="F184" s="401">
        <f t="shared" si="42"/>
        <v>-2.1671452636510727E-2</v>
      </c>
      <c r="G184" s="403"/>
      <c r="H184" s="403"/>
      <c r="I184" s="403"/>
      <c r="J184" s="375"/>
      <c r="L184" s="385">
        <v>0.95000000000000018</v>
      </c>
      <c r="M184" s="401">
        <f t="shared" si="46"/>
        <v>0.70906041910990414</v>
      </c>
      <c r="N184" s="386">
        <f t="shared" si="47"/>
        <v>0.16854605325904942</v>
      </c>
      <c r="O184" s="401">
        <f t="shared" si="48"/>
        <v>1.0353736172237227E-3</v>
      </c>
      <c r="P184" s="386">
        <f t="shared" si="49"/>
        <v>9.2449522997736233E-2</v>
      </c>
      <c r="Q184" s="403">
        <f t="shared" si="52"/>
        <v>5.7049625243924103E-2</v>
      </c>
      <c r="R184" s="403">
        <f t="shared" si="53"/>
        <v>0.11766928632868709</v>
      </c>
      <c r="S184" s="371">
        <f t="shared" si="54"/>
        <v>-1.410981713468507E-4</v>
      </c>
      <c r="T184" s="403">
        <f t="shared" si="55"/>
        <v>0.82542218659873567</v>
      </c>
      <c r="U184" s="610">
        <f t="shared" si="56"/>
        <v>0.17457781340126433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0.15564092193092993</v>
      </c>
      <c r="C185" s="386">
        <f t="shared" si="44"/>
        <v>8.6517298823607369E-4</v>
      </c>
      <c r="D185" s="401">
        <f t="shared" si="45"/>
        <v>7.3207521600338055E-8</v>
      </c>
      <c r="E185" s="386">
        <f t="shared" si="41"/>
        <v>-1.581390019845063E-2</v>
      </c>
      <c r="F185" s="401">
        <f t="shared" si="42"/>
        <v>-2.0127852368371155E-2</v>
      </c>
      <c r="G185" s="403"/>
      <c r="H185" s="403"/>
      <c r="I185" s="403"/>
      <c r="J185" s="375"/>
      <c r="L185" s="385">
        <v>0.97500000000000009</v>
      </c>
      <c r="M185" s="401">
        <f t="shared" si="46"/>
        <v>0.71109511084731036</v>
      </c>
      <c r="N185" s="386">
        <f t="shared" si="47"/>
        <v>0.15564092193092993</v>
      </c>
      <c r="O185" s="401">
        <f t="shared" si="48"/>
        <v>8.6517298823607369E-4</v>
      </c>
      <c r="P185" s="386">
        <f t="shared" si="49"/>
        <v>7.9344585804680082E-2</v>
      </c>
      <c r="Q185" s="403">
        <f t="shared" si="52"/>
        <v>7.0680184888484821E-2</v>
      </c>
      <c r="R185" s="403">
        <f t="shared" si="53"/>
        <v>0.10098938840290823</v>
      </c>
      <c r="S185" s="371">
        <f t="shared" si="54"/>
        <v>-1.1791424087580195E-4</v>
      </c>
      <c r="T185" s="403">
        <f t="shared" si="55"/>
        <v>0.82844834094948272</v>
      </c>
      <c r="U185" s="610">
        <f t="shared" si="56"/>
        <v>0.17155165905051728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0.14339162740184691</v>
      </c>
      <c r="C186" s="386">
        <f t="shared" si="44"/>
        <v>7.2104982974918741E-4</v>
      </c>
      <c r="D186" s="401">
        <f t="shared" si="45"/>
        <v>5.4778717950565436E-8</v>
      </c>
      <c r="E186" s="386">
        <f t="shared" ref="E186" si="57">C186+$B$13*B186+$B$13*D186</f>
        <v>-1.4645341006574242E-2</v>
      </c>
      <c r="F186" s="401">
        <f t="shared" si="42"/>
        <v>-1.8640516126038256E-2</v>
      </c>
      <c r="G186" s="403"/>
      <c r="H186" s="403"/>
      <c r="I186" s="403"/>
      <c r="J186" s="375"/>
      <c r="L186" s="385">
        <v>1</v>
      </c>
      <c r="M186" s="401">
        <f t="shared" si="46"/>
        <v>0.71177453597926665</v>
      </c>
      <c r="N186" s="386">
        <f t="shared" si="47"/>
        <v>0.14339162740184691</v>
      </c>
      <c r="O186" s="401">
        <f t="shared" si="48"/>
        <v>7.2104982974918741E-4</v>
      </c>
      <c r="P186" s="386">
        <f t="shared" si="49"/>
        <v>6.703792630703892E-2</v>
      </c>
      <c r="Q186" s="403">
        <f t="shared" si="52"/>
        <v>8.5325534299377032E-2</v>
      </c>
      <c r="R186" s="403">
        <f t="shared" si="53"/>
        <v>8.5325534299377018E-2</v>
      </c>
      <c r="S186" s="371">
        <f t="shared" si="54"/>
        <v>-9.8279660722000453E-5</v>
      </c>
      <c r="T186" s="403">
        <f t="shared" si="55"/>
        <v>0.82944721106196795</v>
      </c>
      <c r="U186" s="610">
        <f t="shared" si="56"/>
        <v>0.17055278893803205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0.14339162740184691</v>
      </c>
      <c r="C187" s="386">
        <f t="shared" si="44"/>
        <v>0.71177453597926665</v>
      </c>
      <c r="D187" s="403">
        <f t="shared" si="45"/>
        <v>0.14339162740184691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0.71109511084731025</v>
      </c>
      <c r="N187" s="386">
        <f t="shared" si="47"/>
        <v>0.13179932773847214</v>
      </c>
      <c r="O187" s="401">
        <f t="shared" si="48"/>
        <v>5.9935241035757869E-4</v>
      </c>
      <c r="P187" s="386">
        <f t="shared" si="49"/>
        <v>5.5531477943018492E-2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5.262457136723242E-14</v>
      </c>
      <c r="C188" s="380">
        <f t="shared" si="44"/>
        <v>5.4778717950565436E-8</v>
      </c>
      <c r="D188" s="410">
        <f t="shared" si="45"/>
        <v>7.2104982974918741E-4</v>
      </c>
      <c r="E188" s="380">
        <f>C188+$B$13*B188+$B$13*D188</f>
        <v>-7.7215627268686874E-5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0.70906041910990414</v>
      </c>
      <c r="N188" s="386">
        <f t="shared" si="47"/>
        <v>0.1208611453352782</v>
      </c>
      <c r="O188" s="401">
        <f t="shared" si="48"/>
        <v>4.9688068947700836E-4</v>
      </c>
      <c r="P188" s="386">
        <f t="shared" si="49"/>
        <v>4.48223219971597E-2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7.2104982974918741E-4</v>
      </c>
      <c r="C189" s="392">
        <f t="shared" si="44"/>
        <v>5.4778717950565436E-8</v>
      </c>
      <c r="D189" s="402">
        <f t="shared" si="45"/>
        <v>5.262457136723242E-14</v>
      </c>
      <c r="E189" s="392">
        <f>C189+$B$13*B189+$B$13*D189</f>
        <v>-7.7215627268686874E-5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0.70568118480227193</v>
      </c>
      <c r="N189" s="386">
        <f t="shared" si="47"/>
        <v>0.11057046386017</v>
      </c>
      <c r="O189" s="401">
        <f t="shared" si="48"/>
        <v>4.1084040841088409E-4</v>
      </c>
      <c r="P189" s="386">
        <f t="shared" si="49"/>
        <v>3.490299235275298E-2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0.70097519169714606</v>
      </c>
      <c r="N190" s="386">
        <f t="shared" si="47"/>
        <v>0.10091724414057562</v>
      </c>
      <c r="O190" s="401">
        <f t="shared" si="48"/>
        <v>3.3880022639592999E-4</v>
      </c>
      <c r="P190" s="386">
        <f t="shared" si="49"/>
        <v>2.5761804612996281E-2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0.25807437398243549</v>
      </c>
      <c r="C191" s="444">
        <f t="shared" si="44"/>
        <v>0.67011095428939016</v>
      </c>
      <c r="D191" s="443">
        <f t="shared" si="45"/>
        <v>6.8810014844828293E-2</v>
      </c>
      <c r="E191" s="444">
        <f>C191+$B$13*B191+$B$13*D191</f>
        <v>0.63508079632885217</v>
      </c>
      <c r="F191" s="443">
        <f t="shared" ref="F191:F197" si="58">$B$14*E191</f>
        <v>0.80832763265744678</v>
      </c>
      <c r="G191" s="443">
        <f>F192</f>
        <v>-3.8414849374122846E-3</v>
      </c>
      <c r="H191" s="443">
        <f>1-G191</f>
        <v>1.0038414849374122</v>
      </c>
      <c r="I191" s="443">
        <f>F193</f>
        <v>0.23668563107451568</v>
      </c>
      <c r="J191" s="445">
        <f>1-I191</f>
        <v>0.76331436892548432</v>
      </c>
      <c r="K191" s="442"/>
      <c r="L191" s="385">
        <v>1.125</v>
      </c>
      <c r="M191" s="401">
        <f t="shared" si="46"/>
        <v>0.69496714951201644</v>
      </c>
      <c r="N191" s="386">
        <f t="shared" si="47"/>
        <v>9.1888353906374676E-2</v>
      </c>
      <c r="O191" s="401">
        <f t="shared" si="48"/>
        <v>2.7865197220078297E-4</v>
      </c>
      <c r="P191" s="386">
        <f t="shared" si="49"/>
        <v>1.7383204441244603E-2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0.67011095428939016</v>
      </c>
      <c r="C192" s="444">
        <f t="shared" si="44"/>
        <v>6.8810014844828293E-2</v>
      </c>
      <c r="D192" s="443">
        <f t="shared" si="45"/>
        <v>1.5452086414574628E-4</v>
      </c>
      <c r="E192" s="444">
        <f>C192+$B$13*B192+$B$13*D192</f>
        <v>-3.0181490952084786E-3</v>
      </c>
      <c r="F192" s="443">
        <f t="shared" si="58"/>
        <v>-3.8414849374122846E-3</v>
      </c>
      <c r="L192" s="385">
        <v>1.1500000000000004</v>
      </c>
      <c r="M192" s="401">
        <f t="shared" si="46"/>
        <v>0.68768850787821834</v>
      </c>
      <c r="N192" s="386">
        <f t="shared" si="47"/>
        <v>8.3467906388770274E-2</v>
      </c>
      <c r="O192" s="401">
        <f t="shared" si="48"/>
        <v>2.2857402205284094E-4</v>
      </c>
      <c r="P192" s="386">
        <f t="shared" si="49"/>
        <v>9.7481300202116022E-3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2.8496232366028162E-3</v>
      </c>
      <c r="C193" s="444">
        <f t="shared" si="44"/>
        <v>0.25807437398243549</v>
      </c>
      <c r="D193" s="443">
        <f t="shared" si="45"/>
        <v>0.67011095428939016</v>
      </c>
      <c r="E193" s="444">
        <f>C193+$B$13*B193+$B$13*D193</f>
        <v>0.18595739275697956</v>
      </c>
      <c r="F193" s="443">
        <f t="shared" si="58"/>
        <v>0.23668563107451568</v>
      </c>
      <c r="L193" s="385">
        <v>1.1749999999999998</v>
      </c>
      <c r="M193" s="401">
        <f t="shared" si="46"/>
        <v>0.67917721936528452</v>
      </c>
      <c r="N193" s="386">
        <f t="shared" si="47"/>
        <v>7.5637602941218296E-2</v>
      </c>
      <c r="O193" s="401">
        <f t="shared" si="48"/>
        <v>1.8699776437647309E-4</v>
      </c>
      <c r="P193" s="386">
        <f t="shared" si="49"/>
        <v>2.8343836618631661E-3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0.66947745324245389</v>
      </c>
      <c r="N194" s="386">
        <f t="shared" si="47"/>
        <v>6.8377075091889783E-2</v>
      </c>
      <c r="O194" s="401">
        <f t="shared" si="48"/>
        <v>1.5257707052268588E-4</v>
      </c>
      <c r="P194" s="386">
        <f t="shared" si="49"/>
        <v>-3.3829921940979461E-3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0.19054306120302872</v>
      </c>
      <c r="C195" s="444">
        <f t="shared" si="44"/>
        <v>0.70301537178792994</v>
      </c>
      <c r="D195" s="443">
        <f t="shared" si="45"/>
        <v>0.1047028117121872</v>
      </c>
      <c r="E195" s="444">
        <f>C195+$B$13*B195+$B$13*D195</f>
        <v>0.67137571593736478</v>
      </c>
      <c r="F195" s="443">
        <f t="shared" si="58"/>
        <v>0.85452362317429709</v>
      </c>
      <c r="G195" s="443">
        <f>F196</f>
        <v>3.7325750154339581E-2</v>
      </c>
      <c r="H195" s="443">
        <f>1-G195</f>
        <v>0.96267424984566041</v>
      </c>
      <c r="I195" s="443">
        <f>F197</f>
        <v>0.14644551243246937</v>
      </c>
      <c r="J195" s="445">
        <f>1-I195</f>
        <v>0.85355448756753061</v>
      </c>
      <c r="L195" s="385">
        <v>1.2250000000000005</v>
      </c>
      <c r="M195" s="401">
        <f t="shared" si="46"/>
        <v>0.65863926205886481</v>
      </c>
      <c r="N195" s="386">
        <f t="shared" si="47"/>
        <v>6.1664221747568027E-2</v>
      </c>
      <c r="O195" s="401">
        <f t="shared" si="48"/>
        <v>1.2416065771314599E-4</v>
      </c>
      <c r="P195" s="386">
        <f t="shared" si="49"/>
        <v>-8.9313390841265338E-3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0.70301537178792994</v>
      </c>
      <c r="C196" s="444">
        <f t="shared" si="44"/>
        <v>0.1047028117121872</v>
      </c>
      <c r="D196" s="443">
        <f t="shared" si="45"/>
        <v>3.6607800818028169E-4</v>
      </c>
      <c r="E196" s="444">
        <f>C196+$B$13*B196+$B$13*D196</f>
        <v>2.9325815639455455E-2</v>
      </c>
      <c r="F196" s="443">
        <f t="shared" si="58"/>
        <v>3.7325750154339581E-2</v>
      </c>
      <c r="L196" s="385">
        <v>1.25</v>
      </c>
      <c r="M196" s="401">
        <f t="shared" si="46"/>
        <v>0.64671820353407439</v>
      </c>
      <c r="N196" s="386">
        <f t="shared" si="47"/>
        <v>5.5475537635872707E-2</v>
      </c>
      <c r="O196" s="401">
        <f t="shared" si="48"/>
        <v>1.0076720508694903E-4</v>
      </c>
      <c r="P196" s="386">
        <f t="shared" si="49"/>
        <v>-1.3840010892321897E-2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1.3725048142188001E-3</v>
      </c>
      <c r="C197" s="444">
        <f t="shared" si="44"/>
        <v>0.19054306120302872</v>
      </c>
      <c r="D197" s="443">
        <f t="shared" si="45"/>
        <v>0.70301537178792994</v>
      </c>
      <c r="E197" s="444">
        <f>C197+$B$13*B197+$B$13*D197</f>
        <v>0.11505821265646751</v>
      </c>
      <c r="F197" s="443">
        <f t="shared" si="58"/>
        <v>0.14644551243246937</v>
      </c>
      <c r="L197" s="385">
        <v>1.2750000000000004</v>
      </c>
      <c r="M197" s="401">
        <f t="shared" si="46"/>
        <v>0.63377492066887198</v>
      </c>
      <c r="N197" s="386">
        <f t="shared" si="47"/>
        <v>4.9786429485156714E-2</v>
      </c>
      <c r="O197" s="401">
        <f t="shared" si="48"/>
        <v>8.1563065247369781E-5</v>
      </c>
      <c r="P197" s="386">
        <f t="shared" si="49"/>
        <v>-1.8140010285115547E-2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0.61987468340886942</v>
      </c>
      <c r="N198" s="386">
        <f t="shared" si="47"/>
        <v>4.4571516887750962E-2</v>
      </c>
      <c r="O198" s="401">
        <f t="shared" si="48"/>
        <v>6.584240125501184E-5</v>
      </c>
      <c r="P198" s="386">
        <f t="shared" si="49"/>
        <v>-2.186363660238223E-2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0.60508689561440931</v>
      </c>
      <c r="N199" s="386">
        <f t="shared" si="47"/>
        <v>3.980491526082558E-2</v>
      </c>
      <c r="O199" s="401">
        <f t="shared" si="48"/>
        <v>5.3009571805318068E-5</v>
      </c>
      <c r="P199" s="386">
        <f t="shared" si="49"/>
        <v>-2.5044148173953118E-2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0.58948457150274991</v>
      </c>
      <c r="N200" s="386">
        <f t="shared" si="47"/>
        <v>3.5460498798702167E-2</v>
      </c>
      <c r="O200" s="401">
        <f t="shared" si="48"/>
        <v>4.2563584576549296E-5</v>
      </c>
      <c r="P200" s="386">
        <f t="shared" si="49"/>
        <v>-2.7715441594845507E-2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0.5731437861236508</v>
      </c>
      <c r="N201" s="386">
        <f t="shared" si="47"/>
        <v>3.1512141790152493E-2</v>
      </c>
      <c r="O201" s="401">
        <f t="shared" si="48"/>
        <v>3.4084438701065256E-5</v>
      </c>
      <c r="P201" s="386">
        <f t="shared" si="49"/>
        <v>-2.9911750055273401E-2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0.55614310479786744</v>
      </c>
      <c r="N202" s="386">
        <f t="shared" si="47"/>
        <v>2.7933937144130006E-2</v>
      </c>
      <c r="O202" s="401">
        <f t="shared" si="48"/>
        <v>2.7221181297498731E-5</v>
      </c>
      <c r="P202" s="386">
        <f t="shared" si="49"/>
        <v>-3.1667362391496853E-2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0.53856299677930408</v>
      </c>
      <c r="N203" s="386">
        <f t="shared" si="47"/>
        <v>2.4700391418516876E-2</v>
      </c>
      <c r="O203" s="401">
        <f t="shared" si="48"/>
        <v>2.1681509373705499E-5</v>
      </c>
      <c r="P203" s="386">
        <f t="shared" si="49"/>
        <v>-3.3016364108611418E-2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0.5204852386850698</v>
      </c>
      <c r="N204" s="386">
        <f t="shared" si="47"/>
        <v>2.1786596071033559E-2</v>
      </c>
      <c r="O204" s="401">
        <f t="shared" si="48"/>
        <v>1.7222756590773436E-5</v>
      </c>
      <c r="P204" s="386">
        <f t="shared" si="49"/>
        <v>-3.3992401233072234E-2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0.5019923134630615</v>
      </c>
      <c r="N205" s="386">
        <f t="shared" si="47"/>
        <v>1.9168375042971475E-2</v>
      </c>
      <c r="O205" s="401">
        <f t="shared" si="48"/>
        <v>1.3644113864563767E-5</v>
      </c>
      <c r="P205" s="386">
        <f t="shared" si="49"/>
        <v>-3.4628467486402192E-2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0.48316681082398749</v>
      </c>
      <c r="N206" s="386">
        <f t="shared" si="47"/>
        <v>1.6822409139677197E-2</v>
      </c>
      <c r="O206" s="401">
        <f t="shared" si="48"/>
        <v>1.0779943128036429E-5</v>
      </c>
      <c r="P206" s="386">
        <f t="shared" si="49"/>
        <v>-3.4956714936230815E-2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0.46409083514528177</v>
      </c>
      <c r="N207" s="386">
        <f t="shared" si="47"/>
        <v>1.4726337982972459E-2</v>
      </c>
      <c r="O207" s="401">
        <f t="shared" si="48"/>
        <v>8.4940544132772189E-6</v>
      </c>
      <c r="P207" s="386">
        <f t="shared" si="49"/>
        <v>-3.5008287979346041E-2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0.44484542685074041</v>
      </c>
      <c r="N208" s="386">
        <f t="shared" si="47"/>
        <v>1.2858840577477437E-2</v>
      </c>
      <c r="O208" s="401">
        <f t="shared" si="48"/>
        <v>6.6748274185624012E-6</v>
      </c>
      <c r="P208" s="386">
        <f t="shared" si="49"/>
        <v>-3.4813180245449993E-2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0.42551000317646048</v>
      </c>
      <c r="N209" s="386">
        <f t="shared" si="47"/>
        <v>1.1199695753935424E-2</v>
      </c>
      <c r="O209" s="401">
        <f t="shared" si="48"/>
        <v>5.2310696480595276E-6</v>
      </c>
      <c r="P209" s="386">
        <f t="shared" si="49"/>
        <v>-3.4400113780356081E-2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0.40616182404754081</v>
      </c>
      <c r="N210" s="386">
        <f t="shared" si="47"/>
        <v>9.7298239281553012E-3</v>
      </c>
      <c r="O210" s="401">
        <f t="shared" si="48"/>
        <v>4.0885138493096385E-6</v>
      </c>
      <c r="P210" s="386">
        <f t="shared" si="49"/>
        <v>-3.3796439673041412E-2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0.38687548850995107</v>
      </c>
      <c r="N211" s="386">
        <f t="shared" si="47"/>
        <v>8.4313117451579322E-3</v>
      </c>
      <c r="O211" s="401">
        <f t="shared" si="48"/>
        <v>3.1868676639845717E-6</v>
      </c>
      <c r="P211" s="386">
        <f t="shared" si="49"/>
        <v>-3.302805913107898E-2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0.36772246678971449</v>
      </c>
      <c r="N212" s="386">
        <f t="shared" si="47"/>
        <v>7.287421266577665E-3</v>
      </c>
      <c r="O212" s="401">
        <f t="shared" si="48"/>
        <v>2.4773380406517553E-6</v>
      </c>
      <c r="P212" s="386">
        <f t="shared" si="49"/>
        <v>-3.2119363881648717E-2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0.34877067259118527</v>
      </c>
      <c r="N213" s="386">
        <f t="shared" si="47"/>
        <v>6.2825854081086097E-3</v>
      </c>
      <c r="O213" s="401">
        <f t="shared" si="48"/>
        <v>1.9205619580242583E-6</v>
      </c>
      <c r="P213" s="386">
        <f t="shared" si="49"/>
        <v>-3.1093194678217931E-2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0.33008407970443321</v>
      </c>
      <c r="N214" s="386">
        <f t="shared" si="47"/>
        <v>5.4023913462415418E-3</v>
      </c>
      <c r="O214" s="401">
        <f t="shared" si="48"/>
        <v>1.484883316249519E-6</v>
      </c>
      <c r="P214" s="386">
        <f t="shared" si="49"/>
        <v>-2.9970816623357977E-2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0.31172238637776017</v>
      </c>
      <c r="N215" s="386">
        <f t="shared" si="47"/>
        <v>4.6335535935885797E-3</v>
      </c>
      <c r="O215" s="401">
        <f t="shared" si="48"/>
        <v>1.14492346303674E-6</v>
      </c>
      <c r="P215" s="386">
        <f t="shared" si="49"/>
        <v>-2.8771909973131022E-2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0.29374073023627412</v>
      </c>
      <c r="N216" s="386">
        <f t="shared" si="47"/>
        <v>3.9638783939385802E-3</v>
      </c>
      <c r="O216" s="401">
        <f t="shared" si="48"/>
        <v>8.8039971790632165E-7</v>
      </c>
      <c r="P216" s="386">
        <f t="shared" si="49"/>
        <v>-2.7514575065027681E-2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0.27618945580445409</v>
      </c>
      <c r="N217" s="386">
        <f t="shared" si="47"/>
        <v>3.3822210162021693E-3</v>
      </c>
      <c r="O217" s="401">
        <f t="shared" si="48"/>
        <v>6.7515246054972167E-7</v>
      </c>
      <c r="P217" s="386">
        <f t="shared" si="49"/>
        <v>-2.6215350006606665E-2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0.25911393593420179</v>
      </c>
      <c r="N218" s="386">
        <f t="shared" si="47"/>
        <v>2.8784374349710706E-3</v>
      </c>
      <c r="O218" s="401">
        <f t="shared" si="48"/>
        <v>5.1634688919000027E-7</v>
      </c>
      <c r="P218" s="386">
        <f t="shared" si="49"/>
        <v>-2.4889239772952706E-2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0.24255444766556283</v>
      </c>
      <c r="N219" s="386">
        <f t="shared" ref="N219:N266" si="60">0.5*SIGN(2*L219+$B$6)*ERF((2.563*(ABS(2*L219+$B$6)))/(2*SQRT(2)*$B$7))-0.5*SIGN(2*L219-$B$6)*ERF((2.563*(ABS(2*L219-$B$6)))/(2*SQRT(2)*$B$7))</f>
        <v>2.4433317788547515E-3</v>
      </c>
      <c r="O219" s="401">
        <f t="shared" ref="O219:O266" si="61">0.5*SIGN(2*(L219+$B$6)+$B$6)*ERF((2.563*(ABS(2*(L219+$B$6)+$B$6)))/(2*SQRT(2)*$B$7))-0.5*SIGN(2*(L219+$B$6)-$B$6)*ERF((2.563*(ABS(2*(L219+$B$6)-$B$6)))/(2*SQRT(2)*$B$7))</f>
        <v>3.9382045879943206E-7</v>
      </c>
      <c r="P219" s="386">
        <f t="shared" ref="P219:P266" si="62">N219+$B$13*M219+$B$13*O219</f>
        <v>-2.354975538517786E-2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0.22654610227126276</v>
      </c>
      <c r="N220" s="386">
        <f t="shared" si="60"/>
        <v>2.0686008101833409E-3</v>
      </c>
      <c r="O220" s="401">
        <f t="shared" si="61"/>
        <v>2.9955132757608638E-7</v>
      </c>
      <c r="P220" s="386">
        <f t="shared" si="62"/>
        <v>-2.2208961877065302E-2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0.2111188284745677</v>
      </c>
      <c r="N221" s="386">
        <f t="shared" si="60"/>
        <v>1.7467765749273889E-3</v>
      </c>
      <c r="O221" s="401">
        <f t="shared" si="61"/>
        <v>2.2722691644938564E-7</v>
      </c>
      <c r="P221" s="386">
        <f t="shared" si="62"/>
        <v>-2.0877533800477691E-2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0.19629740709849341</v>
      </c>
      <c r="N222" s="386">
        <f t="shared" si="60"/>
        <v>1.4711682333016785E-3</v>
      </c>
      <c r="O222" s="401">
        <f t="shared" si="61"/>
        <v>1.7189496487324263E-7</v>
      </c>
      <c r="P222" s="386">
        <f t="shared" si="62"/>
        <v>-1.9564817070498522E-2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0.18210155471800782</v>
      </c>
      <c r="N223" s="386">
        <f t="shared" si="60"/>
        <v>1.2358039526149112E-3</v>
      </c>
      <c r="O223" s="401">
        <f t="shared" si="61"/>
        <v>1.2968230178600493E-7</v>
      </c>
      <c r="P223" s="386">
        <f t="shared" si="62"/>
        <v>-1.8278896006928832E-2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0.16854605325904942</v>
      </c>
      <c r="N224" s="386">
        <f t="shared" si="60"/>
        <v>1.0353736172237227E-3</v>
      </c>
      <c r="O224" s="401">
        <f t="shared" si="61"/>
        <v>9.756898244894785E-8</v>
      </c>
      <c r="P224" s="386">
        <f t="shared" si="62"/>
        <v>-1.7026664488446076E-2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0.15564092193092971</v>
      </c>
      <c r="N225" s="386">
        <f t="shared" si="60"/>
        <v>8.6517298823607369E-4</v>
      </c>
      <c r="O225" s="401">
        <f t="shared" si="61"/>
        <v>7.3207521600338055E-8</v>
      </c>
      <c r="P225" s="386">
        <f t="shared" si="62"/>
        <v>-1.5813900198450605E-2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0.14339162740184691</v>
      </c>
      <c r="N226" s="386">
        <f t="shared" si="60"/>
        <v>7.2104982974918741E-4</v>
      </c>
      <c r="O226" s="401">
        <f t="shared" si="61"/>
        <v>5.4778717950565436E-8</v>
      </c>
      <c r="P226" s="386">
        <f t="shared" si="62"/>
        <v>-1.4645341006574242E-2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0.13179932773847214</v>
      </c>
      <c r="N227" s="386">
        <f t="shared" si="60"/>
        <v>5.9935241035757869E-4</v>
      </c>
      <c r="O227" s="401">
        <f t="shared" si="61"/>
        <v>4.0877058571364699E-8</v>
      </c>
      <c r="P227" s="386">
        <f t="shared" si="62"/>
        <v>-1.3524762596373327E-2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0.12086114533527781</v>
      </c>
      <c r="N228" s="386">
        <f t="shared" si="60"/>
        <v>4.9688068947700836E-4</v>
      </c>
      <c r="O228" s="401">
        <f t="shared" si="61"/>
        <v>3.0419944840875957E-8</v>
      </c>
      <c r="P228" s="386">
        <f t="shared" si="62"/>
        <v>-1.2455056517408284E-2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0.11057046386017</v>
      </c>
      <c r="N229" s="386">
        <f t="shared" si="60"/>
        <v>4.1084040841088409E-4</v>
      </c>
      <c r="O229" s="401">
        <f t="shared" si="61"/>
        <v>2.2576032931986845E-8</v>
      </c>
      <c r="P229" s="386">
        <f t="shared" si="62"/>
        <v>-1.1438307908306349E-2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0.10091724414057562</v>
      </c>
      <c r="N230" s="386">
        <f t="shared" si="60"/>
        <v>3.3880022639592999E-4</v>
      </c>
      <c r="O230" s="401">
        <f t="shared" si="61"/>
        <v>1.670885491078522E-8</v>
      </c>
      <c r="P230" s="386">
        <f t="shared" si="62"/>
        <v>-1.0475872206212822E-2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9.1888353906374676E-2</v>
      </c>
      <c r="N231" s="386">
        <f t="shared" si="60"/>
        <v>2.7865197220078297E-4</v>
      </c>
      <c r="O231" s="401">
        <f t="shared" si="61"/>
        <v>1.2332610987986214E-8</v>
      </c>
      <c r="P231" s="386">
        <f t="shared" si="62"/>
        <v>-9.5684502269451875E-3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8.3467906388770274E-2</v>
      </c>
      <c r="N232" s="386">
        <f t="shared" si="60"/>
        <v>2.2857402205284094E-4</v>
      </c>
      <c r="O232" s="401">
        <f t="shared" si="61"/>
        <v>9.0776224870303679E-9</v>
      </c>
      <c r="P232" s="386">
        <f t="shared" si="62"/>
        <v>-8.716161068889821E-3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7.5637602941218018E-2</v>
      </c>
      <c r="N233" s="386">
        <f t="shared" si="60"/>
        <v>1.8699776437647309E-4</v>
      </c>
      <c r="O233" s="401">
        <f t="shared" si="61"/>
        <v>6.6634233686357902E-9</v>
      </c>
      <c r="P233" s="386">
        <f t="shared" si="62"/>
        <v>-7.9186123619248688E-3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6.8377075091889783E-2</v>
      </c>
      <c r="N234" s="386">
        <f t="shared" si="60"/>
        <v>1.5257707052268588E-4</v>
      </c>
      <c r="O234" s="401">
        <f t="shared" si="61"/>
        <v>4.8778717176567454E-9</v>
      </c>
      <c r="P234" s="386">
        <f t="shared" si="62"/>
        <v>-7.1749674500778907E-3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6.1664221747568027E-2</v>
      </c>
      <c r="N235" s="386">
        <f t="shared" si="60"/>
        <v>1.2416065771314599E-4</v>
      </c>
      <c r="O235" s="401">
        <f t="shared" si="61"/>
        <v>3.5609880044695785E-9</v>
      </c>
      <c r="P235" s="386">
        <f t="shared" si="62"/>
        <v>-6.4840091628847827E-3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5.5475537635872707E-2</v>
      </c>
      <c r="N236" s="386">
        <f t="shared" si="60"/>
        <v>1.0076720508694903E-4</v>
      </c>
      <c r="O236" s="401">
        <f t="shared" si="61"/>
        <v>2.5924913327202148E-9</v>
      </c>
      <c r="P236" s="386">
        <f t="shared" si="62"/>
        <v>-5.8441998951090906E-3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4.9786429485156714E-2</v>
      </c>
      <c r="N237" s="386">
        <f t="shared" si="60"/>
        <v>8.1563065247369781E-5</v>
      </c>
      <c r="O237" s="401">
        <f t="shared" si="61"/>
        <v>1.8822196579115769E-9</v>
      </c>
      <c r="P237" s="386">
        <f t="shared" si="62"/>
        <v>-5.2537377771929164E-3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4.4571516887750795E-2</v>
      </c>
      <c r="N238" s="386">
        <f t="shared" si="60"/>
        <v>6.584240125501184E-5</v>
      </c>
      <c r="O238" s="401">
        <f t="shared" si="61"/>
        <v>1.36279021401009E-9</v>
      </c>
      <c r="P238" s="386">
        <f t="shared" si="62"/>
        <v>-4.7106087791117584E-3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3.980491526082558E-2</v>
      </c>
      <c r="N239" s="386">
        <f t="shared" si="60"/>
        <v>5.3009571805318068E-5</v>
      </c>
      <c r="O239" s="401">
        <f t="shared" si="61"/>
        <v>9.8399505210622351E-10</v>
      </c>
      <c r="P239" s="386">
        <f t="shared" si="62"/>
        <v>-4.2126346477443753E-3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3.5460498798702167E-2</v>
      </c>
      <c r="N240" s="386">
        <f t="shared" si="60"/>
        <v>4.2563584576549296E-5</v>
      </c>
      <c r="O240" s="401">
        <f t="shared" si="61"/>
        <v>7.0853550804272913E-10</v>
      </c>
      <c r="P240" s="386">
        <f t="shared" si="62"/>
        <v>-3.7575166320242123E-3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3.1512141790152493E-2</v>
      </c>
      <c r="N241" s="386">
        <f t="shared" si="60"/>
        <v>3.4084438701065256E-5</v>
      </c>
      <c r="O241" s="401">
        <f t="shared" si="61"/>
        <v>5.0878540269749806E-10</v>
      </c>
      <c r="P241" s="386">
        <f t="shared" si="62"/>
        <v>-3.3428750005888579E-3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2.7933937144130006E-2</v>
      </c>
      <c r="N242" s="386">
        <f t="shared" si="60"/>
        <v>2.7221181297498731E-5</v>
      </c>
      <c r="O242" s="401">
        <f t="shared" si="61"/>
        <v>3.6434399941498441E-10</v>
      </c>
      <c r="P242" s="386">
        <f t="shared" si="62"/>
        <v>-2.9662844030231058E-3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2.4700391418516765E-2</v>
      </c>
      <c r="N243" s="386">
        <f t="shared" si="60"/>
        <v>2.1681509373705499E-5</v>
      </c>
      <c r="O243" s="401">
        <f t="shared" si="61"/>
        <v>2.6019081333927829E-10</v>
      </c>
      <c r="P243" s="386">
        <f t="shared" si="62"/>
        <v>-2.6253051677707804E-3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2.1786596071033559E-2</v>
      </c>
      <c r="N244" s="386">
        <f t="shared" si="60"/>
        <v>1.7222756590773436E-5</v>
      </c>
      <c r="O244" s="401">
        <f t="shared" si="61"/>
        <v>1.8529999756822235E-10</v>
      </c>
      <c r="P244" s="386">
        <f t="shared" si="62"/>
        <v>-2.3175106671125029E-3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1.9168375042971475E-2</v>
      </c>
      <c r="N245" s="386">
        <f t="shared" si="60"/>
        <v>1.3644113864563767E-5</v>
      </c>
      <c r="O245" s="401">
        <f t="shared" si="61"/>
        <v>1.3160172951387494E-10</v>
      </c>
      <c r="P245" s="386">
        <f t="shared" si="62"/>
        <v>-2.0405109120794304E-3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1.6822409139677197E-2</v>
      </c>
      <c r="N246" s="386">
        <f t="shared" si="60"/>
        <v>1.0779943128036429E-5</v>
      </c>
      <c r="O246" s="401">
        <f t="shared" si="61"/>
        <v>9.3207275231321773E-11</v>
      </c>
      <c r="P246" s="386">
        <f t="shared" si="62"/>
        <v>-1.7919725676875131E-3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1.4726337982972459E-2</v>
      </c>
      <c r="N247" s="386">
        <f t="shared" si="60"/>
        <v>8.4940544132772189E-6</v>
      </c>
      <c r="O247" s="401">
        <f t="shared" si="61"/>
        <v>6.5832450601988057E-11</v>
      </c>
      <c r="P247" s="386">
        <f t="shared" si="62"/>
        <v>-1.5696356013975951E-3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1.2858840577477382E-2</v>
      </c>
      <c r="N248" s="386">
        <f t="shared" si="60"/>
        <v>6.6748274185624012E-6</v>
      </c>
      <c r="O248" s="401">
        <f t="shared" si="61"/>
        <v>4.6369408313040594E-11</v>
      </c>
      <c r="P248" s="386">
        <f t="shared" si="62"/>
        <v>-1.3713267952920496E-3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1.1199695753935424E-2</v>
      </c>
      <c r="N249" s="386">
        <f t="shared" si="60"/>
        <v>5.2310696480595276E-6</v>
      </c>
      <c r="O249" s="401">
        <f t="shared" si="61"/>
        <v>3.2570501851125755E-11</v>
      </c>
      <c r="P249" s="386">
        <f t="shared" si="62"/>
        <v>-1.1949703652347572E-3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9.7298239281553012E-3</v>
      </c>
      <c r="N250" s="386">
        <f t="shared" si="60"/>
        <v>4.0885138493096385E-6</v>
      </c>
      <c r="O250" s="401">
        <f t="shared" si="61"/>
        <v>2.2814861111442042E-11</v>
      </c>
      <c r="P250" s="386">
        <f t="shared" si="62"/>
        <v>-1.038595938453551E-3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8.4313117451579322E-3</v>
      </c>
      <c r="N251" s="386">
        <f t="shared" si="60"/>
        <v>3.1868676639845717E-6</v>
      </c>
      <c r="O251" s="401">
        <f t="shared" si="61"/>
        <v>1.5937196007342891E-11</v>
      </c>
      <c r="P251" s="386">
        <f t="shared" si="62"/>
        <v>-9.0034414483039548E-4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7.287421266577665E-3</v>
      </c>
      <c r="N252" s="386">
        <f t="shared" si="60"/>
        <v>2.4773380406517553E-6</v>
      </c>
      <c r="O252" s="401">
        <f t="shared" si="61"/>
        <v>1.1102119223949103E-11</v>
      </c>
      <c r="P252" s="386">
        <f t="shared" si="62"/>
        <v>-7.7847007703155135E-4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6.2825854081085541E-3</v>
      </c>
      <c r="N253" s="386">
        <f t="shared" si="60"/>
        <v>1.9205619580242583E-6</v>
      </c>
      <c r="O253" s="401">
        <f t="shared" si="61"/>
        <v>7.7125528186172687E-12</v>
      </c>
      <c r="P253" s="386">
        <f t="shared" si="62"/>
        <v>-6.713448708341274E-4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5.4023913462415418E-3</v>
      </c>
      <c r="N254" s="386">
        <f t="shared" si="60"/>
        <v>1.484883316249519E-6</v>
      </c>
      <c r="O254" s="401">
        <f t="shared" si="61"/>
        <v>5.3430593283110284E-12</v>
      </c>
      <c r="P254" s="386">
        <f t="shared" si="62"/>
        <v>-5.7745565003132797E-4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4.6335535935885797E-3</v>
      </c>
      <c r="N255" s="386">
        <f t="shared" si="60"/>
        <v>1.14492346303674E-6</v>
      </c>
      <c r="O255" s="401">
        <f t="shared" si="61"/>
        <v>3.6913250234249517E-12</v>
      </c>
      <c r="P255" s="386">
        <f t="shared" si="62"/>
        <v>-4.9540407055180492E-4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3.9638783939385802E-3</v>
      </c>
      <c r="N256" s="386">
        <f t="shared" si="60"/>
        <v>8.8039971790632165E-7</v>
      </c>
      <c r="O256" s="401">
        <f t="shared" si="61"/>
        <v>2.5431323713576148E-12</v>
      </c>
      <c r="P256" s="386">
        <f t="shared" si="62"/>
        <v>-4.2390368637221931E-4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3.3822210162021693E-3</v>
      </c>
      <c r="N257" s="386">
        <f t="shared" si="60"/>
        <v>6.7515246054972167E-7</v>
      </c>
      <c r="O257" s="401">
        <f t="shared" si="61"/>
        <v>1.7472689961550714E-12</v>
      </c>
      <c r="P257" s="386">
        <f t="shared" si="62"/>
        <v>-3.6177634588502891E-4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2.8784374349710706E-3</v>
      </c>
      <c r="N258" s="386">
        <f t="shared" si="60"/>
        <v>5.1634688919000027E-7</v>
      </c>
      <c r="O258" s="401">
        <f t="shared" si="61"/>
        <v>1.1971534874533063E-12</v>
      </c>
      <c r="P258" s="386">
        <f t="shared" si="62"/>
        <v>-3.0794781204555155E-4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2.4433317788547515E-3</v>
      </c>
      <c r="N259" s="386">
        <f t="shared" si="60"/>
        <v>3.9382045879943206E-7</v>
      </c>
      <c r="O259" s="401">
        <f t="shared" si="61"/>
        <v>8.1795681339258408E-13</v>
      </c>
      <c r="P259" s="386">
        <f t="shared" si="62"/>
        <v>-2.6144278329888595E-4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2.0686008101833409E-3</v>
      </c>
      <c r="N260" s="386">
        <f t="shared" si="60"/>
        <v>2.9955132757608638E-7</v>
      </c>
      <c r="O260" s="401">
        <f t="shared" si="61"/>
        <v>5.5733195836182858E-13</v>
      </c>
      <c r="P260" s="386">
        <f t="shared" si="62"/>
        <v>-2.2137947536902998E-4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1.7467765749273889E-3</v>
      </c>
      <c r="N261" s="386">
        <f t="shared" si="60"/>
        <v>2.2722691644938564E-7</v>
      </c>
      <c r="O261" s="401">
        <f t="shared" si="61"/>
        <v>3.786970736996409E-13</v>
      </c>
      <c r="P261" s="386">
        <f t="shared" si="62"/>
        <v>-1.8696390684881127E-4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1.4711682333016785E-3</v>
      </c>
      <c r="N262" s="386">
        <f t="shared" si="60"/>
        <v>1.7189496487324263E-7</v>
      </c>
      <c r="O262" s="401">
        <f t="shared" si="61"/>
        <v>2.5662805214210493E-13</v>
      </c>
      <c r="P262" s="386">
        <f t="shared" si="62"/>
        <v>-1.5748401449278531E-4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1.2358039526149112E-3</v>
      </c>
      <c r="N263" s="386">
        <f t="shared" si="60"/>
        <v>1.2968230178600493E-7</v>
      </c>
      <c r="O263" s="401">
        <f t="shared" si="61"/>
        <v>1.7341683644644945E-13</v>
      </c>
      <c r="P263" s="386">
        <f t="shared" si="62"/>
        <v>-1.3230370746559268E-4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1.0353736172237227E-3</v>
      </c>
      <c r="N264" s="386">
        <f t="shared" si="60"/>
        <v>9.756898244894785E-8</v>
      </c>
      <c r="O264" s="401">
        <f t="shared" si="61"/>
        <v>1.1685097334179773E-13</v>
      </c>
      <c r="P264" s="386">
        <f t="shared" si="62"/>
        <v>-1.1085695378853537E-4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8.6517298823607369E-4</v>
      </c>
      <c r="N265" s="386">
        <f t="shared" si="60"/>
        <v>7.3207521600338055E-8</v>
      </c>
      <c r="O265" s="401">
        <f t="shared" si="61"/>
        <v>7.8492767840998567E-14</v>
      </c>
      <c r="P265" s="386">
        <f t="shared" si="62"/>
        <v>-9.2641977050475515E-5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7.2104982974918741E-4</v>
      </c>
      <c r="N266" s="392">
        <f t="shared" si="60"/>
        <v>5.4778717950565436E-8</v>
      </c>
      <c r="O266" s="402">
        <f t="shared" si="61"/>
        <v>5.262457136723242E-14</v>
      </c>
      <c r="P266" s="392">
        <f t="shared" si="62"/>
        <v>-7.7215627268686874E-5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P266"/>
  <sheetViews>
    <sheetView topLeftCell="A3" workbookViewId="0">
      <selection activeCell="A17" sqref="A17:C22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0.14124157659997194</v>
      </c>
      <c r="L5" s="377">
        <f>C106</f>
        <v>0.71621497083189323</v>
      </c>
      <c r="M5" s="377">
        <f>K5</f>
        <v>0.14124157659997194</v>
      </c>
      <c r="N5" s="377">
        <f>0</f>
        <v>0</v>
      </c>
      <c r="O5" s="378">
        <f>0</f>
        <v>0</v>
      </c>
      <c r="P5" s="371"/>
      <c r="Q5" s="376">
        <f>K5</f>
        <v>0.14124157659997194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0.14124157659997194</v>
      </c>
      <c r="M6" s="383">
        <f t="shared" si="0"/>
        <v>0.71621497083189323</v>
      </c>
      <c r="N6" s="383">
        <f t="shared" si="0"/>
        <v>0.14124157659997194</v>
      </c>
      <c r="O6" s="384">
        <f>0</f>
        <v>0</v>
      </c>
      <c r="P6" s="371"/>
      <c r="Q6" s="382">
        <f>L5</f>
        <v>0.71621497083189323</v>
      </c>
      <c r="R6" s="383">
        <f>Q5</f>
        <v>0.14124157659997194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2xCDR'!K32/'M5E 850S4500 32GFC EQ &amp; 2xCDR'!Tb_eff</f>
        <v>1.1955904844205827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0.14124157659997194</v>
      </c>
      <c r="N7" s="389">
        <f t="shared" si="0"/>
        <v>0.71621497083189323</v>
      </c>
      <c r="O7" s="390">
        <f>N6</f>
        <v>0.14124157659997194</v>
      </c>
      <c r="P7" s="371"/>
      <c r="Q7" s="382">
        <f>Q5</f>
        <v>0.14124157659997194</v>
      </c>
      <c r="R7" s="383">
        <f>Q6</f>
        <v>0.71621497083189323</v>
      </c>
      <c r="S7" s="384">
        <f>R6</f>
        <v>0.14124157659997194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0.14124157659997194</v>
      </c>
      <c r="S8" s="384">
        <f>R7</f>
        <v>0.71621497083189323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0.14124157659997194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15.625752211926471</v>
      </c>
      <c r="C12" s="366" t="s">
        <v>229</v>
      </c>
      <c r="E12" s="365"/>
      <c r="F12" s="365"/>
      <c r="J12" s="370"/>
      <c r="K12" s="379">
        <f t="array" ref="K12:M14">MMULT(K5:O7,Q5:S9)</f>
        <v>0.55286225036462122</v>
      </c>
      <c r="L12" s="380">
        <v>0.20231866332959902</v>
      </c>
      <c r="M12" s="381">
        <v>1.994918296044574E-2</v>
      </c>
      <c r="N12" s="371"/>
      <c r="O12" s="379">
        <f t="shared" ref="O12:Q14" si="1">$B$9^2*K12</f>
        <v>0.27643112518231067</v>
      </c>
      <c r="P12" s="380">
        <f t="shared" si="1"/>
        <v>0.10115933166479954</v>
      </c>
      <c r="Q12" s="381">
        <f t="shared" si="1"/>
        <v>9.9745914802228716E-3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0.20231866332959902</v>
      </c>
      <c r="L13" s="386">
        <v>0.55286225036462122</v>
      </c>
      <c r="M13" s="387">
        <v>0.20231866332959902</v>
      </c>
      <c r="N13" s="371"/>
      <c r="O13" s="385">
        <f t="shared" si="1"/>
        <v>0.10115933166479954</v>
      </c>
      <c r="P13" s="386">
        <f t="shared" si="1"/>
        <v>0.27643112518231067</v>
      </c>
      <c r="Q13" s="387">
        <f t="shared" si="1"/>
        <v>0.10115933166479954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1.2727949580538476</v>
      </c>
      <c r="C14" s="366" t="s">
        <v>236</v>
      </c>
      <c r="E14" s="365"/>
      <c r="F14" s="365"/>
      <c r="J14" s="370"/>
      <c r="K14" s="391">
        <v>1.994918296044574E-2</v>
      </c>
      <c r="L14" s="392">
        <v>0.20231866332959902</v>
      </c>
      <c r="M14" s="393">
        <v>0.55286225036462122</v>
      </c>
      <c r="N14" s="371"/>
      <c r="O14" s="391">
        <f t="shared" si="1"/>
        <v>9.9745914802228716E-3</v>
      </c>
      <c r="P14" s="392">
        <f t="shared" si="1"/>
        <v>0.10115933166479954</v>
      </c>
      <c r="Q14" s="393">
        <f t="shared" si="1"/>
        <v>0.27643112518231067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1.1925424402931646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3.6408424291214381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2.7646250721453307</v>
      </c>
      <c r="C17" s="366" t="s">
        <v>18</v>
      </c>
      <c r="E17" s="365"/>
      <c r="F17" s="365"/>
      <c r="J17" s="370"/>
      <c r="K17" s="379">
        <f t="shared" ref="K17:M19" si="3">O12+S12</f>
        <v>0.27864402259317095</v>
      </c>
      <c r="L17" s="380">
        <f t="shared" si="3"/>
        <v>0.10115933166479954</v>
      </c>
      <c r="M17" s="381">
        <f t="shared" si="3"/>
        <v>9.9745914802228716E-3</v>
      </c>
      <c r="N17" s="371"/>
      <c r="O17" s="367">
        <f t="array" ref="O17:Q19">MINVERSE(K17:M19)</f>
        <v>4.1847826892507305</v>
      </c>
      <c r="P17" s="368">
        <v>-1.6872421767688275</v>
      </c>
      <c r="Q17" s="369">
        <v>0.46273662000661814</v>
      </c>
      <c r="R17" s="371"/>
      <c r="S17" s="400">
        <f>$B$9^2*M5</f>
        <v>7.0620788299985984E-2</v>
      </c>
      <c r="T17" s="371"/>
      <c r="U17" s="401">
        <f t="array" ref="U17:U19">MMULT(O17:Q19,S17:S19)</f>
        <v>-0.27600257595125266</v>
      </c>
      <c r="V17" s="371"/>
      <c r="W17" s="401">
        <f>U17/$U$18</f>
        <v>-0.18578777014449385</v>
      </c>
      <c r="X17" s="375"/>
    </row>
    <row r="18" spans="1:26" ht="15">
      <c r="A18" s="441" t="s">
        <v>259</v>
      </c>
      <c r="B18" s="365">
        <f ca="1">-10*LOG(1-2*I191)-B17</f>
        <v>-2.3198412989671624E-2</v>
      </c>
      <c r="C18" s="366" t="s">
        <v>18</v>
      </c>
      <c r="E18" s="365"/>
      <c r="F18" s="365"/>
      <c r="J18" s="370"/>
      <c r="K18" s="385">
        <f t="shared" si="3"/>
        <v>0.10115933166479954</v>
      </c>
      <c r="L18" s="386">
        <f t="shared" si="3"/>
        <v>0.27864402259317095</v>
      </c>
      <c r="M18" s="387">
        <f t="shared" si="3"/>
        <v>0.10115933166479954</v>
      </c>
      <c r="N18" s="371"/>
      <c r="O18" s="370">
        <v>-1.6872421767688275</v>
      </c>
      <c r="P18" s="371">
        <v>4.8138860810074542</v>
      </c>
      <c r="Q18" s="375">
        <v>-1.6872421767688275</v>
      </c>
      <c r="R18" s="371"/>
      <c r="S18" s="403">
        <f>$B$9^2*M6</f>
        <v>0.35810748541594667</v>
      </c>
      <c r="T18" s="371"/>
      <c r="U18" s="401">
        <v>1.485579894395608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-1.2755249421429313</v>
      </c>
      <c r="C19" s="366" t="s">
        <v>18</v>
      </c>
      <c r="E19" s="365"/>
      <c r="F19" s="365"/>
      <c r="J19" s="370"/>
      <c r="K19" s="391">
        <f t="shared" si="3"/>
        <v>9.9745914802228716E-3</v>
      </c>
      <c r="L19" s="392">
        <f t="shared" si="3"/>
        <v>0.10115933166479954</v>
      </c>
      <c r="M19" s="393">
        <f t="shared" si="3"/>
        <v>0.27864402259317095</v>
      </c>
      <c r="N19" s="371"/>
      <c r="O19" s="397">
        <v>0.46273662000661808</v>
      </c>
      <c r="P19" s="398">
        <v>-1.6872421767688275</v>
      </c>
      <c r="Q19" s="399">
        <v>4.1847826892507296</v>
      </c>
      <c r="R19" s="371"/>
      <c r="S19" s="404">
        <f>$B$9^2*M7</f>
        <v>7.0620788299985984E-2</v>
      </c>
      <c r="T19" s="371"/>
      <c r="U19" s="402">
        <v>-0.27600257595125277</v>
      </c>
      <c r="V19" s="371"/>
      <c r="W19" s="402">
        <f>U19/$U$18</f>
        <v>-0.18578777014449391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1.2535879493160751</v>
      </c>
      <c r="C21" s="365"/>
      <c r="E21" s="365"/>
      <c r="F21" s="365"/>
      <c r="J21" s="370"/>
      <c r="K21" s="405" t="s">
        <v>245</v>
      </c>
      <c r="L21" s="406">
        <f>W17</f>
        <v>-0.18578777014449385</v>
      </c>
      <c r="M21" s="406">
        <f>W18</f>
        <v>1</v>
      </c>
      <c r="N21" s="407">
        <f>W19</f>
        <v>-0.18578777014449391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0.84436969686420571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4.1777911852225458E-8</v>
      </c>
      <c r="C26" s="386">
        <f>0.5*SIGN(2*A26+$B$6)*ERF((2.563*(ABS(2*A26+$B$6)))/(2*SQRT(2)*$B$7))-0.5*SIGN(2*A26-$B$6)*ERF((2.563*(ABS(2*A26-$B$6)))/(2*SQRT(2)*$B$7))</f>
        <v>6.5089620613839605E-4</v>
      </c>
      <c r="D26" s="401">
        <f>0.5*SIGN(2*(A26+$B$6)+$B$6)*ERF((2.563*(ABS(2*(A26+$B$6)+$B$6)))/(2*SQRT(2)*$B$7))-0.5*SIGN(2*(A26+$B$6)-$B$6)*ERF((2.563*(ABS(2*(A26+$B$6)-$B$6)))/(2*SQRT(2)*$B$7))</f>
        <v>0.14124157659997194</v>
      </c>
      <c r="E26" s="386">
        <f t="shared" ref="E26:E57" si="4">C26+$B$13*B26+$B$13*D26</f>
        <v>-1.4485085723527354E-2</v>
      </c>
      <c r="F26" s="401">
        <f t="shared" ref="F26:F89" si="5">$B$14*E26</f>
        <v>-1.8436544075883386E-2</v>
      </c>
      <c r="G26" s="403">
        <f>F66</f>
        <v>8.1992865414618504E-2</v>
      </c>
      <c r="H26" s="403">
        <f>1-G26</f>
        <v>0.91800713458538152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3.1197266991966899E-14</v>
      </c>
      <c r="N26" s="386">
        <f>0.5*SIGN(2*L26+$B$6)*ERF((2.563*(ABS(2*L26+$B$6)))/(2*SQRT(2)*$B$7))-0.5*SIGN(2*L26-$B$6)*ERF((2.563*(ABS(2*L26-$B$6)))/(2*SQRT(2)*$B$7))</f>
        <v>4.1777911852225458E-8</v>
      </c>
      <c r="O26" s="401">
        <f>0.5*SIGN(2*(L26+$B$6)+$B$6)*ERF((2.563*(ABS(2*(L26+$B$6)+$B$6)))/(2*SQRT(2)*$B$7))-0.5*SIGN(2*(L26+$B$6)-$B$6)*ERF((2.563*(ABS(2*(L26+$B$6)-$B$6)))/(2*SQRT(2)*$B$7))</f>
        <v>6.5089620613839605E-4</v>
      </c>
      <c r="P26" s="386">
        <f>N26+$B$13*M26+$B$13*O26</f>
        <v>-6.9710702467639228E-5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5.6125667446949024E-8</v>
      </c>
      <c r="C27" s="386">
        <f t="shared" ref="C27:C90" si="7">0.5*SIGN(2*A27+$B$6)*ERF((2.563*(ABS(2*A27+$B$6)))/(2*SQRT(2)*$B$7))-0.5*SIGN(2*A27-$B$6)*ERF((2.563*(ABS(2*A27-$B$6)))/(2*SQRT(2)*$B$7))</f>
        <v>7.8346395945921854E-4</v>
      </c>
      <c r="D27" s="401">
        <f t="shared" ref="D27:D90" si="8">0.5*SIGN(2*(A27+$B$6)+$B$6)*ERF((2.563*(ABS(2*(A27+$B$6)+$B$6)))/(2*SQRT(2)*$B$7))-0.5*SIGN(2*(A27+$B$6)-$B$6)*ERF((2.563*(ABS(2*(A27+$B$6)-$B$6)))/(2*SQRT(2)*$B$7))</f>
        <v>0.15349308334730583</v>
      </c>
      <c r="E27" s="386">
        <f t="shared" si="4"/>
        <v>-1.5665436952839982E-2</v>
      </c>
      <c r="F27" s="401">
        <f t="shared" si="5"/>
        <v>-1.993888916928516E-2</v>
      </c>
      <c r="G27" s="403">
        <f t="shared" ref="G27:G90" si="9">F67</f>
        <v>9.7662714781069415E-2</v>
      </c>
      <c r="H27" s="403">
        <f t="shared" ref="H27:H90" si="10">1-G27</f>
        <v>0.90233728521893064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4.6906922790412864E-14</v>
      </c>
      <c r="N27" s="386">
        <f t="shared" ref="N27:N90" si="12">0.5*SIGN(2*L27+$B$6)*ERF((2.563*(ABS(2*L27+$B$6)))/(2*SQRT(2)*$B$7))-0.5*SIGN(2*L27-$B$6)*ERF((2.563*(ABS(2*L27-$B$6)))/(2*SQRT(2)*$B$7))</f>
        <v>5.6125667446949024E-8</v>
      </c>
      <c r="O27" s="401">
        <f t="shared" ref="O27:O90" si="13">0.5*SIGN(2*(L27+$B$6)+$B$6)*ERF((2.563*(ABS(2*(L27+$B$6)+$B$6)))/(2*SQRT(2)*$B$7))-0.5*SIGN(2*(L27+$B$6)-$B$6)*ERF((2.563*(ABS(2*(L27+$B$6)-$B$6)))/(2*SQRT(2)*$B$7))</f>
        <v>7.8346395945921854E-4</v>
      </c>
      <c r="P27" s="386">
        <f t="shared" ref="P27:P90" si="14">N27+$B$13*M27+$B$13*O27</f>
        <v>-8.390281270935905E-5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7.5191001092100862E-8</v>
      </c>
      <c r="C28" s="386">
        <f t="shared" si="7"/>
        <v>9.4050372147225225E-4</v>
      </c>
      <c r="D28" s="401">
        <f t="shared" si="8"/>
        <v>0.1664145412077524</v>
      </c>
      <c r="E28" s="386">
        <f t="shared" si="4"/>
        <v>-1.6893111154737652E-2</v>
      </c>
      <c r="F28" s="401">
        <f t="shared" si="5"/>
        <v>-2.1501466703593295E-2</v>
      </c>
      <c r="G28" s="403">
        <f t="shared" si="9"/>
        <v>0.11436998630562825</v>
      </c>
      <c r="H28" s="403">
        <f t="shared" si="10"/>
        <v>0.88563001369437178</v>
      </c>
      <c r="I28" s="403"/>
      <c r="J28" s="375"/>
      <c r="L28" s="385">
        <v>-2.95</v>
      </c>
      <c r="M28" s="401">
        <f t="shared" si="11"/>
        <v>7.0277117458772409E-14</v>
      </c>
      <c r="N28" s="386">
        <f t="shared" si="12"/>
        <v>7.5191001092100862E-8</v>
      </c>
      <c r="O28" s="401">
        <f t="shared" si="13"/>
        <v>9.4050372147225225E-4</v>
      </c>
      <c r="P28" s="386">
        <f t="shared" si="14"/>
        <v>-1.0071271767299995E-4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1.0045242154754774E-7</v>
      </c>
      <c r="C29" s="386">
        <f t="shared" si="7"/>
        <v>1.1259993112151534E-3</v>
      </c>
      <c r="D29" s="401">
        <f t="shared" si="8"/>
        <v>0.18000130046976698</v>
      </c>
      <c r="E29" s="386">
        <f t="shared" si="4"/>
        <v>-1.8163626388084955E-2</v>
      </c>
      <c r="F29" s="401">
        <f t="shared" si="5"/>
        <v>-2.3118572086728351E-2</v>
      </c>
      <c r="G29" s="403">
        <f t="shared" si="9"/>
        <v>0.13210671971997212</v>
      </c>
      <c r="H29" s="403">
        <f t="shared" si="10"/>
        <v>0.86789328028002788</v>
      </c>
      <c r="I29" s="403"/>
      <c r="J29" s="375"/>
      <c r="L29" s="385">
        <v>-2.9249999999999998</v>
      </c>
      <c r="M29" s="401">
        <f t="shared" si="11"/>
        <v>1.0502709812953981E-13</v>
      </c>
      <c r="N29" s="386">
        <f t="shared" si="12"/>
        <v>1.0045242154754774E-7</v>
      </c>
      <c r="O29" s="401">
        <f t="shared" si="13"/>
        <v>1.1259993112151534E-3</v>
      </c>
      <c r="P29" s="386">
        <f t="shared" si="14"/>
        <v>-1.2056585985023972E-4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1.3382763403013698E-7</v>
      </c>
      <c r="C30" s="386">
        <f t="shared" si="7"/>
        <v>1.3444783073068844E-3</v>
      </c>
      <c r="D30" s="401">
        <f t="shared" si="8"/>
        <v>0.19424404789062699</v>
      </c>
      <c r="E30" s="386">
        <f t="shared" si="4"/>
        <v>-1.9471457237727051E-2</v>
      </c>
      <c r="F30" s="401">
        <f t="shared" si="5"/>
        <v>-2.4783172598140089E-2</v>
      </c>
      <c r="G30" s="403">
        <f t="shared" si="9"/>
        <v>0.15085795818508937</v>
      </c>
      <c r="H30" s="403">
        <f t="shared" si="10"/>
        <v>0.8491420418149106</v>
      </c>
      <c r="I30" s="403"/>
      <c r="J30" s="375"/>
      <c r="L30" s="385">
        <v>-2.9</v>
      </c>
      <c r="M30" s="401">
        <f t="shared" si="11"/>
        <v>1.5659695762337833E-13</v>
      </c>
      <c r="N30" s="386">
        <f t="shared" si="12"/>
        <v>1.3382763403013698E-7</v>
      </c>
      <c r="O30" s="401">
        <f t="shared" si="13"/>
        <v>1.3444783073068844E-3</v>
      </c>
      <c r="P30" s="386">
        <f t="shared" si="14"/>
        <v>-1.4394551385404032E-4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1.7779629374325978E-7</v>
      </c>
      <c r="C31" s="386">
        <f t="shared" si="7"/>
        <v>1.6010671940804855E-3</v>
      </c>
      <c r="D31" s="401">
        <f t="shared" si="8"/>
        <v>0.20912858148417518</v>
      </c>
      <c r="E31" s="386">
        <f t="shared" si="4"/>
        <v>-2.0809955546920927E-2</v>
      </c>
      <c r="F31" s="401">
        <f t="shared" si="5"/>
        <v>-2.6486806497445652E-2</v>
      </c>
      <c r="G31" s="403">
        <f t="shared" si="9"/>
        <v>0.17060147276661816</v>
      </c>
      <c r="H31" s="403">
        <f t="shared" si="10"/>
        <v>0.82939852723338181</v>
      </c>
      <c r="I31" s="403"/>
      <c r="J31" s="375"/>
      <c r="L31" s="385">
        <v>-2.875</v>
      </c>
      <c r="M31" s="401">
        <f t="shared" si="11"/>
        <v>2.3270274596143281E-13</v>
      </c>
      <c r="N31" s="386">
        <f t="shared" si="12"/>
        <v>1.7779629374325978E-7</v>
      </c>
      <c r="O31" s="401">
        <f t="shared" si="13"/>
        <v>1.6010671940804855E-3</v>
      </c>
      <c r="P31" s="386">
        <f t="shared" si="14"/>
        <v>-1.7139857333173873E-4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2.3555471673208928E-7</v>
      </c>
      <c r="C32" s="386">
        <f t="shared" si="7"/>
        <v>1.9015488298005367E-3</v>
      </c>
      <c r="D32" s="401">
        <f t="shared" si="8"/>
        <v>0.22463562484029959</v>
      </c>
      <c r="E32" s="386">
        <f t="shared" si="4"/>
        <v>-2.2171273067475916E-2</v>
      </c>
      <c r="F32" s="401">
        <f t="shared" si="5"/>
        <v>-2.8219484573918409E-2</v>
      </c>
      <c r="G32" s="403">
        <f t="shared" si="9"/>
        <v>0.19130754419961096</v>
      </c>
      <c r="H32" s="403">
        <f t="shared" si="10"/>
        <v>0.80869245580038907</v>
      </c>
      <c r="I32" s="403"/>
      <c r="J32" s="375"/>
      <c r="L32" s="385">
        <v>-2.85</v>
      </c>
      <c r="M32" s="401">
        <f t="shared" si="11"/>
        <v>3.4494629375103614E-13</v>
      </c>
      <c r="N32" s="386">
        <f t="shared" si="12"/>
        <v>2.3555471673208928E-7</v>
      </c>
      <c r="O32" s="401">
        <f t="shared" si="13"/>
        <v>1.9015488298005367E-3</v>
      </c>
      <c r="P32" s="386">
        <f t="shared" si="14"/>
        <v>-2.0354155476423556E-4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3.1121018795321476E-7</v>
      </c>
      <c r="C33" s="386">
        <f t="shared" si="7"/>
        <v>2.252421747670097E-3</v>
      </c>
      <c r="D33" s="401">
        <f t="shared" si="8"/>
        <v>0.24074068536545118</v>
      </c>
      <c r="E33" s="386">
        <f t="shared" si="4"/>
        <v>-2.3546286988091376E-2</v>
      </c>
      <c r="F33" s="401">
        <f t="shared" si="5"/>
        <v>-2.9969595359331618E-2</v>
      </c>
      <c r="G33" s="403">
        <f t="shared" si="9"/>
        <v>0.21293880742529037</v>
      </c>
      <c r="H33" s="403">
        <f t="shared" si="10"/>
        <v>0.78706119257470963</v>
      </c>
      <c r="I33" s="403"/>
      <c r="J33" s="375"/>
      <c r="L33" s="385">
        <v>-2.8250000000000002</v>
      </c>
      <c r="M33" s="401">
        <f t="shared" si="11"/>
        <v>5.0981441290787188E-13</v>
      </c>
      <c r="N33" s="386">
        <f t="shared" si="12"/>
        <v>3.1121018795321476E-7</v>
      </c>
      <c r="O33" s="401">
        <f t="shared" si="13"/>
        <v>2.252421747670097E-3</v>
      </c>
      <c r="P33" s="386">
        <f t="shared" si="14"/>
        <v>-2.4106675807650306E-4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4.1002413903035162E-7</v>
      </c>
      <c r="C34" s="386">
        <f t="shared" si="7"/>
        <v>2.6609606799124497E-3</v>
      </c>
      <c r="D34" s="401">
        <f t="shared" si="8"/>
        <v>0.25741396033089414</v>
      </c>
      <c r="E34" s="386">
        <f t="shared" si="4"/>
        <v>-2.4924529368112628E-2</v>
      </c>
      <c r="F34" s="401">
        <f t="shared" si="5"/>
        <v>-3.1723815311598805E-2</v>
      </c>
      <c r="G34" s="403">
        <f t="shared" si="9"/>
        <v>0.23545016370663563</v>
      </c>
      <c r="H34" s="403">
        <f t="shared" si="10"/>
        <v>0.76454983629336437</v>
      </c>
      <c r="I34" s="403"/>
      <c r="J34" s="375"/>
      <c r="L34" s="385">
        <v>-2.8</v>
      </c>
      <c r="M34" s="401">
        <f t="shared" si="11"/>
        <v>7.5134343191507469E-13</v>
      </c>
      <c r="N34" s="386">
        <f t="shared" si="12"/>
        <v>4.1002413903035162E-7</v>
      </c>
      <c r="O34" s="401">
        <f t="shared" si="13"/>
        <v>2.6609606799124497E-3</v>
      </c>
      <c r="P34" s="386">
        <f t="shared" si="14"/>
        <v>-2.8474850944787216E-4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5.3871541255690047E-7</v>
      </c>
      <c r="C35" s="386">
        <f t="shared" si="7"/>
        <v>3.1352775670419608E-3</v>
      </c>
      <c r="D35" s="401">
        <f t="shared" si="8"/>
        <v>0.2746202940246828</v>
      </c>
      <c r="E35" s="386">
        <f t="shared" si="4"/>
        <v>-2.6294121569004122E-2</v>
      </c>
      <c r="F35" s="401">
        <f t="shared" si="5"/>
        <v>-3.3467025359483371E-2</v>
      </c>
      <c r="G35" s="403">
        <f t="shared" si="9"/>
        <v>0.2587887643405834</v>
      </c>
      <c r="H35" s="403">
        <f t="shared" si="10"/>
        <v>0.7412112356594166</v>
      </c>
      <c r="I35" s="403"/>
      <c r="J35" s="375"/>
      <c r="L35" s="385">
        <v>-2.7749999999999999</v>
      </c>
      <c r="M35" s="401">
        <f t="shared" si="11"/>
        <v>1.1041723091409494E-12</v>
      </c>
      <c r="N35" s="386">
        <f t="shared" si="12"/>
        <v>5.3871541255690047E-7</v>
      </c>
      <c r="O35" s="401">
        <f t="shared" si="13"/>
        <v>3.1352775670419608E-3</v>
      </c>
      <c r="P35" s="386">
        <f t="shared" si="14"/>
        <v>-3.354493960305008E-4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7.0583711092586654E-7</v>
      </c>
      <c r="C36" s="386">
        <f t="shared" si="7"/>
        <v>3.6843821803299592E-3</v>
      </c>
      <c r="D36" s="401">
        <f t="shared" si="8"/>
        <v>0.29231918863527084</v>
      </c>
      <c r="E36" s="386">
        <f t="shared" si="4"/>
        <v>-2.7641714838596471E-2</v>
      </c>
      <c r="F36" s="401">
        <f t="shared" si="5"/>
        <v>-3.5182235278527811E-2</v>
      </c>
      <c r="G36" s="403">
        <f t="shared" si="9"/>
        <v>0.28289406909570308</v>
      </c>
      <c r="H36" s="403">
        <f t="shared" si="10"/>
        <v>0.71710593090429686</v>
      </c>
      <c r="I36" s="403"/>
      <c r="J36" s="375"/>
      <c r="L36" s="385">
        <v>-2.75</v>
      </c>
      <c r="M36" s="401">
        <f t="shared" si="11"/>
        <v>1.6181500583911657E-12</v>
      </c>
      <c r="N36" s="386">
        <f t="shared" si="12"/>
        <v>7.0583711092586654E-7</v>
      </c>
      <c r="O36" s="401">
        <f t="shared" si="13"/>
        <v>3.6843821803299592E-3</v>
      </c>
      <c r="P36" s="386">
        <f t="shared" si="14"/>
        <v>-3.9412638563200784E-4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9.2224320585865271E-7</v>
      </c>
      <c r="C37" s="386">
        <f t="shared" si="7"/>
        <v>4.3182413477015902E-3</v>
      </c>
      <c r="D37" s="401">
        <f t="shared" si="8"/>
        <v>0.31046487076216034</v>
      </c>
      <c r="E37" s="386">
        <f t="shared" si="4"/>
        <v>-2.8952438262723999E-2</v>
      </c>
      <c r="F37" s="401">
        <f t="shared" si="5"/>
        <v>-3.6850517444160402E-2</v>
      </c>
      <c r="G37" s="403">
        <f t="shared" si="9"/>
        <v>0.30769798153181599</v>
      </c>
      <c r="H37" s="403">
        <f t="shared" si="10"/>
        <v>0.69230201846818407</v>
      </c>
      <c r="I37" s="403"/>
      <c r="J37" s="375"/>
      <c r="L37" s="385">
        <v>-2.7250000000000001</v>
      </c>
      <c r="M37" s="401">
        <f t="shared" si="11"/>
        <v>2.3647750424515834E-12</v>
      </c>
      <c r="N37" s="386">
        <f t="shared" si="12"/>
        <v>9.2224320585865271E-7</v>
      </c>
      <c r="O37" s="401">
        <f t="shared" si="13"/>
        <v>4.3182413477015902E-3</v>
      </c>
      <c r="P37" s="386">
        <f t="shared" si="14"/>
        <v>-4.6183670697602636E-4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1.2016642040868497E-6</v>
      </c>
      <c r="C38" s="386">
        <f t="shared" si="7"/>
        <v>5.0478356346245756E-3</v>
      </c>
      <c r="D38" s="401">
        <f t="shared" si="8"/>
        <v>0.32900641466689878</v>
      </c>
      <c r="E38" s="386">
        <f t="shared" si="4"/>
        <v>-3.020985535406592E-2</v>
      </c>
      <c r="F38" s="401">
        <f t="shared" si="5"/>
        <v>-3.8450951578191138E-2</v>
      </c>
      <c r="G38" s="403">
        <f t="shared" si="9"/>
        <v>0.33312506232128797</v>
      </c>
      <c r="H38" s="403">
        <f t="shared" si="10"/>
        <v>0.66687493767871198</v>
      </c>
      <c r="I38" s="403"/>
      <c r="J38" s="375"/>
      <c r="L38" s="385">
        <v>-2.7</v>
      </c>
      <c r="M38" s="401">
        <f t="shared" si="11"/>
        <v>3.4460767572852546E-12</v>
      </c>
      <c r="N38" s="386">
        <f t="shared" si="12"/>
        <v>1.2016642040868497E-6</v>
      </c>
      <c r="O38" s="401">
        <f t="shared" si="13"/>
        <v>5.0478356346245756E-3</v>
      </c>
      <c r="P38" s="386">
        <f t="shared" si="14"/>
        <v>-5.3974334817424646E-4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1.5614147759746011E-6</v>
      </c>
      <c r="C39" s="386">
        <f t="shared" si="7"/>
        <v>5.8852121951825098E-3</v>
      </c>
      <c r="D39" s="401">
        <f t="shared" si="8"/>
        <v>0.34788792256241491</v>
      </c>
      <c r="E39" s="386">
        <f t="shared" si="4"/>
        <v>-3.1395930597387059E-2</v>
      </c>
      <c r="F39" s="401">
        <f t="shared" si="5"/>
        <v>-3.996058216776277E-2</v>
      </c>
      <c r="G39" s="403">
        <f t="shared" si="9"/>
        <v>0.35909282061180431</v>
      </c>
      <c r="H39" s="403">
        <f t="shared" si="10"/>
        <v>0.64090717938819575</v>
      </c>
      <c r="I39" s="403"/>
      <c r="J39" s="375"/>
      <c r="L39" s="385">
        <v>-2.6749999999999998</v>
      </c>
      <c r="M39" s="401">
        <f t="shared" si="11"/>
        <v>5.0077164637229998E-12</v>
      </c>
      <c r="N39" s="386">
        <f t="shared" si="12"/>
        <v>1.5614147759746011E-6</v>
      </c>
      <c r="O39" s="401">
        <f t="shared" si="13"/>
        <v>5.8852121951825098E-3</v>
      </c>
      <c r="P39" s="386">
        <f t="shared" si="14"/>
        <v>-6.2912001281857047E-4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2.0232604127090603E-6</v>
      </c>
      <c r="C40" s="386">
        <f t="shared" si="7"/>
        <v>6.8435323781332325E-3</v>
      </c>
      <c r="D40" s="401">
        <f t="shared" si="8"/>
        <v>0.36704876140746956</v>
      </c>
      <c r="E40" s="386">
        <f t="shared" si="4"/>
        <v>-3.2491007312135785E-2</v>
      </c>
      <c r="F40" s="401">
        <f t="shared" si="5"/>
        <v>-4.1354390288977118E-2</v>
      </c>
      <c r="G40" s="403">
        <f t="shared" si="9"/>
        <v>0.38551208236999579</v>
      </c>
      <c r="H40" s="403">
        <f t="shared" si="10"/>
        <v>0.61448791763000421</v>
      </c>
      <c r="I40" s="403"/>
      <c r="J40" s="375"/>
      <c r="L40" s="385">
        <v>-2.65</v>
      </c>
      <c r="M40" s="401">
        <f t="shared" si="11"/>
        <v>7.2565287112524857E-12</v>
      </c>
      <c r="N40" s="386">
        <f t="shared" si="12"/>
        <v>2.0232604127090603E-6</v>
      </c>
      <c r="O40" s="401">
        <f t="shared" si="13"/>
        <v>6.8435323781332325E-3</v>
      </c>
      <c r="P40" s="386">
        <f t="shared" si="14"/>
        <v>-7.3135535496969106E-4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2.6144749343259832E-6</v>
      </c>
      <c r="C41" s="386">
        <f t="shared" si="7"/>
        <v>7.9371125523781672E-3</v>
      </c>
      <c r="D41" s="401">
        <f t="shared" si="8"/>
        <v>0.3864238548437342</v>
      </c>
      <c r="E41" s="386">
        <f t="shared" si="4"/>
        <v>-3.347379822537426E-2</v>
      </c>
      <c r="F41" s="401">
        <f t="shared" si="5"/>
        <v>-4.2605281608168191E-2</v>
      </c>
      <c r="G41" s="403">
        <f t="shared" si="9"/>
        <v>0.41228743354780639</v>
      </c>
      <c r="H41" s="403">
        <f t="shared" si="10"/>
        <v>0.58771256645219361</v>
      </c>
      <c r="I41" s="403"/>
      <c r="J41" s="375"/>
      <c r="L41" s="385">
        <v>-2.625</v>
      </c>
      <c r="M41" s="401">
        <f t="shared" si="11"/>
        <v>1.0485667889525985E-11</v>
      </c>
      <c r="N41" s="386">
        <f t="shared" si="12"/>
        <v>2.6144749343259832E-6</v>
      </c>
      <c r="O41" s="401">
        <f t="shared" si="13"/>
        <v>7.9371125523781672E-3</v>
      </c>
      <c r="P41" s="386">
        <f t="shared" si="14"/>
        <v>-8.4795629666228032E-4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3.3691260752921615E-6</v>
      </c>
      <c r="C42" s="386">
        <f t="shared" si="7"/>
        <v>9.1814565103225387E-3</v>
      </c>
      <c r="D42" s="401">
        <f t="shared" si="8"/>
        <v>0.40594402810349228</v>
      </c>
      <c r="E42" s="386">
        <f t="shared" si="4"/>
        <v>-3.4321390167790136E-2</v>
      </c>
      <c r="F42" s="401">
        <f t="shared" si="5"/>
        <v>-4.368409235896218E-2</v>
      </c>
      <c r="G42" s="403">
        <f t="shared" si="9"/>
        <v>0.4393177348424574</v>
      </c>
      <c r="H42" s="403">
        <f t="shared" si="10"/>
        <v>0.5606822651575426</v>
      </c>
      <c r="I42" s="403"/>
      <c r="J42" s="375"/>
      <c r="L42" s="385">
        <v>-2.6</v>
      </c>
      <c r="M42" s="401">
        <f t="shared" si="11"/>
        <v>1.5109191675577449E-11</v>
      </c>
      <c r="N42" s="386">
        <f t="shared" si="12"/>
        <v>3.3691260752921615E-6</v>
      </c>
      <c r="O42" s="401">
        <f t="shared" si="13"/>
        <v>9.1814565103225387E-3</v>
      </c>
      <c r="P42" s="386">
        <f t="shared" si="14"/>
        <v>-9.8055021478880931E-4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4.3296324728214763E-6</v>
      </c>
      <c r="C43" s="386">
        <f t="shared" si="7"/>
        <v>1.0593277720713168E-2</v>
      </c>
      <c r="D43" s="401">
        <f t="shared" si="8"/>
        <v>0.42553640294335182</v>
      </c>
      <c r="E43" s="386">
        <f t="shared" si="4"/>
        <v>-3.5009264310290375E-2</v>
      </c>
      <c r="F43" s="401">
        <f t="shared" si="5"/>
        <v>-4.4559615099312104E-2</v>
      </c>
      <c r="G43" s="403">
        <f t="shared" si="9"/>
        <v>0.4664967037991451</v>
      </c>
      <c r="H43" s="403">
        <f t="shared" si="10"/>
        <v>0.5335032962008549</v>
      </c>
      <c r="I43" s="403"/>
      <c r="J43" s="375"/>
      <c r="L43" s="385">
        <v>-2.5750000000000002</v>
      </c>
      <c r="M43" s="401">
        <f t="shared" si="11"/>
        <v>2.1710189201940011E-11</v>
      </c>
      <c r="N43" s="386">
        <f t="shared" si="12"/>
        <v>4.3296324728214763E-6</v>
      </c>
      <c r="O43" s="401">
        <f t="shared" si="13"/>
        <v>1.0593277720713168E-2</v>
      </c>
      <c r="P43" s="386">
        <f t="shared" si="14"/>
        <v>-1.1308857688140063E-3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5.5486422112505096E-6</v>
      </c>
      <c r="C44" s="386">
        <f t="shared" si="7"/>
        <v>1.2190509639505132E-2</v>
      </c>
      <c r="D44" s="401">
        <f t="shared" si="8"/>
        <v>0.44512483893971716</v>
      </c>
      <c r="E44" s="386">
        <f t="shared" si="4"/>
        <v>-3.5511333345325496E-2</v>
      </c>
      <c r="F44" s="401">
        <f t="shared" si="5"/>
        <v>-4.5198646035699765E-2</v>
      </c>
      <c r="G44" s="403">
        <f t="shared" si="9"/>
        <v>0.49371355905460118</v>
      </c>
      <c r="H44" s="403">
        <f t="shared" si="10"/>
        <v>0.50628644094539887</v>
      </c>
      <c r="I44" s="403"/>
      <c r="J44" s="375"/>
      <c r="L44" s="385">
        <v>-2.5499999999999998</v>
      </c>
      <c r="M44" s="401">
        <f t="shared" si="11"/>
        <v>3.1107394438123492E-11</v>
      </c>
      <c r="N44" s="386">
        <f t="shared" si="12"/>
        <v>5.5486422112505096E-6</v>
      </c>
      <c r="O44" s="401">
        <f t="shared" si="13"/>
        <v>1.2190509639505187E-2</v>
      </c>
      <c r="P44" s="386">
        <f t="shared" si="14"/>
        <v>-1.3008321271887964E-3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7.0912906642850437E-6</v>
      </c>
      <c r="C45" s="386">
        <f t="shared" si="7"/>
        <v>1.3992302252930355E-2</v>
      </c>
      <c r="D45" s="401">
        <f t="shared" si="8"/>
        <v>0.46463041682950418</v>
      </c>
      <c r="E45" s="386">
        <f t="shared" si="4"/>
        <v>-3.579999698238491E-2</v>
      </c>
      <c r="F45" s="401">
        <f t="shared" si="5"/>
        <v>-4.5566055657522468E-2</v>
      </c>
      <c r="G45" s="403">
        <f t="shared" si="9"/>
        <v>0.52085372065868574</v>
      </c>
      <c r="H45" s="403">
        <f t="shared" si="10"/>
        <v>0.47914627934131426</v>
      </c>
      <c r="I45" s="403"/>
      <c r="J45" s="375"/>
      <c r="L45" s="385">
        <v>-2.5249999999999999</v>
      </c>
      <c r="M45" s="401">
        <f t="shared" si="11"/>
        <v>4.4447001634750904E-11</v>
      </c>
      <c r="N45" s="386">
        <f t="shared" si="12"/>
        <v>7.0912906642850437E-6</v>
      </c>
      <c r="O45" s="401">
        <f t="shared" si="13"/>
        <v>1.3992302252930355E-2</v>
      </c>
      <c r="P45" s="386">
        <f t="shared" si="14"/>
        <v>-1.4923763390601191E-3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9.0379037346877134E-6</v>
      </c>
      <c r="C46" s="386">
        <f t="shared" si="7"/>
        <v>1.601900302592052E-2</v>
      </c>
      <c r="D46" s="401">
        <f t="shared" si="8"/>
        <v>0.48397195900701617</v>
      </c>
      <c r="E46" s="386">
        <f t="shared" si="4"/>
        <v>-3.5846217067662056E-2</v>
      </c>
      <c r="F46" s="401">
        <f t="shared" si="5"/>
        <v>-4.5624884349024043E-2</v>
      </c>
      <c r="G46" s="403">
        <f t="shared" si="9"/>
        <v>0.54779955965690286</v>
      </c>
      <c r="H46" s="403">
        <f t="shared" si="10"/>
        <v>0.45220044034309714</v>
      </c>
      <c r="I46" s="403"/>
      <c r="J46" s="375"/>
      <c r="L46" s="385">
        <v>-2.5</v>
      </c>
      <c r="M46" s="401">
        <f t="shared" si="11"/>
        <v>6.3328620125702173E-11</v>
      </c>
      <c r="N46" s="386">
        <f t="shared" si="12"/>
        <v>9.0379037346877134E-6</v>
      </c>
      <c r="O46" s="401">
        <f t="shared" si="13"/>
        <v>1.601900302592052E-2</v>
      </c>
      <c r="P46" s="386">
        <f t="shared" si="14"/>
        <v>-1.7076185894062941E-3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1.1487221713735174E-5</v>
      </c>
      <c r="C47" s="386">
        <f t="shared" si="7"/>
        <v>1.8292120465780604E-2</v>
      </c>
      <c r="D47" s="401">
        <f t="shared" si="8"/>
        <v>0.50306658180498176</v>
      </c>
      <c r="E47" s="386">
        <f t="shared" si="4"/>
        <v>-3.5619613550370577E-2</v>
      </c>
      <c r="F47" s="401">
        <f t="shared" si="5"/>
        <v>-4.5336464534738177E-2</v>
      </c>
      <c r="G47" s="403">
        <f t="shared" si="9"/>
        <v>0.57443118948253247</v>
      </c>
      <c r="H47" s="403">
        <f t="shared" si="10"/>
        <v>0.42556881051746753</v>
      </c>
      <c r="I47" s="403"/>
      <c r="J47" s="375"/>
      <c r="L47" s="385">
        <v>-2.4750000000000001</v>
      </c>
      <c r="M47" s="401">
        <f t="shared" si="11"/>
        <v>8.9978080541897043E-11</v>
      </c>
      <c r="N47" s="386">
        <f t="shared" si="12"/>
        <v>1.1487221713735174E-5</v>
      </c>
      <c r="O47" s="401">
        <f t="shared" si="13"/>
        <v>1.8292120465780604E-2</v>
      </c>
      <c r="P47" s="386">
        <f t="shared" si="14"/>
        <v>-1.948765070542527E-3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1.4560228838944589E-5</v>
      </c>
      <c r="C48" s="386">
        <f t="shared" si="7"/>
        <v>2.0834268589491722E-2</v>
      </c>
      <c r="D48" s="401">
        <f t="shared" si="8"/>
        <v>0.52183027380164515</v>
      </c>
      <c r="E48" s="386">
        <f t="shared" si="4"/>
        <v>-3.5088582399389556E-2</v>
      </c>
      <c r="F48" s="401">
        <f t="shared" si="5"/>
        <v>-4.4660570763200007E-2</v>
      </c>
      <c r="G48" s="403">
        <f t="shared" si="9"/>
        <v>0.60062729120276748</v>
      </c>
      <c r="H48" s="403">
        <f t="shared" si="10"/>
        <v>0.39937270879723252</v>
      </c>
      <c r="I48" s="403"/>
      <c r="J48" s="375"/>
      <c r="L48" s="385">
        <v>-2.4500000000000002</v>
      </c>
      <c r="M48" s="401">
        <f t="shared" si="11"/>
        <v>1.2748319067057423E-10</v>
      </c>
      <c r="N48" s="386">
        <f t="shared" si="12"/>
        <v>1.4560228838944589E-5</v>
      </c>
      <c r="O48" s="401">
        <f t="shared" si="13"/>
        <v>2.0834268589491667E-2</v>
      </c>
      <c r="P48" s="386">
        <f t="shared" si="14"/>
        <v>-2.2181182014962197E-3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1.8404684159090134E-5</v>
      </c>
      <c r="C49" s="386">
        <f t="shared" si="7"/>
        <v>2.3669090706578633E-2</v>
      </c>
      <c r="D49" s="401">
        <f t="shared" si="8"/>
        <v>0.5401784941108998</v>
      </c>
      <c r="E49" s="386">
        <f t="shared" si="4"/>
        <v>-3.4220436420956651E-2</v>
      </c>
      <c r="F49" s="401">
        <f t="shared" si="5"/>
        <v>-4.3555598938995882E-2</v>
      </c>
      <c r="G49" s="403">
        <f t="shared" si="9"/>
        <v>0.62626596429484027</v>
      </c>
      <c r="H49" s="403">
        <f t="shared" si="10"/>
        <v>0.37373403570515973</v>
      </c>
      <c r="I49" s="403"/>
      <c r="J49" s="375"/>
      <c r="L49" s="385">
        <v>-2.4249999999999998</v>
      </c>
      <c r="M49" s="401">
        <f t="shared" si="11"/>
        <v>1.8011464542055933E-10</v>
      </c>
      <c r="N49" s="386">
        <f t="shared" si="12"/>
        <v>1.8404684159090134E-5</v>
      </c>
      <c r="O49" s="401">
        <f t="shared" si="13"/>
        <v>2.3669090706578633E-2</v>
      </c>
      <c r="P49" s="386">
        <f t="shared" si="14"/>
        <v>-2.5180639294623951E-3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2.320046042492141E-5</v>
      </c>
      <c r="C50" s="386">
        <f t="shared" si="7"/>
        <v>2.6821161100662572E-2</v>
      </c>
      <c r="D50" s="401">
        <f t="shared" si="8"/>
        <v>0.55802678443015186</v>
      </c>
      <c r="E50" s="386">
        <f t="shared" si="4"/>
        <v>-3.2981569738597089E-2</v>
      </c>
      <c r="F50" s="401">
        <f t="shared" si="5"/>
        <v>-4.1978775671987732E-2</v>
      </c>
      <c r="G50" s="403">
        <f t="shared" si="9"/>
        <v>0.65122559439758743</v>
      </c>
      <c r="H50" s="403">
        <f t="shared" si="10"/>
        <v>0.34877440560241257</v>
      </c>
      <c r="I50" s="403"/>
      <c r="J50" s="375"/>
      <c r="L50" s="385">
        <v>-2.4</v>
      </c>
      <c r="M50" s="401">
        <f t="shared" si="11"/>
        <v>2.5376128975906909E-10</v>
      </c>
      <c r="N50" s="386">
        <f t="shared" si="12"/>
        <v>2.320046042492141E-5</v>
      </c>
      <c r="O50" s="401">
        <f t="shared" si="13"/>
        <v>2.6821161100662572E-2</v>
      </c>
      <c r="P50" s="386">
        <f t="shared" si="14"/>
        <v>-2.851055854785756E-3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2.9165809274700472E-5</v>
      </c>
      <c r="C51" s="386">
        <f t="shared" si="7"/>
        <v>3.0315863413196975E-2</v>
      </c>
      <c r="D51" s="401">
        <f t="shared" si="8"/>
        <v>0.57529138853947692</v>
      </c>
      <c r="E51" s="386">
        <f t="shared" si="4"/>
        <v>-3.1337646468643413E-2</v>
      </c>
      <c r="F51" s="401">
        <f t="shared" si="5"/>
        <v>-3.9886398422563293E-2</v>
      </c>
      <c r="G51" s="403">
        <f t="shared" si="9"/>
        <v>0.67538572938947172</v>
      </c>
      <c r="H51" s="403">
        <f t="shared" si="10"/>
        <v>0.32461427061052828</v>
      </c>
      <c r="I51" s="403"/>
      <c r="J51" s="375"/>
      <c r="L51" s="385">
        <v>-2.375</v>
      </c>
      <c r="M51" s="401">
        <f t="shared" si="11"/>
        <v>3.5651892549282138E-10</v>
      </c>
      <c r="N51" s="386">
        <f t="shared" si="12"/>
        <v>2.9165809274700472E-5</v>
      </c>
      <c r="O51" s="401">
        <f t="shared" si="13"/>
        <v>3.0315863413196975E-2</v>
      </c>
      <c r="P51" s="386">
        <f t="shared" si="14"/>
        <v>-3.2195959329829825E-3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3.6564682791062619E-5</v>
      </c>
      <c r="C52" s="386">
        <f t="shared" si="7"/>
        <v>3.4179244802899522E-2</v>
      </c>
      <c r="D52" s="401">
        <f t="shared" si="8"/>
        <v>0.59188987296155404</v>
      </c>
      <c r="E52" s="386">
        <f t="shared" si="4"/>
        <v>-2.9253813857656907E-2</v>
      </c>
      <c r="F52" s="401">
        <f t="shared" si="5"/>
        <v>-3.7234106781871487E-2</v>
      </c>
      <c r="G52" s="403">
        <f t="shared" si="9"/>
        <v>0.69862795518016085</v>
      </c>
      <c r="H52" s="403">
        <f t="shared" si="10"/>
        <v>0.30137204481983915</v>
      </c>
      <c r="I52" s="403"/>
      <c r="J52" s="375"/>
      <c r="L52" s="385">
        <v>-2.35</v>
      </c>
      <c r="M52" s="401">
        <f t="shared" si="11"/>
        <v>4.9948328806337372E-10</v>
      </c>
      <c r="N52" s="386">
        <f t="shared" si="12"/>
        <v>3.6564682791062619E-5</v>
      </c>
      <c r="O52" s="401">
        <f t="shared" si="13"/>
        <v>3.4179244802899522E-2</v>
      </c>
      <c r="P52" s="386">
        <f t="shared" si="14"/>
        <v>-3.6262115244481909E-3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4.5715253333855621E-5</v>
      </c>
      <c r="C53" s="386">
        <f t="shared" si="7"/>
        <v>3.8437845273209981E-2</v>
      </c>
      <c r="D53" s="401">
        <f t="shared" si="8"/>
        <v>0.60774174259825897</v>
      </c>
      <c r="E53" s="386">
        <f t="shared" si="4"/>
        <v>-2.6694939841915011E-2</v>
      </c>
      <c r="F53" s="401">
        <f t="shared" si="5"/>
        <v>-3.3977184836340199E-2</v>
      </c>
      <c r="G53" s="403">
        <f t="shared" si="9"/>
        <v>0.72083676276057751</v>
      </c>
      <c r="H53" s="403">
        <f t="shared" si="10"/>
        <v>0.27916323723942249</v>
      </c>
      <c r="I53" s="403"/>
      <c r="J53" s="375"/>
      <c r="L53" s="385">
        <v>-2.3250000000000002</v>
      </c>
      <c r="M53" s="401">
        <f t="shared" si="11"/>
        <v>6.9781597167306586E-10</v>
      </c>
      <c r="N53" s="386">
        <f t="shared" si="12"/>
        <v>4.5715253333855621E-5</v>
      </c>
      <c r="O53" s="401">
        <f t="shared" si="13"/>
        <v>3.8437845273209925E-2</v>
      </c>
      <c r="P53" s="386">
        <f t="shared" si="14"/>
        <v>-4.0734285848241418E-3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5.6999785097655575E-5</v>
      </c>
      <c r="C54" s="386">
        <f t="shared" si="7"/>
        <v>4.311850192550376E-2</v>
      </c>
      <c r="D54" s="401">
        <f t="shared" si="8"/>
        <v>0.62276904534805344</v>
      </c>
      <c r="E54" s="386">
        <f t="shared" si="4"/>
        <v>-2.3625874645139475E-2</v>
      </c>
      <c r="F54" s="401">
        <f t="shared" si="5"/>
        <v>-3.0070894127945759E-2</v>
      </c>
      <c r="G54" s="403">
        <f t="shared" si="9"/>
        <v>0.74190039832419818</v>
      </c>
      <c r="H54" s="403">
        <f t="shared" si="10"/>
        <v>0.25809960167580182</v>
      </c>
      <c r="I54" s="403"/>
      <c r="J54" s="375"/>
      <c r="L54" s="385">
        <v>-2.2999999999999998</v>
      </c>
      <c r="M54" s="401">
        <f t="shared" si="11"/>
        <v>9.7217162098317544E-10</v>
      </c>
      <c r="N54" s="386">
        <f t="shared" si="12"/>
        <v>5.6999785097655575E-5</v>
      </c>
      <c r="O54" s="401">
        <f t="shared" si="13"/>
        <v>4.311850192550376E-2</v>
      </c>
      <c r="P54" s="386">
        <f t="shared" si="14"/>
        <v>-4.5637408166373933E-3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7.087602174737917E-5</v>
      </c>
      <c r="C55" s="386">
        <f t="shared" si="7"/>
        <v>4.8248128304079596E-2</v>
      </c>
      <c r="D55" s="401">
        <f t="shared" si="8"/>
        <v>0.63689695996813789</v>
      </c>
      <c r="E55" s="386">
        <f t="shared" si="4"/>
        <v>-2.0011735651365221E-2</v>
      </c>
      <c r="F55" s="401">
        <f t="shared" si="5"/>
        <v>-2.5470836238964081E-2</v>
      </c>
      <c r="G55" s="403">
        <f t="shared" si="9"/>
        <v>0.76171168863636851</v>
      </c>
      <c r="H55" s="403">
        <f t="shared" si="10"/>
        <v>0.23828831136363149</v>
      </c>
      <c r="I55" s="403"/>
      <c r="J55" s="375"/>
      <c r="L55" s="385">
        <v>-2.2749999999999999</v>
      </c>
      <c r="M55" s="401">
        <f t="shared" si="11"/>
        <v>1.3506022966680575E-9</v>
      </c>
      <c r="N55" s="386">
        <f t="shared" si="12"/>
        <v>7.087602174737917E-5</v>
      </c>
      <c r="O55" s="401">
        <f t="shared" si="13"/>
        <v>4.8248128304079596E-2</v>
      </c>
      <c r="P55" s="386">
        <f t="shared" si="14"/>
        <v>-5.0995746356474261E-3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8.7890264306778043E-5</v>
      </c>
      <c r="C56" s="386">
        <f t="shared" si="7"/>
        <v>5.3853469444923474E-2</v>
      </c>
      <c r="D56" s="401">
        <f t="shared" si="8"/>
        <v>0.65005436176534792</v>
      </c>
      <c r="E56" s="386">
        <f t="shared" si="4"/>
        <v>-1.5818214379211493E-2</v>
      </c>
      <c r="F56" s="401">
        <f t="shared" si="5"/>
        <v>-2.0133343507275261E-2</v>
      </c>
      <c r="G56" s="403">
        <f t="shared" si="9"/>
        <v>0.78016883427304018</v>
      </c>
      <c r="H56" s="403">
        <f t="shared" si="10"/>
        <v>0.21983116572695982</v>
      </c>
      <c r="I56" s="403"/>
      <c r="J56" s="375"/>
      <c r="L56" s="385">
        <v>-2.25</v>
      </c>
      <c r="M56" s="401">
        <f t="shared" si="11"/>
        <v>1.8710915594688515E-9</v>
      </c>
      <c r="N56" s="386">
        <f t="shared" si="12"/>
        <v>8.7890264306778043E-5</v>
      </c>
      <c r="O56" s="401">
        <f t="shared" si="13"/>
        <v>5.3853469444923474E-2</v>
      </c>
      <c r="P56" s="386">
        <f t="shared" si="14"/>
        <v>-5.683249843335971E-3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1.08692321715953E-4</v>
      </c>
      <c r="C57" s="386">
        <f t="shared" si="7"/>
        <v>5.996083371722849E-2</v>
      </c>
      <c r="D57" s="401">
        <f t="shared" si="8"/>
        <v>0.66217436106789962</v>
      </c>
      <c r="E57" s="386">
        <f t="shared" si="4"/>
        <v>-1.1011903947173177E-2</v>
      </c>
      <c r="F57" s="401">
        <f t="shared" si="5"/>
        <v>-1.4015895822535282E-2</v>
      </c>
      <c r="G57" s="403">
        <f t="shared" si="9"/>
        <v>0.79717616385920287</v>
      </c>
      <c r="H57" s="403">
        <f t="shared" si="10"/>
        <v>0.20282383614079713</v>
      </c>
      <c r="I57" s="403"/>
      <c r="J57" s="375"/>
      <c r="L57" s="385">
        <v>-2.2250000000000001</v>
      </c>
      <c r="M57" s="401">
        <f t="shared" si="11"/>
        <v>2.584913783021392E-9</v>
      </c>
      <c r="N57" s="386">
        <f t="shared" si="12"/>
        <v>1.08692321715953E-4</v>
      </c>
      <c r="O57" s="401">
        <f t="shared" si="13"/>
        <v>5.996083371722849E-2</v>
      </c>
      <c r="P57" s="386">
        <f t="shared" si="14"/>
        <v>-6.316935939840289E-3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1.3405252254966582E-4</v>
      </c>
      <c r="C58" s="386">
        <f t="shared" si="7"/>
        <v>6.6595803046465563E-2</v>
      </c>
      <c r="D58" s="401">
        <f t="shared" si="8"/>
        <v>0.6731948098342122</v>
      </c>
      <c r="E58" s="386">
        <f t="shared" ref="E58:E89" si="17">C58+$B$13*B58+$B$13*D58</f>
        <v>-5.5606449636924071E-3</v>
      </c>
      <c r="F58" s="401">
        <f t="shared" si="5"/>
        <v>-7.0775608733152163E-3</v>
      </c>
      <c r="G58" s="403">
        <f t="shared" si="9"/>
        <v>0.8126448429938955</v>
      </c>
      <c r="H58" s="403">
        <f t="shared" si="10"/>
        <v>0.1873551570061045</v>
      </c>
      <c r="I58" s="403"/>
      <c r="J58" s="375"/>
      <c r="L58" s="385">
        <v>-2.2000000000000002</v>
      </c>
      <c r="M58" s="401">
        <f t="shared" si="11"/>
        <v>3.5610746018654993E-9</v>
      </c>
      <c r="N58" s="386">
        <f t="shared" si="12"/>
        <v>1.3405252254966582E-4</v>
      </c>
      <c r="O58" s="401">
        <f t="shared" si="13"/>
        <v>6.6595803046465507E-2</v>
      </c>
      <c r="P58" s="386">
        <f t="shared" si="14"/>
        <v>-7.0026040591273818E-3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1.648809796477857E-4</v>
      </c>
      <c r="C59" s="386">
        <f t="shared" si="7"/>
        <v>7.3782923620973939E-2</v>
      </c>
      <c r="D59" s="401">
        <f t="shared" si="8"/>
        <v>0.68305877218339905</v>
      </c>
      <c r="E59" s="386">
        <f t="shared" si="17"/>
        <v>5.6611269114834051E-4</v>
      </c>
      <c r="F59" s="401">
        <f t="shared" si="5"/>
        <v>7.2054537898390281E-4</v>
      </c>
      <c r="G59" s="403">
        <f t="shared" si="9"/>
        <v>0.82649353213701282</v>
      </c>
      <c r="H59" s="403">
        <f t="shared" si="10"/>
        <v>0.17350646786298718</v>
      </c>
      <c r="I59" s="403"/>
      <c r="J59" s="375"/>
      <c r="L59" s="385">
        <v>-2.1749999999999998</v>
      </c>
      <c r="M59" s="401">
        <f t="shared" si="11"/>
        <v>4.8921587336714367E-9</v>
      </c>
      <c r="N59" s="386">
        <f t="shared" si="12"/>
        <v>1.648809796477857E-4</v>
      </c>
      <c r="O59" s="401">
        <f t="shared" si="13"/>
        <v>7.3782923620973939E-2</v>
      </c>
      <c r="P59" s="386">
        <f t="shared" si="14"/>
        <v>-7.7419745599476572E-3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2.0224929913231771E-4</v>
      </c>
      <c r="C60" s="386">
        <f t="shared" si="7"/>
        <v>8.1545379699913156E-2</v>
      </c>
      <c r="D60" s="401">
        <f t="shared" si="8"/>
        <v>0.69171495507378133</v>
      </c>
      <c r="E60" s="386">
        <f t="shared" si="17"/>
        <v>7.3969351940326722E-3</v>
      </c>
      <c r="F60" s="401">
        <f t="shared" si="5"/>
        <v>9.414781820015844E-3</v>
      </c>
      <c r="G60" s="403">
        <f t="shared" si="9"/>
        <v>0.83864898833840484</v>
      </c>
      <c r="H60" s="403">
        <f t="shared" si="10"/>
        <v>0.16135101166159516</v>
      </c>
      <c r="I60" s="403"/>
      <c r="J60" s="375"/>
      <c r="L60" s="385">
        <v>-2.15</v>
      </c>
      <c r="M60" s="401">
        <f t="shared" si="11"/>
        <v>6.7020087812785789E-9</v>
      </c>
      <c r="N60" s="386">
        <f t="shared" si="12"/>
        <v>2.0224929913231771E-4</v>
      </c>
      <c r="O60" s="401">
        <f t="shared" si="13"/>
        <v>8.1545379699913156E-2</v>
      </c>
      <c r="P60" s="386">
        <f t="shared" si="14"/>
        <v>-8.5364603616766167E-3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2.4741492069191295E-4</v>
      </c>
      <c r="C61" s="386">
        <f t="shared" si="7"/>
        <v>8.9904653647359056E-2</v>
      </c>
      <c r="D61" s="401">
        <f t="shared" si="8"/>
        <v>0.69911809580139128</v>
      </c>
      <c r="E61" s="386">
        <f t="shared" si="17"/>
        <v>1.4958020678315948E-2</v>
      </c>
      <c r="F61" s="401">
        <f t="shared" si="5"/>
        <v>1.9038493301825731E-2</v>
      </c>
      <c r="G61" s="403">
        <f t="shared" si="9"/>
        <v>0.84904660629901008</v>
      </c>
      <c r="H61" s="403">
        <f t="shared" si="10"/>
        <v>0.15095339370098992</v>
      </c>
      <c r="I61" s="403"/>
      <c r="J61" s="375"/>
      <c r="L61" s="385">
        <v>-2.125</v>
      </c>
      <c r="M61" s="401">
        <f t="shared" si="11"/>
        <v>9.1557717518675474E-9</v>
      </c>
      <c r="N61" s="386">
        <f t="shared" si="12"/>
        <v>2.4741492069191295E-4</v>
      </c>
      <c r="O61" s="401">
        <f t="shared" si="13"/>
        <v>8.9904653647359056E-2</v>
      </c>
      <c r="P61" s="386">
        <f t="shared" si="14"/>
        <v>-9.3871061730847905E-3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3.0184826626966643E-4</v>
      </c>
      <c r="C62" s="386">
        <f t="shared" si="7"/>
        <v>9.8880175803050308E-2</v>
      </c>
      <c r="D62" s="401">
        <f t="shared" si="8"/>
        <v>0.70522930343194812</v>
      </c>
      <c r="E62" s="386">
        <f t="shared" si="17"/>
        <v>2.3272809606284625E-2</v>
      </c>
      <c r="F62" s="401">
        <f t="shared" si="5"/>
        <v>2.9621514726626219E-2</v>
      </c>
      <c r="G62" s="403">
        <f t="shared" si="9"/>
        <v>0.85763089485613953</v>
      </c>
      <c r="H62" s="403">
        <f t="shared" si="10"/>
        <v>0.14236910514386047</v>
      </c>
      <c r="I62" s="403"/>
      <c r="J62" s="375"/>
      <c r="L62" s="385">
        <v>-2.1</v>
      </c>
      <c r="M62" s="401">
        <f t="shared" si="11"/>
        <v>1.2473001409496476E-8</v>
      </c>
      <c r="N62" s="386">
        <f t="shared" si="12"/>
        <v>3.0184826626966643E-4</v>
      </c>
      <c r="O62" s="401">
        <f t="shared" si="13"/>
        <v>9.8880175803050308E-2</v>
      </c>
      <c r="P62" s="386">
        <f t="shared" si="14"/>
        <v>-1.0294523823889118E-2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3.6726285853116991E-4</v>
      </c>
      <c r="C63" s="386">
        <f t="shared" si="7"/>
        <v>0.10848896825209287</v>
      </c>
      <c r="D63" s="401">
        <f t="shared" si="8"/>
        <v>0.71001635171116995</v>
      </c>
      <c r="E63" s="386">
        <f t="shared" si="17"/>
        <v>3.2361593921884216E-2</v>
      </c>
      <c r="F63" s="401">
        <f t="shared" si="5"/>
        <v>4.1189673578360265E-2</v>
      </c>
      <c r="G63" s="403">
        <f t="shared" si="9"/>
        <v>0.86435588557237963</v>
      </c>
      <c r="H63" s="403">
        <f t="shared" si="10"/>
        <v>0.13564411442762037</v>
      </c>
      <c r="I63" s="403"/>
      <c r="J63" s="375"/>
      <c r="L63" s="385">
        <v>-2.0750000000000002</v>
      </c>
      <c r="M63" s="401">
        <f t="shared" si="11"/>
        <v>1.6944688263631491E-8</v>
      </c>
      <c r="N63" s="386">
        <f t="shared" si="12"/>
        <v>3.6726285853116991E-4</v>
      </c>
      <c r="O63" s="401">
        <f t="shared" si="13"/>
        <v>0.10848896825209275</v>
      </c>
      <c r="P63" s="386">
        <f t="shared" si="14"/>
        <v>-1.125882397313443E-2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4.4564854783446517E-4</v>
      </c>
      <c r="C64" s="386">
        <f t="shared" si="7"/>
        <v>0.1187452869611057</v>
      </c>
      <c r="D64" s="401">
        <f t="shared" si="8"/>
        <v>0.71345392141542985</v>
      </c>
      <c r="E64" s="386">
        <f t="shared" si="17"/>
        <v>4.2241129654932402E-2</v>
      </c>
      <c r="F64" s="401">
        <f t="shared" si="5"/>
        <v>5.3764296847296826E-2</v>
      </c>
      <c r="G64" s="403">
        <f t="shared" si="9"/>
        <v>0.86918547067437679</v>
      </c>
      <c r="H64" s="403">
        <f t="shared" si="10"/>
        <v>0.13081452932562321</v>
      </c>
      <c r="I64" s="403"/>
      <c r="J64" s="375"/>
      <c r="L64" s="385">
        <v>-2.0499999999999998</v>
      </c>
      <c r="M64" s="401">
        <f t="shared" si="11"/>
        <v>2.2955320477802132E-8</v>
      </c>
      <c r="N64" s="386">
        <f t="shared" si="12"/>
        <v>4.4564854783446517E-4</v>
      </c>
      <c r="O64" s="401">
        <f t="shared" si="13"/>
        <v>0.1187452869611057</v>
      </c>
      <c r="P64" s="386">
        <f t="shared" si="14"/>
        <v>-1.2279544534553911E-2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5.3930795599804737E-4</v>
      </c>
      <c r="C65" s="386">
        <f t="shared" si="7"/>
        <v>0.12966026709447942</v>
      </c>
      <c r="D65" s="401">
        <f t="shared" si="8"/>
        <v>0.71552379050565773</v>
      </c>
      <c r="E65" s="386">
        <f t="shared" si="17"/>
        <v>5.2924257954320778E-2</v>
      </c>
      <c r="F65" s="401">
        <f t="shared" si="5"/>
        <v>6.7361728683000721E-2</v>
      </c>
      <c r="G65" s="403">
        <f t="shared" si="9"/>
        <v>0.87209366813138045</v>
      </c>
      <c r="H65" s="403">
        <f t="shared" si="10"/>
        <v>0.12790633186861955</v>
      </c>
      <c r="I65" s="403"/>
      <c r="J65" s="375"/>
      <c r="L65" s="385">
        <v>-2.0249999999999999</v>
      </c>
      <c r="M65" s="401">
        <f t="shared" si="11"/>
        <v>3.1011364698407817E-8</v>
      </c>
      <c r="N65" s="386">
        <f t="shared" si="12"/>
        <v>5.3930795599804737E-4</v>
      </c>
      <c r="O65" s="401">
        <f t="shared" si="13"/>
        <v>0.12966026709447942</v>
      </c>
      <c r="P65" s="386">
        <f t="shared" si="14"/>
        <v>-1.3355576226612204E-2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6.5089620613839605E-4</v>
      </c>
      <c r="C66" s="386">
        <f t="shared" si="7"/>
        <v>0.14124157659997194</v>
      </c>
      <c r="D66" s="401">
        <f t="shared" si="8"/>
        <v>0.71621497083189323</v>
      </c>
      <c r="E66" s="386">
        <f t="shared" si="17"/>
        <v>6.4419539766239139E-2</v>
      </c>
      <c r="F66" s="401">
        <f t="shared" si="5"/>
        <v>8.1992865414618504E-2</v>
      </c>
      <c r="G66" s="403">
        <f t="shared" si="9"/>
        <v>0.87306481218377607</v>
      </c>
      <c r="H66" s="403">
        <f t="shared" si="10"/>
        <v>0.12693518781622393</v>
      </c>
      <c r="I66" s="403">
        <f>F26</f>
        <v>-1.8436544075883386E-2</v>
      </c>
      <c r="J66" s="375">
        <f>1-I66</f>
        <v>1.0184365440758834</v>
      </c>
      <c r="L66" s="385">
        <v>-2</v>
      </c>
      <c r="M66" s="401">
        <f t="shared" si="11"/>
        <v>4.1777911852225458E-8</v>
      </c>
      <c r="N66" s="386">
        <f t="shared" si="12"/>
        <v>6.5089620613839605E-4</v>
      </c>
      <c r="O66" s="401">
        <f t="shared" si="13"/>
        <v>0.14124157659997194</v>
      </c>
      <c r="P66" s="386">
        <f t="shared" si="14"/>
        <v>-1.4485085723527354E-2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7.8346395945921854E-4</v>
      </c>
      <c r="C67" s="386">
        <f t="shared" si="7"/>
        <v>0.15349308334730594</v>
      </c>
      <c r="D67" s="401">
        <f t="shared" si="8"/>
        <v>0.71552379050565773</v>
      </c>
      <c r="E67" s="386">
        <f t="shared" si="17"/>
        <v>7.6730909533456557E-2</v>
      </c>
      <c r="F67" s="401">
        <f t="shared" si="5"/>
        <v>9.7662714781069415E-2</v>
      </c>
      <c r="G67" s="403">
        <f t="shared" si="9"/>
        <v>0.87209366813138045</v>
      </c>
      <c r="H67" s="403">
        <f t="shared" si="10"/>
        <v>0.12790633186861955</v>
      </c>
      <c r="I67" s="403">
        <f t="shared" ref="I67:I130" si="18">F27</f>
        <v>-1.993888916928516E-2</v>
      </c>
      <c r="J67" s="375">
        <f t="shared" ref="J67:J130" si="19">1-I67</f>
        <v>1.0199388891692851</v>
      </c>
      <c r="L67" s="385">
        <v>-1.9749999999999999</v>
      </c>
      <c r="M67" s="401">
        <f t="shared" si="11"/>
        <v>5.6125667446949024E-8</v>
      </c>
      <c r="N67" s="386">
        <f t="shared" si="12"/>
        <v>7.8346395945921854E-4</v>
      </c>
      <c r="O67" s="401">
        <f t="shared" si="13"/>
        <v>0.15349308334730594</v>
      </c>
      <c r="P67" s="386">
        <f t="shared" si="14"/>
        <v>-1.5665436952839996E-2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9.4050372147225225E-4</v>
      </c>
      <c r="C68" s="386">
        <f t="shared" si="7"/>
        <v>0.1664145412077524</v>
      </c>
      <c r="D68" s="401">
        <f t="shared" si="8"/>
        <v>0.71345392141542963</v>
      </c>
      <c r="E68" s="386">
        <f t="shared" si="17"/>
        <v>8.9857353363894804E-2</v>
      </c>
      <c r="F68" s="401">
        <f t="shared" si="5"/>
        <v>0.11436998630562825</v>
      </c>
      <c r="G68" s="403">
        <f t="shared" si="9"/>
        <v>0.86918547067437668</v>
      </c>
      <c r="H68" s="403">
        <f t="shared" si="10"/>
        <v>0.13081452932562332</v>
      </c>
      <c r="I68" s="403">
        <f t="shared" si="18"/>
        <v>-2.1501466703593295E-2</v>
      </c>
      <c r="J68" s="375">
        <f t="shared" si="19"/>
        <v>1.0215014667035933</v>
      </c>
      <c r="L68" s="385">
        <v>-1.95</v>
      </c>
      <c r="M68" s="401">
        <f t="shared" si="11"/>
        <v>7.5191001092100862E-8</v>
      </c>
      <c r="N68" s="386">
        <f t="shared" si="12"/>
        <v>9.4050372147225225E-4</v>
      </c>
      <c r="O68" s="401">
        <f t="shared" si="13"/>
        <v>0.1664145412077524</v>
      </c>
      <c r="P68" s="386">
        <f t="shared" si="14"/>
        <v>-1.6893111154737652E-2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1.1259993112151534E-3</v>
      </c>
      <c r="C69" s="386">
        <f t="shared" si="7"/>
        <v>0.18000130046976698</v>
      </c>
      <c r="D69" s="401">
        <f t="shared" si="8"/>
        <v>0.71001635171116995</v>
      </c>
      <c r="E69" s="386">
        <f t="shared" si="17"/>
        <v>0.1037926170936192</v>
      </c>
      <c r="F69" s="401">
        <f t="shared" si="5"/>
        <v>0.13210671971997212</v>
      </c>
      <c r="G69" s="403">
        <f t="shared" si="9"/>
        <v>0.86435588557237952</v>
      </c>
      <c r="H69" s="403">
        <f t="shared" si="10"/>
        <v>0.13564411442762048</v>
      </c>
      <c r="I69" s="403">
        <f t="shared" si="18"/>
        <v>-2.3118572086728351E-2</v>
      </c>
      <c r="J69" s="375">
        <f t="shared" si="19"/>
        <v>1.0231185720867284</v>
      </c>
      <c r="L69" s="385">
        <v>-1.925</v>
      </c>
      <c r="M69" s="401">
        <f t="shared" si="11"/>
        <v>1.0045242154754774E-7</v>
      </c>
      <c r="N69" s="386">
        <f t="shared" si="12"/>
        <v>1.1259993112151534E-3</v>
      </c>
      <c r="O69" s="401">
        <f t="shared" si="13"/>
        <v>0.18000130046976698</v>
      </c>
      <c r="P69" s="386">
        <f t="shared" si="14"/>
        <v>-1.8163626388084955E-2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1.3444783073068844E-3</v>
      </c>
      <c r="C70" s="386">
        <f t="shared" si="7"/>
        <v>0.19424404789062699</v>
      </c>
      <c r="D70" s="401">
        <f t="shared" si="8"/>
        <v>0.70522930343194812</v>
      </c>
      <c r="E70" s="386">
        <f t="shared" si="17"/>
        <v>0.11852494954549238</v>
      </c>
      <c r="F70" s="401">
        <f t="shared" si="5"/>
        <v>0.15085795818508937</v>
      </c>
      <c r="G70" s="403">
        <f t="shared" si="9"/>
        <v>0.85763089485613953</v>
      </c>
      <c r="H70" s="403">
        <f t="shared" si="10"/>
        <v>0.14236910514386047</v>
      </c>
      <c r="I70" s="403">
        <f t="shared" si="18"/>
        <v>-2.4783172598140089E-2</v>
      </c>
      <c r="J70" s="375">
        <f t="shared" si="19"/>
        <v>1.02478317259814</v>
      </c>
      <c r="L70" s="385">
        <v>-1.9</v>
      </c>
      <c r="M70" s="401">
        <f t="shared" si="11"/>
        <v>1.3382763403013698E-7</v>
      </c>
      <c r="N70" s="386">
        <f t="shared" si="12"/>
        <v>1.3444783073068844E-3</v>
      </c>
      <c r="O70" s="401">
        <f t="shared" si="13"/>
        <v>0.19424404789062699</v>
      </c>
      <c r="P70" s="386">
        <f t="shared" si="14"/>
        <v>-1.9471457237727051E-2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1.6010671940804855E-3</v>
      </c>
      <c r="C71" s="386">
        <f t="shared" si="7"/>
        <v>0.20912858148417518</v>
      </c>
      <c r="D71" s="401">
        <f t="shared" si="8"/>
        <v>0.69911809580139128</v>
      </c>
      <c r="E71" s="386">
        <f t="shared" si="17"/>
        <v>0.13403688605702396</v>
      </c>
      <c r="F71" s="401">
        <f t="shared" si="5"/>
        <v>0.17060147276661816</v>
      </c>
      <c r="G71" s="403">
        <f t="shared" si="9"/>
        <v>0.84904660629901008</v>
      </c>
      <c r="H71" s="403">
        <f t="shared" si="10"/>
        <v>0.15095339370098992</v>
      </c>
      <c r="I71" s="403">
        <f t="shared" si="18"/>
        <v>-2.6486806497445652E-2</v>
      </c>
      <c r="J71" s="375">
        <f t="shared" si="19"/>
        <v>1.0264868064974457</v>
      </c>
      <c r="L71" s="385">
        <v>-1.875</v>
      </c>
      <c r="M71" s="401">
        <f t="shared" si="11"/>
        <v>1.7779629374325978E-7</v>
      </c>
      <c r="N71" s="386">
        <f t="shared" si="12"/>
        <v>1.6010671940804855E-3</v>
      </c>
      <c r="O71" s="401">
        <f t="shared" si="13"/>
        <v>0.20912858148417518</v>
      </c>
      <c r="P71" s="386">
        <f t="shared" si="14"/>
        <v>-2.0809955546920927E-2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1.9015488298005367E-3</v>
      </c>
      <c r="C72" s="386">
        <f t="shared" si="7"/>
        <v>0.22463562484029975</v>
      </c>
      <c r="D72" s="401">
        <f t="shared" si="8"/>
        <v>0.69171495507378133</v>
      </c>
      <c r="E72" s="386">
        <f t="shared" si="17"/>
        <v>0.15030507701894699</v>
      </c>
      <c r="F72" s="401">
        <f t="shared" si="5"/>
        <v>0.19130754419961096</v>
      </c>
      <c r="G72" s="403">
        <f t="shared" si="9"/>
        <v>0.83864898833840484</v>
      </c>
      <c r="H72" s="403">
        <f t="shared" si="10"/>
        <v>0.16135101166159516</v>
      </c>
      <c r="I72" s="403">
        <f t="shared" si="18"/>
        <v>-2.8219484573918409E-2</v>
      </c>
      <c r="J72" s="375">
        <f t="shared" si="19"/>
        <v>1.0282194845739183</v>
      </c>
      <c r="L72" s="385">
        <v>-1.8499999999999999</v>
      </c>
      <c r="M72" s="401">
        <f t="shared" si="11"/>
        <v>2.3555471673208928E-7</v>
      </c>
      <c r="N72" s="386">
        <f t="shared" si="12"/>
        <v>1.9015488298005367E-3</v>
      </c>
      <c r="O72" s="401">
        <f t="shared" si="13"/>
        <v>0.22463562484029975</v>
      </c>
      <c r="P72" s="386">
        <f t="shared" si="14"/>
        <v>-2.2171273067475936E-2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2.252421747670097E-3</v>
      </c>
      <c r="C73" s="386">
        <f t="shared" si="7"/>
        <v>0.24074068536545118</v>
      </c>
      <c r="D73" s="401">
        <f t="shared" si="8"/>
        <v>0.68305877218339883</v>
      </c>
      <c r="E73" s="386">
        <f t="shared" si="17"/>
        <v>0.16730016573202175</v>
      </c>
      <c r="F73" s="401">
        <f t="shared" si="5"/>
        <v>0.21293880742529037</v>
      </c>
      <c r="G73" s="403">
        <f t="shared" si="9"/>
        <v>0.8264935321370126</v>
      </c>
      <c r="H73" s="403">
        <f t="shared" si="10"/>
        <v>0.1735064678629874</v>
      </c>
      <c r="I73" s="403">
        <f t="shared" si="18"/>
        <v>-2.9969595359331618E-2</v>
      </c>
      <c r="J73" s="375">
        <f t="shared" si="19"/>
        <v>1.0299695953593315</v>
      </c>
      <c r="L73" s="385">
        <v>-1.825</v>
      </c>
      <c r="M73" s="401">
        <f t="shared" si="11"/>
        <v>3.1121018795321476E-7</v>
      </c>
      <c r="N73" s="386">
        <f t="shared" si="12"/>
        <v>2.252421747670097E-3</v>
      </c>
      <c r="O73" s="401">
        <f t="shared" si="13"/>
        <v>0.24074068536545118</v>
      </c>
      <c r="P73" s="386">
        <f t="shared" si="14"/>
        <v>-2.3546286988091376E-2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2.6609606799124497E-3</v>
      </c>
      <c r="C74" s="386">
        <f t="shared" si="7"/>
        <v>0.25741396033089431</v>
      </c>
      <c r="D74" s="401">
        <f t="shared" si="8"/>
        <v>0.67319480983421198</v>
      </c>
      <c r="E74" s="386">
        <f t="shared" si="17"/>
        <v>0.18498671935866873</v>
      </c>
      <c r="F74" s="401">
        <f t="shared" si="5"/>
        <v>0.23545016370663563</v>
      </c>
      <c r="G74" s="403">
        <f t="shared" si="9"/>
        <v>0.81264484299389539</v>
      </c>
      <c r="H74" s="403">
        <f t="shared" si="10"/>
        <v>0.18735515700610461</v>
      </c>
      <c r="I74" s="403">
        <f t="shared" si="18"/>
        <v>-3.1723815311598805E-2</v>
      </c>
      <c r="J74" s="375">
        <f t="shared" si="19"/>
        <v>1.0317238153115988</v>
      </c>
      <c r="L74" s="385">
        <v>-1.7999999999999998</v>
      </c>
      <c r="M74" s="401">
        <f t="shared" si="11"/>
        <v>4.1002413903035162E-7</v>
      </c>
      <c r="N74" s="386">
        <f t="shared" si="12"/>
        <v>2.6609606799124497E-3</v>
      </c>
      <c r="O74" s="401">
        <f t="shared" si="13"/>
        <v>0.25741396033089431</v>
      </c>
      <c r="P74" s="386">
        <f t="shared" si="14"/>
        <v>-2.4924529368112645E-2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3.1352775670419608E-3</v>
      </c>
      <c r="C75" s="386">
        <f t="shared" si="7"/>
        <v>0.2746202940246828</v>
      </c>
      <c r="D75" s="401">
        <f t="shared" si="8"/>
        <v>0.66217436106789962</v>
      </c>
      <c r="E75" s="386">
        <f t="shared" si="17"/>
        <v>0.20332321612609261</v>
      </c>
      <c r="F75" s="401">
        <f t="shared" si="5"/>
        <v>0.2587887643405834</v>
      </c>
      <c r="G75" s="403">
        <f t="shared" si="9"/>
        <v>0.79717616385920287</v>
      </c>
      <c r="H75" s="403">
        <f t="shared" si="10"/>
        <v>0.20282383614079713</v>
      </c>
      <c r="I75" s="403">
        <f t="shared" si="18"/>
        <v>-3.3467025359483371E-2</v>
      </c>
      <c r="J75" s="375">
        <f t="shared" si="19"/>
        <v>1.0334670253594833</v>
      </c>
      <c r="L75" s="385">
        <v>-1.7749999999999999</v>
      </c>
      <c r="M75" s="401">
        <f t="shared" si="11"/>
        <v>5.3871541255690047E-7</v>
      </c>
      <c r="N75" s="386">
        <f t="shared" si="12"/>
        <v>3.1352775670419608E-3</v>
      </c>
      <c r="O75" s="401">
        <f t="shared" si="13"/>
        <v>0.2746202940246828</v>
      </c>
      <c r="P75" s="386">
        <f t="shared" si="14"/>
        <v>-2.6294121569004122E-2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3.6843821803299592E-3</v>
      </c>
      <c r="C76" s="386">
        <f t="shared" si="7"/>
        <v>0.29231918863527084</v>
      </c>
      <c r="D76" s="401">
        <f t="shared" si="8"/>
        <v>0.65005436176534792</v>
      </c>
      <c r="E76" s="386">
        <f t="shared" si="17"/>
        <v>0.22226209123915686</v>
      </c>
      <c r="F76" s="401">
        <f t="shared" si="5"/>
        <v>0.28289406909570308</v>
      </c>
      <c r="G76" s="403">
        <f t="shared" si="9"/>
        <v>0.78016883427304018</v>
      </c>
      <c r="H76" s="403">
        <f t="shared" si="10"/>
        <v>0.21983116572695982</v>
      </c>
      <c r="I76" s="403">
        <f t="shared" si="18"/>
        <v>-3.5182235278527811E-2</v>
      </c>
      <c r="J76" s="375">
        <f t="shared" si="19"/>
        <v>1.0351822352785278</v>
      </c>
      <c r="L76" s="385">
        <v>-1.75</v>
      </c>
      <c r="M76" s="401">
        <f t="shared" si="11"/>
        <v>7.0583711092586654E-7</v>
      </c>
      <c r="N76" s="386">
        <f t="shared" si="12"/>
        <v>3.6843821803299592E-3</v>
      </c>
      <c r="O76" s="401">
        <f t="shared" si="13"/>
        <v>0.29231918863527084</v>
      </c>
      <c r="P76" s="386">
        <f t="shared" si="14"/>
        <v>-2.7641714838596471E-2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4.3182413477015902E-3</v>
      </c>
      <c r="C77" s="386">
        <f t="shared" si="7"/>
        <v>0.31046487076216051</v>
      </c>
      <c r="D77" s="401">
        <f t="shared" si="8"/>
        <v>0.63689695996813778</v>
      </c>
      <c r="E77" s="386">
        <f t="shared" si="17"/>
        <v>0.24174984319728768</v>
      </c>
      <c r="F77" s="401">
        <f t="shared" si="5"/>
        <v>0.30769798153181599</v>
      </c>
      <c r="G77" s="403">
        <f t="shared" si="9"/>
        <v>0.76171168863636851</v>
      </c>
      <c r="H77" s="403">
        <f t="shared" si="10"/>
        <v>0.23828831136363149</v>
      </c>
      <c r="I77" s="403">
        <f t="shared" si="18"/>
        <v>-3.6850517444160402E-2</v>
      </c>
      <c r="J77" s="375">
        <f t="shared" si="19"/>
        <v>1.0368505174441605</v>
      </c>
      <c r="L77" s="385">
        <v>-1.7249999999999999</v>
      </c>
      <c r="M77" s="401">
        <f t="shared" si="11"/>
        <v>9.2224320585865271E-7</v>
      </c>
      <c r="N77" s="386">
        <f t="shared" si="12"/>
        <v>4.3182413477015902E-3</v>
      </c>
      <c r="O77" s="401">
        <f t="shared" si="13"/>
        <v>0.31046487076216051</v>
      </c>
      <c r="P77" s="386">
        <f t="shared" si="14"/>
        <v>-2.895243826272402E-2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5.0478356346245756E-3</v>
      </c>
      <c r="C78" s="386">
        <f t="shared" si="7"/>
        <v>0.32900641466689878</v>
      </c>
      <c r="D78" s="401">
        <f t="shared" si="8"/>
        <v>0.62276904534805322</v>
      </c>
      <c r="E78" s="386">
        <f t="shared" si="17"/>
        <v>0.26172720139514771</v>
      </c>
      <c r="F78" s="401">
        <f t="shared" si="5"/>
        <v>0.33312506232128797</v>
      </c>
      <c r="G78" s="403">
        <f t="shared" si="9"/>
        <v>0.74190039832419785</v>
      </c>
      <c r="H78" s="403">
        <f t="shared" si="10"/>
        <v>0.25809960167580215</v>
      </c>
      <c r="I78" s="403">
        <f t="shared" si="18"/>
        <v>-3.8450951578191138E-2</v>
      </c>
      <c r="J78" s="375">
        <f t="shared" si="19"/>
        <v>1.0384509515781912</v>
      </c>
      <c r="L78" s="385">
        <v>-1.7</v>
      </c>
      <c r="M78" s="401">
        <f t="shared" si="11"/>
        <v>1.2016642040868497E-6</v>
      </c>
      <c r="N78" s="386">
        <f t="shared" si="12"/>
        <v>5.0478356346245756E-3</v>
      </c>
      <c r="O78" s="401">
        <f t="shared" si="13"/>
        <v>0.32900641466689878</v>
      </c>
      <c r="P78" s="386">
        <f t="shared" si="14"/>
        <v>-3.020985535406592E-2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5.8852121951825098E-3</v>
      </c>
      <c r="C79" s="386">
        <f t="shared" si="7"/>
        <v>0.34788792256241508</v>
      </c>
      <c r="D79" s="401">
        <f t="shared" si="8"/>
        <v>0.60774174259825886</v>
      </c>
      <c r="E79" s="386">
        <f t="shared" si="17"/>
        <v>0.28212935503835673</v>
      </c>
      <c r="F79" s="401">
        <f t="shared" si="5"/>
        <v>0.35909282061180431</v>
      </c>
      <c r="G79" s="403">
        <f t="shared" si="9"/>
        <v>0.7208367627605774</v>
      </c>
      <c r="H79" s="403">
        <f t="shared" si="10"/>
        <v>0.2791632372394226</v>
      </c>
      <c r="I79" s="403">
        <f t="shared" si="18"/>
        <v>-3.996058216776277E-2</v>
      </c>
      <c r="J79" s="375">
        <f t="shared" si="19"/>
        <v>1.0399605821677627</v>
      </c>
      <c r="L79" s="385">
        <v>-1.6749999999999998</v>
      </c>
      <c r="M79" s="401">
        <f t="shared" si="11"/>
        <v>1.5614147759746011E-6</v>
      </c>
      <c r="N79" s="386">
        <f t="shared" si="12"/>
        <v>5.8852121951825098E-3</v>
      </c>
      <c r="O79" s="401">
        <f t="shared" si="13"/>
        <v>0.34788792256241508</v>
      </c>
      <c r="P79" s="386">
        <f t="shared" si="14"/>
        <v>-3.139593059738708E-2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6.8435323781332325E-3</v>
      </c>
      <c r="C80" s="386">
        <f t="shared" si="7"/>
        <v>0.36704876140746956</v>
      </c>
      <c r="D80" s="401">
        <f t="shared" si="8"/>
        <v>0.59188987296155404</v>
      </c>
      <c r="E80" s="386">
        <f t="shared" si="17"/>
        <v>0.30288624254094987</v>
      </c>
      <c r="F80" s="401">
        <f t="shared" si="5"/>
        <v>0.38551208236999579</v>
      </c>
      <c r="G80" s="403">
        <f t="shared" si="9"/>
        <v>0.69862795518016074</v>
      </c>
      <c r="H80" s="403">
        <f t="shared" si="10"/>
        <v>0.30137204481983926</v>
      </c>
      <c r="I80" s="403">
        <f t="shared" si="18"/>
        <v>-4.1354390288977118E-2</v>
      </c>
      <c r="J80" s="375">
        <f t="shared" si="19"/>
        <v>1.041354390288977</v>
      </c>
      <c r="L80" s="385">
        <v>-1.65</v>
      </c>
      <c r="M80" s="401">
        <f t="shared" si="11"/>
        <v>2.0232604127090603E-6</v>
      </c>
      <c r="N80" s="386">
        <f t="shared" si="12"/>
        <v>6.8435323781332325E-3</v>
      </c>
      <c r="O80" s="401">
        <f t="shared" si="13"/>
        <v>0.36704876140746956</v>
      </c>
      <c r="P80" s="386">
        <f t="shared" si="14"/>
        <v>-3.2491007312135785E-2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7.9371125523781672E-3</v>
      </c>
      <c r="C81" s="386">
        <f t="shared" si="7"/>
        <v>0.3864238548437342</v>
      </c>
      <c r="D81" s="401">
        <f t="shared" si="8"/>
        <v>0.57529138853947692</v>
      </c>
      <c r="E81" s="386">
        <f t="shared" si="17"/>
        <v>0.32392289970900712</v>
      </c>
      <c r="F81" s="401">
        <f t="shared" si="5"/>
        <v>0.41228743354780639</v>
      </c>
      <c r="G81" s="403">
        <f t="shared" si="9"/>
        <v>0.67538572938947172</v>
      </c>
      <c r="H81" s="403">
        <f t="shared" si="10"/>
        <v>0.32461427061052828</v>
      </c>
      <c r="I81" s="403">
        <f t="shared" si="18"/>
        <v>-4.2605281608168191E-2</v>
      </c>
      <c r="J81" s="375">
        <f t="shared" si="19"/>
        <v>1.0426052816081681</v>
      </c>
      <c r="L81" s="385">
        <v>-1.625</v>
      </c>
      <c r="M81" s="401">
        <f t="shared" si="11"/>
        <v>2.6144749343259832E-6</v>
      </c>
      <c r="N81" s="386">
        <f t="shared" si="12"/>
        <v>7.9371125523781672E-3</v>
      </c>
      <c r="O81" s="401">
        <f t="shared" si="13"/>
        <v>0.3864238548437342</v>
      </c>
      <c r="P81" s="386">
        <f t="shared" si="14"/>
        <v>-3.347379822537426E-2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9.1814565103225387E-3</v>
      </c>
      <c r="C82" s="386">
        <f t="shared" si="7"/>
        <v>0.4059440281034925</v>
      </c>
      <c r="D82" s="401">
        <f t="shared" si="8"/>
        <v>0.55802678443015175</v>
      </c>
      <c r="E82" s="386">
        <f t="shared" si="17"/>
        <v>0.34515986417340239</v>
      </c>
      <c r="F82" s="401">
        <f t="shared" si="5"/>
        <v>0.4393177348424574</v>
      </c>
      <c r="G82" s="403">
        <f t="shared" si="9"/>
        <v>0.65122559439758698</v>
      </c>
      <c r="H82" s="403">
        <f t="shared" si="10"/>
        <v>0.34877440560241302</v>
      </c>
      <c r="I82" s="403">
        <f t="shared" si="18"/>
        <v>-4.368409235896218E-2</v>
      </c>
      <c r="J82" s="375">
        <f t="shared" si="19"/>
        <v>1.0436840923589621</v>
      </c>
      <c r="L82" s="385">
        <v>-1.5999999999999999</v>
      </c>
      <c r="M82" s="401">
        <f t="shared" si="11"/>
        <v>3.3691260752921615E-6</v>
      </c>
      <c r="N82" s="386">
        <f t="shared" si="12"/>
        <v>9.1814565103225387E-3</v>
      </c>
      <c r="O82" s="401">
        <f t="shared" si="13"/>
        <v>0.4059440281034925</v>
      </c>
      <c r="P82" s="386">
        <f t="shared" si="14"/>
        <v>-3.432139016779015E-2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1.0593277720713168E-2</v>
      </c>
      <c r="C83" s="386">
        <f t="shared" si="7"/>
        <v>0.42553640294335182</v>
      </c>
      <c r="D83" s="401">
        <f t="shared" si="8"/>
        <v>0.54017849411089969</v>
      </c>
      <c r="E83" s="386">
        <f t="shared" si="17"/>
        <v>0.36651363273188675</v>
      </c>
      <c r="F83" s="401">
        <f t="shared" si="5"/>
        <v>0.4664967037991451</v>
      </c>
      <c r="G83" s="403">
        <f t="shared" si="9"/>
        <v>0.62626596429483994</v>
      </c>
      <c r="H83" s="403">
        <f t="shared" si="10"/>
        <v>0.37373403570516006</v>
      </c>
      <c r="I83" s="403">
        <f t="shared" si="18"/>
        <v>-4.4559615099312104E-2</v>
      </c>
      <c r="J83" s="375">
        <f t="shared" si="19"/>
        <v>1.0445596150993122</v>
      </c>
      <c r="L83" s="385">
        <v>-1.575</v>
      </c>
      <c r="M83" s="401">
        <f t="shared" si="11"/>
        <v>4.3296324728214763E-6</v>
      </c>
      <c r="N83" s="386">
        <f t="shared" si="12"/>
        <v>1.0593277720713168E-2</v>
      </c>
      <c r="O83" s="401">
        <f t="shared" si="13"/>
        <v>0.42553640294335182</v>
      </c>
      <c r="P83" s="386">
        <f t="shared" si="14"/>
        <v>-3.5009264310290375E-2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1.2190509639505187E-2</v>
      </c>
      <c r="C84" s="386">
        <f t="shared" si="7"/>
        <v>0.44512483893971733</v>
      </c>
      <c r="D84" s="401">
        <f t="shared" si="8"/>
        <v>0.52183027380164504</v>
      </c>
      <c r="E84" s="386">
        <f t="shared" si="17"/>
        <v>0.38789716751353903</v>
      </c>
      <c r="F84" s="401">
        <f t="shared" si="5"/>
        <v>0.49371355905460118</v>
      </c>
      <c r="G84" s="403">
        <f t="shared" si="9"/>
        <v>0.60062729120276737</v>
      </c>
      <c r="H84" s="403">
        <f t="shared" si="10"/>
        <v>0.39937270879723263</v>
      </c>
      <c r="I84" s="403">
        <f t="shared" si="18"/>
        <v>-4.5198646035699765E-2</v>
      </c>
      <c r="J84" s="375">
        <f t="shared" si="19"/>
        <v>1.0451986460356997</v>
      </c>
      <c r="L84" s="385">
        <v>-1.5499999999999998</v>
      </c>
      <c r="M84" s="401">
        <f t="shared" si="11"/>
        <v>5.5486422112505096E-6</v>
      </c>
      <c r="N84" s="386">
        <f t="shared" si="12"/>
        <v>1.2190509639505187E-2</v>
      </c>
      <c r="O84" s="401">
        <f t="shared" si="13"/>
        <v>0.44512483893971733</v>
      </c>
      <c r="P84" s="386">
        <f t="shared" si="14"/>
        <v>-3.5511333345325455E-2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1.3992302252930355E-2</v>
      </c>
      <c r="C85" s="386">
        <f t="shared" si="7"/>
        <v>0.46463041682950418</v>
      </c>
      <c r="D85" s="401">
        <f t="shared" si="8"/>
        <v>0.50306658180498176</v>
      </c>
      <c r="E85" s="386">
        <f t="shared" si="17"/>
        <v>0.40922044620218412</v>
      </c>
      <c r="F85" s="401">
        <f t="shared" si="5"/>
        <v>0.52085372065868574</v>
      </c>
      <c r="G85" s="403">
        <f t="shared" si="9"/>
        <v>0.57443118948253213</v>
      </c>
      <c r="H85" s="403">
        <f t="shared" si="10"/>
        <v>0.42556881051746787</v>
      </c>
      <c r="I85" s="403">
        <f t="shared" si="18"/>
        <v>-4.5566055657522468E-2</v>
      </c>
      <c r="J85" s="375">
        <f t="shared" si="19"/>
        <v>1.0455660556575224</v>
      </c>
      <c r="L85" s="385">
        <v>-1.5249999999999999</v>
      </c>
      <c r="M85" s="401">
        <f t="shared" si="11"/>
        <v>7.0912906642850437E-6</v>
      </c>
      <c r="N85" s="386">
        <f t="shared" si="12"/>
        <v>1.3992302252930355E-2</v>
      </c>
      <c r="O85" s="401">
        <f t="shared" si="13"/>
        <v>0.46463041682950418</v>
      </c>
      <c r="P85" s="386">
        <f t="shared" si="14"/>
        <v>-3.579999698238491E-2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1.601900302592052E-2</v>
      </c>
      <c r="C86" s="386">
        <f t="shared" si="7"/>
        <v>0.48397195900701617</v>
      </c>
      <c r="D86" s="401">
        <f t="shared" si="8"/>
        <v>0.48397195900701617</v>
      </c>
      <c r="E86" s="386">
        <f t="shared" si="17"/>
        <v>0.4303910509627642</v>
      </c>
      <c r="F86" s="401">
        <f t="shared" si="5"/>
        <v>0.54779955965690286</v>
      </c>
      <c r="G86" s="403">
        <f t="shared" si="9"/>
        <v>0.54779955965690286</v>
      </c>
      <c r="H86" s="403">
        <f t="shared" si="10"/>
        <v>0.45220044034309714</v>
      </c>
      <c r="I86" s="403">
        <f t="shared" si="18"/>
        <v>-4.5624884349024043E-2</v>
      </c>
      <c r="J86" s="375">
        <f t="shared" si="19"/>
        <v>1.0456248843490241</v>
      </c>
      <c r="L86" s="385">
        <v>-1.5</v>
      </c>
      <c r="M86" s="401">
        <f t="shared" si="11"/>
        <v>9.0379037346877134E-6</v>
      </c>
      <c r="N86" s="386">
        <f t="shared" si="12"/>
        <v>1.601900302592052E-2</v>
      </c>
      <c r="O86" s="401">
        <f t="shared" si="13"/>
        <v>0.48397195900701617</v>
      </c>
      <c r="P86" s="386">
        <f t="shared" si="14"/>
        <v>-3.5846217067662056E-2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1.8292120465780604E-2</v>
      </c>
      <c r="C87" s="386">
        <f t="shared" si="7"/>
        <v>0.50306658180498198</v>
      </c>
      <c r="D87" s="401">
        <f t="shared" si="8"/>
        <v>0.46463041682950396</v>
      </c>
      <c r="E87" s="386">
        <f t="shared" si="17"/>
        <v>0.45131479021637533</v>
      </c>
      <c r="F87" s="401">
        <f t="shared" si="5"/>
        <v>0.57443118948253247</v>
      </c>
      <c r="G87" s="403">
        <f t="shared" si="9"/>
        <v>0.52085372065868518</v>
      </c>
      <c r="H87" s="403">
        <f t="shared" si="10"/>
        <v>0.47914627934131482</v>
      </c>
      <c r="I87" s="403">
        <f t="shared" si="18"/>
        <v>-4.5336464534738177E-2</v>
      </c>
      <c r="J87" s="375">
        <f t="shared" si="19"/>
        <v>1.0453364645347383</v>
      </c>
      <c r="L87" s="385">
        <v>-1.4749999999999999</v>
      </c>
      <c r="M87" s="401">
        <f t="shared" si="11"/>
        <v>1.1487221713735174E-5</v>
      </c>
      <c r="N87" s="386">
        <f t="shared" si="12"/>
        <v>1.8292120465780604E-2</v>
      </c>
      <c r="O87" s="401">
        <f t="shared" si="13"/>
        <v>0.50306658180498198</v>
      </c>
      <c r="P87" s="386">
        <f t="shared" si="14"/>
        <v>-3.5619613550370605E-2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2.0834268589491722E-2</v>
      </c>
      <c r="C88" s="386">
        <f t="shared" si="7"/>
        <v>0.52183027380164515</v>
      </c>
      <c r="D88" s="401">
        <f t="shared" si="8"/>
        <v>0.44512483893971716</v>
      </c>
      <c r="E88" s="386">
        <f t="shared" si="17"/>
        <v>0.47189634701346528</v>
      </c>
      <c r="F88" s="401">
        <f t="shared" si="5"/>
        <v>0.60062729120276748</v>
      </c>
      <c r="G88" s="403">
        <f t="shared" si="9"/>
        <v>0.49371355905460079</v>
      </c>
      <c r="H88" s="403">
        <f t="shared" si="10"/>
        <v>0.50628644094539921</v>
      </c>
      <c r="I88" s="403">
        <f t="shared" si="18"/>
        <v>-4.4660570763200007E-2</v>
      </c>
      <c r="J88" s="375">
        <f t="shared" si="19"/>
        <v>1.0446605707632</v>
      </c>
      <c r="L88" s="385">
        <v>-1.45</v>
      </c>
      <c r="M88" s="401">
        <f t="shared" si="11"/>
        <v>1.4560228838944589E-5</v>
      </c>
      <c r="N88" s="386">
        <f t="shared" si="12"/>
        <v>2.0834268589491722E-2</v>
      </c>
      <c r="O88" s="401">
        <f t="shared" si="13"/>
        <v>0.52183027380164515</v>
      </c>
      <c r="P88" s="386">
        <f t="shared" si="14"/>
        <v>-3.5088582399389556E-2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2.3669090706578633E-2</v>
      </c>
      <c r="C89" s="386">
        <f t="shared" si="7"/>
        <v>0.5401784941108998</v>
      </c>
      <c r="D89" s="401">
        <f t="shared" si="8"/>
        <v>0.4255364029433516</v>
      </c>
      <c r="E89" s="386">
        <f t="shared" si="17"/>
        <v>0.49203994746524216</v>
      </c>
      <c r="F89" s="401">
        <f t="shared" si="5"/>
        <v>0.62626596429484027</v>
      </c>
      <c r="G89" s="403">
        <f t="shared" si="9"/>
        <v>0.46649670379914476</v>
      </c>
      <c r="H89" s="403">
        <f t="shared" si="10"/>
        <v>0.53350329620085524</v>
      </c>
      <c r="I89" s="403">
        <f t="shared" si="18"/>
        <v>-4.3555598938995882E-2</v>
      </c>
      <c r="J89" s="375">
        <f t="shared" si="19"/>
        <v>1.043555598938996</v>
      </c>
      <c r="L89" s="385">
        <v>-1.4249999999999998</v>
      </c>
      <c r="M89" s="401">
        <f t="shared" si="11"/>
        <v>1.8404684159090134E-5</v>
      </c>
      <c r="N89" s="386">
        <f t="shared" si="12"/>
        <v>2.3669090706578633E-2</v>
      </c>
      <c r="O89" s="401">
        <f t="shared" si="13"/>
        <v>0.5401784941108998</v>
      </c>
      <c r="P89" s="386">
        <f t="shared" si="14"/>
        <v>-3.4220436420956651E-2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2.6821161100662572E-2</v>
      </c>
      <c r="C90" s="386">
        <f t="shared" si="7"/>
        <v>0.55802678443015186</v>
      </c>
      <c r="D90" s="401">
        <f t="shared" si="8"/>
        <v>0.40594402810349228</v>
      </c>
      <c r="E90" s="386">
        <f t="shared" ref="E90:E121" si="20">C90+$B$13*B90+$B$13*D90</f>
        <v>0.51165004251221768</v>
      </c>
      <c r="F90" s="401">
        <f t="shared" ref="F90:F153" si="21">$B$14*E90</f>
        <v>0.65122559439758743</v>
      </c>
      <c r="G90" s="403">
        <f t="shared" si="9"/>
        <v>0.43931773484245712</v>
      </c>
      <c r="H90" s="403">
        <f t="shared" si="10"/>
        <v>0.56068226515754294</v>
      </c>
      <c r="I90" s="403">
        <f t="shared" si="18"/>
        <v>-4.1978775671987732E-2</v>
      </c>
      <c r="J90" s="375">
        <f t="shared" si="19"/>
        <v>1.0419787756719878</v>
      </c>
      <c r="L90" s="385">
        <v>-1.4</v>
      </c>
      <c r="M90" s="401">
        <f t="shared" si="11"/>
        <v>2.320046042492141E-5</v>
      </c>
      <c r="N90" s="386">
        <f t="shared" si="12"/>
        <v>2.6821161100662572E-2</v>
      </c>
      <c r="O90" s="401">
        <f t="shared" si="13"/>
        <v>0.55802678443015186</v>
      </c>
      <c r="P90" s="386">
        <f t="shared" si="14"/>
        <v>-3.2981569738597089E-2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3.0315863413196975E-2</v>
      </c>
      <c r="C91" s="386">
        <f t="shared" ref="C91:C154" si="23">0.5*SIGN(2*A91+$B$6)*ERF((2.563*(ABS(2*A91+$B$6)))/(2*SQRT(2)*$B$7))-0.5*SIGN(2*A91-$B$6)*ERF((2.563*(ABS(2*A91-$B$6)))/(2*SQRT(2)*$B$7))</f>
        <v>0.57529138853947692</v>
      </c>
      <c r="D91" s="401">
        <f t="shared" ref="D91:D154" si="24">0.5*SIGN(2*(A91+$B$6)+$B$6)*ERF((2.563*(ABS(2*(A91+$B$6)+$B$6)))/(2*SQRT(2)*$B$7))-0.5*SIGN(2*(A91+$B$6)-$B$6)*ERF((2.563*(ABS(2*(A91+$B$6)-$B$6)))/(2*SQRT(2)*$B$7))</f>
        <v>0.3864238548437342</v>
      </c>
      <c r="E91" s="386">
        <f t="shared" si="20"/>
        <v>0.53063199623461932</v>
      </c>
      <c r="F91" s="401">
        <f t="shared" si="21"/>
        <v>0.67538572938947172</v>
      </c>
      <c r="G91" s="403">
        <f t="shared" ref="G91:G146" si="25">F131</f>
        <v>0.41228743354780639</v>
      </c>
      <c r="H91" s="403">
        <f t="shared" ref="H91:H146" si="26">1-G91</f>
        <v>0.58771256645219361</v>
      </c>
      <c r="I91" s="403">
        <f t="shared" si="18"/>
        <v>-3.9886398422563293E-2</v>
      </c>
      <c r="J91" s="375">
        <f t="shared" si="19"/>
        <v>1.0398863984225633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2.9165809274700472E-5</v>
      </c>
      <c r="N91" s="386">
        <f t="shared" ref="N91:N154" si="28">0.5*SIGN(2*L91+$B$6)*ERF((2.563*(ABS(2*L91+$B$6)))/(2*SQRT(2)*$B$7))-0.5*SIGN(2*L91-$B$6)*ERF((2.563*(ABS(2*L91-$B$6)))/(2*SQRT(2)*$B$7))</f>
        <v>3.0315863413196975E-2</v>
      </c>
      <c r="O91" s="401">
        <f t="shared" ref="O91:O154" si="29">0.5*SIGN(2*(L91+$B$6)+$B$6)*ERF((2.563*(ABS(2*(L91+$B$6)+$B$6)))/(2*SQRT(2)*$B$7))-0.5*SIGN(2*(L91+$B$6)-$B$6)*ERF((2.563*(ABS(2*(L91+$B$6)-$B$6)))/(2*SQRT(2)*$B$7))</f>
        <v>0.57529138853947692</v>
      </c>
      <c r="P91" s="386">
        <f t="shared" ref="P91:P154" si="30">N91+$B$13*M91+$B$13*O91</f>
        <v>-3.1337646468643413E-2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3.4179244802899522E-2</v>
      </c>
      <c r="C92" s="386">
        <f t="shared" si="23"/>
        <v>0.59188987296155415</v>
      </c>
      <c r="D92" s="401">
        <f t="shared" si="24"/>
        <v>0.36704876140746945</v>
      </c>
      <c r="E92" s="386">
        <f t="shared" si="20"/>
        <v>0.54889277393775182</v>
      </c>
      <c r="F92" s="401">
        <f t="shared" si="21"/>
        <v>0.69862795518016085</v>
      </c>
      <c r="G92" s="403">
        <f t="shared" si="25"/>
        <v>0.38551208236999535</v>
      </c>
      <c r="H92" s="403">
        <f t="shared" si="26"/>
        <v>0.61448791763000465</v>
      </c>
      <c r="I92" s="403">
        <f t="shared" si="18"/>
        <v>-3.7234106781871487E-2</v>
      </c>
      <c r="J92" s="375">
        <f t="shared" si="19"/>
        <v>1.0372341067818716</v>
      </c>
      <c r="L92" s="385">
        <v>-1.3499999999999999</v>
      </c>
      <c r="M92" s="401">
        <f t="shared" si="27"/>
        <v>3.6564682791062619E-5</v>
      </c>
      <c r="N92" s="386">
        <f t="shared" si="28"/>
        <v>3.4179244802899522E-2</v>
      </c>
      <c r="O92" s="401">
        <f t="shared" si="29"/>
        <v>0.59188987296155415</v>
      </c>
      <c r="P92" s="386">
        <f t="shared" si="30"/>
        <v>-2.9253813857656921E-2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3.8437845273209981E-2</v>
      </c>
      <c r="C93" s="386">
        <f t="shared" si="23"/>
        <v>0.60774174259825897</v>
      </c>
      <c r="D93" s="401">
        <f t="shared" si="24"/>
        <v>0.34788792256241491</v>
      </c>
      <c r="E93" s="386">
        <f t="shared" si="20"/>
        <v>0.56634162336937965</v>
      </c>
      <c r="F93" s="401">
        <f t="shared" si="21"/>
        <v>0.72083676276057751</v>
      </c>
      <c r="G93" s="403">
        <f t="shared" si="25"/>
        <v>0.35909282061180381</v>
      </c>
      <c r="H93" s="403">
        <f t="shared" si="26"/>
        <v>0.64090717938819619</v>
      </c>
      <c r="I93" s="403">
        <f t="shared" si="18"/>
        <v>-3.3977184836340199E-2</v>
      </c>
      <c r="J93" s="375">
        <f t="shared" si="19"/>
        <v>1.0339771848363402</v>
      </c>
      <c r="L93" s="385">
        <v>-1.325</v>
      </c>
      <c r="M93" s="401">
        <f t="shared" si="27"/>
        <v>4.5715253333855621E-5</v>
      </c>
      <c r="N93" s="386">
        <f t="shared" si="28"/>
        <v>3.8437845273209981E-2</v>
      </c>
      <c r="O93" s="401">
        <f t="shared" si="29"/>
        <v>0.60774174259825897</v>
      </c>
      <c r="P93" s="386">
        <f t="shared" si="30"/>
        <v>-2.6694939841915011E-2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4.311850192550376E-2</v>
      </c>
      <c r="C94" s="386">
        <f t="shared" si="23"/>
        <v>0.62276904534805344</v>
      </c>
      <c r="D94" s="401">
        <f t="shared" si="24"/>
        <v>0.32900641466689862</v>
      </c>
      <c r="E94" s="386">
        <f t="shared" si="20"/>
        <v>0.58289074263665563</v>
      </c>
      <c r="F94" s="401">
        <f t="shared" si="21"/>
        <v>0.74190039832419818</v>
      </c>
      <c r="G94" s="403">
        <f t="shared" si="25"/>
        <v>0.33312506232128769</v>
      </c>
      <c r="H94" s="403">
        <f t="shared" si="26"/>
        <v>0.66687493767871231</v>
      </c>
      <c r="I94" s="403">
        <f t="shared" si="18"/>
        <v>-3.0070894127945759E-2</v>
      </c>
      <c r="J94" s="375">
        <f t="shared" si="19"/>
        <v>1.0300708941279457</v>
      </c>
      <c r="L94" s="385">
        <v>-1.2999999999999998</v>
      </c>
      <c r="M94" s="401">
        <f t="shared" si="27"/>
        <v>5.6999785097655575E-5</v>
      </c>
      <c r="N94" s="386">
        <f t="shared" si="28"/>
        <v>4.311850192550376E-2</v>
      </c>
      <c r="O94" s="401">
        <f t="shared" si="29"/>
        <v>0.62276904534805344</v>
      </c>
      <c r="P94" s="386">
        <f t="shared" si="30"/>
        <v>-2.3625874645139475E-2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4.8248128304079596E-2</v>
      </c>
      <c r="C95" s="386">
        <f t="shared" si="23"/>
        <v>0.63689695996813789</v>
      </c>
      <c r="D95" s="401">
        <f t="shared" si="24"/>
        <v>0.31046487076216034</v>
      </c>
      <c r="E95" s="386">
        <f t="shared" si="20"/>
        <v>0.59845592867609643</v>
      </c>
      <c r="F95" s="401">
        <f t="shared" si="21"/>
        <v>0.76171168863636851</v>
      </c>
      <c r="G95" s="403">
        <f t="shared" si="25"/>
        <v>0.30769798153181577</v>
      </c>
      <c r="H95" s="403">
        <f t="shared" si="26"/>
        <v>0.69230201846818429</v>
      </c>
      <c r="I95" s="403">
        <f t="shared" si="18"/>
        <v>-2.5470836238964081E-2</v>
      </c>
      <c r="J95" s="375">
        <f t="shared" si="19"/>
        <v>1.0254708362389642</v>
      </c>
      <c r="L95" s="385">
        <v>-1.2749999999999999</v>
      </c>
      <c r="M95" s="401">
        <f t="shared" si="27"/>
        <v>7.087602174737917E-5</v>
      </c>
      <c r="N95" s="386">
        <f t="shared" si="28"/>
        <v>4.8248128304079596E-2</v>
      </c>
      <c r="O95" s="401">
        <f t="shared" si="29"/>
        <v>0.63689695996813789</v>
      </c>
      <c r="P95" s="386">
        <f t="shared" si="30"/>
        <v>-2.0011735651365221E-2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5.3853469444923474E-2</v>
      </c>
      <c r="C96" s="386">
        <f t="shared" si="23"/>
        <v>0.65005436176534792</v>
      </c>
      <c r="D96" s="401">
        <f t="shared" si="24"/>
        <v>0.29231918863527084</v>
      </c>
      <c r="E96" s="386">
        <f t="shared" si="20"/>
        <v>0.61295720047944591</v>
      </c>
      <c r="F96" s="401">
        <f t="shared" si="21"/>
        <v>0.78016883427304018</v>
      </c>
      <c r="G96" s="403">
        <f t="shared" si="25"/>
        <v>0.28289406909570308</v>
      </c>
      <c r="H96" s="403">
        <f t="shared" si="26"/>
        <v>0.71710593090429686</v>
      </c>
      <c r="I96" s="403">
        <f t="shared" si="18"/>
        <v>-2.0133343507275261E-2</v>
      </c>
      <c r="J96" s="375">
        <f t="shared" si="19"/>
        <v>1.0201333435072752</v>
      </c>
      <c r="L96" s="385">
        <v>-1.25</v>
      </c>
      <c r="M96" s="401">
        <f t="shared" si="27"/>
        <v>8.7890264306778043E-5</v>
      </c>
      <c r="N96" s="386">
        <f t="shared" si="28"/>
        <v>5.3853469444923474E-2</v>
      </c>
      <c r="O96" s="401">
        <f t="shared" si="29"/>
        <v>0.65005436176534792</v>
      </c>
      <c r="P96" s="386">
        <f t="shared" si="30"/>
        <v>-1.5818214379211493E-2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5.9960833717228545E-2</v>
      </c>
      <c r="C97" s="386">
        <f t="shared" si="23"/>
        <v>0.66217436106789962</v>
      </c>
      <c r="D97" s="401">
        <f t="shared" si="24"/>
        <v>0.27462029402468269</v>
      </c>
      <c r="E97" s="386">
        <f t="shared" si="20"/>
        <v>0.62631939167807194</v>
      </c>
      <c r="F97" s="401">
        <f t="shared" si="21"/>
        <v>0.79717616385920287</v>
      </c>
      <c r="G97" s="403">
        <f t="shared" si="25"/>
        <v>0.25878876434058301</v>
      </c>
      <c r="H97" s="403">
        <f t="shared" si="26"/>
        <v>0.74121123565941693</v>
      </c>
      <c r="I97" s="403">
        <f t="shared" si="18"/>
        <v>-1.4015895822535282E-2</v>
      </c>
      <c r="J97" s="375">
        <f t="shared" si="19"/>
        <v>1.0140158958225354</v>
      </c>
      <c r="L97" s="385">
        <v>-1.2249999999999999</v>
      </c>
      <c r="M97" s="401">
        <f t="shared" si="27"/>
        <v>1.08692321715953E-4</v>
      </c>
      <c r="N97" s="386">
        <f t="shared" si="28"/>
        <v>5.9960833717228545E-2</v>
      </c>
      <c r="O97" s="401">
        <f t="shared" si="29"/>
        <v>0.66217436106789962</v>
      </c>
      <c r="P97" s="386">
        <f t="shared" si="30"/>
        <v>-1.1011903947173121E-2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6.6595803046465563E-2</v>
      </c>
      <c r="C98" s="386">
        <f t="shared" si="23"/>
        <v>0.6731948098342122</v>
      </c>
      <c r="D98" s="401">
        <f t="shared" si="24"/>
        <v>0.25741396033089414</v>
      </c>
      <c r="E98" s="386">
        <f t="shared" si="20"/>
        <v>0.63847270752585372</v>
      </c>
      <c r="F98" s="401">
        <f t="shared" si="21"/>
        <v>0.8126448429938955</v>
      </c>
      <c r="G98" s="403">
        <f t="shared" si="25"/>
        <v>0.23545016370663532</v>
      </c>
      <c r="H98" s="403">
        <f t="shared" si="26"/>
        <v>0.7645498362933647</v>
      </c>
      <c r="I98" s="403">
        <f t="shared" si="18"/>
        <v>-7.0775608733152163E-3</v>
      </c>
      <c r="J98" s="375">
        <f t="shared" si="19"/>
        <v>1.0070775608733151</v>
      </c>
      <c r="L98" s="385">
        <v>-1.2</v>
      </c>
      <c r="M98" s="401">
        <f t="shared" si="27"/>
        <v>1.3405252254966582E-4</v>
      </c>
      <c r="N98" s="386">
        <f t="shared" si="28"/>
        <v>6.6595803046465563E-2</v>
      </c>
      <c r="O98" s="401">
        <f t="shared" si="29"/>
        <v>0.6731948098342122</v>
      </c>
      <c r="P98" s="386">
        <f t="shared" si="30"/>
        <v>-5.5606449636924071E-3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7.3782923620973939E-2</v>
      </c>
      <c r="C99" s="386">
        <f t="shared" si="23"/>
        <v>0.68305877218339905</v>
      </c>
      <c r="D99" s="401">
        <f t="shared" si="24"/>
        <v>0.24074068536545096</v>
      </c>
      <c r="E99" s="386">
        <f t="shared" si="20"/>
        <v>0.649353241782756</v>
      </c>
      <c r="F99" s="401">
        <f t="shared" si="21"/>
        <v>0.82649353213701282</v>
      </c>
      <c r="G99" s="403">
        <f t="shared" si="25"/>
        <v>0.21293880742529006</v>
      </c>
      <c r="H99" s="403">
        <f t="shared" si="26"/>
        <v>0.78706119257470997</v>
      </c>
      <c r="I99" s="403">
        <f t="shared" si="18"/>
        <v>7.2054537898390281E-4</v>
      </c>
      <c r="J99" s="375">
        <f t="shared" si="19"/>
        <v>0.99927945462101608</v>
      </c>
      <c r="L99" s="385">
        <v>-1.1749999999999998</v>
      </c>
      <c r="M99" s="401">
        <f t="shared" si="27"/>
        <v>1.648809796477857E-4</v>
      </c>
      <c r="N99" s="386">
        <f t="shared" si="28"/>
        <v>7.3782923620973939E-2</v>
      </c>
      <c r="O99" s="401">
        <f t="shared" si="29"/>
        <v>0.68305877218339905</v>
      </c>
      <c r="P99" s="386">
        <f t="shared" si="30"/>
        <v>5.6611269114834051E-4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8.1545379699913156E-2</v>
      </c>
      <c r="C100" s="386">
        <f t="shared" si="23"/>
        <v>0.69171495507378133</v>
      </c>
      <c r="D100" s="401">
        <f t="shared" si="24"/>
        <v>0.22463562484029959</v>
      </c>
      <c r="E100" s="386">
        <f t="shared" si="20"/>
        <v>0.65890344947683588</v>
      </c>
      <c r="F100" s="401">
        <f t="shared" si="21"/>
        <v>0.83864898833840484</v>
      </c>
      <c r="G100" s="403">
        <f t="shared" si="25"/>
        <v>0.19130754419961074</v>
      </c>
      <c r="H100" s="403">
        <f t="shared" si="26"/>
        <v>0.80869245580038929</v>
      </c>
      <c r="I100" s="403">
        <f t="shared" si="18"/>
        <v>9.414781820015844E-3</v>
      </c>
      <c r="J100" s="375">
        <f t="shared" si="19"/>
        <v>0.99058521817998413</v>
      </c>
      <c r="L100" s="385">
        <v>-1.1499999999999999</v>
      </c>
      <c r="M100" s="401">
        <f t="shared" si="27"/>
        <v>2.0224929913231771E-4</v>
      </c>
      <c r="N100" s="386">
        <f t="shared" si="28"/>
        <v>8.1545379699913156E-2</v>
      </c>
      <c r="O100" s="401">
        <f t="shared" si="29"/>
        <v>0.69171495507378133</v>
      </c>
      <c r="P100" s="386">
        <f t="shared" si="30"/>
        <v>7.3969351940326722E-3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8.9904653647359056E-2</v>
      </c>
      <c r="C101" s="386">
        <f t="shared" si="23"/>
        <v>0.69911809580139128</v>
      </c>
      <c r="D101" s="401">
        <f t="shared" si="24"/>
        <v>0.20912858148417518</v>
      </c>
      <c r="E101" s="386">
        <f t="shared" si="20"/>
        <v>0.66707257200109826</v>
      </c>
      <c r="F101" s="401">
        <f t="shared" si="21"/>
        <v>0.84904660629901008</v>
      </c>
      <c r="G101" s="403">
        <f t="shared" si="25"/>
        <v>0.17060147276661819</v>
      </c>
      <c r="H101" s="403">
        <f t="shared" si="26"/>
        <v>0.82939852723338181</v>
      </c>
      <c r="I101" s="403">
        <f t="shared" si="18"/>
        <v>1.9038493301825731E-2</v>
      </c>
      <c r="J101" s="375">
        <f t="shared" si="19"/>
        <v>0.98096150669817428</v>
      </c>
      <c r="L101" s="385">
        <v>-1.125</v>
      </c>
      <c r="M101" s="401">
        <f t="shared" si="27"/>
        <v>2.4741492069191295E-4</v>
      </c>
      <c r="N101" s="386">
        <f t="shared" si="28"/>
        <v>8.9904653647359056E-2</v>
      </c>
      <c r="O101" s="401">
        <f t="shared" si="29"/>
        <v>0.69911809580139128</v>
      </c>
      <c r="P101" s="386">
        <f t="shared" si="30"/>
        <v>1.4958020678315948E-2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9.8880175803050419E-2</v>
      </c>
      <c r="C102" s="386">
        <f t="shared" si="23"/>
        <v>0.70522930343194812</v>
      </c>
      <c r="D102" s="401">
        <f t="shared" si="24"/>
        <v>0.19424404789062688</v>
      </c>
      <c r="E102" s="386">
        <f t="shared" si="20"/>
        <v>0.6738170114748806</v>
      </c>
      <c r="F102" s="401">
        <f t="shared" si="21"/>
        <v>0.85763089485613953</v>
      </c>
      <c r="G102" s="403">
        <f t="shared" si="25"/>
        <v>0.15085795818508899</v>
      </c>
      <c r="H102" s="403">
        <f t="shared" si="26"/>
        <v>0.84914204181491104</v>
      </c>
      <c r="I102" s="403">
        <f t="shared" si="18"/>
        <v>2.9621514726626219E-2</v>
      </c>
      <c r="J102" s="375">
        <f t="shared" si="19"/>
        <v>0.97037848527337378</v>
      </c>
      <c r="L102" s="385">
        <v>-1.0999999999999999</v>
      </c>
      <c r="M102" s="401">
        <f t="shared" si="27"/>
        <v>3.0184826626966643E-4</v>
      </c>
      <c r="N102" s="386">
        <f t="shared" si="28"/>
        <v>9.8880175803050419E-2</v>
      </c>
      <c r="O102" s="401">
        <f t="shared" si="29"/>
        <v>0.70522930343194812</v>
      </c>
      <c r="P102" s="386">
        <f t="shared" si="30"/>
        <v>2.3272809606284736E-2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0.10848896825209287</v>
      </c>
      <c r="C103" s="386">
        <f t="shared" si="23"/>
        <v>0.71001635171116995</v>
      </c>
      <c r="D103" s="401">
        <f t="shared" si="24"/>
        <v>0.18000130046976698</v>
      </c>
      <c r="E103" s="386">
        <f t="shared" si="20"/>
        <v>0.67910065176091916</v>
      </c>
      <c r="F103" s="401">
        <f t="shared" si="21"/>
        <v>0.86435588557237963</v>
      </c>
      <c r="G103" s="403">
        <f t="shared" si="25"/>
        <v>0.13210671971997207</v>
      </c>
      <c r="H103" s="403">
        <f t="shared" si="26"/>
        <v>0.86789328028002788</v>
      </c>
      <c r="I103" s="403">
        <f t="shared" si="18"/>
        <v>4.1189673578360265E-2</v>
      </c>
      <c r="J103" s="375">
        <f t="shared" si="19"/>
        <v>0.95881032642163977</v>
      </c>
      <c r="L103" s="385">
        <v>-1.075</v>
      </c>
      <c r="M103" s="401">
        <f t="shared" si="27"/>
        <v>3.6726285853116991E-4</v>
      </c>
      <c r="N103" s="386">
        <f t="shared" si="28"/>
        <v>0.10848896825209287</v>
      </c>
      <c r="O103" s="401">
        <f t="shared" si="29"/>
        <v>0.71001635171116995</v>
      </c>
      <c r="P103" s="386">
        <f t="shared" si="30"/>
        <v>3.2361593921884216E-2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0.1187452869611057</v>
      </c>
      <c r="C104" s="386">
        <f t="shared" si="23"/>
        <v>0.71345392141542985</v>
      </c>
      <c r="D104" s="401">
        <f t="shared" si="24"/>
        <v>0.16641454120775223</v>
      </c>
      <c r="E104" s="386">
        <f t="shared" si="20"/>
        <v>0.68289512397455976</v>
      </c>
      <c r="F104" s="401">
        <f t="shared" si="21"/>
        <v>0.86918547067437679</v>
      </c>
      <c r="G104" s="403">
        <f t="shared" si="25"/>
        <v>0.114369986305628</v>
      </c>
      <c r="H104" s="403">
        <f t="shared" si="26"/>
        <v>0.885630013694372</v>
      </c>
      <c r="I104" s="403">
        <f t="shared" si="18"/>
        <v>5.3764296847296826E-2</v>
      </c>
      <c r="J104" s="375">
        <f t="shared" si="19"/>
        <v>0.94623570315270322</v>
      </c>
      <c r="L104" s="385">
        <v>-1.0499999999999998</v>
      </c>
      <c r="M104" s="401">
        <f t="shared" si="27"/>
        <v>4.4564854783446517E-4</v>
      </c>
      <c r="N104" s="386">
        <f t="shared" si="28"/>
        <v>0.1187452869611057</v>
      </c>
      <c r="O104" s="401">
        <f t="shared" si="29"/>
        <v>0.71345392141542985</v>
      </c>
      <c r="P104" s="386">
        <f t="shared" si="30"/>
        <v>4.2241129654932402E-2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0.12966026709447942</v>
      </c>
      <c r="C105" s="386">
        <f t="shared" si="23"/>
        <v>0.71552379050565773</v>
      </c>
      <c r="D105" s="401">
        <f t="shared" si="24"/>
        <v>0.15349308334730583</v>
      </c>
      <c r="E105" s="386">
        <f t="shared" si="20"/>
        <v>0.68518001474867973</v>
      </c>
      <c r="F105" s="401">
        <f t="shared" si="21"/>
        <v>0.87209366813138045</v>
      </c>
      <c r="G105" s="403">
        <f t="shared" si="25"/>
        <v>9.766271478106929E-2</v>
      </c>
      <c r="H105" s="403">
        <f t="shared" si="26"/>
        <v>0.90233728521893075</v>
      </c>
      <c r="I105" s="403">
        <f t="shared" si="18"/>
        <v>6.7361728683000721E-2</v>
      </c>
      <c r="J105" s="375">
        <f t="shared" si="19"/>
        <v>0.93263827131699928</v>
      </c>
      <c r="L105" s="385">
        <v>-1.0249999999999999</v>
      </c>
      <c r="M105" s="401">
        <f t="shared" si="27"/>
        <v>5.3930795599804737E-4</v>
      </c>
      <c r="N105" s="386">
        <f t="shared" si="28"/>
        <v>0.12966026709447942</v>
      </c>
      <c r="O105" s="401">
        <f t="shared" si="29"/>
        <v>0.71552379050565773</v>
      </c>
      <c r="P105" s="386">
        <f t="shared" si="30"/>
        <v>5.2924257954320778E-2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0.14124157659997194</v>
      </c>
      <c r="C106" s="386">
        <f t="shared" si="23"/>
        <v>0.71621497083189323</v>
      </c>
      <c r="D106" s="401">
        <f t="shared" si="24"/>
        <v>0.14124157659997194</v>
      </c>
      <c r="E106" s="386">
        <f t="shared" si="20"/>
        <v>0.68594301592671747</v>
      </c>
      <c r="F106" s="401">
        <f t="shared" si="21"/>
        <v>0.87306481218377607</v>
      </c>
      <c r="G106" s="403">
        <f t="shared" si="25"/>
        <v>8.1992865414618532E-2</v>
      </c>
      <c r="H106" s="403">
        <f t="shared" si="26"/>
        <v>0.91800713458538152</v>
      </c>
      <c r="I106" s="403">
        <f t="shared" si="18"/>
        <v>8.1992865414618504E-2</v>
      </c>
      <c r="J106" s="375">
        <f t="shared" si="19"/>
        <v>0.91800713458538152</v>
      </c>
      <c r="L106" s="385">
        <v>-1</v>
      </c>
      <c r="M106" s="401">
        <f t="shared" si="27"/>
        <v>6.5089620613839605E-4</v>
      </c>
      <c r="N106" s="386">
        <f t="shared" si="28"/>
        <v>0.14124157659997194</v>
      </c>
      <c r="O106" s="401">
        <f t="shared" si="29"/>
        <v>0.71621497083189323</v>
      </c>
      <c r="P106" s="386">
        <f t="shared" si="30"/>
        <v>6.4419539766239139E-2</v>
      </c>
      <c r="Q106" s="403">
        <f>$B$14*P26</f>
        <v>-8.8727430623203118E-5</v>
      </c>
      <c r="R106" s="403">
        <f>$B$14*P106</f>
        <v>8.1992865414618504E-2</v>
      </c>
      <c r="S106" s="371">
        <f>$B$14*P186</f>
        <v>8.1992865414618532E-2</v>
      </c>
      <c r="T106" s="403">
        <f>1-(Q106+R106+S106)</f>
        <v>0.83610299660138621</v>
      </c>
      <c r="U106" s="610">
        <f>1-T106</f>
        <v>0.16389700339861379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0.15349308334730583</v>
      </c>
      <c r="C107" s="386">
        <f t="shared" si="23"/>
        <v>0.71552379050565773</v>
      </c>
      <c r="D107" s="401">
        <f t="shared" si="24"/>
        <v>0.12966026709447942</v>
      </c>
      <c r="E107" s="386">
        <f t="shared" si="20"/>
        <v>0.68518001474867973</v>
      </c>
      <c r="F107" s="401">
        <f t="shared" si="21"/>
        <v>0.87209366813138045</v>
      </c>
      <c r="G107" s="403">
        <f t="shared" si="25"/>
        <v>6.7361728683000444E-2</v>
      </c>
      <c r="H107" s="403">
        <f t="shared" si="26"/>
        <v>0.93263827131699961</v>
      </c>
      <c r="I107" s="403">
        <f t="shared" si="18"/>
        <v>9.7662714781069415E-2</v>
      </c>
      <c r="J107" s="375">
        <f t="shared" si="19"/>
        <v>0.90233728521893064</v>
      </c>
      <c r="L107" s="385">
        <v>-0.97500000000000009</v>
      </c>
      <c r="M107" s="401">
        <f t="shared" si="27"/>
        <v>7.8346395945921854E-4</v>
      </c>
      <c r="N107" s="386">
        <f t="shared" si="28"/>
        <v>0.15349308334730583</v>
      </c>
      <c r="O107" s="401">
        <f t="shared" si="29"/>
        <v>0.71552379050565773</v>
      </c>
      <c r="P107" s="386">
        <f t="shared" si="30"/>
        <v>7.6730909533456446E-2</v>
      </c>
      <c r="Q107" s="403">
        <f t="shared" ref="Q107:Q170" si="33">$B$14*P27</f>
        <v>-1.0679107698300848E-4</v>
      </c>
      <c r="R107" s="403">
        <f t="shared" ref="R107:R170" si="34">$B$14*P107</f>
        <v>9.7662714781069263E-2</v>
      </c>
      <c r="S107" s="371">
        <f t="shared" ref="S107:S170" si="35">$B$14*P187</f>
        <v>6.7361728683000444E-2</v>
      </c>
      <c r="T107" s="403">
        <f t="shared" ref="T107:T170" si="36">1-(Q107+R107+S107)</f>
        <v>0.83508234761291333</v>
      </c>
      <c r="U107" s="610">
        <f t="shared" ref="U107:U170" si="37">1-T107</f>
        <v>0.16491765238708667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0.16641454120775245</v>
      </c>
      <c r="C108" s="386">
        <f t="shared" si="23"/>
        <v>0.71345392141542974</v>
      </c>
      <c r="D108" s="401">
        <f t="shared" si="24"/>
        <v>0.11874528696110553</v>
      </c>
      <c r="E108" s="386">
        <f t="shared" si="20"/>
        <v>0.68289512397455965</v>
      </c>
      <c r="F108" s="401">
        <f t="shared" si="21"/>
        <v>0.86918547067437668</v>
      </c>
      <c r="G108" s="403">
        <f t="shared" si="25"/>
        <v>5.3764296847296632E-2</v>
      </c>
      <c r="H108" s="403">
        <f t="shared" si="26"/>
        <v>0.94623570315270333</v>
      </c>
      <c r="I108" s="403">
        <f t="shared" si="18"/>
        <v>0.11436998630562825</v>
      </c>
      <c r="J108" s="375">
        <f t="shared" si="19"/>
        <v>0.88563001369437178</v>
      </c>
      <c r="L108" s="385">
        <v>-0.94999999999999973</v>
      </c>
      <c r="M108" s="401">
        <f t="shared" si="27"/>
        <v>9.4050372147225225E-4</v>
      </c>
      <c r="N108" s="386">
        <f t="shared" si="28"/>
        <v>0.16641454120775245</v>
      </c>
      <c r="O108" s="401">
        <f t="shared" si="29"/>
        <v>0.71345392141542974</v>
      </c>
      <c r="P108" s="386">
        <f t="shared" si="30"/>
        <v>8.985735336389486E-2</v>
      </c>
      <c r="Q108" s="403">
        <f t="shared" si="33"/>
        <v>-1.2818663926609497E-4</v>
      </c>
      <c r="R108" s="403">
        <f t="shared" si="34"/>
        <v>0.11436998630562832</v>
      </c>
      <c r="S108" s="371">
        <f t="shared" si="35"/>
        <v>5.3764296847296826E-2</v>
      </c>
      <c r="T108" s="403">
        <f t="shared" si="36"/>
        <v>0.83199390348634095</v>
      </c>
      <c r="U108" s="610">
        <f t="shared" si="37"/>
        <v>0.16800609651365905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0.1800013004697672</v>
      </c>
      <c r="C109" s="386">
        <f t="shared" si="23"/>
        <v>0.71001635171116984</v>
      </c>
      <c r="D109" s="401">
        <f t="shared" si="24"/>
        <v>0.10848896825209275</v>
      </c>
      <c r="E109" s="386">
        <f t="shared" si="20"/>
        <v>0.67910065176091905</v>
      </c>
      <c r="F109" s="401">
        <f t="shared" si="21"/>
        <v>0.86435588557237952</v>
      </c>
      <c r="G109" s="403">
        <f t="shared" si="25"/>
        <v>4.1189673578360154E-2</v>
      </c>
      <c r="H109" s="403">
        <f t="shared" si="26"/>
        <v>0.95881032642163988</v>
      </c>
      <c r="I109" s="403">
        <f t="shared" si="18"/>
        <v>0.13210671971997212</v>
      </c>
      <c r="J109" s="375">
        <f t="shared" si="19"/>
        <v>0.86789328028002788</v>
      </c>
      <c r="L109" s="385">
        <v>-0.92499999999999982</v>
      </c>
      <c r="M109" s="401">
        <f t="shared" si="27"/>
        <v>1.1259993112151534E-3</v>
      </c>
      <c r="N109" s="386">
        <f t="shared" si="28"/>
        <v>0.1800013004697672</v>
      </c>
      <c r="O109" s="401">
        <f t="shared" si="29"/>
        <v>0.71001635171116984</v>
      </c>
      <c r="P109" s="386">
        <f t="shared" si="30"/>
        <v>0.10379261709361944</v>
      </c>
      <c r="Q109" s="403">
        <f t="shared" si="33"/>
        <v>-1.5345561853081192E-4</v>
      </c>
      <c r="R109" s="403">
        <f t="shared" si="34"/>
        <v>0.1321067197199724</v>
      </c>
      <c r="S109" s="371">
        <f t="shared" si="35"/>
        <v>4.1189673578360154E-2</v>
      </c>
      <c r="T109" s="403">
        <f t="shared" si="36"/>
        <v>0.82685706232019829</v>
      </c>
      <c r="U109" s="610">
        <f t="shared" si="37"/>
        <v>0.17314293767980171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0.19424404789062699</v>
      </c>
      <c r="C110" s="386">
        <f t="shared" si="23"/>
        <v>0.70522930343194812</v>
      </c>
      <c r="D110" s="401">
        <f t="shared" si="24"/>
        <v>9.8880175803050308E-2</v>
      </c>
      <c r="E110" s="386">
        <f t="shared" si="20"/>
        <v>0.6738170114748806</v>
      </c>
      <c r="F110" s="401">
        <f t="shared" si="21"/>
        <v>0.85763089485613953</v>
      </c>
      <c r="G110" s="403">
        <f t="shared" si="25"/>
        <v>2.9621514726626219E-2</v>
      </c>
      <c r="H110" s="403">
        <f t="shared" si="26"/>
        <v>0.97037848527337378</v>
      </c>
      <c r="I110" s="403">
        <f t="shared" si="18"/>
        <v>0.15085795818508937</v>
      </c>
      <c r="J110" s="375">
        <f t="shared" si="19"/>
        <v>0.8491420418149106</v>
      </c>
      <c r="L110" s="385">
        <v>-0.89999999999999991</v>
      </c>
      <c r="M110" s="401">
        <f t="shared" si="27"/>
        <v>1.3444783073068844E-3</v>
      </c>
      <c r="N110" s="386">
        <f t="shared" si="28"/>
        <v>0.19424404789062699</v>
      </c>
      <c r="O110" s="401">
        <f t="shared" si="29"/>
        <v>0.70522930343194812</v>
      </c>
      <c r="P110" s="386">
        <f t="shared" si="30"/>
        <v>0.11852494954549238</v>
      </c>
      <c r="Q110" s="403">
        <f t="shared" si="33"/>
        <v>-1.8321312426789279E-4</v>
      </c>
      <c r="R110" s="403">
        <f t="shared" si="34"/>
        <v>0.15085795818508937</v>
      </c>
      <c r="S110" s="371">
        <f t="shared" si="35"/>
        <v>2.9621514726626007E-2</v>
      </c>
      <c r="T110" s="403">
        <f t="shared" si="36"/>
        <v>0.81970374021255255</v>
      </c>
      <c r="U110" s="610">
        <f t="shared" si="37"/>
        <v>0.18029625978744745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0.20912858148417518</v>
      </c>
      <c r="C111" s="386">
        <f t="shared" si="23"/>
        <v>0.69911809580139128</v>
      </c>
      <c r="D111" s="401">
        <f t="shared" si="24"/>
        <v>8.9904653647359056E-2</v>
      </c>
      <c r="E111" s="386">
        <f t="shared" si="20"/>
        <v>0.66707257200109826</v>
      </c>
      <c r="F111" s="401">
        <f t="shared" si="21"/>
        <v>0.84904660629901008</v>
      </c>
      <c r="G111" s="403">
        <f t="shared" si="25"/>
        <v>1.9038493301825731E-2</v>
      </c>
      <c r="H111" s="403">
        <f t="shared" si="26"/>
        <v>0.98096150669817428</v>
      </c>
      <c r="I111" s="403">
        <f t="shared" si="18"/>
        <v>0.17060147276661816</v>
      </c>
      <c r="J111" s="375">
        <f t="shared" si="19"/>
        <v>0.82939852723338181</v>
      </c>
      <c r="L111" s="385">
        <v>-0.875</v>
      </c>
      <c r="M111" s="401">
        <f t="shared" si="27"/>
        <v>1.6010671940804855E-3</v>
      </c>
      <c r="N111" s="386">
        <f t="shared" si="28"/>
        <v>0.20912858148417518</v>
      </c>
      <c r="O111" s="401">
        <f t="shared" si="29"/>
        <v>0.69911809580139128</v>
      </c>
      <c r="P111" s="386">
        <f t="shared" si="30"/>
        <v>0.13403688605702396</v>
      </c>
      <c r="Q111" s="403">
        <f t="shared" si="33"/>
        <v>-2.1815523995425971E-4</v>
      </c>
      <c r="R111" s="403">
        <f t="shared" si="34"/>
        <v>0.17060147276661816</v>
      </c>
      <c r="S111" s="371">
        <f t="shared" si="35"/>
        <v>1.9038493301825731E-2</v>
      </c>
      <c r="T111" s="403">
        <f t="shared" si="36"/>
        <v>0.81057818917151037</v>
      </c>
      <c r="U111" s="610">
        <f t="shared" si="37"/>
        <v>0.18942181082848963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0.22463562484029959</v>
      </c>
      <c r="C112" s="386">
        <f t="shared" si="23"/>
        <v>0.69171495507378133</v>
      </c>
      <c r="D112" s="401">
        <f t="shared" si="24"/>
        <v>8.1545379699913156E-2</v>
      </c>
      <c r="E112" s="386">
        <f t="shared" si="20"/>
        <v>0.65890344947683588</v>
      </c>
      <c r="F112" s="401">
        <f t="shared" si="21"/>
        <v>0.83864898833840484</v>
      </c>
      <c r="G112" s="403">
        <f t="shared" si="25"/>
        <v>9.4147818200157416E-3</v>
      </c>
      <c r="H112" s="403">
        <f t="shared" si="26"/>
        <v>0.99058521817998424</v>
      </c>
      <c r="I112" s="403">
        <f t="shared" si="18"/>
        <v>0.19130754419961096</v>
      </c>
      <c r="J112" s="375">
        <f t="shared" si="19"/>
        <v>0.80869245580038907</v>
      </c>
      <c r="L112" s="385">
        <v>-0.85000000000000009</v>
      </c>
      <c r="M112" s="401">
        <f t="shared" si="27"/>
        <v>1.9015488298005367E-3</v>
      </c>
      <c r="N112" s="386">
        <f t="shared" si="28"/>
        <v>0.22463562484029959</v>
      </c>
      <c r="O112" s="401">
        <f t="shared" si="29"/>
        <v>0.69171495507378133</v>
      </c>
      <c r="P112" s="386">
        <f t="shared" si="30"/>
        <v>0.15030507701894683</v>
      </c>
      <c r="Q112" s="403">
        <f t="shared" si="33"/>
        <v>-2.590666646583601E-4</v>
      </c>
      <c r="R112" s="403">
        <f t="shared" si="34"/>
        <v>0.19130754419961074</v>
      </c>
      <c r="S112" s="371">
        <f t="shared" si="35"/>
        <v>9.4147818200157416E-3</v>
      </c>
      <c r="T112" s="403">
        <f t="shared" si="36"/>
        <v>0.79953674064503188</v>
      </c>
      <c r="U112" s="610">
        <f t="shared" si="37"/>
        <v>0.20046325935496812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0.24074068536545129</v>
      </c>
      <c r="C113" s="386">
        <f t="shared" si="23"/>
        <v>0.68305877218339883</v>
      </c>
      <c r="D113" s="401">
        <f t="shared" si="24"/>
        <v>7.3782923620973828E-2</v>
      </c>
      <c r="E113" s="386">
        <f t="shared" si="20"/>
        <v>0.64935324178275577</v>
      </c>
      <c r="F113" s="401">
        <f t="shared" si="21"/>
        <v>0.8264935321370126</v>
      </c>
      <c r="G113" s="403">
        <f t="shared" si="25"/>
        <v>7.2054537898380002E-4</v>
      </c>
      <c r="H113" s="403">
        <f t="shared" si="26"/>
        <v>0.99927945462101619</v>
      </c>
      <c r="I113" s="403">
        <f t="shared" si="18"/>
        <v>0.21293880742529037</v>
      </c>
      <c r="J113" s="375">
        <f t="shared" si="19"/>
        <v>0.78706119257470963</v>
      </c>
      <c r="L113" s="385">
        <v>-0.82499999999999973</v>
      </c>
      <c r="M113" s="401">
        <f t="shared" si="27"/>
        <v>2.252421747670097E-3</v>
      </c>
      <c r="N113" s="386">
        <f t="shared" si="28"/>
        <v>0.24074068536545129</v>
      </c>
      <c r="O113" s="401">
        <f t="shared" si="29"/>
        <v>0.68305877218339883</v>
      </c>
      <c r="P113" s="386">
        <f t="shared" si="30"/>
        <v>0.16730016573202186</v>
      </c>
      <c r="Q113" s="403">
        <f t="shared" si="33"/>
        <v>-3.0682855423415974E-4</v>
      </c>
      <c r="R113" s="403">
        <f t="shared" si="34"/>
        <v>0.2129388074252905</v>
      </c>
      <c r="S113" s="371">
        <f t="shared" si="35"/>
        <v>7.2054537898390595E-4</v>
      </c>
      <c r="T113" s="403">
        <f t="shared" si="36"/>
        <v>0.78664747574995975</v>
      </c>
      <c r="U113" s="610">
        <f t="shared" si="37"/>
        <v>0.21335252425004025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0.25741396033089431</v>
      </c>
      <c r="C114" s="386">
        <f t="shared" si="23"/>
        <v>0.67319480983421198</v>
      </c>
      <c r="D114" s="401">
        <f t="shared" si="24"/>
        <v>6.6595803046465507E-2</v>
      </c>
      <c r="E114" s="386">
        <f t="shared" si="20"/>
        <v>0.63847270752585361</v>
      </c>
      <c r="F114" s="401">
        <f t="shared" si="21"/>
        <v>0.81264484299389539</v>
      </c>
      <c r="G114" s="403">
        <f t="shared" si="25"/>
        <v>-7.0775608733152726E-3</v>
      </c>
      <c r="H114" s="403">
        <f t="shared" si="26"/>
        <v>1.0070775608733153</v>
      </c>
      <c r="I114" s="403">
        <f t="shared" si="18"/>
        <v>0.23545016370663563</v>
      </c>
      <c r="J114" s="375">
        <f t="shared" si="19"/>
        <v>0.76454983629336437</v>
      </c>
      <c r="L114" s="385">
        <v>-0.79999999999999982</v>
      </c>
      <c r="M114" s="401">
        <f t="shared" si="27"/>
        <v>2.6609606799124497E-3</v>
      </c>
      <c r="N114" s="386">
        <f t="shared" si="28"/>
        <v>0.25741396033089431</v>
      </c>
      <c r="O114" s="401">
        <f t="shared" si="29"/>
        <v>0.67319480983421198</v>
      </c>
      <c r="P114" s="386">
        <f t="shared" si="30"/>
        <v>0.18498671935866873</v>
      </c>
      <c r="Q114" s="403">
        <f t="shared" si="33"/>
        <v>-3.6242646713860005E-4</v>
      </c>
      <c r="R114" s="403">
        <f t="shared" si="34"/>
        <v>0.23545016370663563</v>
      </c>
      <c r="S114" s="371">
        <f t="shared" si="35"/>
        <v>-7.0775608733152726E-3</v>
      </c>
      <c r="T114" s="403">
        <f t="shared" si="36"/>
        <v>0.7719898236338183</v>
      </c>
      <c r="U114" s="610">
        <f t="shared" si="37"/>
        <v>0.2280101763661817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0.2746202940246828</v>
      </c>
      <c r="C115" s="386">
        <f t="shared" si="23"/>
        <v>0.66217436106789962</v>
      </c>
      <c r="D115" s="401">
        <f t="shared" si="24"/>
        <v>5.996083371722849E-2</v>
      </c>
      <c r="E115" s="386">
        <f t="shared" si="20"/>
        <v>0.62631939167807194</v>
      </c>
      <c r="F115" s="401">
        <f t="shared" si="21"/>
        <v>0.79717616385920287</v>
      </c>
      <c r="G115" s="403">
        <f t="shared" si="25"/>
        <v>-1.4015895822535287E-2</v>
      </c>
      <c r="H115" s="403">
        <f t="shared" si="26"/>
        <v>1.0140158958225354</v>
      </c>
      <c r="I115" s="403">
        <f t="shared" si="18"/>
        <v>0.2587887643405834</v>
      </c>
      <c r="J115" s="375">
        <f t="shared" si="19"/>
        <v>0.7412112356594166</v>
      </c>
      <c r="L115" s="385">
        <v>-0.77499999999999991</v>
      </c>
      <c r="M115" s="401">
        <f t="shared" si="27"/>
        <v>3.1352775670419608E-3</v>
      </c>
      <c r="N115" s="386">
        <f t="shared" si="28"/>
        <v>0.2746202940246828</v>
      </c>
      <c r="O115" s="401">
        <f t="shared" si="29"/>
        <v>0.66217436106789962</v>
      </c>
      <c r="P115" s="386">
        <f t="shared" si="30"/>
        <v>0.20332321612609261</v>
      </c>
      <c r="Q115" s="403">
        <f t="shared" si="33"/>
        <v>-4.2695829994982975E-4</v>
      </c>
      <c r="R115" s="403">
        <f t="shared" si="34"/>
        <v>0.2587887643405834</v>
      </c>
      <c r="S115" s="371">
        <f t="shared" si="35"/>
        <v>-1.4015895822535464E-2</v>
      </c>
      <c r="T115" s="403">
        <f t="shared" si="36"/>
        <v>0.75565408978190185</v>
      </c>
      <c r="U115" s="610">
        <f t="shared" si="37"/>
        <v>0.24434591021809815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0.29231918863527084</v>
      </c>
      <c r="C116" s="386">
        <f t="shared" si="23"/>
        <v>0.65005436176534792</v>
      </c>
      <c r="D116" s="401">
        <f t="shared" si="24"/>
        <v>5.3853469444923474E-2</v>
      </c>
      <c r="E116" s="386">
        <f t="shared" si="20"/>
        <v>0.61295720047944591</v>
      </c>
      <c r="F116" s="401">
        <f t="shared" si="21"/>
        <v>0.78016883427304018</v>
      </c>
      <c r="G116" s="403">
        <f t="shared" si="25"/>
        <v>-2.0133343507275255E-2</v>
      </c>
      <c r="H116" s="403">
        <f t="shared" si="26"/>
        <v>1.0201333435072752</v>
      </c>
      <c r="I116" s="403">
        <f t="shared" si="18"/>
        <v>0.28289406909570308</v>
      </c>
      <c r="J116" s="375">
        <f t="shared" si="19"/>
        <v>0.71710593090429686</v>
      </c>
      <c r="L116" s="385">
        <v>-0.75</v>
      </c>
      <c r="M116" s="401">
        <f t="shared" si="27"/>
        <v>3.6843821803299592E-3</v>
      </c>
      <c r="N116" s="386">
        <f t="shared" si="28"/>
        <v>0.29231918863527084</v>
      </c>
      <c r="O116" s="401">
        <f t="shared" si="29"/>
        <v>0.65005436176534792</v>
      </c>
      <c r="P116" s="386">
        <f t="shared" si="30"/>
        <v>0.22226209123915686</v>
      </c>
      <c r="Q116" s="403">
        <f t="shared" si="33"/>
        <v>-5.0164207646840599E-4</v>
      </c>
      <c r="R116" s="403">
        <f t="shared" si="34"/>
        <v>0.28289406909570308</v>
      </c>
      <c r="S116" s="371">
        <f t="shared" si="35"/>
        <v>-2.0133343507275255E-2</v>
      </c>
      <c r="T116" s="403">
        <f t="shared" si="36"/>
        <v>0.73774091648804063</v>
      </c>
      <c r="U116" s="610">
        <f t="shared" si="37"/>
        <v>0.26225908351195937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0.31046487076216034</v>
      </c>
      <c r="C117" s="386">
        <f t="shared" si="23"/>
        <v>0.63689695996813789</v>
      </c>
      <c r="D117" s="401">
        <f t="shared" si="24"/>
        <v>4.8248128304079596E-2</v>
      </c>
      <c r="E117" s="386">
        <f t="shared" si="20"/>
        <v>0.59845592867609643</v>
      </c>
      <c r="F117" s="401">
        <f t="shared" si="21"/>
        <v>0.76171168863636851</v>
      </c>
      <c r="G117" s="403">
        <f t="shared" si="25"/>
        <v>-2.5470836238964119E-2</v>
      </c>
      <c r="H117" s="403">
        <f t="shared" si="26"/>
        <v>1.0254708362389642</v>
      </c>
      <c r="I117" s="403">
        <f t="shared" si="18"/>
        <v>0.30769798153181599</v>
      </c>
      <c r="J117" s="375">
        <f t="shared" si="19"/>
        <v>0.69230201846818407</v>
      </c>
      <c r="L117" s="385">
        <v>-0.72500000000000009</v>
      </c>
      <c r="M117" s="401">
        <f t="shared" si="27"/>
        <v>4.3182413477015902E-3</v>
      </c>
      <c r="N117" s="386">
        <f t="shared" si="28"/>
        <v>0.31046487076216034</v>
      </c>
      <c r="O117" s="401">
        <f t="shared" si="29"/>
        <v>0.63689695996813789</v>
      </c>
      <c r="P117" s="386">
        <f t="shared" si="30"/>
        <v>0.24174984319728748</v>
      </c>
      <c r="Q117" s="403">
        <f t="shared" si="33"/>
        <v>-5.8782343208327857E-4</v>
      </c>
      <c r="R117" s="403">
        <f t="shared" si="34"/>
        <v>0.30769798153181577</v>
      </c>
      <c r="S117" s="371">
        <f t="shared" si="35"/>
        <v>-2.5470836238964119E-2</v>
      </c>
      <c r="T117" s="403">
        <f t="shared" si="36"/>
        <v>0.71836067813923166</v>
      </c>
      <c r="U117" s="610">
        <f t="shared" si="37"/>
        <v>0.28163932186076834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0.32900641466689895</v>
      </c>
      <c r="C118" s="386">
        <f t="shared" si="23"/>
        <v>0.62276904534805322</v>
      </c>
      <c r="D118" s="401">
        <f t="shared" si="24"/>
        <v>4.3118501925503705E-2</v>
      </c>
      <c r="E118" s="386">
        <f t="shared" si="20"/>
        <v>0.58289074263665541</v>
      </c>
      <c r="F118" s="401">
        <f t="shared" si="21"/>
        <v>0.74190039832419785</v>
      </c>
      <c r="G118" s="403">
        <f t="shared" si="25"/>
        <v>-3.0070894127945797E-2</v>
      </c>
      <c r="H118" s="403">
        <f t="shared" si="26"/>
        <v>1.0300708941279457</v>
      </c>
      <c r="I118" s="403">
        <f t="shared" si="18"/>
        <v>0.33312506232128797</v>
      </c>
      <c r="J118" s="375">
        <f t="shared" si="19"/>
        <v>0.66687493767871198</v>
      </c>
      <c r="L118" s="385">
        <v>-0.69999999999999973</v>
      </c>
      <c r="M118" s="401">
        <f t="shared" si="27"/>
        <v>5.0478356346245756E-3</v>
      </c>
      <c r="N118" s="386">
        <f t="shared" si="28"/>
        <v>0.32900641466689895</v>
      </c>
      <c r="O118" s="401">
        <f t="shared" si="29"/>
        <v>0.62276904534805322</v>
      </c>
      <c r="P118" s="386">
        <f t="shared" si="30"/>
        <v>0.26172720139514788</v>
      </c>
      <c r="Q118" s="403">
        <f t="shared" si="33"/>
        <v>-6.8698261219928328E-4</v>
      </c>
      <c r="R118" s="403">
        <f t="shared" si="34"/>
        <v>0.33312506232128813</v>
      </c>
      <c r="S118" s="371">
        <f t="shared" si="35"/>
        <v>-3.0070894127945762E-2</v>
      </c>
      <c r="T118" s="403">
        <f t="shared" si="36"/>
        <v>0.69763281441885694</v>
      </c>
      <c r="U118" s="610">
        <f t="shared" si="37"/>
        <v>0.30236718558114306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0.34788792256241508</v>
      </c>
      <c r="C119" s="386">
        <f t="shared" si="23"/>
        <v>0.60774174259825886</v>
      </c>
      <c r="D119" s="401">
        <f t="shared" si="24"/>
        <v>3.8437845273209925E-2</v>
      </c>
      <c r="E119" s="386">
        <f t="shared" si="20"/>
        <v>0.56634162336937954</v>
      </c>
      <c r="F119" s="401">
        <f t="shared" si="21"/>
        <v>0.7208367627605774</v>
      </c>
      <c r="G119" s="403">
        <f t="shared" si="25"/>
        <v>-3.3977184836340255E-2</v>
      </c>
      <c r="H119" s="403">
        <f t="shared" si="26"/>
        <v>1.0339771848363402</v>
      </c>
      <c r="I119" s="403">
        <f t="shared" si="18"/>
        <v>0.35909282061180431</v>
      </c>
      <c r="J119" s="375">
        <f t="shared" si="19"/>
        <v>0.64090717938819575</v>
      </c>
      <c r="L119" s="385">
        <v>-0.67499999999999982</v>
      </c>
      <c r="M119" s="401">
        <f t="shared" si="27"/>
        <v>5.8852121951825098E-3</v>
      </c>
      <c r="N119" s="386">
        <f t="shared" si="28"/>
        <v>0.34788792256241508</v>
      </c>
      <c r="O119" s="401">
        <f t="shared" si="29"/>
        <v>0.60774174259825886</v>
      </c>
      <c r="P119" s="386">
        <f t="shared" si="30"/>
        <v>0.28212935503835673</v>
      </c>
      <c r="Q119" s="403">
        <f t="shared" si="33"/>
        <v>-8.0074078032624848E-4</v>
      </c>
      <c r="R119" s="403">
        <f t="shared" si="34"/>
        <v>0.35909282061180431</v>
      </c>
      <c r="S119" s="371">
        <f t="shared" si="35"/>
        <v>-3.3977184836340255E-2</v>
      </c>
      <c r="T119" s="403">
        <f t="shared" si="36"/>
        <v>0.67568510500486223</v>
      </c>
      <c r="U119" s="610">
        <f t="shared" si="37"/>
        <v>0.32431489499513777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0.36704876140746956</v>
      </c>
      <c r="C120" s="386">
        <f t="shared" si="23"/>
        <v>0.59188987296155404</v>
      </c>
      <c r="D120" s="401">
        <f t="shared" si="24"/>
        <v>3.4179244802899522E-2</v>
      </c>
      <c r="E120" s="386">
        <f t="shared" si="20"/>
        <v>0.54889277393775171</v>
      </c>
      <c r="F120" s="401">
        <f t="shared" si="21"/>
        <v>0.69862795518016074</v>
      </c>
      <c r="G120" s="403">
        <f t="shared" si="25"/>
        <v>-3.7234106781871487E-2</v>
      </c>
      <c r="H120" s="403">
        <f t="shared" si="26"/>
        <v>1.0372341067818716</v>
      </c>
      <c r="I120" s="403">
        <f t="shared" si="18"/>
        <v>0.38551208236999579</v>
      </c>
      <c r="J120" s="375">
        <f t="shared" si="19"/>
        <v>0.61448791763000421</v>
      </c>
      <c r="L120" s="385">
        <v>-0.64999999999999991</v>
      </c>
      <c r="M120" s="401">
        <f t="shared" si="27"/>
        <v>6.8435323781332325E-3</v>
      </c>
      <c r="N120" s="386">
        <f t="shared" si="28"/>
        <v>0.36704876140746956</v>
      </c>
      <c r="O120" s="401">
        <f t="shared" si="29"/>
        <v>0.59188987296155404</v>
      </c>
      <c r="P120" s="386">
        <f t="shared" si="30"/>
        <v>0.30288624254094987</v>
      </c>
      <c r="Q120" s="403">
        <f t="shared" si="33"/>
        <v>-9.3086540835110468E-4</v>
      </c>
      <c r="R120" s="403">
        <f t="shared" si="34"/>
        <v>0.38551208236999579</v>
      </c>
      <c r="S120" s="371">
        <f t="shared" si="35"/>
        <v>-3.7234106781871522E-2</v>
      </c>
      <c r="T120" s="403">
        <f t="shared" si="36"/>
        <v>0.65265288982022684</v>
      </c>
      <c r="U120" s="610">
        <f t="shared" si="37"/>
        <v>0.34734711017977316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0.3864238548437342</v>
      </c>
      <c r="C121" s="386">
        <f t="shared" si="23"/>
        <v>0.57529138853947692</v>
      </c>
      <c r="D121" s="401">
        <f t="shared" si="24"/>
        <v>3.0315863413196975E-2</v>
      </c>
      <c r="E121" s="386">
        <f t="shared" si="20"/>
        <v>0.53063199623461932</v>
      </c>
      <c r="F121" s="401">
        <f t="shared" si="21"/>
        <v>0.67538572938947172</v>
      </c>
      <c r="G121" s="403">
        <f t="shared" si="25"/>
        <v>-3.9886398422563293E-2</v>
      </c>
      <c r="H121" s="403">
        <f t="shared" si="26"/>
        <v>1.0398863984225633</v>
      </c>
      <c r="I121" s="403">
        <f t="shared" si="18"/>
        <v>0.41228743354780639</v>
      </c>
      <c r="J121" s="375">
        <f t="shared" si="19"/>
        <v>0.58771256645219361</v>
      </c>
      <c r="L121" s="385">
        <v>-0.625</v>
      </c>
      <c r="M121" s="401">
        <f t="shared" si="27"/>
        <v>7.9371125523781672E-3</v>
      </c>
      <c r="N121" s="386">
        <f t="shared" si="28"/>
        <v>0.3864238548437342</v>
      </c>
      <c r="O121" s="401">
        <f t="shared" si="29"/>
        <v>0.57529138853947692</v>
      </c>
      <c r="P121" s="386">
        <f t="shared" si="30"/>
        <v>0.32392289970900712</v>
      </c>
      <c r="Q121" s="403">
        <f t="shared" si="33"/>
        <v>-1.0792744990417631E-3</v>
      </c>
      <c r="R121" s="403">
        <f t="shared" si="34"/>
        <v>0.41228743354780639</v>
      </c>
      <c r="S121" s="371">
        <f t="shared" si="35"/>
        <v>-3.9886398422563293E-2</v>
      </c>
      <c r="T121" s="403">
        <f t="shared" si="36"/>
        <v>0.62867823937379863</v>
      </c>
      <c r="U121" s="610">
        <f t="shared" si="37"/>
        <v>0.37132176062620137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0.40594402810349273</v>
      </c>
      <c r="C122" s="386">
        <f t="shared" si="23"/>
        <v>0.55802678443015152</v>
      </c>
      <c r="D122" s="401">
        <f t="shared" si="24"/>
        <v>2.6821161100662516E-2</v>
      </c>
      <c r="E122" s="386">
        <f t="shared" ref="E122:E153" si="38">C122+$B$13*B122+$B$13*D122</f>
        <v>0.51165004251221735</v>
      </c>
      <c r="F122" s="401">
        <f t="shared" si="21"/>
        <v>0.65122559439758698</v>
      </c>
      <c r="G122" s="403">
        <f t="shared" si="25"/>
        <v>-4.1978775671987753E-2</v>
      </c>
      <c r="H122" s="403">
        <f t="shared" si="26"/>
        <v>1.0419787756719878</v>
      </c>
      <c r="I122" s="403">
        <f t="shared" si="18"/>
        <v>0.4393177348424574</v>
      </c>
      <c r="J122" s="375">
        <f t="shared" si="19"/>
        <v>0.5606822651575426</v>
      </c>
      <c r="L122" s="385">
        <v>-0.59999999999999964</v>
      </c>
      <c r="M122" s="401">
        <f t="shared" si="27"/>
        <v>9.1814565103225387E-3</v>
      </c>
      <c r="N122" s="386">
        <f t="shared" si="28"/>
        <v>0.40594402810349273</v>
      </c>
      <c r="O122" s="401">
        <f t="shared" si="29"/>
        <v>0.55802678443015152</v>
      </c>
      <c r="P122" s="386">
        <f t="shared" si="30"/>
        <v>0.34515986417340261</v>
      </c>
      <c r="Q122" s="403">
        <f t="shared" si="33"/>
        <v>-1.2480393695018137E-3</v>
      </c>
      <c r="R122" s="403">
        <f t="shared" si="34"/>
        <v>0.43931773484245767</v>
      </c>
      <c r="S122" s="371">
        <f t="shared" si="35"/>
        <v>-4.1978775671987753E-2</v>
      </c>
      <c r="T122" s="403">
        <f t="shared" si="36"/>
        <v>0.60390908019903189</v>
      </c>
      <c r="U122" s="610">
        <f t="shared" si="37"/>
        <v>0.39609091980096811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0.42553640294335193</v>
      </c>
      <c r="C123" s="386">
        <f t="shared" si="23"/>
        <v>0.54017849411089958</v>
      </c>
      <c r="D123" s="401">
        <f t="shared" si="24"/>
        <v>2.3669090706578577E-2</v>
      </c>
      <c r="E123" s="386">
        <f t="shared" si="38"/>
        <v>0.49203994746524193</v>
      </c>
      <c r="F123" s="401">
        <f t="shared" si="21"/>
        <v>0.62626596429483994</v>
      </c>
      <c r="G123" s="403">
        <f t="shared" si="25"/>
        <v>-4.3555598938995924E-2</v>
      </c>
      <c r="H123" s="403">
        <f t="shared" si="26"/>
        <v>1.043555598938996</v>
      </c>
      <c r="I123" s="403">
        <f t="shared" si="18"/>
        <v>0.4664967037991451</v>
      </c>
      <c r="J123" s="375">
        <f t="shared" si="19"/>
        <v>0.5335032962008549</v>
      </c>
      <c r="L123" s="385">
        <v>-0.57499999999999973</v>
      </c>
      <c r="M123" s="401">
        <f t="shared" si="27"/>
        <v>1.0593277720713223E-2</v>
      </c>
      <c r="N123" s="386">
        <f t="shared" si="28"/>
        <v>0.42553640294335193</v>
      </c>
      <c r="O123" s="401">
        <f t="shared" si="29"/>
        <v>0.54017849411089958</v>
      </c>
      <c r="P123" s="386">
        <f t="shared" si="30"/>
        <v>0.36651363273188686</v>
      </c>
      <c r="Q123" s="403">
        <f t="shared" si="33"/>
        <v>-1.4393857046813162E-3</v>
      </c>
      <c r="R123" s="403">
        <f t="shared" si="34"/>
        <v>0.46649670379914521</v>
      </c>
      <c r="S123" s="371">
        <f t="shared" si="35"/>
        <v>-4.3555598938995882E-2</v>
      </c>
      <c r="T123" s="403">
        <f t="shared" si="36"/>
        <v>0.57849828084453203</v>
      </c>
      <c r="U123" s="610">
        <f t="shared" si="37"/>
        <v>0.42150171915546797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0.44512483893971733</v>
      </c>
      <c r="C124" s="386">
        <f t="shared" si="23"/>
        <v>0.52183027380164504</v>
      </c>
      <c r="D124" s="401">
        <f t="shared" si="24"/>
        <v>2.0834268589491667E-2</v>
      </c>
      <c r="E124" s="386">
        <f t="shared" si="38"/>
        <v>0.47189634701346522</v>
      </c>
      <c r="F124" s="401">
        <f t="shared" si="21"/>
        <v>0.60062729120276737</v>
      </c>
      <c r="G124" s="403">
        <f t="shared" si="25"/>
        <v>-4.4660570763200055E-2</v>
      </c>
      <c r="H124" s="403">
        <f t="shared" si="26"/>
        <v>1.0446605707632</v>
      </c>
      <c r="I124" s="403">
        <f t="shared" si="18"/>
        <v>0.49371355905460118</v>
      </c>
      <c r="J124" s="375">
        <f t="shared" si="19"/>
        <v>0.50628644094539887</v>
      </c>
      <c r="L124" s="385">
        <v>-0.54999999999999982</v>
      </c>
      <c r="M124" s="401">
        <f t="shared" si="27"/>
        <v>1.2190509639505187E-2</v>
      </c>
      <c r="N124" s="386">
        <f t="shared" si="28"/>
        <v>0.44512483893971733</v>
      </c>
      <c r="O124" s="401">
        <f t="shared" si="29"/>
        <v>0.52183027380164504</v>
      </c>
      <c r="P124" s="386">
        <f t="shared" si="30"/>
        <v>0.38789716751353903</v>
      </c>
      <c r="Q124" s="403">
        <f t="shared" si="33"/>
        <v>-1.6556925727603615E-3</v>
      </c>
      <c r="R124" s="403">
        <f t="shared" si="34"/>
        <v>0.49371355905460118</v>
      </c>
      <c r="S124" s="371">
        <f t="shared" si="35"/>
        <v>-4.4660570763200055E-2</v>
      </c>
      <c r="T124" s="403">
        <f t="shared" si="36"/>
        <v>0.55260270428135927</v>
      </c>
      <c r="U124" s="610">
        <f t="shared" si="37"/>
        <v>0.44739729571864073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0.46463041682950418</v>
      </c>
      <c r="C125" s="386">
        <f t="shared" si="23"/>
        <v>0.50306658180498176</v>
      </c>
      <c r="D125" s="401">
        <f t="shared" si="24"/>
        <v>1.8292120465780604E-2</v>
      </c>
      <c r="E125" s="386">
        <f t="shared" si="38"/>
        <v>0.45131479021637505</v>
      </c>
      <c r="F125" s="401">
        <f t="shared" si="21"/>
        <v>0.57443118948253213</v>
      </c>
      <c r="G125" s="403">
        <f t="shared" si="25"/>
        <v>-4.5336464534738191E-2</v>
      </c>
      <c r="H125" s="403">
        <f t="shared" si="26"/>
        <v>1.0453364645347383</v>
      </c>
      <c r="I125" s="403">
        <f t="shared" si="18"/>
        <v>0.52085372065868574</v>
      </c>
      <c r="J125" s="375">
        <f t="shared" si="19"/>
        <v>0.47914627934131426</v>
      </c>
      <c r="L125" s="385">
        <v>-0.52499999999999991</v>
      </c>
      <c r="M125" s="401">
        <f t="shared" si="27"/>
        <v>1.3992302252930355E-2</v>
      </c>
      <c r="N125" s="386">
        <f t="shared" si="28"/>
        <v>0.46463041682950418</v>
      </c>
      <c r="O125" s="401">
        <f t="shared" si="29"/>
        <v>0.50306658180498176</v>
      </c>
      <c r="P125" s="386">
        <f t="shared" si="30"/>
        <v>0.40922044620218412</v>
      </c>
      <c r="Q125" s="403">
        <f t="shared" si="33"/>
        <v>-1.8994890798745788E-3</v>
      </c>
      <c r="R125" s="403">
        <f t="shared" si="34"/>
        <v>0.52085372065868574</v>
      </c>
      <c r="S125" s="371">
        <f t="shared" si="35"/>
        <v>-4.5336464534738212E-2</v>
      </c>
      <c r="T125" s="403">
        <f t="shared" si="36"/>
        <v>0.52638223295592712</v>
      </c>
      <c r="U125" s="610">
        <f t="shared" si="37"/>
        <v>0.47361776704407288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0.48397195900701617</v>
      </c>
      <c r="C126" s="386">
        <f t="shared" si="23"/>
        <v>0.48397195900701617</v>
      </c>
      <c r="D126" s="401">
        <f t="shared" si="24"/>
        <v>1.601900302592052E-2</v>
      </c>
      <c r="E126" s="386">
        <f t="shared" si="38"/>
        <v>0.4303910509627642</v>
      </c>
      <c r="F126" s="401">
        <f t="shared" si="21"/>
        <v>0.54779955965690286</v>
      </c>
      <c r="G126" s="403">
        <f t="shared" si="25"/>
        <v>-4.5624884349024043E-2</v>
      </c>
      <c r="H126" s="403">
        <f t="shared" si="26"/>
        <v>1.0456248843490241</v>
      </c>
      <c r="I126" s="403">
        <f t="shared" si="18"/>
        <v>0.54779955965690286</v>
      </c>
      <c r="J126" s="375">
        <f t="shared" si="19"/>
        <v>0.45220044034309714</v>
      </c>
      <c r="L126" s="385">
        <v>-0.5</v>
      </c>
      <c r="M126" s="401">
        <f t="shared" si="27"/>
        <v>1.601900302592052E-2</v>
      </c>
      <c r="N126" s="386">
        <f t="shared" si="28"/>
        <v>0.48397195900701617</v>
      </c>
      <c r="O126" s="401">
        <f t="shared" si="29"/>
        <v>0.48397195900701617</v>
      </c>
      <c r="P126" s="386">
        <f t="shared" si="30"/>
        <v>0.4303910509627642</v>
      </c>
      <c r="Q126" s="403">
        <f t="shared" si="33"/>
        <v>-2.1734483308753546E-3</v>
      </c>
      <c r="R126" s="403">
        <f t="shared" si="34"/>
        <v>0.54779955965690286</v>
      </c>
      <c r="S126" s="371">
        <f t="shared" si="35"/>
        <v>-4.5624884349024043E-2</v>
      </c>
      <c r="T126" s="403">
        <f t="shared" si="36"/>
        <v>0.49999877302299656</v>
      </c>
      <c r="U126" s="610">
        <f t="shared" si="37"/>
        <v>0.50000122697700344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0.50306658180498209</v>
      </c>
      <c r="C127" s="386">
        <f t="shared" si="23"/>
        <v>0.46463041682950379</v>
      </c>
      <c r="D127" s="401">
        <f t="shared" si="24"/>
        <v>1.3992302252930355E-2</v>
      </c>
      <c r="E127" s="386">
        <f t="shared" si="38"/>
        <v>0.40922044620218367</v>
      </c>
      <c r="F127" s="401">
        <f t="shared" si="21"/>
        <v>0.52085372065868518</v>
      </c>
      <c r="G127" s="403">
        <f t="shared" si="25"/>
        <v>-4.556605565752242E-2</v>
      </c>
      <c r="H127" s="403">
        <f t="shared" si="26"/>
        <v>1.0455660556575224</v>
      </c>
      <c r="I127" s="403">
        <f t="shared" si="18"/>
        <v>0.57443118948253247</v>
      </c>
      <c r="J127" s="375">
        <f t="shared" si="19"/>
        <v>0.42556881051746753</v>
      </c>
      <c r="L127" s="385">
        <v>-0.47499999999999964</v>
      </c>
      <c r="M127" s="401">
        <f t="shared" si="27"/>
        <v>1.8292120465780659E-2</v>
      </c>
      <c r="N127" s="386">
        <f t="shared" si="28"/>
        <v>0.50306658180498209</v>
      </c>
      <c r="O127" s="401">
        <f t="shared" si="29"/>
        <v>0.46463041682950379</v>
      </c>
      <c r="P127" s="386">
        <f t="shared" si="30"/>
        <v>0.45131479021637544</v>
      </c>
      <c r="Q127" s="403">
        <f t="shared" si="33"/>
        <v>-2.4803783562179788E-3</v>
      </c>
      <c r="R127" s="403">
        <f t="shared" si="34"/>
        <v>0.57443118948253258</v>
      </c>
      <c r="S127" s="371">
        <f t="shared" si="35"/>
        <v>-4.556605565752242E-2</v>
      </c>
      <c r="T127" s="403">
        <f t="shared" si="36"/>
        <v>0.47361524453120785</v>
      </c>
      <c r="U127" s="610">
        <f t="shared" si="37"/>
        <v>0.52638475546879215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0.52183027380164537</v>
      </c>
      <c r="C128" s="386">
        <f t="shared" si="23"/>
        <v>0.44512483893971699</v>
      </c>
      <c r="D128" s="401">
        <f t="shared" si="24"/>
        <v>1.2190509639505132E-2</v>
      </c>
      <c r="E128" s="386">
        <f t="shared" si="38"/>
        <v>0.3878971675135387</v>
      </c>
      <c r="F128" s="401">
        <f t="shared" si="21"/>
        <v>0.49371355905460079</v>
      </c>
      <c r="G128" s="403">
        <f t="shared" si="25"/>
        <v>-4.5198646035699744E-2</v>
      </c>
      <c r="H128" s="403">
        <f t="shared" si="26"/>
        <v>1.0451986460356997</v>
      </c>
      <c r="I128" s="403">
        <f t="shared" si="18"/>
        <v>0.60062729120276748</v>
      </c>
      <c r="J128" s="375">
        <f t="shared" si="19"/>
        <v>0.39937270879723252</v>
      </c>
      <c r="L128" s="385">
        <v>-0.44999999999999973</v>
      </c>
      <c r="M128" s="401">
        <f t="shared" si="27"/>
        <v>2.0834268589491722E-2</v>
      </c>
      <c r="N128" s="386">
        <f t="shared" si="28"/>
        <v>0.52183027380164537</v>
      </c>
      <c r="O128" s="401">
        <f t="shared" si="29"/>
        <v>0.44512483893971699</v>
      </c>
      <c r="P128" s="386">
        <f t="shared" si="30"/>
        <v>0.4718963470134655</v>
      </c>
      <c r="Q128" s="403">
        <f t="shared" si="33"/>
        <v>-2.8232096632318567E-3</v>
      </c>
      <c r="R128" s="403">
        <f t="shared" si="34"/>
        <v>0.6006272912027677</v>
      </c>
      <c r="S128" s="371">
        <f t="shared" si="35"/>
        <v>-4.5198646035699723E-2</v>
      </c>
      <c r="T128" s="403">
        <f t="shared" si="36"/>
        <v>0.44739456449616388</v>
      </c>
      <c r="U128" s="610">
        <f t="shared" si="37"/>
        <v>0.55260543550383612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0.5401784941108998</v>
      </c>
      <c r="C129" s="386">
        <f t="shared" si="23"/>
        <v>0.4255364029433516</v>
      </c>
      <c r="D129" s="401">
        <f t="shared" si="24"/>
        <v>1.0593277720713168E-2</v>
      </c>
      <c r="E129" s="386">
        <f t="shared" si="38"/>
        <v>0.36651363273188647</v>
      </c>
      <c r="F129" s="401">
        <f t="shared" si="21"/>
        <v>0.46649670379914476</v>
      </c>
      <c r="G129" s="403">
        <f t="shared" si="25"/>
        <v>-4.4559615099312062E-2</v>
      </c>
      <c r="H129" s="403">
        <f t="shared" si="26"/>
        <v>1.0445596150993122</v>
      </c>
      <c r="I129" s="403">
        <f t="shared" si="18"/>
        <v>0.62626596429484027</v>
      </c>
      <c r="J129" s="375">
        <f t="shared" si="19"/>
        <v>0.37373403570515973</v>
      </c>
      <c r="L129" s="385">
        <v>-0.42499999999999982</v>
      </c>
      <c r="M129" s="401">
        <f t="shared" si="27"/>
        <v>2.3669090706578633E-2</v>
      </c>
      <c r="N129" s="386">
        <f t="shared" si="28"/>
        <v>0.5401784941108998</v>
      </c>
      <c r="O129" s="401">
        <f t="shared" si="29"/>
        <v>0.4255364029433516</v>
      </c>
      <c r="P129" s="386">
        <f t="shared" si="30"/>
        <v>0.49203994746524216</v>
      </c>
      <c r="Q129" s="403">
        <f t="shared" si="33"/>
        <v>-3.2049790734769959E-3</v>
      </c>
      <c r="R129" s="403">
        <f t="shared" si="34"/>
        <v>0.62626596429484027</v>
      </c>
      <c r="S129" s="371">
        <f t="shared" si="35"/>
        <v>-4.4559615099312062E-2</v>
      </c>
      <c r="T129" s="403">
        <f t="shared" si="36"/>
        <v>0.42149862987794873</v>
      </c>
      <c r="U129" s="610">
        <f t="shared" si="37"/>
        <v>0.57850137012205127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0.55802678443015186</v>
      </c>
      <c r="C130" s="386">
        <f t="shared" si="23"/>
        <v>0.40594402810349228</v>
      </c>
      <c r="D130" s="401">
        <f t="shared" si="24"/>
        <v>9.1814565103225387E-3</v>
      </c>
      <c r="E130" s="386">
        <f t="shared" si="38"/>
        <v>0.34515986417340216</v>
      </c>
      <c r="F130" s="401">
        <f t="shared" si="21"/>
        <v>0.43931773484245712</v>
      </c>
      <c r="G130" s="403">
        <f t="shared" si="25"/>
        <v>-4.3684092358962173E-2</v>
      </c>
      <c r="H130" s="403">
        <f t="shared" si="26"/>
        <v>1.0436840923589621</v>
      </c>
      <c r="I130" s="403">
        <f t="shared" si="18"/>
        <v>0.65122559439758743</v>
      </c>
      <c r="J130" s="375">
        <f t="shared" si="19"/>
        <v>0.34877440560241257</v>
      </c>
      <c r="L130" s="385">
        <v>-0.39999999999999991</v>
      </c>
      <c r="M130" s="401">
        <f t="shared" si="27"/>
        <v>2.6821161100662572E-2</v>
      </c>
      <c r="N130" s="386">
        <f t="shared" si="28"/>
        <v>0.55802678443015186</v>
      </c>
      <c r="O130" s="401">
        <f t="shared" si="29"/>
        <v>0.40594402810349228</v>
      </c>
      <c r="P130" s="386">
        <f t="shared" si="30"/>
        <v>0.51165004251221768</v>
      </c>
      <c r="Q130" s="403">
        <f t="shared" si="33"/>
        <v>-3.6288095171012127E-3</v>
      </c>
      <c r="R130" s="403">
        <f t="shared" si="34"/>
        <v>0.65122559439758743</v>
      </c>
      <c r="S130" s="371">
        <f t="shared" si="35"/>
        <v>-4.3684092358962208E-2</v>
      </c>
      <c r="T130" s="403">
        <f t="shared" si="36"/>
        <v>0.39608730747847598</v>
      </c>
      <c r="U130" s="610">
        <f t="shared" si="37"/>
        <v>0.60391269252152402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0.57529138853947692</v>
      </c>
      <c r="C131" s="386">
        <f t="shared" si="23"/>
        <v>0.3864238548437342</v>
      </c>
      <c r="D131" s="401">
        <f t="shared" si="24"/>
        <v>7.9371125523781672E-3</v>
      </c>
      <c r="E131" s="386">
        <f t="shared" si="38"/>
        <v>0.32392289970900712</v>
      </c>
      <c r="F131" s="401">
        <f t="shared" si="21"/>
        <v>0.41228743354780639</v>
      </c>
      <c r="G131" s="403">
        <f t="shared" si="25"/>
        <v>-4.2605281608168191E-2</v>
      </c>
      <c r="H131" s="403">
        <f t="shared" si="26"/>
        <v>1.0426052816081681</v>
      </c>
      <c r="I131" s="403">
        <f t="shared" ref="I131:I146" si="39">F91</f>
        <v>0.67538572938947172</v>
      </c>
      <c r="J131" s="375">
        <f t="shared" ref="J131:J146" si="40">1-I131</f>
        <v>0.32461427061052828</v>
      </c>
      <c r="L131" s="385">
        <v>-0.375</v>
      </c>
      <c r="M131" s="401">
        <f t="shared" si="27"/>
        <v>3.0315863413196975E-2</v>
      </c>
      <c r="N131" s="386">
        <f t="shared" si="28"/>
        <v>0.57529138853947692</v>
      </c>
      <c r="O131" s="401">
        <f t="shared" si="29"/>
        <v>0.3864238548437342</v>
      </c>
      <c r="P131" s="386">
        <f t="shared" si="30"/>
        <v>0.53063199623461932</v>
      </c>
      <c r="Q131" s="403">
        <f t="shared" si="33"/>
        <v>-4.0978854704714135E-3</v>
      </c>
      <c r="R131" s="403">
        <f t="shared" si="34"/>
        <v>0.67538572938947172</v>
      </c>
      <c r="S131" s="371">
        <f t="shared" si="35"/>
        <v>-4.2605281608168191E-2</v>
      </c>
      <c r="T131" s="403">
        <f t="shared" si="36"/>
        <v>0.37131743768916792</v>
      </c>
      <c r="U131" s="610">
        <f t="shared" si="37"/>
        <v>0.62868256231083208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0.59188987296155426</v>
      </c>
      <c r="C132" s="386">
        <f t="shared" si="23"/>
        <v>0.36704876140746928</v>
      </c>
      <c r="D132" s="401">
        <f t="shared" si="24"/>
        <v>6.8435323781331769E-3</v>
      </c>
      <c r="E132" s="386">
        <f t="shared" si="38"/>
        <v>0.30288624254094954</v>
      </c>
      <c r="F132" s="401">
        <f t="shared" si="21"/>
        <v>0.38551208236999535</v>
      </c>
      <c r="G132" s="403">
        <f t="shared" si="25"/>
        <v>-4.1354390288977159E-2</v>
      </c>
      <c r="H132" s="403">
        <f t="shared" si="26"/>
        <v>1.0413543902889772</v>
      </c>
      <c r="I132" s="403">
        <f t="shared" si="39"/>
        <v>0.69862795518016085</v>
      </c>
      <c r="J132" s="375">
        <f t="shared" si="40"/>
        <v>0.30137204481983915</v>
      </c>
      <c r="L132" s="385">
        <v>-0.34999999999999964</v>
      </c>
      <c r="M132" s="401">
        <f t="shared" si="27"/>
        <v>3.4179244802899633E-2</v>
      </c>
      <c r="N132" s="386">
        <f t="shared" si="28"/>
        <v>0.59188987296155426</v>
      </c>
      <c r="O132" s="401">
        <f t="shared" si="29"/>
        <v>0.36704876140746928</v>
      </c>
      <c r="P132" s="386">
        <f t="shared" si="30"/>
        <v>0.54889277393775193</v>
      </c>
      <c r="Q132" s="403">
        <f t="shared" si="33"/>
        <v>-4.6154237451544134E-3</v>
      </c>
      <c r="R132" s="403">
        <f t="shared" si="34"/>
        <v>0.69862795518016096</v>
      </c>
      <c r="S132" s="371">
        <f t="shared" si="35"/>
        <v>-4.1354390288977159E-2</v>
      </c>
      <c r="T132" s="403">
        <f t="shared" si="36"/>
        <v>0.34734185885397062</v>
      </c>
      <c r="U132" s="610">
        <f t="shared" si="37"/>
        <v>0.65265814114602938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0.60774174259825919</v>
      </c>
      <c r="C133" s="386">
        <f t="shared" si="23"/>
        <v>0.34788792256241474</v>
      </c>
      <c r="D133" s="401">
        <f t="shared" si="24"/>
        <v>5.8852121951825098E-3</v>
      </c>
      <c r="E133" s="386">
        <f t="shared" si="38"/>
        <v>0.28212935503835634</v>
      </c>
      <c r="F133" s="401">
        <f t="shared" si="21"/>
        <v>0.35909282061180381</v>
      </c>
      <c r="G133" s="403">
        <f t="shared" si="25"/>
        <v>-3.9960582167762743E-2</v>
      </c>
      <c r="H133" s="403">
        <f t="shared" si="26"/>
        <v>1.0399605821677627</v>
      </c>
      <c r="I133" s="403">
        <f t="shared" si="39"/>
        <v>0.72083676276057751</v>
      </c>
      <c r="J133" s="375">
        <f t="shared" si="40"/>
        <v>0.27916323723942249</v>
      </c>
      <c r="L133" s="385">
        <v>-0.32499999999999973</v>
      </c>
      <c r="M133" s="401">
        <f t="shared" si="27"/>
        <v>3.8437845273209981E-2</v>
      </c>
      <c r="N133" s="386">
        <f t="shared" si="28"/>
        <v>0.60774174259825919</v>
      </c>
      <c r="O133" s="401">
        <f t="shared" si="29"/>
        <v>0.34788792256241474</v>
      </c>
      <c r="P133" s="386">
        <f t="shared" si="30"/>
        <v>0.56634162336937988</v>
      </c>
      <c r="Q133" s="403">
        <f t="shared" si="33"/>
        <v>-5.1846393647565873E-3</v>
      </c>
      <c r="R133" s="403">
        <f t="shared" si="34"/>
        <v>0.72083676276057784</v>
      </c>
      <c r="S133" s="371">
        <f t="shared" si="35"/>
        <v>-3.9960582167762798E-2</v>
      </c>
      <c r="T133" s="403">
        <f t="shared" si="36"/>
        <v>0.32430845877194148</v>
      </c>
      <c r="U133" s="610">
        <f t="shared" si="37"/>
        <v>0.67569154122805852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0.62276904534805344</v>
      </c>
      <c r="C134" s="386">
        <f t="shared" si="23"/>
        <v>0.32900641466689862</v>
      </c>
      <c r="D134" s="401">
        <f t="shared" si="24"/>
        <v>5.0478356346245756E-3</v>
      </c>
      <c r="E134" s="386">
        <f t="shared" si="38"/>
        <v>0.26172720139514749</v>
      </c>
      <c r="F134" s="401">
        <f t="shared" si="21"/>
        <v>0.33312506232128769</v>
      </c>
      <c r="G134" s="403">
        <f t="shared" si="25"/>
        <v>-3.8450951578191117E-2</v>
      </c>
      <c r="H134" s="403">
        <f t="shared" si="26"/>
        <v>1.038450951578191</v>
      </c>
      <c r="I134" s="403">
        <f t="shared" si="39"/>
        <v>0.74190039832419818</v>
      </c>
      <c r="J134" s="375">
        <f t="shared" si="40"/>
        <v>0.25809960167580182</v>
      </c>
      <c r="L134" s="385">
        <v>-0.29999999999999982</v>
      </c>
      <c r="M134" s="401">
        <f t="shared" si="27"/>
        <v>4.311850192550376E-2</v>
      </c>
      <c r="N134" s="386">
        <f t="shared" si="28"/>
        <v>0.62276904534805344</v>
      </c>
      <c r="O134" s="401">
        <f t="shared" si="29"/>
        <v>0.32900641466689862</v>
      </c>
      <c r="P134" s="386">
        <f t="shared" si="30"/>
        <v>0.58289074263665563</v>
      </c>
      <c r="Q134" s="403">
        <f t="shared" si="33"/>
        <v>-5.8087063012806231E-3</v>
      </c>
      <c r="R134" s="403">
        <f t="shared" si="34"/>
        <v>0.74190039832419818</v>
      </c>
      <c r="S134" s="371">
        <f t="shared" si="35"/>
        <v>-3.8450951578191117E-2</v>
      </c>
      <c r="T134" s="403">
        <f t="shared" si="36"/>
        <v>0.30235925955527354</v>
      </c>
      <c r="U134" s="610">
        <f t="shared" si="37"/>
        <v>0.69764074044472646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0.63689695996813789</v>
      </c>
      <c r="C135" s="386">
        <f t="shared" si="23"/>
        <v>0.31046487076216034</v>
      </c>
      <c r="D135" s="401">
        <f t="shared" si="24"/>
        <v>4.3182413477015902E-3</v>
      </c>
      <c r="E135" s="386">
        <f t="shared" si="38"/>
        <v>0.24174984319728748</v>
      </c>
      <c r="F135" s="401">
        <f t="shared" si="21"/>
        <v>0.30769798153181577</v>
      </c>
      <c r="G135" s="403">
        <f t="shared" si="25"/>
        <v>-3.6850517444160402E-2</v>
      </c>
      <c r="H135" s="403">
        <f t="shared" si="26"/>
        <v>1.0368505174441605</v>
      </c>
      <c r="I135" s="403">
        <f t="shared" si="39"/>
        <v>0.76171168863636851</v>
      </c>
      <c r="J135" s="375">
        <f t="shared" si="40"/>
        <v>0.23828831136363149</v>
      </c>
      <c r="L135" s="385">
        <v>-0.27499999999999991</v>
      </c>
      <c r="M135" s="401">
        <f t="shared" si="27"/>
        <v>4.8248128304079596E-2</v>
      </c>
      <c r="N135" s="386">
        <f t="shared" si="28"/>
        <v>0.63689695996813789</v>
      </c>
      <c r="O135" s="401">
        <f t="shared" si="29"/>
        <v>0.31046487076216034</v>
      </c>
      <c r="P135" s="386">
        <f t="shared" si="30"/>
        <v>0.59845592867609643</v>
      </c>
      <c r="Q135" s="403">
        <f t="shared" si="33"/>
        <v>-6.4907128844713304E-3</v>
      </c>
      <c r="R135" s="403">
        <f t="shared" si="34"/>
        <v>0.76171168863636851</v>
      </c>
      <c r="S135" s="371">
        <f t="shared" si="35"/>
        <v>-3.6850517444160361E-2</v>
      </c>
      <c r="T135" s="403">
        <f t="shared" si="36"/>
        <v>0.28162954169226317</v>
      </c>
      <c r="U135" s="610">
        <f t="shared" si="37"/>
        <v>0.71837045830773683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0.65005436176534792</v>
      </c>
      <c r="C136" s="386">
        <f t="shared" si="23"/>
        <v>0.29231918863527084</v>
      </c>
      <c r="D136" s="401">
        <f t="shared" si="24"/>
        <v>3.6843821803299592E-3</v>
      </c>
      <c r="E136" s="386">
        <f t="shared" si="38"/>
        <v>0.22226209123915686</v>
      </c>
      <c r="F136" s="401">
        <f t="shared" si="21"/>
        <v>0.28289406909570308</v>
      </c>
      <c r="G136" s="403">
        <f t="shared" si="25"/>
        <v>-3.5182235278527811E-2</v>
      </c>
      <c r="H136" s="403">
        <f t="shared" si="26"/>
        <v>1.0351822352785278</v>
      </c>
      <c r="I136" s="403">
        <f t="shared" si="39"/>
        <v>0.78016883427304018</v>
      </c>
      <c r="J136" s="375">
        <f t="shared" si="40"/>
        <v>0.21983116572695982</v>
      </c>
      <c r="L136" s="385">
        <v>-0.25</v>
      </c>
      <c r="M136" s="401">
        <f t="shared" si="27"/>
        <v>5.3853469444923474E-2</v>
      </c>
      <c r="N136" s="386">
        <f t="shared" si="28"/>
        <v>0.65005436176534792</v>
      </c>
      <c r="O136" s="401">
        <f t="shared" si="29"/>
        <v>0.29231918863527084</v>
      </c>
      <c r="P136" s="386">
        <f t="shared" si="30"/>
        <v>0.61295720047944591</v>
      </c>
      <c r="Q136" s="403">
        <f t="shared" si="33"/>
        <v>-7.2336117459583429E-3</v>
      </c>
      <c r="R136" s="403">
        <f t="shared" si="34"/>
        <v>0.78016883427304018</v>
      </c>
      <c r="S136" s="371">
        <f t="shared" si="35"/>
        <v>-3.5182235278527811E-2</v>
      </c>
      <c r="T136" s="403">
        <f t="shared" si="36"/>
        <v>0.26224701275144602</v>
      </c>
      <c r="U136" s="610">
        <f t="shared" si="37"/>
        <v>0.73775298724855398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0.66217436106789973</v>
      </c>
      <c r="C137" s="386">
        <f t="shared" si="23"/>
        <v>0.27462029402468247</v>
      </c>
      <c r="D137" s="401">
        <f t="shared" si="24"/>
        <v>3.1352775670419608E-3</v>
      </c>
      <c r="E137" s="386">
        <f t="shared" si="38"/>
        <v>0.20332321612609228</v>
      </c>
      <c r="F137" s="401">
        <f t="shared" si="21"/>
        <v>0.25878876434058301</v>
      </c>
      <c r="G137" s="403">
        <f t="shared" si="25"/>
        <v>-3.3467025359483323E-2</v>
      </c>
      <c r="H137" s="403">
        <f t="shared" si="26"/>
        <v>1.0334670253594833</v>
      </c>
      <c r="I137" s="403">
        <f t="shared" si="39"/>
        <v>0.79717616385920287</v>
      </c>
      <c r="J137" s="375">
        <f t="shared" si="40"/>
        <v>0.20282383614079713</v>
      </c>
      <c r="L137" s="385">
        <v>-0.22499999999999964</v>
      </c>
      <c r="M137" s="401">
        <f t="shared" si="27"/>
        <v>5.9960833717228601E-2</v>
      </c>
      <c r="N137" s="386">
        <f t="shared" si="28"/>
        <v>0.66217436106789973</v>
      </c>
      <c r="O137" s="401">
        <f t="shared" si="29"/>
        <v>0.27462029402468247</v>
      </c>
      <c r="P137" s="386">
        <f t="shared" si="30"/>
        <v>0.62631939167807205</v>
      </c>
      <c r="Q137" s="403">
        <f t="shared" si="33"/>
        <v>-8.0401642145778631E-3</v>
      </c>
      <c r="R137" s="403">
        <f t="shared" si="34"/>
        <v>0.79717616385920309</v>
      </c>
      <c r="S137" s="371">
        <f t="shared" si="35"/>
        <v>-3.3467025359483323E-2</v>
      </c>
      <c r="T137" s="403">
        <f t="shared" si="36"/>
        <v>0.2443310257148581</v>
      </c>
      <c r="U137" s="610">
        <f t="shared" si="37"/>
        <v>0.7556689742851419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0.6731948098342122</v>
      </c>
      <c r="C138" s="386">
        <f t="shared" si="23"/>
        <v>0.25741396033089403</v>
      </c>
      <c r="D138" s="401">
        <f t="shared" si="24"/>
        <v>2.6609606799124497E-3</v>
      </c>
      <c r="E138" s="386">
        <f t="shared" si="38"/>
        <v>0.18498671935866848</v>
      </c>
      <c r="F138" s="401">
        <f t="shared" si="21"/>
        <v>0.23545016370663532</v>
      </c>
      <c r="G138" s="403">
        <f t="shared" si="25"/>
        <v>-3.1723815311598784E-2</v>
      </c>
      <c r="H138" s="403">
        <f t="shared" si="26"/>
        <v>1.0317238153115988</v>
      </c>
      <c r="I138" s="403">
        <f t="shared" si="39"/>
        <v>0.8126448429938955</v>
      </c>
      <c r="J138" s="375">
        <f t="shared" si="40"/>
        <v>0.1873551570061045</v>
      </c>
      <c r="L138" s="625">
        <v>-0.19999999999999973</v>
      </c>
      <c r="M138" s="626">
        <f t="shared" si="27"/>
        <v>6.6595803046465674E-2</v>
      </c>
      <c r="N138" s="627">
        <f t="shared" si="28"/>
        <v>0.6731948098342122</v>
      </c>
      <c r="O138" s="626">
        <f t="shared" si="29"/>
        <v>0.25741396033089403</v>
      </c>
      <c r="P138" s="627">
        <f t="shared" si="30"/>
        <v>0.63847270752585383</v>
      </c>
      <c r="Q138" s="628">
        <f t="shared" si="33"/>
        <v>-8.9128791397047394E-3</v>
      </c>
      <c r="R138" s="628">
        <f t="shared" si="34"/>
        <v>0.81264484299389561</v>
      </c>
      <c r="S138" s="629">
        <f t="shared" si="35"/>
        <v>-3.1723815311598742E-2</v>
      </c>
      <c r="T138" s="628">
        <f t="shared" si="36"/>
        <v>0.22799185145740786</v>
      </c>
      <c r="U138" s="630">
        <f t="shared" si="37"/>
        <v>0.77200814854259214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0.68305877218339905</v>
      </c>
      <c r="C139" s="386">
        <f t="shared" si="23"/>
        <v>0.24074068536545096</v>
      </c>
      <c r="D139" s="401">
        <f t="shared" si="24"/>
        <v>2.252421747670097E-3</v>
      </c>
      <c r="E139" s="386">
        <f t="shared" si="38"/>
        <v>0.1673001657320215</v>
      </c>
      <c r="F139" s="401">
        <f t="shared" si="21"/>
        <v>0.21293880742529006</v>
      </c>
      <c r="G139" s="403">
        <f t="shared" si="25"/>
        <v>-2.9969595359331587E-2</v>
      </c>
      <c r="H139" s="403">
        <f t="shared" si="26"/>
        <v>1.0299695953593315</v>
      </c>
      <c r="I139" s="403">
        <f t="shared" si="39"/>
        <v>0.82649353213701282</v>
      </c>
      <c r="J139" s="375">
        <f t="shared" si="40"/>
        <v>0.17350646786298718</v>
      </c>
      <c r="L139" s="385">
        <v>-0.17499999999999982</v>
      </c>
      <c r="M139" s="401">
        <f t="shared" si="27"/>
        <v>7.3782923620973939E-2</v>
      </c>
      <c r="N139" s="386">
        <f t="shared" si="28"/>
        <v>0.68305877218339905</v>
      </c>
      <c r="O139" s="401">
        <f t="shared" si="29"/>
        <v>0.24074068536545096</v>
      </c>
      <c r="P139" s="386">
        <f t="shared" si="30"/>
        <v>0.649353241782756</v>
      </c>
      <c r="Q139" s="403">
        <f t="shared" si="33"/>
        <v>-9.853946185282533E-3</v>
      </c>
      <c r="R139" s="403">
        <f t="shared" si="34"/>
        <v>0.82649353213701282</v>
      </c>
      <c r="S139" s="371">
        <f t="shared" si="35"/>
        <v>-2.9969595359331587E-2</v>
      </c>
      <c r="T139" s="403">
        <f t="shared" si="36"/>
        <v>0.21333000940760138</v>
      </c>
      <c r="U139" s="610">
        <f t="shared" si="37"/>
        <v>0.78666999059239862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0.69171495507378133</v>
      </c>
      <c r="C140" s="386">
        <f t="shared" si="23"/>
        <v>0.22463562484029959</v>
      </c>
      <c r="D140" s="401">
        <f t="shared" si="24"/>
        <v>1.9015488298005367E-3</v>
      </c>
      <c r="E140" s="386">
        <f t="shared" si="38"/>
        <v>0.15030507701894683</v>
      </c>
      <c r="F140" s="401">
        <f t="shared" si="21"/>
        <v>0.19130754419961074</v>
      </c>
      <c r="G140" s="403">
        <f t="shared" si="25"/>
        <v>-2.8219484573918409E-2</v>
      </c>
      <c r="H140" s="403">
        <f t="shared" si="26"/>
        <v>1.0282194845739183</v>
      </c>
      <c r="I140" s="403">
        <f t="shared" si="39"/>
        <v>0.83864898833840484</v>
      </c>
      <c r="J140" s="375">
        <f t="shared" si="40"/>
        <v>0.16135101166159516</v>
      </c>
      <c r="L140" s="385">
        <v>-0.14999999999999991</v>
      </c>
      <c r="M140" s="401">
        <f t="shared" si="27"/>
        <v>8.1545379699913156E-2</v>
      </c>
      <c r="N140" s="386">
        <f t="shared" si="28"/>
        <v>0.69171495507378133</v>
      </c>
      <c r="O140" s="401">
        <f t="shared" si="29"/>
        <v>0.22463562484029959</v>
      </c>
      <c r="P140" s="386">
        <f t="shared" si="30"/>
        <v>0.65890344947683588</v>
      </c>
      <c r="Q140" s="403">
        <f t="shared" si="33"/>
        <v>-1.0865163707968521E-2</v>
      </c>
      <c r="R140" s="403">
        <f t="shared" si="34"/>
        <v>0.83864898833840484</v>
      </c>
      <c r="S140" s="371">
        <f t="shared" si="35"/>
        <v>-2.8219484573918357E-2</v>
      </c>
      <c r="T140" s="403">
        <f t="shared" si="36"/>
        <v>0.200435659943482</v>
      </c>
      <c r="U140" s="610">
        <f t="shared" si="37"/>
        <v>0.799564340056518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0.69911809580139128</v>
      </c>
      <c r="C141" s="386">
        <f t="shared" si="23"/>
        <v>0.20912858148417518</v>
      </c>
      <c r="D141" s="401">
        <f t="shared" si="24"/>
        <v>1.6010671940804855E-3</v>
      </c>
      <c r="E141" s="386">
        <f t="shared" si="38"/>
        <v>0.13403688605702399</v>
      </c>
      <c r="F141" s="401">
        <f t="shared" si="21"/>
        <v>0.17060147276661819</v>
      </c>
      <c r="G141" s="403">
        <f t="shared" si="25"/>
        <v>-2.6486806497445652E-2</v>
      </c>
      <c r="H141" s="403">
        <f t="shared" si="26"/>
        <v>1.0264868064974457</v>
      </c>
      <c r="I141" s="403">
        <f t="shared" si="39"/>
        <v>0.84904660629901008</v>
      </c>
      <c r="J141" s="375">
        <f t="shared" si="40"/>
        <v>0.15095339370098992</v>
      </c>
      <c r="L141" s="385">
        <v>-0.125</v>
      </c>
      <c r="M141" s="401">
        <f t="shared" si="27"/>
        <v>8.9904653647359056E-2</v>
      </c>
      <c r="N141" s="386">
        <f t="shared" si="28"/>
        <v>0.69911809580139128</v>
      </c>
      <c r="O141" s="401">
        <f t="shared" si="29"/>
        <v>0.20912858148417518</v>
      </c>
      <c r="P141" s="386">
        <f t="shared" si="30"/>
        <v>0.66707257200109826</v>
      </c>
      <c r="Q141" s="403">
        <f t="shared" si="33"/>
        <v>-1.1947861407818469E-2</v>
      </c>
      <c r="R141" s="403">
        <f t="shared" si="34"/>
        <v>0.84904660629901008</v>
      </c>
      <c r="S141" s="371">
        <f t="shared" si="35"/>
        <v>-2.6486806497445652E-2</v>
      </c>
      <c r="T141" s="403">
        <f t="shared" si="36"/>
        <v>0.18938806160625399</v>
      </c>
      <c r="U141" s="610">
        <f t="shared" si="37"/>
        <v>0.81061193839374601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0.70522930343194834</v>
      </c>
      <c r="C142" s="386">
        <f t="shared" si="23"/>
        <v>0.19424404789062671</v>
      </c>
      <c r="D142" s="401">
        <f t="shared" si="24"/>
        <v>1.3444783073068844E-3</v>
      </c>
      <c r="E142" s="386">
        <f t="shared" si="38"/>
        <v>0.11852494954549207</v>
      </c>
      <c r="F142" s="401">
        <f t="shared" si="21"/>
        <v>0.15085795818508899</v>
      </c>
      <c r="G142" s="403">
        <f t="shared" si="25"/>
        <v>-2.4783172598140047E-2</v>
      </c>
      <c r="H142" s="403">
        <f t="shared" si="26"/>
        <v>1.02478317259814</v>
      </c>
      <c r="I142" s="403">
        <f t="shared" si="39"/>
        <v>0.85763089485613953</v>
      </c>
      <c r="J142" s="375">
        <f t="shared" si="40"/>
        <v>0.14236910514386047</v>
      </c>
      <c r="L142" s="617">
        <v>-9.9999999999999645E-2</v>
      </c>
      <c r="M142" s="618">
        <f t="shared" si="27"/>
        <v>9.8880175803050474E-2</v>
      </c>
      <c r="N142" s="619">
        <f t="shared" si="28"/>
        <v>0.70522930343194834</v>
      </c>
      <c r="O142" s="618">
        <f t="shared" si="29"/>
        <v>0.19424404789062671</v>
      </c>
      <c r="P142" s="619">
        <f t="shared" si="30"/>
        <v>0.67381701147488082</v>
      </c>
      <c r="Q142" s="620">
        <f t="shared" si="33"/>
        <v>-1.3102818018611285E-2</v>
      </c>
      <c r="R142" s="620">
        <f t="shared" si="34"/>
        <v>0.85763089485613986</v>
      </c>
      <c r="S142" s="621">
        <f t="shared" si="35"/>
        <v>-2.4783172598140047E-2</v>
      </c>
      <c r="T142" s="620">
        <f t="shared" si="36"/>
        <v>0.18025509576061138</v>
      </c>
      <c r="U142" s="622">
        <f t="shared" si="37"/>
        <v>0.81974490423938862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0.71001635171116995</v>
      </c>
      <c r="C143" s="386">
        <f t="shared" si="23"/>
        <v>0.18000130046976692</v>
      </c>
      <c r="D143" s="401">
        <f t="shared" si="24"/>
        <v>1.1259993112151534E-3</v>
      </c>
      <c r="E143" s="386">
        <f t="shared" si="38"/>
        <v>0.10379261709361916</v>
      </c>
      <c r="F143" s="401">
        <f t="shared" si="21"/>
        <v>0.13210671971997207</v>
      </c>
      <c r="G143" s="403">
        <f t="shared" si="25"/>
        <v>-2.311857208672834E-2</v>
      </c>
      <c r="H143" s="403">
        <f t="shared" si="26"/>
        <v>1.0231185720867284</v>
      </c>
      <c r="I143" s="403">
        <f t="shared" si="39"/>
        <v>0.86435588557237963</v>
      </c>
      <c r="J143" s="375">
        <f t="shared" si="40"/>
        <v>0.13564411442762037</v>
      </c>
      <c r="L143" s="385">
        <v>-7.4999999999999734E-2</v>
      </c>
      <c r="M143" s="401">
        <f t="shared" si="27"/>
        <v>0.10848896825209298</v>
      </c>
      <c r="N143" s="386">
        <f t="shared" si="28"/>
        <v>0.71001635171116995</v>
      </c>
      <c r="O143" s="401">
        <f t="shared" si="29"/>
        <v>0.18000130046976692</v>
      </c>
      <c r="P143" s="386">
        <f t="shared" si="30"/>
        <v>0.67910065176091916</v>
      </c>
      <c r="Q143" s="403">
        <f t="shared" si="33"/>
        <v>-1.433017438662129E-2</v>
      </c>
      <c r="R143" s="403">
        <f t="shared" si="34"/>
        <v>0.86435588557237963</v>
      </c>
      <c r="S143" s="371">
        <f t="shared" si="35"/>
        <v>-2.3118572086728302E-2</v>
      </c>
      <c r="T143" s="403">
        <f t="shared" si="36"/>
        <v>0.17309286090096998</v>
      </c>
      <c r="U143" s="610">
        <f t="shared" si="37"/>
        <v>0.82690713909903002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0.71345392141542985</v>
      </c>
      <c r="C144" s="386">
        <f t="shared" si="23"/>
        <v>0.16641454120775223</v>
      </c>
      <c r="D144" s="401">
        <f t="shared" si="24"/>
        <v>9.4050372147225225E-4</v>
      </c>
      <c r="E144" s="386">
        <f t="shared" si="38"/>
        <v>8.985735336389461E-2</v>
      </c>
      <c r="F144" s="401">
        <f t="shared" si="21"/>
        <v>0.114369986305628</v>
      </c>
      <c r="G144" s="403">
        <f t="shared" si="25"/>
        <v>-2.1501466703593267E-2</v>
      </c>
      <c r="H144" s="403">
        <f t="shared" si="26"/>
        <v>1.0215014667035933</v>
      </c>
      <c r="I144" s="403">
        <f t="shared" si="39"/>
        <v>0.86918547067437679</v>
      </c>
      <c r="J144" s="375">
        <f t="shared" si="40"/>
        <v>0.13081452932562321</v>
      </c>
      <c r="L144" s="385">
        <v>-4.9999999999999822E-2</v>
      </c>
      <c r="M144" s="401">
        <f t="shared" si="27"/>
        <v>0.1187452869611057</v>
      </c>
      <c r="N144" s="386">
        <f t="shared" si="28"/>
        <v>0.71345392141542985</v>
      </c>
      <c r="O144" s="401">
        <f t="shared" si="29"/>
        <v>0.16641454120775223</v>
      </c>
      <c r="P144" s="386">
        <f t="shared" si="30"/>
        <v>0.68289512397455976</v>
      </c>
      <c r="Q144" s="403">
        <f t="shared" si="33"/>
        <v>-1.5629342370777899E-2</v>
      </c>
      <c r="R144" s="403">
        <f t="shared" si="34"/>
        <v>0.86918547067437679</v>
      </c>
      <c r="S144" s="371">
        <f t="shared" si="35"/>
        <v>-2.1501466703593267E-2</v>
      </c>
      <c r="T144" s="403">
        <f t="shared" si="36"/>
        <v>0.16794533839999448</v>
      </c>
      <c r="U144" s="610">
        <f t="shared" si="37"/>
        <v>0.83205466160000552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0.71552379050565773</v>
      </c>
      <c r="C145" s="386">
        <f t="shared" si="23"/>
        <v>0.15349308334730583</v>
      </c>
      <c r="D145" s="401">
        <f t="shared" si="24"/>
        <v>7.8346395945921854E-4</v>
      </c>
      <c r="E145" s="386">
        <f t="shared" si="38"/>
        <v>7.6730909533456459E-2</v>
      </c>
      <c r="F145" s="401">
        <f t="shared" si="21"/>
        <v>9.766271478106929E-2</v>
      </c>
      <c r="G145" s="403">
        <f t="shared" si="25"/>
        <v>-1.993888916928516E-2</v>
      </c>
      <c r="H145" s="403">
        <f t="shared" si="26"/>
        <v>1.0199388891692851</v>
      </c>
      <c r="I145" s="403">
        <f t="shared" si="39"/>
        <v>0.87209366813138045</v>
      </c>
      <c r="J145" s="375">
        <f t="shared" si="40"/>
        <v>0.12790633186861955</v>
      </c>
      <c r="L145" s="385">
        <v>-2.4999999999999911E-2</v>
      </c>
      <c r="M145" s="401">
        <f t="shared" si="27"/>
        <v>0.12966026709447942</v>
      </c>
      <c r="N145" s="386">
        <f t="shared" si="28"/>
        <v>0.71552379050565773</v>
      </c>
      <c r="O145" s="401">
        <f t="shared" si="29"/>
        <v>0.15349308334730583</v>
      </c>
      <c r="P145" s="386">
        <f t="shared" si="30"/>
        <v>0.68518001474867973</v>
      </c>
      <c r="Q145" s="403">
        <f t="shared" si="33"/>
        <v>-1.6998910083135844E-2</v>
      </c>
      <c r="R145" s="403">
        <f t="shared" si="34"/>
        <v>0.87209366813138045</v>
      </c>
      <c r="S145" s="371">
        <f t="shared" si="35"/>
        <v>-1.9938889169285129E-2</v>
      </c>
      <c r="T145" s="403">
        <f t="shared" si="36"/>
        <v>0.16484413112104046</v>
      </c>
      <c r="U145" s="610">
        <f t="shared" si="37"/>
        <v>0.83515586887895954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0.71621497083189323</v>
      </c>
      <c r="C146" s="386">
        <f t="shared" si="23"/>
        <v>0.14124157659997194</v>
      </c>
      <c r="D146" s="401">
        <f t="shared" si="24"/>
        <v>6.5089620613839605E-4</v>
      </c>
      <c r="E146" s="386">
        <f t="shared" si="38"/>
        <v>6.4419539766239153E-2</v>
      </c>
      <c r="F146" s="401">
        <f t="shared" si="21"/>
        <v>8.1992865414618532E-2</v>
      </c>
      <c r="G146" s="403">
        <f t="shared" si="25"/>
        <v>-1.8436544075883386E-2</v>
      </c>
      <c r="H146" s="403">
        <f t="shared" si="26"/>
        <v>1.0184365440758834</v>
      </c>
      <c r="I146" s="403">
        <f t="shared" si="39"/>
        <v>0.87306481218377607</v>
      </c>
      <c r="J146" s="375">
        <f t="shared" si="40"/>
        <v>0.12693518781622393</v>
      </c>
      <c r="L146" s="633">
        <v>0</v>
      </c>
      <c r="M146" s="634">
        <f t="shared" si="27"/>
        <v>0.14124157659997194</v>
      </c>
      <c r="N146" s="635">
        <f t="shared" si="28"/>
        <v>0.71621497083189323</v>
      </c>
      <c r="O146" s="634">
        <f t="shared" si="29"/>
        <v>0.14124157659997194</v>
      </c>
      <c r="P146" s="635">
        <f t="shared" si="30"/>
        <v>0.68594301592671747</v>
      </c>
      <c r="Q146" s="636">
        <f t="shared" si="33"/>
        <v>-1.8436544075883386E-2</v>
      </c>
      <c r="R146" s="636">
        <f t="shared" si="34"/>
        <v>0.87306481218377607</v>
      </c>
      <c r="S146" s="637">
        <f t="shared" si="35"/>
        <v>-1.8436544075883386E-2</v>
      </c>
      <c r="T146" s="636">
        <f t="shared" si="36"/>
        <v>0.16380827596799064</v>
      </c>
      <c r="U146" s="638">
        <f t="shared" si="37"/>
        <v>0.83619172403200936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0.77200814854259181</v>
      </c>
      <c r="AD146">
        <f ca="1">OFFSET(H106,-AB146,0)</f>
        <v>0.7645498362933647</v>
      </c>
    </row>
    <row r="147" spans="1:30">
      <c r="A147" s="385">
        <v>1.0250000000000004</v>
      </c>
      <c r="B147" s="401">
        <f t="shared" si="22"/>
        <v>0.71552379050565773</v>
      </c>
      <c r="C147" s="386">
        <f t="shared" si="23"/>
        <v>0.1296602670944792</v>
      </c>
      <c r="D147" s="401">
        <f t="shared" si="24"/>
        <v>5.3930795599804737E-4</v>
      </c>
      <c r="E147" s="386">
        <f t="shared" si="38"/>
        <v>5.2924257954320562E-2</v>
      </c>
      <c r="F147" s="401">
        <f t="shared" si="21"/>
        <v>6.7361728683000444E-2</v>
      </c>
      <c r="G147" s="403"/>
      <c r="H147" s="403"/>
      <c r="I147" s="403"/>
      <c r="J147" s="375"/>
      <c r="L147" s="385">
        <v>2.5000000000000355E-2</v>
      </c>
      <c r="M147" s="401">
        <f t="shared" si="27"/>
        <v>0.1534930833473061</v>
      </c>
      <c r="N147" s="386">
        <f t="shared" si="28"/>
        <v>0.71552379050565773</v>
      </c>
      <c r="O147" s="401">
        <f t="shared" si="29"/>
        <v>0.1296602670944792</v>
      </c>
      <c r="P147" s="386">
        <f t="shared" si="30"/>
        <v>0.68518001474867962</v>
      </c>
      <c r="Q147" s="403">
        <f t="shared" si="33"/>
        <v>-1.9938889169285177E-2</v>
      </c>
      <c r="R147" s="403">
        <f t="shared" si="34"/>
        <v>0.87209366813138034</v>
      </c>
      <c r="S147" s="371">
        <f t="shared" si="35"/>
        <v>-1.6998910083135817E-2</v>
      </c>
      <c r="T147" s="403">
        <f t="shared" si="36"/>
        <v>0.16484413112104068</v>
      </c>
      <c r="U147" s="610">
        <f t="shared" si="37"/>
        <v>0.83515586887895932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0.71345392141542974</v>
      </c>
      <c r="C148" s="386">
        <f t="shared" si="23"/>
        <v>0.11874528696110553</v>
      </c>
      <c r="D148" s="401">
        <f t="shared" si="24"/>
        <v>4.4564854783446517E-4</v>
      </c>
      <c r="E148" s="386">
        <f t="shared" si="38"/>
        <v>4.224112965493225E-2</v>
      </c>
      <c r="F148" s="401">
        <f t="shared" si="21"/>
        <v>5.3764296847296632E-2</v>
      </c>
      <c r="G148" s="403"/>
      <c r="H148" s="403"/>
      <c r="I148" s="403"/>
      <c r="J148" s="375"/>
      <c r="L148" s="385">
        <v>5.0000000000000266E-2</v>
      </c>
      <c r="M148" s="401">
        <f t="shared" si="27"/>
        <v>0.16641454120775245</v>
      </c>
      <c r="N148" s="386">
        <f t="shared" si="28"/>
        <v>0.71345392141542974</v>
      </c>
      <c r="O148" s="401">
        <f t="shared" si="29"/>
        <v>0.11874528696110553</v>
      </c>
      <c r="P148" s="386">
        <f t="shared" si="30"/>
        <v>0.68289512397455965</v>
      </c>
      <c r="Q148" s="403">
        <f t="shared" si="33"/>
        <v>-2.1501466703593295E-2</v>
      </c>
      <c r="R148" s="403">
        <f t="shared" si="34"/>
        <v>0.86918547067437668</v>
      </c>
      <c r="S148" s="371">
        <f t="shared" si="35"/>
        <v>-1.5629342370777854E-2</v>
      </c>
      <c r="T148" s="403">
        <f t="shared" si="36"/>
        <v>0.16794533839999448</v>
      </c>
      <c r="U148" s="610">
        <f t="shared" si="37"/>
        <v>0.83205466160000552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0.71001635171116984</v>
      </c>
      <c r="C149" s="386">
        <f t="shared" si="23"/>
        <v>0.10848896825209275</v>
      </c>
      <c r="D149" s="401">
        <f t="shared" si="24"/>
        <v>3.6726285853116991E-4</v>
      </c>
      <c r="E149" s="386">
        <f t="shared" si="38"/>
        <v>3.2361593921884126E-2</v>
      </c>
      <c r="F149" s="401">
        <f t="shared" si="21"/>
        <v>4.1189673578360154E-2</v>
      </c>
      <c r="G149" s="403"/>
      <c r="H149" s="403"/>
      <c r="I149" s="403"/>
      <c r="J149" s="375"/>
      <c r="L149" s="385">
        <v>7.5000000000000178E-2</v>
      </c>
      <c r="M149" s="401">
        <f t="shared" si="27"/>
        <v>0.1800013004697672</v>
      </c>
      <c r="N149" s="386">
        <f t="shared" si="28"/>
        <v>0.71001635171116984</v>
      </c>
      <c r="O149" s="401">
        <f t="shared" si="29"/>
        <v>0.10848896825209275</v>
      </c>
      <c r="P149" s="386">
        <f t="shared" si="30"/>
        <v>0.67910065176091905</v>
      </c>
      <c r="Q149" s="403">
        <f t="shared" si="33"/>
        <v>-2.3118572086728351E-2</v>
      </c>
      <c r="R149" s="403">
        <f t="shared" si="34"/>
        <v>0.86435588557237952</v>
      </c>
      <c r="S149" s="371">
        <f t="shared" si="35"/>
        <v>-1.433017438662129E-2</v>
      </c>
      <c r="T149" s="403">
        <f t="shared" si="36"/>
        <v>0.17309286090097009</v>
      </c>
      <c r="U149" s="610">
        <f t="shared" si="37"/>
        <v>0.82690713909902991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0.70522930343194812</v>
      </c>
      <c r="C150" s="386">
        <f t="shared" si="23"/>
        <v>9.8880175803050308E-2</v>
      </c>
      <c r="D150" s="401">
        <f t="shared" si="24"/>
        <v>3.0184826626966643E-4</v>
      </c>
      <c r="E150" s="386">
        <f t="shared" si="38"/>
        <v>2.3272809606284625E-2</v>
      </c>
      <c r="F150" s="401">
        <f t="shared" si="21"/>
        <v>2.9621514726626219E-2</v>
      </c>
      <c r="G150" s="403"/>
      <c r="H150" s="403"/>
      <c r="I150" s="403"/>
      <c r="J150" s="375"/>
      <c r="L150" s="617">
        <v>0.10000000000000009</v>
      </c>
      <c r="M150" s="618">
        <f t="shared" si="27"/>
        <v>0.19424404789062699</v>
      </c>
      <c r="N150" s="619">
        <f t="shared" si="28"/>
        <v>0.70522930343194812</v>
      </c>
      <c r="O150" s="618">
        <f t="shared" si="29"/>
        <v>9.8880175803050308E-2</v>
      </c>
      <c r="P150" s="619">
        <f t="shared" si="30"/>
        <v>0.6738170114748806</v>
      </c>
      <c r="Q150" s="620">
        <f t="shared" si="33"/>
        <v>-2.4783172598140089E-2</v>
      </c>
      <c r="R150" s="620">
        <f t="shared" si="34"/>
        <v>0.85763089485613953</v>
      </c>
      <c r="S150" s="621">
        <f t="shared" si="35"/>
        <v>-1.3102818018611262E-2</v>
      </c>
      <c r="T150" s="620">
        <f t="shared" si="36"/>
        <v>0.18025509576061183</v>
      </c>
      <c r="U150" s="622">
        <f t="shared" si="37"/>
        <v>0.81974490423938817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0.69911809580139128</v>
      </c>
      <c r="C151" s="386">
        <f t="shared" si="23"/>
        <v>8.9904653647359056E-2</v>
      </c>
      <c r="D151" s="401">
        <f t="shared" si="24"/>
        <v>2.4741492069191295E-4</v>
      </c>
      <c r="E151" s="386">
        <f t="shared" si="38"/>
        <v>1.4958020678315948E-2</v>
      </c>
      <c r="F151" s="401">
        <f t="shared" si="21"/>
        <v>1.9038493301825731E-2</v>
      </c>
      <c r="G151" s="403"/>
      <c r="H151" s="403"/>
      <c r="I151" s="403"/>
      <c r="J151" s="375"/>
      <c r="L151" s="385">
        <v>0.125</v>
      </c>
      <c r="M151" s="401">
        <f t="shared" si="27"/>
        <v>0.20912858148417518</v>
      </c>
      <c r="N151" s="386">
        <f t="shared" si="28"/>
        <v>0.69911809580139128</v>
      </c>
      <c r="O151" s="401">
        <f t="shared" si="29"/>
        <v>8.9904653647359056E-2</v>
      </c>
      <c r="P151" s="386">
        <f t="shared" si="30"/>
        <v>0.66707257200109826</v>
      </c>
      <c r="Q151" s="403">
        <f t="shared" si="33"/>
        <v>-2.6486806497445652E-2</v>
      </c>
      <c r="R151" s="403">
        <f t="shared" si="34"/>
        <v>0.84904660629901008</v>
      </c>
      <c r="S151" s="371">
        <f t="shared" si="35"/>
        <v>-1.1947861407818469E-2</v>
      </c>
      <c r="T151" s="403">
        <f t="shared" si="36"/>
        <v>0.18938806160625399</v>
      </c>
      <c r="U151" s="610">
        <f t="shared" si="37"/>
        <v>0.81061193839374601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0.69171495507378111</v>
      </c>
      <c r="C152" s="386">
        <f t="shared" si="23"/>
        <v>8.1545379699913045E-2</v>
      </c>
      <c r="D152" s="401">
        <f t="shared" si="24"/>
        <v>2.0224929913231771E-4</v>
      </c>
      <c r="E152" s="386">
        <f t="shared" si="38"/>
        <v>7.3969351940325924E-3</v>
      </c>
      <c r="F152" s="401">
        <f t="shared" si="21"/>
        <v>9.4147818200157416E-3</v>
      </c>
      <c r="G152" s="403"/>
      <c r="H152" s="403"/>
      <c r="I152" s="403"/>
      <c r="J152" s="375"/>
      <c r="L152" s="385">
        <v>0.15000000000000036</v>
      </c>
      <c r="M152" s="401">
        <f t="shared" si="27"/>
        <v>0.22463562484029992</v>
      </c>
      <c r="N152" s="386">
        <f t="shared" si="28"/>
        <v>0.69171495507378111</v>
      </c>
      <c r="O152" s="401">
        <f t="shared" si="29"/>
        <v>8.1545379699913045E-2</v>
      </c>
      <c r="P152" s="386">
        <f t="shared" si="30"/>
        <v>0.65890344947683566</v>
      </c>
      <c r="Q152" s="403">
        <f t="shared" si="33"/>
        <v>-2.8219484573918433E-2</v>
      </c>
      <c r="R152" s="403">
        <f t="shared" si="34"/>
        <v>0.83864898833840451</v>
      </c>
      <c r="S152" s="371">
        <f t="shared" si="35"/>
        <v>-1.0865163707968506E-2</v>
      </c>
      <c r="T152" s="403">
        <f t="shared" si="36"/>
        <v>0.20043565994348245</v>
      </c>
      <c r="U152" s="610">
        <f t="shared" si="37"/>
        <v>0.79956434005651755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0.68305877218339883</v>
      </c>
      <c r="C153" s="386">
        <f t="shared" si="23"/>
        <v>7.3782923620973828E-2</v>
      </c>
      <c r="D153" s="401">
        <f t="shared" si="24"/>
        <v>1.648809796477857E-4</v>
      </c>
      <c r="E153" s="386">
        <f t="shared" si="38"/>
        <v>5.6611269114825973E-4</v>
      </c>
      <c r="F153" s="401">
        <f t="shared" si="21"/>
        <v>7.2054537898380002E-4</v>
      </c>
      <c r="G153" s="403"/>
      <c r="H153" s="403"/>
      <c r="I153" s="403"/>
      <c r="J153" s="375"/>
      <c r="L153" s="385">
        <v>0.17500000000000027</v>
      </c>
      <c r="M153" s="401">
        <f t="shared" si="27"/>
        <v>0.24074068536545129</v>
      </c>
      <c r="N153" s="386">
        <f t="shared" si="28"/>
        <v>0.68305877218339883</v>
      </c>
      <c r="O153" s="401">
        <f t="shared" si="29"/>
        <v>7.3782923620973828E-2</v>
      </c>
      <c r="P153" s="386">
        <f t="shared" si="30"/>
        <v>0.64935324178275577</v>
      </c>
      <c r="Q153" s="403">
        <f t="shared" si="33"/>
        <v>-2.9969595359331618E-2</v>
      </c>
      <c r="R153" s="403">
        <f t="shared" si="34"/>
        <v>0.8264935321370126</v>
      </c>
      <c r="S153" s="371">
        <f t="shared" si="35"/>
        <v>-9.8539461852825052E-3</v>
      </c>
      <c r="T153" s="403">
        <f t="shared" si="36"/>
        <v>0.2133300094076015</v>
      </c>
      <c r="U153" s="610">
        <f t="shared" si="37"/>
        <v>0.7866699905923985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0.67319480983421198</v>
      </c>
      <c r="C154" s="386">
        <f t="shared" si="23"/>
        <v>6.6595803046465507E-2</v>
      </c>
      <c r="D154" s="401">
        <f t="shared" si="24"/>
        <v>1.3405252254966582E-4</v>
      </c>
      <c r="E154" s="386">
        <f t="shared" ref="E154:E185" si="41">C154+$B$13*B154+$B$13*D154</f>
        <v>-5.5606449636924514E-3</v>
      </c>
      <c r="F154" s="401">
        <f t="shared" ref="F154:F186" si="42">$B$14*E154</f>
        <v>-7.0775608733152726E-3</v>
      </c>
      <c r="G154" s="403"/>
      <c r="H154" s="403"/>
      <c r="I154" s="403"/>
      <c r="J154" s="375"/>
      <c r="L154" s="385">
        <v>0.20000000000000018</v>
      </c>
      <c r="M154" s="401">
        <f t="shared" si="27"/>
        <v>0.25741396033089431</v>
      </c>
      <c r="N154" s="386">
        <f t="shared" si="28"/>
        <v>0.67319480983421198</v>
      </c>
      <c r="O154" s="401">
        <f t="shared" si="29"/>
        <v>6.6595803046465507E-2</v>
      </c>
      <c r="P154" s="386">
        <f t="shared" si="30"/>
        <v>0.63847270752585361</v>
      </c>
      <c r="Q154" s="403">
        <f t="shared" si="33"/>
        <v>-3.1723815311598826E-2</v>
      </c>
      <c r="R154" s="403">
        <f t="shared" si="34"/>
        <v>0.81264484299389539</v>
      </c>
      <c r="S154" s="371">
        <f t="shared" si="35"/>
        <v>-8.9128791397047394E-3</v>
      </c>
      <c r="T154" s="403">
        <f t="shared" si="36"/>
        <v>0.22799185145740819</v>
      </c>
      <c r="U154" s="610">
        <f t="shared" si="37"/>
        <v>0.77200814854259181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0.66217436106789962</v>
      </c>
      <c r="C155" s="386">
        <f t="shared" ref="C155:C197" si="44">0.5*SIGN(2*A155+$B$6)*ERF((2.563*(ABS(2*A155+$B$6)))/(2*SQRT(2)*$B$7))-0.5*SIGN(2*A155-$B$6)*ERF((2.563*(ABS(2*A155-$B$6)))/(2*SQRT(2)*$B$7))</f>
        <v>5.996083371722849E-2</v>
      </c>
      <c r="D155" s="401">
        <f t="shared" ref="D155:D197" si="45">0.5*SIGN(2*(A155+$B$6)+$B$6)*ERF((2.563*(ABS(2*(A155+$B$6)+$B$6)))/(2*SQRT(2)*$B$7))-0.5*SIGN(2*(A155+$B$6)-$B$6)*ERF((2.563*(ABS(2*(A155+$B$6)-$B$6)))/(2*SQRT(2)*$B$7))</f>
        <v>1.08692321715953E-4</v>
      </c>
      <c r="E155" s="386">
        <f t="shared" si="41"/>
        <v>-1.101190394717318E-2</v>
      </c>
      <c r="F155" s="401">
        <f t="shared" si="42"/>
        <v>-1.4015895822535287E-2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0.2746202940246828</v>
      </c>
      <c r="N155" s="386">
        <f t="shared" ref="N155:N218" si="47">0.5*SIGN(2*L155+$B$6)*ERF((2.563*(ABS(2*L155+$B$6)))/(2*SQRT(2)*$B$7))-0.5*SIGN(2*L155-$B$6)*ERF((2.563*(ABS(2*L155-$B$6)))/(2*SQRT(2)*$B$7))</f>
        <v>0.66217436106789962</v>
      </c>
      <c r="O155" s="401">
        <f t="shared" ref="O155:O218" si="48">0.5*SIGN(2*(L155+$B$6)+$B$6)*ERF((2.563*(ABS(2*(L155+$B$6)+$B$6)))/(2*SQRT(2)*$B$7))-0.5*SIGN(2*(L155+$B$6)-$B$6)*ERF((2.563*(ABS(2*(L155+$B$6)-$B$6)))/(2*SQRT(2)*$B$7))</f>
        <v>5.996083371722849E-2</v>
      </c>
      <c r="P155" s="386">
        <f t="shared" ref="P155:P218" si="49">N155+$B$13*M155+$B$13*O155</f>
        <v>0.62631939167807194</v>
      </c>
      <c r="Q155" s="403">
        <f t="shared" si="33"/>
        <v>-3.3467025359483371E-2</v>
      </c>
      <c r="R155" s="403">
        <f t="shared" si="34"/>
        <v>0.79717616385920287</v>
      </c>
      <c r="S155" s="371">
        <f t="shared" si="35"/>
        <v>-8.0401642145778388E-3</v>
      </c>
      <c r="T155" s="403">
        <f t="shared" si="36"/>
        <v>0.24433102571485843</v>
      </c>
      <c r="U155" s="610">
        <f t="shared" si="37"/>
        <v>0.75566897428514157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0.65005436176534792</v>
      </c>
      <c r="C156" s="386">
        <f t="shared" si="44"/>
        <v>5.3853469444923474E-2</v>
      </c>
      <c r="D156" s="401">
        <f t="shared" si="45"/>
        <v>8.7890264306778043E-5</v>
      </c>
      <c r="E156" s="386">
        <f t="shared" si="41"/>
        <v>-1.5818214379211489E-2</v>
      </c>
      <c r="F156" s="401">
        <f t="shared" si="42"/>
        <v>-2.0133343507275255E-2</v>
      </c>
      <c r="G156" s="403"/>
      <c r="H156" s="403"/>
      <c r="I156" s="403"/>
      <c r="J156" s="375"/>
      <c r="L156" s="385">
        <v>0.25</v>
      </c>
      <c r="M156" s="401">
        <f t="shared" si="46"/>
        <v>0.29231918863527084</v>
      </c>
      <c r="N156" s="386">
        <f t="shared" si="47"/>
        <v>0.65005436176534792</v>
      </c>
      <c r="O156" s="401">
        <f t="shared" si="48"/>
        <v>5.3853469444923474E-2</v>
      </c>
      <c r="P156" s="386">
        <f t="shared" si="49"/>
        <v>0.61295720047944591</v>
      </c>
      <c r="Q156" s="403">
        <f t="shared" si="33"/>
        <v>-3.5182235278527811E-2</v>
      </c>
      <c r="R156" s="403">
        <f t="shared" si="34"/>
        <v>0.78016883427304018</v>
      </c>
      <c r="S156" s="371">
        <f t="shared" si="35"/>
        <v>-7.2336117459583429E-3</v>
      </c>
      <c r="T156" s="403">
        <f t="shared" si="36"/>
        <v>0.26224701275144602</v>
      </c>
      <c r="U156" s="610">
        <f t="shared" si="37"/>
        <v>0.73775298724855398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0.63689695996813767</v>
      </c>
      <c r="C157" s="386">
        <f t="shared" si="44"/>
        <v>4.8248128304079541E-2</v>
      </c>
      <c r="D157" s="401">
        <f t="shared" si="45"/>
        <v>7.087602174737917E-5</v>
      </c>
      <c r="E157" s="386">
        <f t="shared" si="41"/>
        <v>-2.0011735651365249E-2</v>
      </c>
      <c r="F157" s="401">
        <f t="shared" si="42"/>
        <v>-2.5470836238964119E-2</v>
      </c>
      <c r="G157" s="403"/>
      <c r="H157" s="403"/>
      <c r="I157" s="403"/>
      <c r="J157" s="375"/>
      <c r="L157" s="385">
        <v>0.27500000000000036</v>
      </c>
      <c r="M157" s="401">
        <f t="shared" si="46"/>
        <v>0.31046487076216056</v>
      </c>
      <c r="N157" s="386">
        <f t="shared" si="47"/>
        <v>0.63689695996813767</v>
      </c>
      <c r="O157" s="401">
        <f t="shared" si="48"/>
        <v>4.8248128304079541E-2</v>
      </c>
      <c r="P157" s="386">
        <f t="shared" si="49"/>
        <v>0.59845592867609609</v>
      </c>
      <c r="Q157" s="403">
        <f t="shared" si="33"/>
        <v>-3.685051744416043E-2</v>
      </c>
      <c r="R157" s="403">
        <f t="shared" si="34"/>
        <v>0.76171168863636807</v>
      </c>
      <c r="S157" s="371">
        <f t="shared" si="35"/>
        <v>-6.4907128844713226E-3</v>
      </c>
      <c r="T157" s="403">
        <f t="shared" si="36"/>
        <v>0.28162954169226373</v>
      </c>
      <c r="U157" s="610">
        <f t="shared" si="37"/>
        <v>0.71837045830773627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0.62276904534805322</v>
      </c>
      <c r="C158" s="386">
        <f t="shared" si="44"/>
        <v>4.3118501925503705E-2</v>
      </c>
      <c r="D158" s="401">
        <f t="shared" si="45"/>
        <v>5.6999785097655575E-5</v>
      </c>
      <c r="E158" s="386">
        <f t="shared" si="41"/>
        <v>-2.3625874645139506E-2</v>
      </c>
      <c r="F158" s="401">
        <f t="shared" si="42"/>
        <v>-3.0070894127945797E-2</v>
      </c>
      <c r="G158" s="403"/>
      <c r="H158" s="403"/>
      <c r="I158" s="403"/>
      <c r="J158" s="375"/>
      <c r="L158" s="385">
        <v>0.30000000000000027</v>
      </c>
      <c r="M158" s="401">
        <f t="shared" si="46"/>
        <v>0.32900641466689895</v>
      </c>
      <c r="N158" s="386">
        <f t="shared" si="47"/>
        <v>0.62276904534805322</v>
      </c>
      <c r="O158" s="401">
        <f t="shared" si="48"/>
        <v>4.3118501925503705E-2</v>
      </c>
      <c r="P158" s="386">
        <f t="shared" si="49"/>
        <v>0.58289074263665541</v>
      </c>
      <c r="Q158" s="403">
        <f t="shared" si="33"/>
        <v>-3.8450951578191138E-2</v>
      </c>
      <c r="R158" s="403">
        <f t="shared" si="34"/>
        <v>0.74190039832419785</v>
      </c>
      <c r="S158" s="371">
        <f t="shared" si="35"/>
        <v>-5.8087063012805997E-3</v>
      </c>
      <c r="T158" s="403">
        <f t="shared" si="36"/>
        <v>0.30235925955527387</v>
      </c>
      <c r="U158" s="610">
        <f t="shared" si="37"/>
        <v>0.69764074044472613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0.60774174259825886</v>
      </c>
      <c r="C159" s="386">
        <f t="shared" si="44"/>
        <v>3.8437845273209925E-2</v>
      </c>
      <c r="D159" s="401">
        <f t="shared" si="45"/>
        <v>4.5715253333855621E-5</v>
      </c>
      <c r="E159" s="386">
        <f t="shared" si="41"/>
        <v>-2.6694939841915052E-2</v>
      </c>
      <c r="F159" s="401">
        <f t="shared" si="42"/>
        <v>-3.3977184836340255E-2</v>
      </c>
      <c r="G159" s="403"/>
      <c r="H159" s="403"/>
      <c r="I159" s="403"/>
      <c r="J159" s="375"/>
      <c r="L159" s="385">
        <v>0.32500000000000018</v>
      </c>
      <c r="M159" s="401">
        <f t="shared" si="46"/>
        <v>0.34788792256241508</v>
      </c>
      <c r="N159" s="386">
        <f t="shared" si="47"/>
        <v>0.60774174259825886</v>
      </c>
      <c r="O159" s="401">
        <f t="shared" si="48"/>
        <v>3.8437845273209925E-2</v>
      </c>
      <c r="P159" s="386">
        <f t="shared" si="49"/>
        <v>0.56634162336937954</v>
      </c>
      <c r="Q159" s="403">
        <f t="shared" si="33"/>
        <v>-3.9960582167762798E-2</v>
      </c>
      <c r="R159" s="403">
        <f t="shared" si="34"/>
        <v>0.7208367627605774</v>
      </c>
      <c r="S159" s="371">
        <f t="shared" si="35"/>
        <v>-5.1846393647565873E-3</v>
      </c>
      <c r="T159" s="403">
        <f t="shared" si="36"/>
        <v>0.32430845877194192</v>
      </c>
      <c r="U159" s="610">
        <f t="shared" si="37"/>
        <v>0.67569154122805808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0.59188987296155404</v>
      </c>
      <c r="C160" s="386">
        <f t="shared" si="44"/>
        <v>3.4179244802899522E-2</v>
      </c>
      <c r="D160" s="401">
        <f t="shared" si="45"/>
        <v>3.6564682791062619E-5</v>
      </c>
      <c r="E160" s="386">
        <f t="shared" si="41"/>
        <v>-2.9253813857656907E-2</v>
      </c>
      <c r="F160" s="401">
        <f t="shared" si="42"/>
        <v>-3.7234106781871487E-2</v>
      </c>
      <c r="G160" s="403"/>
      <c r="H160" s="403"/>
      <c r="I160" s="403"/>
      <c r="J160" s="375"/>
      <c r="L160" s="385">
        <v>0.35000000000000009</v>
      </c>
      <c r="M160" s="401">
        <f t="shared" si="46"/>
        <v>0.36704876140746956</v>
      </c>
      <c r="N160" s="386">
        <f t="shared" si="47"/>
        <v>0.59188987296155404</v>
      </c>
      <c r="O160" s="401">
        <f t="shared" si="48"/>
        <v>3.4179244802899522E-2</v>
      </c>
      <c r="P160" s="386">
        <f t="shared" si="49"/>
        <v>0.54889277393775171</v>
      </c>
      <c r="Q160" s="403">
        <f t="shared" si="33"/>
        <v>-4.1354390288977118E-2</v>
      </c>
      <c r="R160" s="403">
        <f t="shared" si="34"/>
        <v>0.69862795518016074</v>
      </c>
      <c r="S160" s="371">
        <f t="shared" si="35"/>
        <v>-4.6154237451544056E-3</v>
      </c>
      <c r="T160" s="403">
        <f t="shared" si="36"/>
        <v>0.34734185885397084</v>
      </c>
      <c r="U160" s="610">
        <f t="shared" si="37"/>
        <v>0.65265814114602916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0.57529138853947692</v>
      </c>
      <c r="C161" s="386">
        <f t="shared" si="44"/>
        <v>3.0315863413196975E-2</v>
      </c>
      <c r="D161" s="401">
        <f t="shared" si="45"/>
        <v>2.9165809274700472E-5</v>
      </c>
      <c r="E161" s="386">
        <f t="shared" si="41"/>
        <v>-3.1337646468643413E-2</v>
      </c>
      <c r="F161" s="401">
        <f t="shared" si="42"/>
        <v>-3.9886398422563293E-2</v>
      </c>
      <c r="G161" s="403"/>
      <c r="H161" s="403"/>
      <c r="I161" s="403"/>
      <c r="J161" s="375"/>
      <c r="L161" s="385">
        <v>0.375</v>
      </c>
      <c r="M161" s="401">
        <f t="shared" si="46"/>
        <v>0.3864238548437342</v>
      </c>
      <c r="N161" s="386">
        <f t="shared" si="47"/>
        <v>0.57529138853947692</v>
      </c>
      <c r="O161" s="401">
        <f t="shared" si="48"/>
        <v>3.0315863413196975E-2</v>
      </c>
      <c r="P161" s="386">
        <f t="shared" si="49"/>
        <v>0.53063199623461932</v>
      </c>
      <c r="Q161" s="403">
        <f t="shared" si="33"/>
        <v>-4.2605281608168191E-2</v>
      </c>
      <c r="R161" s="403">
        <f t="shared" si="34"/>
        <v>0.67538572938947172</v>
      </c>
      <c r="S161" s="371">
        <f t="shared" si="35"/>
        <v>-4.0978854704714135E-3</v>
      </c>
      <c r="T161" s="403">
        <f t="shared" si="36"/>
        <v>0.37131743768916792</v>
      </c>
      <c r="U161" s="610">
        <f t="shared" si="37"/>
        <v>0.62868256231083208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0.55802678443015152</v>
      </c>
      <c r="C162" s="386">
        <f t="shared" si="44"/>
        <v>2.6821161100662516E-2</v>
      </c>
      <c r="D162" s="401">
        <f t="shared" si="45"/>
        <v>2.320046042492141E-5</v>
      </c>
      <c r="E162" s="386">
        <f t="shared" si="41"/>
        <v>-3.2981569738597109E-2</v>
      </c>
      <c r="F162" s="401">
        <f t="shared" si="42"/>
        <v>-4.1978775671987753E-2</v>
      </c>
      <c r="G162" s="403"/>
      <c r="H162" s="403"/>
      <c r="I162" s="403"/>
      <c r="J162" s="375"/>
      <c r="L162" s="385">
        <v>0.40000000000000036</v>
      </c>
      <c r="M162" s="401">
        <f t="shared" si="46"/>
        <v>0.40594402810349273</v>
      </c>
      <c r="N162" s="386">
        <f t="shared" si="47"/>
        <v>0.55802678443015152</v>
      </c>
      <c r="O162" s="401">
        <f t="shared" si="48"/>
        <v>2.6821161100662516E-2</v>
      </c>
      <c r="P162" s="386">
        <f t="shared" si="49"/>
        <v>0.51165004251221735</v>
      </c>
      <c r="Q162" s="403">
        <f t="shared" si="33"/>
        <v>-4.3684092358962201E-2</v>
      </c>
      <c r="R162" s="403">
        <f t="shared" si="34"/>
        <v>0.65122559439758698</v>
      </c>
      <c r="S162" s="371">
        <f t="shared" si="35"/>
        <v>-3.6288095171012049E-3</v>
      </c>
      <c r="T162" s="403">
        <f t="shared" si="36"/>
        <v>0.39608730747847642</v>
      </c>
      <c r="U162" s="610">
        <f t="shared" si="37"/>
        <v>0.60391269252152358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0.54017849411089958</v>
      </c>
      <c r="C163" s="386">
        <f t="shared" si="44"/>
        <v>2.3669090706578577E-2</v>
      </c>
      <c r="D163" s="401">
        <f t="shared" si="45"/>
        <v>1.8404684159090134E-5</v>
      </c>
      <c r="E163" s="386">
        <f t="shared" si="41"/>
        <v>-3.4220436420956686E-2</v>
      </c>
      <c r="F163" s="401">
        <f t="shared" si="42"/>
        <v>-4.3555598938995924E-2</v>
      </c>
      <c r="G163" s="403"/>
      <c r="H163" s="403"/>
      <c r="I163" s="403"/>
      <c r="J163" s="375"/>
      <c r="L163" s="385">
        <v>0.42500000000000027</v>
      </c>
      <c r="M163" s="401">
        <f t="shared" si="46"/>
        <v>0.42553640294335193</v>
      </c>
      <c r="N163" s="386">
        <f t="shared" si="47"/>
        <v>0.54017849411089958</v>
      </c>
      <c r="O163" s="401">
        <f t="shared" si="48"/>
        <v>2.3669090706578577E-2</v>
      </c>
      <c r="P163" s="386">
        <f t="shared" si="49"/>
        <v>0.49203994746524193</v>
      </c>
      <c r="Q163" s="403">
        <f t="shared" si="33"/>
        <v>-4.4559615099312104E-2</v>
      </c>
      <c r="R163" s="403">
        <f t="shared" si="34"/>
        <v>0.62626596429483994</v>
      </c>
      <c r="S163" s="371">
        <f t="shared" si="35"/>
        <v>-3.2049790734769803E-3</v>
      </c>
      <c r="T163" s="403">
        <f t="shared" si="36"/>
        <v>0.42149862987794906</v>
      </c>
      <c r="U163" s="610">
        <f t="shared" si="37"/>
        <v>0.57850137012205094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0.52183027380164504</v>
      </c>
      <c r="C164" s="386">
        <f t="shared" si="44"/>
        <v>2.0834268589491667E-2</v>
      </c>
      <c r="D164" s="401">
        <f t="shared" si="45"/>
        <v>1.4560228838944589E-5</v>
      </c>
      <c r="E164" s="386">
        <f t="shared" si="41"/>
        <v>-3.5088582399389598E-2</v>
      </c>
      <c r="F164" s="401">
        <f t="shared" si="42"/>
        <v>-4.4660570763200055E-2</v>
      </c>
      <c r="G164" s="403"/>
      <c r="H164" s="403"/>
      <c r="I164" s="403"/>
      <c r="J164" s="375"/>
      <c r="L164" s="385">
        <v>0.45000000000000018</v>
      </c>
      <c r="M164" s="401">
        <f t="shared" si="46"/>
        <v>0.44512483893971733</v>
      </c>
      <c r="N164" s="386">
        <f t="shared" si="47"/>
        <v>0.52183027380164504</v>
      </c>
      <c r="O164" s="401">
        <f t="shared" si="48"/>
        <v>2.0834268589491667E-2</v>
      </c>
      <c r="P164" s="386">
        <f t="shared" si="49"/>
        <v>0.47189634701346522</v>
      </c>
      <c r="Q164" s="403">
        <f t="shared" si="33"/>
        <v>-4.5198646035699709E-2</v>
      </c>
      <c r="R164" s="403">
        <f t="shared" si="34"/>
        <v>0.60062729120276737</v>
      </c>
      <c r="S164" s="371">
        <f t="shared" si="35"/>
        <v>-2.8232096632318567E-3</v>
      </c>
      <c r="T164" s="403">
        <f t="shared" si="36"/>
        <v>0.44739456449616422</v>
      </c>
      <c r="U164" s="610">
        <f t="shared" si="37"/>
        <v>0.55260543550383578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0.50306658180498176</v>
      </c>
      <c r="C165" s="386">
        <f t="shared" si="44"/>
        <v>1.8292120465780604E-2</v>
      </c>
      <c r="D165" s="401">
        <f t="shared" si="45"/>
        <v>1.1487221713735174E-5</v>
      </c>
      <c r="E165" s="386">
        <f t="shared" si="41"/>
        <v>-3.5619613550370584E-2</v>
      </c>
      <c r="F165" s="401">
        <f t="shared" si="42"/>
        <v>-4.5336464534738191E-2</v>
      </c>
      <c r="G165" s="403"/>
      <c r="H165" s="403"/>
      <c r="I165" s="403"/>
      <c r="J165" s="375"/>
      <c r="L165" s="385">
        <v>0.47500000000000009</v>
      </c>
      <c r="M165" s="401">
        <f t="shared" si="46"/>
        <v>0.46463041682950418</v>
      </c>
      <c r="N165" s="386">
        <f t="shared" si="47"/>
        <v>0.50306658180498176</v>
      </c>
      <c r="O165" s="401">
        <f t="shared" si="48"/>
        <v>1.8292120465780604E-2</v>
      </c>
      <c r="P165" s="386">
        <f t="shared" si="49"/>
        <v>0.45131479021637505</v>
      </c>
      <c r="Q165" s="403">
        <f t="shared" si="33"/>
        <v>-4.5566055657522468E-2</v>
      </c>
      <c r="R165" s="403">
        <f t="shared" si="34"/>
        <v>0.57443118948253213</v>
      </c>
      <c r="S165" s="371">
        <f t="shared" si="35"/>
        <v>-2.480378356217971E-3</v>
      </c>
      <c r="T165" s="403">
        <f t="shared" si="36"/>
        <v>0.47361524453120829</v>
      </c>
      <c r="U165" s="610">
        <f t="shared" si="37"/>
        <v>0.52638475546879171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0.48397195900701617</v>
      </c>
      <c r="C166" s="386">
        <f t="shared" si="44"/>
        <v>1.601900302592052E-2</v>
      </c>
      <c r="D166" s="401">
        <f t="shared" si="45"/>
        <v>9.0379037346877134E-6</v>
      </c>
      <c r="E166" s="386">
        <f t="shared" si="41"/>
        <v>-3.5846217067662056E-2</v>
      </c>
      <c r="F166" s="401">
        <f t="shared" si="42"/>
        <v>-4.5624884349024043E-2</v>
      </c>
      <c r="G166" s="403"/>
      <c r="H166" s="403"/>
      <c r="I166" s="403"/>
      <c r="J166" s="375"/>
      <c r="L166" s="385">
        <v>0.5</v>
      </c>
      <c r="M166" s="401">
        <f t="shared" si="46"/>
        <v>0.48397195900701617</v>
      </c>
      <c r="N166" s="386">
        <f t="shared" si="47"/>
        <v>0.48397195900701617</v>
      </c>
      <c r="O166" s="401">
        <f t="shared" si="48"/>
        <v>1.601900302592052E-2</v>
      </c>
      <c r="P166" s="386">
        <f t="shared" si="49"/>
        <v>0.4303910509627642</v>
      </c>
      <c r="Q166" s="403">
        <f t="shared" si="33"/>
        <v>-4.5624884349024043E-2</v>
      </c>
      <c r="R166" s="403">
        <f t="shared" si="34"/>
        <v>0.54779955965690286</v>
      </c>
      <c r="S166" s="371">
        <f t="shared" si="35"/>
        <v>-2.1734483308753546E-3</v>
      </c>
      <c r="T166" s="403">
        <f t="shared" si="36"/>
        <v>0.49999877302299656</v>
      </c>
      <c r="U166" s="610">
        <f t="shared" si="37"/>
        <v>0.50000122697700344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0.46463041682950379</v>
      </c>
      <c r="C167" s="386">
        <f t="shared" si="44"/>
        <v>1.3992302252930355E-2</v>
      </c>
      <c r="D167" s="401">
        <f t="shared" si="45"/>
        <v>7.0912906642850437E-6</v>
      </c>
      <c r="E167" s="386">
        <f t="shared" si="41"/>
        <v>-3.5799996982384868E-2</v>
      </c>
      <c r="F167" s="401">
        <f t="shared" si="42"/>
        <v>-4.556605565752242E-2</v>
      </c>
      <c r="G167" s="403"/>
      <c r="H167" s="403"/>
      <c r="I167" s="403"/>
      <c r="J167" s="375"/>
      <c r="L167" s="385">
        <v>0.52500000000000036</v>
      </c>
      <c r="M167" s="401">
        <f t="shared" si="46"/>
        <v>0.50306658180498209</v>
      </c>
      <c r="N167" s="386">
        <f t="shared" si="47"/>
        <v>0.46463041682950379</v>
      </c>
      <c r="O167" s="401">
        <f t="shared" si="48"/>
        <v>1.3992302252930355E-2</v>
      </c>
      <c r="P167" s="386">
        <f t="shared" si="49"/>
        <v>0.40922044620218367</v>
      </c>
      <c r="Q167" s="403">
        <f t="shared" si="33"/>
        <v>-4.5336464534738212E-2</v>
      </c>
      <c r="R167" s="403">
        <f t="shared" si="34"/>
        <v>0.52085372065868518</v>
      </c>
      <c r="S167" s="371">
        <f t="shared" si="35"/>
        <v>-1.8994890798745788E-3</v>
      </c>
      <c r="T167" s="403">
        <f t="shared" si="36"/>
        <v>0.52638223295592756</v>
      </c>
      <c r="U167" s="610">
        <f t="shared" si="37"/>
        <v>0.47361776704407244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0.44512483893971699</v>
      </c>
      <c r="C168" s="386">
        <f t="shared" si="44"/>
        <v>1.2190509639505132E-2</v>
      </c>
      <c r="D168" s="401">
        <f t="shared" si="45"/>
        <v>5.5486422112505096E-6</v>
      </c>
      <c r="E168" s="386">
        <f t="shared" si="41"/>
        <v>-3.5511333345325483E-2</v>
      </c>
      <c r="F168" s="401">
        <f t="shared" si="42"/>
        <v>-4.5198646035699744E-2</v>
      </c>
      <c r="G168" s="403"/>
      <c r="H168" s="403"/>
      <c r="I168" s="403"/>
      <c r="J168" s="375"/>
      <c r="L168" s="385">
        <v>0.55000000000000027</v>
      </c>
      <c r="M168" s="401">
        <f t="shared" si="46"/>
        <v>0.52183027380164537</v>
      </c>
      <c r="N168" s="386">
        <f t="shared" si="47"/>
        <v>0.44512483893971699</v>
      </c>
      <c r="O168" s="401">
        <f t="shared" si="48"/>
        <v>1.2190509639505132E-2</v>
      </c>
      <c r="P168" s="386">
        <f t="shared" si="49"/>
        <v>0.3878971675135387</v>
      </c>
      <c r="Q168" s="403">
        <f t="shared" si="33"/>
        <v>-4.4660570763200007E-2</v>
      </c>
      <c r="R168" s="403">
        <f t="shared" si="34"/>
        <v>0.49371355905460079</v>
      </c>
      <c r="S168" s="371">
        <f t="shared" si="35"/>
        <v>-1.6556925727603537E-3</v>
      </c>
      <c r="T168" s="403">
        <f t="shared" si="36"/>
        <v>0.5526027042813596</v>
      </c>
      <c r="U168" s="610">
        <f t="shared" si="37"/>
        <v>0.4473972957186404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0.4255364029433516</v>
      </c>
      <c r="C169" s="386">
        <f t="shared" si="44"/>
        <v>1.0593277720713168E-2</v>
      </c>
      <c r="D169" s="401">
        <f t="shared" si="45"/>
        <v>4.3296324728214763E-6</v>
      </c>
      <c r="E169" s="386">
        <f t="shared" si="41"/>
        <v>-3.5009264310290347E-2</v>
      </c>
      <c r="F169" s="401">
        <f t="shared" si="42"/>
        <v>-4.4559615099312062E-2</v>
      </c>
      <c r="G169" s="403"/>
      <c r="H169" s="403"/>
      <c r="I169" s="403"/>
      <c r="J169" s="375"/>
      <c r="L169" s="385">
        <v>0.57500000000000018</v>
      </c>
      <c r="M169" s="401">
        <f t="shared" si="46"/>
        <v>0.5401784941108998</v>
      </c>
      <c r="N169" s="386">
        <f t="shared" si="47"/>
        <v>0.4255364029433516</v>
      </c>
      <c r="O169" s="401">
        <f t="shared" si="48"/>
        <v>1.0593277720713168E-2</v>
      </c>
      <c r="P169" s="386">
        <f t="shared" si="49"/>
        <v>0.36651363273188647</v>
      </c>
      <c r="Q169" s="403">
        <f t="shared" si="33"/>
        <v>-4.3555598938995882E-2</v>
      </c>
      <c r="R169" s="403">
        <f t="shared" si="34"/>
        <v>0.46649670379914476</v>
      </c>
      <c r="S169" s="371">
        <f t="shared" si="35"/>
        <v>-1.4393857046813162E-3</v>
      </c>
      <c r="T169" s="403">
        <f t="shared" si="36"/>
        <v>0.57849828084453248</v>
      </c>
      <c r="U169" s="610">
        <f t="shared" si="37"/>
        <v>0.42150171915546752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0.40594402810349228</v>
      </c>
      <c r="C170" s="386">
        <f t="shared" si="44"/>
        <v>9.1814565103225387E-3</v>
      </c>
      <c r="D170" s="401">
        <f t="shared" si="45"/>
        <v>3.3691260752921615E-6</v>
      </c>
      <c r="E170" s="386">
        <f t="shared" si="41"/>
        <v>-3.4321390167790129E-2</v>
      </c>
      <c r="F170" s="401">
        <f t="shared" si="42"/>
        <v>-4.3684092358962173E-2</v>
      </c>
      <c r="G170" s="403"/>
      <c r="H170" s="403"/>
      <c r="I170" s="403"/>
      <c r="J170" s="375"/>
      <c r="L170" s="385">
        <v>0.60000000000000009</v>
      </c>
      <c r="M170" s="401">
        <f t="shared" si="46"/>
        <v>0.55802678443015186</v>
      </c>
      <c r="N170" s="386">
        <f t="shared" si="47"/>
        <v>0.40594402810349228</v>
      </c>
      <c r="O170" s="401">
        <f t="shared" si="48"/>
        <v>9.1814565103225387E-3</v>
      </c>
      <c r="P170" s="386">
        <f t="shared" si="49"/>
        <v>0.34515986417340216</v>
      </c>
      <c r="Q170" s="403">
        <f t="shared" si="33"/>
        <v>-4.1978775671987732E-2</v>
      </c>
      <c r="R170" s="403">
        <f t="shared" si="34"/>
        <v>0.43931773484245712</v>
      </c>
      <c r="S170" s="371">
        <f t="shared" si="35"/>
        <v>-1.2480393695018059E-3</v>
      </c>
      <c r="T170" s="403">
        <f t="shared" si="36"/>
        <v>0.60390908019903233</v>
      </c>
      <c r="U170" s="610">
        <f t="shared" si="37"/>
        <v>0.39609091980096767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0.3864238548437342</v>
      </c>
      <c r="C171" s="386">
        <f t="shared" si="44"/>
        <v>7.9371125523781672E-3</v>
      </c>
      <c r="D171" s="401">
        <f t="shared" si="45"/>
        <v>2.6144749343259832E-6</v>
      </c>
      <c r="E171" s="386">
        <f t="shared" si="41"/>
        <v>-3.347379822537426E-2</v>
      </c>
      <c r="F171" s="401">
        <f t="shared" si="42"/>
        <v>-4.2605281608168191E-2</v>
      </c>
      <c r="G171" s="403"/>
      <c r="H171" s="403"/>
      <c r="I171" s="403"/>
      <c r="J171" s="375"/>
      <c r="L171" s="385">
        <v>0.625</v>
      </c>
      <c r="M171" s="401">
        <f t="shared" si="46"/>
        <v>0.57529138853947692</v>
      </c>
      <c r="N171" s="386">
        <f t="shared" si="47"/>
        <v>0.3864238548437342</v>
      </c>
      <c r="O171" s="401">
        <f t="shared" si="48"/>
        <v>7.9371125523781672E-3</v>
      </c>
      <c r="P171" s="386">
        <f t="shared" si="49"/>
        <v>0.32392289970900712</v>
      </c>
      <c r="Q171" s="403">
        <f t="shared" ref="Q171:Q186" si="52">$B$14*P91</f>
        <v>-3.9886398422563293E-2</v>
      </c>
      <c r="R171" s="403">
        <f t="shared" ref="R171:R186" si="53">$B$14*P171</f>
        <v>0.41228743354780639</v>
      </c>
      <c r="S171" s="371">
        <f t="shared" ref="S171:S186" si="54">$B$14*P251</f>
        <v>-1.0792744990417631E-3</v>
      </c>
      <c r="T171" s="403">
        <f t="shared" ref="T171:T186" si="55">1-(Q171+R171+S171)</f>
        <v>0.62867823937379863</v>
      </c>
      <c r="U171" s="610">
        <f t="shared" ref="U171:U186" si="56">1-T171</f>
        <v>0.37132176062620137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0.36704876140746928</v>
      </c>
      <c r="C172" s="386">
        <f t="shared" si="44"/>
        <v>6.8435323781331769E-3</v>
      </c>
      <c r="D172" s="401">
        <f t="shared" si="45"/>
        <v>2.0232604127090603E-6</v>
      </c>
      <c r="E172" s="386">
        <f t="shared" si="41"/>
        <v>-3.2491007312135813E-2</v>
      </c>
      <c r="F172" s="401">
        <f t="shared" si="42"/>
        <v>-4.1354390288977159E-2</v>
      </c>
      <c r="G172" s="403"/>
      <c r="H172" s="403"/>
      <c r="I172" s="403"/>
      <c r="J172" s="375"/>
      <c r="L172" s="385">
        <v>0.65000000000000036</v>
      </c>
      <c r="M172" s="401">
        <f t="shared" si="46"/>
        <v>0.59188987296155426</v>
      </c>
      <c r="N172" s="386">
        <f t="shared" si="47"/>
        <v>0.36704876140746928</v>
      </c>
      <c r="O172" s="401">
        <f t="shared" si="48"/>
        <v>6.8435323781331769E-3</v>
      </c>
      <c r="P172" s="386">
        <f t="shared" si="49"/>
        <v>0.30288624254094954</v>
      </c>
      <c r="Q172" s="403">
        <f t="shared" si="52"/>
        <v>-3.7234106781871508E-2</v>
      </c>
      <c r="R172" s="403">
        <f t="shared" si="53"/>
        <v>0.38551208236999535</v>
      </c>
      <c r="S172" s="371">
        <f t="shared" si="54"/>
        <v>-9.3086540835109709E-4</v>
      </c>
      <c r="T172" s="403">
        <f t="shared" si="55"/>
        <v>0.65265288982022729</v>
      </c>
      <c r="U172" s="610">
        <f t="shared" si="56"/>
        <v>0.34734711017977271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0.34788792256241474</v>
      </c>
      <c r="C173" s="386">
        <f t="shared" si="44"/>
        <v>5.8852121951825098E-3</v>
      </c>
      <c r="D173" s="401">
        <f t="shared" si="45"/>
        <v>1.5614147759746011E-6</v>
      </c>
      <c r="E173" s="386">
        <f t="shared" si="41"/>
        <v>-3.1395930597387038E-2</v>
      </c>
      <c r="F173" s="401">
        <f t="shared" si="42"/>
        <v>-3.9960582167762743E-2</v>
      </c>
      <c r="G173" s="403"/>
      <c r="H173" s="403"/>
      <c r="I173" s="403"/>
      <c r="J173" s="375"/>
      <c r="L173" s="385">
        <v>0.67500000000000027</v>
      </c>
      <c r="M173" s="401">
        <f t="shared" si="46"/>
        <v>0.60774174259825919</v>
      </c>
      <c r="N173" s="386">
        <f t="shared" si="47"/>
        <v>0.34788792256241474</v>
      </c>
      <c r="O173" s="401">
        <f t="shared" si="48"/>
        <v>5.8852121951825098E-3</v>
      </c>
      <c r="P173" s="386">
        <f t="shared" si="49"/>
        <v>0.28212935503835634</v>
      </c>
      <c r="Q173" s="403">
        <f t="shared" si="52"/>
        <v>-3.3977184836340199E-2</v>
      </c>
      <c r="R173" s="403">
        <f t="shared" si="53"/>
        <v>0.35909282061180381</v>
      </c>
      <c r="S173" s="371">
        <f t="shared" si="54"/>
        <v>-8.0074078032624848E-4</v>
      </c>
      <c r="T173" s="403">
        <f t="shared" si="55"/>
        <v>0.67568510500486267</v>
      </c>
      <c r="U173" s="610">
        <f t="shared" si="56"/>
        <v>0.32431489499513733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0.32900641466689862</v>
      </c>
      <c r="C174" s="386">
        <f t="shared" si="44"/>
        <v>5.0478356346245756E-3</v>
      </c>
      <c r="D174" s="401">
        <f t="shared" si="45"/>
        <v>1.2016642040868497E-6</v>
      </c>
      <c r="E174" s="386">
        <f t="shared" si="41"/>
        <v>-3.0209855354065906E-2</v>
      </c>
      <c r="F174" s="401">
        <f t="shared" si="42"/>
        <v>-3.8450951578191117E-2</v>
      </c>
      <c r="G174" s="403"/>
      <c r="H174" s="403"/>
      <c r="I174" s="403"/>
      <c r="J174" s="375"/>
      <c r="L174" s="385">
        <v>0.70000000000000018</v>
      </c>
      <c r="M174" s="401">
        <f t="shared" si="46"/>
        <v>0.62276904534805344</v>
      </c>
      <c r="N174" s="386">
        <f t="shared" si="47"/>
        <v>0.32900641466689862</v>
      </c>
      <c r="O174" s="401">
        <f t="shared" si="48"/>
        <v>5.0478356346245756E-3</v>
      </c>
      <c r="P174" s="386">
        <f t="shared" si="49"/>
        <v>0.26172720139514749</v>
      </c>
      <c r="Q174" s="403">
        <f t="shared" si="52"/>
        <v>-3.0070894127945759E-2</v>
      </c>
      <c r="R174" s="403">
        <f t="shared" si="53"/>
        <v>0.33312506232128769</v>
      </c>
      <c r="S174" s="371">
        <f t="shared" si="54"/>
        <v>-6.8698261219928328E-4</v>
      </c>
      <c r="T174" s="403">
        <f t="shared" si="55"/>
        <v>0.69763281441885738</v>
      </c>
      <c r="U174" s="610">
        <f t="shared" si="56"/>
        <v>0.30236718558114262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0.31046487076216034</v>
      </c>
      <c r="C175" s="386">
        <f t="shared" si="44"/>
        <v>4.3182413477015902E-3</v>
      </c>
      <c r="D175" s="401">
        <f t="shared" si="45"/>
        <v>9.2224320585865271E-7</v>
      </c>
      <c r="E175" s="386">
        <f t="shared" si="41"/>
        <v>-2.8952438262723999E-2</v>
      </c>
      <c r="F175" s="401">
        <f t="shared" si="42"/>
        <v>-3.6850517444160402E-2</v>
      </c>
      <c r="G175" s="403"/>
      <c r="H175" s="403"/>
      <c r="I175" s="403"/>
      <c r="J175" s="375"/>
      <c r="L175" s="385">
        <v>0.72500000000000009</v>
      </c>
      <c r="M175" s="401">
        <f t="shared" si="46"/>
        <v>0.63689695996813789</v>
      </c>
      <c r="N175" s="386">
        <f t="shared" si="47"/>
        <v>0.31046487076216034</v>
      </c>
      <c r="O175" s="401">
        <f t="shared" si="48"/>
        <v>4.3182413477015902E-3</v>
      </c>
      <c r="P175" s="386">
        <f t="shared" si="49"/>
        <v>0.24174984319728748</v>
      </c>
      <c r="Q175" s="403">
        <f t="shared" si="52"/>
        <v>-2.5470836238964081E-2</v>
      </c>
      <c r="R175" s="403">
        <f t="shared" si="53"/>
        <v>0.30769798153181577</v>
      </c>
      <c r="S175" s="371">
        <f t="shared" si="54"/>
        <v>-5.8782343208327857E-4</v>
      </c>
      <c r="T175" s="403">
        <f t="shared" si="55"/>
        <v>0.71836067813923155</v>
      </c>
      <c r="U175" s="610">
        <f t="shared" si="56"/>
        <v>0.28163932186076845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0.29231918863527084</v>
      </c>
      <c r="C176" s="386">
        <f t="shared" si="44"/>
        <v>3.6843821803299592E-3</v>
      </c>
      <c r="D176" s="401">
        <f t="shared" si="45"/>
        <v>7.0583711092586654E-7</v>
      </c>
      <c r="E176" s="386">
        <f t="shared" si="41"/>
        <v>-2.7641714838596471E-2</v>
      </c>
      <c r="F176" s="401">
        <f t="shared" si="42"/>
        <v>-3.5182235278527811E-2</v>
      </c>
      <c r="G176" s="403"/>
      <c r="H176" s="403"/>
      <c r="I176" s="403"/>
      <c r="J176" s="375"/>
      <c r="L176" s="385">
        <v>0.75</v>
      </c>
      <c r="M176" s="401">
        <f t="shared" si="46"/>
        <v>0.65005436176534792</v>
      </c>
      <c r="N176" s="386">
        <f t="shared" si="47"/>
        <v>0.29231918863527084</v>
      </c>
      <c r="O176" s="401">
        <f t="shared" si="48"/>
        <v>3.6843821803299592E-3</v>
      </c>
      <c r="P176" s="386">
        <f t="shared" si="49"/>
        <v>0.22226209123915686</v>
      </c>
      <c r="Q176" s="403">
        <f t="shared" si="52"/>
        <v>-2.0133343507275261E-2</v>
      </c>
      <c r="R176" s="403">
        <f t="shared" si="53"/>
        <v>0.28289406909570308</v>
      </c>
      <c r="S176" s="371">
        <f t="shared" si="54"/>
        <v>-5.0164207646840599E-4</v>
      </c>
      <c r="T176" s="403">
        <f t="shared" si="55"/>
        <v>0.73774091648804063</v>
      </c>
      <c r="U176" s="610">
        <f t="shared" si="56"/>
        <v>0.26225908351195937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0.27462029402468247</v>
      </c>
      <c r="C177" s="386">
        <f t="shared" si="44"/>
        <v>3.1352775670419608E-3</v>
      </c>
      <c r="D177" s="401">
        <f t="shared" si="45"/>
        <v>5.3871541255690047E-7</v>
      </c>
      <c r="E177" s="386">
        <f t="shared" si="41"/>
        <v>-2.6294121569004087E-2</v>
      </c>
      <c r="F177" s="401">
        <f t="shared" si="42"/>
        <v>-3.3467025359483323E-2</v>
      </c>
      <c r="G177" s="403"/>
      <c r="H177" s="403"/>
      <c r="I177" s="403"/>
      <c r="J177" s="375"/>
      <c r="L177" s="385">
        <v>0.77500000000000036</v>
      </c>
      <c r="M177" s="401">
        <f t="shared" si="46"/>
        <v>0.66217436106789973</v>
      </c>
      <c r="N177" s="386">
        <f t="shared" si="47"/>
        <v>0.27462029402468247</v>
      </c>
      <c r="O177" s="401">
        <f t="shared" si="48"/>
        <v>3.1352775670419608E-3</v>
      </c>
      <c r="P177" s="386">
        <f t="shared" si="49"/>
        <v>0.20332321612609228</v>
      </c>
      <c r="Q177" s="403">
        <f t="shared" si="52"/>
        <v>-1.4015895822535211E-2</v>
      </c>
      <c r="R177" s="403">
        <f t="shared" si="53"/>
        <v>0.25878876434058301</v>
      </c>
      <c r="S177" s="371">
        <f t="shared" si="54"/>
        <v>-4.2695829994982975E-4</v>
      </c>
      <c r="T177" s="403">
        <f t="shared" si="55"/>
        <v>0.75565408978190196</v>
      </c>
      <c r="U177" s="610">
        <f t="shared" si="56"/>
        <v>0.24434591021809804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0.25741396033089403</v>
      </c>
      <c r="C178" s="386">
        <f t="shared" si="44"/>
        <v>2.6609606799124497E-3</v>
      </c>
      <c r="D178" s="401">
        <f t="shared" si="45"/>
        <v>4.1002413903035162E-7</v>
      </c>
      <c r="E178" s="386">
        <f t="shared" si="41"/>
        <v>-2.4924529368112614E-2</v>
      </c>
      <c r="F178" s="401">
        <f t="shared" si="42"/>
        <v>-3.1723815311598784E-2</v>
      </c>
      <c r="G178" s="403"/>
      <c r="H178" s="403"/>
      <c r="I178" s="403"/>
      <c r="J178" s="375"/>
      <c r="L178" s="385">
        <v>0.80000000000000027</v>
      </c>
      <c r="M178" s="401">
        <f t="shared" si="46"/>
        <v>0.6731948098342122</v>
      </c>
      <c r="N178" s="386">
        <f t="shared" si="47"/>
        <v>0.25741396033089403</v>
      </c>
      <c r="O178" s="401">
        <f t="shared" si="48"/>
        <v>2.6609606799124497E-3</v>
      </c>
      <c r="P178" s="386">
        <f t="shared" si="49"/>
        <v>0.18498671935866848</v>
      </c>
      <c r="Q178" s="403">
        <f t="shared" si="52"/>
        <v>-7.0775608733152163E-3</v>
      </c>
      <c r="R178" s="403">
        <f t="shared" si="53"/>
        <v>0.23545016370663532</v>
      </c>
      <c r="S178" s="371">
        <f t="shared" si="54"/>
        <v>-3.6242646713860005E-4</v>
      </c>
      <c r="T178" s="403">
        <f t="shared" si="55"/>
        <v>0.77198982363381852</v>
      </c>
      <c r="U178" s="610">
        <f t="shared" si="56"/>
        <v>0.22801017636618148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0.24074068536545096</v>
      </c>
      <c r="C179" s="386">
        <f t="shared" si="44"/>
        <v>2.252421747670097E-3</v>
      </c>
      <c r="D179" s="401">
        <f t="shared" si="45"/>
        <v>3.1121018795321476E-7</v>
      </c>
      <c r="E179" s="386">
        <f t="shared" si="41"/>
        <v>-2.3546286988091351E-2</v>
      </c>
      <c r="F179" s="401">
        <f t="shared" si="42"/>
        <v>-2.9969595359331587E-2</v>
      </c>
      <c r="G179" s="403"/>
      <c r="H179" s="403"/>
      <c r="I179" s="403"/>
      <c r="J179" s="375"/>
      <c r="L179" s="385">
        <v>0.82500000000000018</v>
      </c>
      <c r="M179" s="401">
        <f t="shared" si="46"/>
        <v>0.68305877218339905</v>
      </c>
      <c r="N179" s="386">
        <f t="shared" si="47"/>
        <v>0.24074068536545096</v>
      </c>
      <c r="O179" s="401">
        <f t="shared" si="48"/>
        <v>2.252421747670097E-3</v>
      </c>
      <c r="P179" s="386">
        <f t="shared" si="49"/>
        <v>0.1673001657320215</v>
      </c>
      <c r="Q179" s="403">
        <f t="shared" si="52"/>
        <v>7.2054537898390281E-4</v>
      </c>
      <c r="R179" s="403">
        <f t="shared" si="53"/>
        <v>0.21293880742529006</v>
      </c>
      <c r="S179" s="371">
        <f t="shared" si="54"/>
        <v>-3.0682855423415974E-4</v>
      </c>
      <c r="T179" s="403">
        <f t="shared" si="55"/>
        <v>0.78664747574996019</v>
      </c>
      <c r="U179" s="610">
        <f t="shared" si="56"/>
        <v>0.21335252425003981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0.22463562484029959</v>
      </c>
      <c r="C180" s="386">
        <f t="shared" si="44"/>
        <v>1.9015488298005367E-3</v>
      </c>
      <c r="D180" s="401">
        <f t="shared" si="45"/>
        <v>2.3555471673208928E-7</v>
      </c>
      <c r="E180" s="386">
        <f t="shared" si="41"/>
        <v>-2.2171273067475916E-2</v>
      </c>
      <c r="F180" s="401">
        <f t="shared" si="42"/>
        <v>-2.8219484573918409E-2</v>
      </c>
      <c r="G180" s="403"/>
      <c r="H180" s="403"/>
      <c r="I180" s="403"/>
      <c r="J180" s="375"/>
      <c r="L180" s="385">
        <v>0.85000000000000009</v>
      </c>
      <c r="M180" s="401">
        <f t="shared" si="46"/>
        <v>0.69171495507378133</v>
      </c>
      <c r="N180" s="386">
        <f t="shared" si="47"/>
        <v>0.22463562484029959</v>
      </c>
      <c r="O180" s="401">
        <f t="shared" si="48"/>
        <v>1.9015488298005367E-3</v>
      </c>
      <c r="P180" s="386">
        <f t="shared" si="49"/>
        <v>0.15030507701894683</v>
      </c>
      <c r="Q180" s="403">
        <f t="shared" si="52"/>
        <v>9.414781820015844E-3</v>
      </c>
      <c r="R180" s="403">
        <f t="shared" si="53"/>
        <v>0.19130754419961074</v>
      </c>
      <c r="S180" s="371">
        <f t="shared" si="54"/>
        <v>-2.590666646583601E-4</v>
      </c>
      <c r="T180" s="403">
        <f t="shared" si="55"/>
        <v>0.79953674064503177</v>
      </c>
      <c r="U180" s="610">
        <f t="shared" si="56"/>
        <v>0.20046325935496823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0.20912858148417518</v>
      </c>
      <c r="C181" s="386">
        <f t="shared" si="44"/>
        <v>1.6010671940804855E-3</v>
      </c>
      <c r="D181" s="401">
        <f t="shared" si="45"/>
        <v>1.7779629374325978E-7</v>
      </c>
      <c r="E181" s="386">
        <f t="shared" si="41"/>
        <v>-2.0809955546920927E-2</v>
      </c>
      <c r="F181" s="401">
        <f t="shared" si="42"/>
        <v>-2.6486806497445652E-2</v>
      </c>
      <c r="G181" s="403"/>
      <c r="H181" s="403"/>
      <c r="I181" s="403"/>
      <c r="J181" s="375"/>
      <c r="L181" s="385">
        <v>0.875</v>
      </c>
      <c r="M181" s="401">
        <f t="shared" si="46"/>
        <v>0.69911809580139128</v>
      </c>
      <c r="N181" s="386">
        <f t="shared" si="47"/>
        <v>0.20912858148417518</v>
      </c>
      <c r="O181" s="401">
        <f t="shared" si="48"/>
        <v>1.6010671940804855E-3</v>
      </c>
      <c r="P181" s="386">
        <f t="shared" si="49"/>
        <v>0.13403688605702399</v>
      </c>
      <c r="Q181" s="403">
        <f t="shared" si="52"/>
        <v>1.9038493301825731E-2</v>
      </c>
      <c r="R181" s="403">
        <f t="shared" si="53"/>
        <v>0.17060147276661819</v>
      </c>
      <c r="S181" s="371">
        <f t="shared" si="54"/>
        <v>-2.1815523995425971E-4</v>
      </c>
      <c r="T181" s="403">
        <f t="shared" si="55"/>
        <v>0.81057818917151037</v>
      </c>
      <c r="U181" s="610">
        <f t="shared" si="56"/>
        <v>0.18942181082848963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0.19424404789062671</v>
      </c>
      <c r="C182" s="386">
        <f t="shared" si="44"/>
        <v>1.3444783073068844E-3</v>
      </c>
      <c r="D182" s="401">
        <f t="shared" si="45"/>
        <v>1.3382763403013698E-7</v>
      </c>
      <c r="E182" s="386">
        <f t="shared" si="41"/>
        <v>-1.947145723772702E-2</v>
      </c>
      <c r="F182" s="401">
        <f t="shared" si="42"/>
        <v>-2.4783172598140047E-2</v>
      </c>
      <c r="G182" s="403"/>
      <c r="H182" s="403"/>
      <c r="I182" s="403"/>
      <c r="J182" s="375"/>
      <c r="L182" s="385">
        <v>0.90000000000000036</v>
      </c>
      <c r="M182" s="401">
        <f t="shared" si="46"/>
        <v>0.70522930343194834</v>
      </c>
      <c r="N182" s="386">
        <f t="shared" si="47"/>
        <v>0.19424404789062671</v>
      </c>
      <c r="O182" s="401">
        <f t="shared" si="48"/>
        <v>1.3444783073068844E-3</v>
      </c>
      <c r="P182" s="386">
        <f t="shared" si="49"/>
        <v>0.11852494954549207</v>
      </c>
      <c r="Q182" s="403">
        <f t="shared" si="52"/>
        <v>2.9621514726626361E-2</v>
      </c>
      <c r="R182" s="403">
        <f t="shared" si="53"/>
        <v>0.15085795818508899</v>
      </c>
      <c r="S182" s="371">
        <f t="shared" si="54"/>
        <v>-1.8321312426789279E-4</v>
      </c>
      <c r="T182" s="403">
        <f t="shared" si="55"/>
        <v>0.81970374021255255</v>
      </c>
      <c r="U182" s="610">
        <f t="shared" si="56"/>
        <v>0.18029625978744745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0.18000130046976692</v>
      </c>
      <c r="C183" s="386">
        <f t="shared" si="44"/>
        <v>1.1259993112151534E-3</v>
      </c>
      <c r="D183" s="401">
        <f t="shared" si="45"/>
        <v>1.0045242154754774E-7</v>
      </c>
      <c r="E183" s="386">
        <f t="shared" si="41"/>
        <v>-1.8163626388084948E-2</v>
      </c>
      <c r="F183" s="401">
        <f t="shared" si="42"/>
        <v>-2.311857208672834E-2</v>
      </c>
      <c r="G183" s="403"/>
      <c r="H183" s="403"/>
      <c r="I183" s="403"/>
      <c r="J183" s="375"/>
      <c r="L183" s="385">
        <v>0.92500000000000027</v>
      </c>
      <c r="M183" s="401">
        <f t="shared" si="46"/>
        <v>0.71001635171116995</v>
      </c>
      <c r="N183" s="386">
        <f t="shared" si="47"/>
        <v>0.18000130046976692</v>
      </c>
      <c r="O183" s="401">
        <f t="shared" si="48"/>
        <v>1.1259993112151534E-3</v>
      </c>
      <c r="P183" s="386">
        <f t="shared" si="49"/>
        <v>0.10379261709361916</v>
      </c>
      <c r="Q183" s="403">
        <f t="shared" si="52"/>
        <v>4.1189673578360265E-2</v>
      </c>
      <c r="R183" s="403">
        <f t="shared" si="53"/>
        <v>0.13210671971997207</v>
      </c>
      <c r="S183" s="371">
        <f t="shared" si="54"/>
        <v>-1.5345561853081192E-4</v>
      </c>
      <c r="T183" s="403">
        <f t="shared" si="55"/>
        <v>0.82685706232019851</v>
      </c>
      <c r="U183" s="610">
        <f t="shared" si="56"/>
        <v>0.17314293767980149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0.16641454120775223</v>
      </c>
      <c r="C184" s="386">
        <f t="shared" si="44"/>
        <v>9.4050372147225225E-4</v>
      </c>
      <c r="D184" s="401">
        <f t="shared" si="45"/>
        <v>7.5191001092100862E-8</v>
      </c>
      <c r="E184" s="386">
        <f t="shared" si="41"/>
        <v>-1.6893111154737631E-2</v>
      </c>
      <c r="F184" s="401">
        <f t="shared" si="42"/>
        <v>-2.1501466703593267E-2</v>
      </c>
      <c r="G184" s="403"/>
      <c r="H184" s="403"/>
      <c r="I184" s="403"/>
      <c r="J184" s="375"/>
      <c r="L184" s="385">
        <v>0.95000000000000018</v>
      </c>
      <c r="M184" s="401">
        <f t="shared" si="46"/>
        <v>0.71345392141542985</v>
      </c>
      <c r="N184" s="386">
        <f t="shared" si="47"/>
        <v>0.16641454120775223</v>
      </c>
      <c r="O184" s="401">
        <f t="shared" si="48"/>
        <v>9.4050372147225225E-4</v>
      </c>
      <c r="P184" s="386">
        <f t="shared" si="49"/>
        <v>8.985735336389461E-2</v>
      </c>
      <c r="Q184" s="403">
        <f t="shared" si="52"/>
        <v>5.3764296847296826E-2</v>
      </c>
      <c r="R184" s="403">
        <f t="shared" si="53"/>
        <v>0.114369986305628</v>
      </c>
      <c r="S184" s="371">
        <f t="shared" si="54"/>
        <v>-1.2818663926609497E-4</v>
      </c>
      <c r="T184" s="403">
        <f t="shared" si="55"/>
        <v>0.83199390348634128</v>
      </c>
      <c r="U184" s="610">
        <f t="shared" si="56"/>
        <v>0.16800609651365872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0.15349308334730583</v>
      </c>
      <c r="C185" s="386">
        <f t="shared" si="44"/>
        <v>7.8346395945921854E-4</v>
      </c>
      <c r="D185" s="401">
        <f t="shared" si="45"/>
        <v>5.6125667446949024E-8</v>
      </c>
      <c r="E185" s="386">
        <f t="shared" si="41"/>
        <v>-1.5665436952839982E-2</v>
      </c>
      <c r="F185" s="401">
        <f t="shared" si="42"/>
        <v>-1.993888916928516E-2</v>
      </c>
      <c r="G185" s="403"/>
      <c r="H185" s="403"/>
      <c r="I185" s="403"/>
      <c r="J185" s="375"/>
      <c r="L185" s="385">
        <v>0.97500000000000009</v>
      </c>
      <c r="M185" s="401">
        <f t="shared" si="46"/>
        <v>0.71552379050565773</v>
      </c>
      <c r="N185" s="386">
        <f t="shared" si="47"/>
        <v>0.15349308334730583</v>
      </c>
      <c r="O185" s="401">
        <f t="shared" si="48"/>
        <v>7.8346395945921854E-4</v>
      </c>
      <c r="P185" s="386">
        <f t="shared" si="49"/>
        <v>7.6730909533456459E-2</v>
      </c>
      <c r="Q185" s="403">
        <f t="shared" si="52"/>
        <v>6.7361728683000721E-2</v>
      </c>
      <c r="R185" s="403">
        <f t="shared" si="53"/>
        <v>9.766271478106929E-2</v>
      </c>
      <c r="S185" s="371">
        <f t="shared" si="54"/>
        <v>-1.0679107698300848E-4</v>
      </c>
      <c r="T185" s="403">
        <f t="shared" si="55"/>
        <v>0.835082347612913</v>
      </c>
      <c r="U185" s="610">
        <f t="shared" si="56"/>
        <v>0.164917652387087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0.14124157659997194</v>
      </c>
      <c r="C186" s="386">
        <f t="shared" si="44"/>
        <v>6.5089620613839605E-4</v>
      </c>
      <c r="D186" s="401">
        <f t="shared" si="45"/>
        <v>4.1777911852225458E-8</v>
      </c>
      <c r="E186" s="386">
        <f t="shared" ref="E186" si="57">C186+$B$13*B186+$B$13*D186</f>
        <v>-1.4485085723527354E-2</v>
      </c>
      <c r="F186" s="401">
        <f t="shared" si="42"/>
        <v>-1.8436544075883386E-2</v>
      </c>
      <c r="G186" s="403"/>
      <c r="H186" s="403"/>
      <c r="I186" s="403"/>
      <c r="J186" s="375"/>
      <c r="L186" s="385">
        <v>1</v>
      </c>
      <c r="M186" s="401">
        <f t="shared" si="46"/>
        <v>0.71621497083189323</v>
      </c>
      <c r="N186" s="386">
        <f t="shared" si="47"/>
        <v>0.14124157659997194</v>
      </c>
      <c r="O186" s="401">
        <f t="shared" si="48"/>
        <v>6.5089620613839605E-4</v>
      </c>
      <c r="P186" s="386">
        <f t="shared" si="49"/>
        <v>6.4419539766239153E-2</v>
      </c>
      <c r="Q186" s="403">
        <f t="shared" si="52"/>
        <v>8.1992865414618504E-2</v>
      </c>
      <c r="R186" s="403">
        <f t="shared" si="53"/>
        <v>8.1992865414618532E-2</v>
      </c>
      <c r="S186" s="371">
        <f t="shared" si="54"/>
        <v>-8.8727430623203118E-5</v>
      </c>
      <c r="T186" s="403">
        <f t="shared" si="55"/>
        <v>0.83610299660138621</v>
      </c>
      <c r="U186" s="610">
        <f t="shared" si="56"/>
        <v>0.16389700339861379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0.14124157659997194</v>
      </c>
      <c r="C187" s="386">
        <f t="shared" si="44"/>
        <v>0.71621497083189323</v>
      </c>
      <c r="D187" s="403">
        <f t="shared" si="45"/>
        <v>0.14124157659997194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0.71552379050565773</v>
      </c>
      <c r="N187" s="386">
        <f t="shared" si="47"/>
        <v>0.1296602670944792</v>
      </c>
      <c r="O187" s="401">
        <f t="shared" si="48"/>
        <v>5.3930795599804737E-4</v>
      </c>
      <c r="P187" s="386">
        <f t="shared" si="49"/>
        <v>5.2924257954320562E-2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3.1197266991966899E-14</v>
      </c>
      <c r="C188" s="380">
        <f t="shared" si="44"/>
        <v>4.1777911852225458E-8</v>
      </c>
      <c r="D188" s="410">
        <f t="shared" si="45"/>
        <v>6.5089620613839605E-4</v>
      </c>
      <c r="E188" s="380">
        <f>C188+$B$13*B188+$B$13*D188</f>
        <v>-6.9710702467639228E-5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0.71345392141542985</v>
      </c>
      <c r="N188" s="386">
        <f t="shared" si="47"/>
        <v>0.1187452869611057</v>
      </c>
      <c r="O188" s="401">
        <f t="shared" si="48"/>
        <v>4.4564854783446517E-4</v>
      </c>
      <c r="P188" s="386">
        <f t="shared" si="49"/>
        <v>4.2241129654932402E-2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6.5089620613839605E-4</v>
      </c>
      <c r="C189" s="392">
        <f t="shared" si="44"/>
        <v>4.1777911852225458E-8</v>
      </c>
      <c r="D189" s="402">
        <f t="shared" si="45"/>
        <v>3.1197266991966899E-14</v>
      </c>
      <c r="E189" s="392">
        <f>C189+$B$13*B189+$B$13*D189</f>
        <v>-6.9710702467639228E-5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0.71001635171116984</v>
      </c>
      <c r="N189" s="386">
        <f t="shared" si="47"/>
        <v>0.10848896825209275</v>
      </c>
      <c r="O189" s="401">
        <f t="shared" si="48"/>
        <v>3.6726285853116991E-4</v>
      </c>
      <c r="P189" s="386">
        <f t="shared" si="49"/>
        <v>3.2361593921884126E-2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0.70522930343194812</v>
      </c>
      <c r="N190" s="386">
        <f t="shared" si="47"/>
        <v>9.8880175803050141E-2</v>
      </c>
      <c r="O190" s="401">
        <f t="shared" si="48"/>
        <v>3.0184826626966643E-4</v>
      </c>
      <c r="P190" s="386">
        <f t="shared" si="49"/>
        <v>2.3272809606284459E-2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0.25636686535199427</v>
      </c>
      <c r="C191" s="444">
        <f t="shared" si="44"/>
        <v>0.67383900386318663</v>
      </c>
      <c r="D191" s="443">
        <f t="shared" si="45"/>
        <v>6.7024061744109242E-2</v>
      </c>
      <c r="E191" s="444">
        <f>C191+$B$13*B191+$B$13*D191</f>
        <v>0.63918321837332759</v>
      </c>
      <c r="F191" s="443">
        <f t="shared" ref="F191:F197" si="58">$B$14*E191</f>
        <v>0.81354917761820278</v>
      </c>
      <c r="G191" s="443">
        <f>F192</f>
        <v>-6.6205788580807447E-3</v>
      </c>
      <c r="H191" s="443">
        <f>1-G191</f>
        <v>1.0066205788580807</v>
      </c>
      <c r="I191" s="443">
        <f>F193</f>
        <v>0.23403325490367816</v>
      </c>
      <c r="J191" s="445">
        <f>1-I191</f>
        <v>0.7659667450963219</v>
      </c>
      <c r="K191" s="442"/>
      <c r="L191" s="385">
        <v>1.125</v>
      </c>
      <c r="M191" s="401">
        <f t="shared" si="46"/>
        <v>0.69911809580139128</v>
      </c>
      <c r="N191" s="386">
        <f t="shared" si="47"/>
        <v>8.9904653647359056E-2</v>
      </c>
      <c r="O191" s="401">
        <f t="shared" si="48"/>
        <v>2.4741492069191295E-4</v>
      </c>
      <c r="P191" s="386">
        <f t="shared" si="49"/>
        <v>1.4958020678315948E-2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0.67383900386318663</v>
      </c>
      <c r="C192" s="444">
        <f t="shared" si="44"/>
        <v>6.7024061744109242E-2</v>
      </c>
      <c r="D192" s="443">
        <f t="shared" si="45"/>
        <v>1.357904625300943E-4</v>
      </c>
      <c r="E192" s="444">
        <f>C192+$B$13*B192+$B$13*D192</f>
        <v>-5.201606760136656E-3</v>
      </c>
      <c r="F192" s="443">
        <f t="shared" si="58"/>
        <v>-6.6205788580807447E-3</v>
      </c>
      <c r="L192" s="385">
        <v>1.1500000000000004</v>
      </c>
      <c r="M192" s="401">
        <f t="shared" si="46"/>
        <v>0.69171495507378111</v>
      </c>
      <c r="N192" s="386">
        <f t="shared" si="47"/>
        <v>8.1545379699913045E-2</v>
      </c>
      <c r="O192" s="401">
        <f t="shared" si="48"/>
        <v>2.0224929913231771E-4</v>
      </c>
      <c r="P192" s="386">
        <f t="shared" si="49"/>
        <v>7.3969351940325924E-3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2.6338718224854785E-3</v>
      </c>
      <c r="C193" s="444">
        <f t="shared" si="44"/>
        <v>0.25636686535199427</v>
      </c>
      <c r="D193" s="443">
        <f t="shared" si="45"/>
        <v>0.67383900386318663</v>
      </c>
      <c r="E193" s="444">
        <f>C193+$B$13*B193+$B$13*D193</f>
        <v>0.18387349307348294</v>
      </c>
      <c r="F193" s="443">
        <f t="shared" si="58"/>
        <v>0.23403325490367816</v>
      </c>
      <c r="L193" s="385">
        <v>1.1749999999999998</v>
      </c>
      <c r="M193" s="401">
        <f t="shared" si="46"/>
        <v>0.68305877218339905</v>
      </c>
      <c r="N193" s="386">
        <f t="shared" si="47"/>
        <v>7.3782923620973939E-2</v>
      </c>
      <c r="O193" s="401">
        <f t="shared" si="48"/>
        <v>1.648809796477857E-4</v>
      </c>
      <c r="P193" s="386">
        <f t="shared" si="49"/>
        <v>5.66112691148343E-4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0.67319480983421198</v>
      </c>
      <c r="N194" s="386">
        <f t="shared" si="47"/>
        <v>6.6595803046465507E-2</v>
      </c>
      <c r="O194" s="401">
        <f t="shared" si="48"/>
        <v>1.3405252254966582E-4</v>
      </c>
      <c r="P194" s="386">
        <f t="shared" si="49"/>
        <v>-5.5606449636924514E-3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0.18846902740450672</v>
      </c>
      <c r="C195" s="444">
        <f t="shared" si="44"/>
        <v>0.70730459675075508</v>
      </c>
      <c r="D195" s="443">
        <f t="shared" si="45"/>
        <v>0.10264683621262943</v>
      </c>
      <c r="E195" s="444">
        <f>C195+$B$13*B195+$B$13*D195</f>
        <v>0.67610752819721331</v>
      </c>
      <c r="F195" s="443">
        <f t="shared" si="58"/>
        <v>0.86054625299166265</v>
      </c>
      <c r="G195" s="443">
        <f>F196</f>
        <v>3.4129261402631735E-2</v>
      </c>
      <c r="H195" s="443">
        <f>1-G195</f>
        <v>0.96587073859736827</v>
      </c>
      <c r="I195" s="443">
        <f>F197</f>
        <v>0.14323697912712025</v>
      </c>
      <c r="J195" s="445">
        <f>1-I195</f>
        <v>0.85676302087287981</v>
      </c>
      <c r="L195" s="385">
        <v>1.2250000000000005</v>
      </c>
      <c r="M195" s="401">
        <f t="shared" si="46"/>
        <v>0.6621743610678994</v>
      </c>
      <c r="N195" s="386">
        <f t="shared" si="47"/>
        <v>5.9960833717228323E-2</v>
      </c>
      <c r="O195" s="401">
        <f t="shared" si="48"/>
        <v>1.08692321715953E-4</v>
      </c>
      <c r="P195" s="386">
        <f t="shared" si="49"/>
        <v>-1.1011903947173319E-2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0.70730459675075508</v>
      </c>
      <c r="C196" s="444">
        <f t="shared" si="44"/>
        <v>0.10264683621262943</v>
      </c>
      <c r="D196" s="443">
        <f t="shared" si="45"/>
        <v>3.265914883471277E-4</v>
      </c>
      <c r="E196" s="444">
        <f>C196+$B$13*B196+$B$13*D196</f>
        <v>2.681442221834119E-2</v>
      </c>
      <c r="F196" s="443">
        <f t="shared" si="58"/>
        <v>3.4129261402631735E-2</v>
      </c>
      <c r="L196" s="385">
        <v>1.25</v>
      </c>
      <c r="M196" s="401">
        <f t="shared" si="46"/>
        <v>0.65005436176534792</v>
      </c>
      <c r="N196" s="386">
        <f t="shared" si="47"/>
        <v>5.3853469444923474E-2</v>
      </c>
      <c r="O196" s="401">
        <f t="shared" si="48"/>
        <v>8.7890264306778043E-5</v>
      </c>
      <c r="P196" s="386">
        <f t="shared" si="49"/>
        <v>-1.5818214379211489E-2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1.2528146802238127E-3</v>
      </c>
      <c r="C197" s="444">
        <f t="shared" si="44"/>
        <v>0.18846902740450672</v>
      </c>
      <c r="D197" s="443">
        <f t="shared" si="45"/>
        <v>0.70730459675075508</v>
      </c>
      <c r="E197" s="444">
        <f>C197+$B$13*B197+$B$13*D197</f>
        <v>0.11253735585670067</v>
      </c>
      <c r="F197" s="443">
        <f t="shared" si="58"/>
        <v>0.14323697912712025</v>
      </c>
      <c r="L197" s="385">
        <v>1.2750000000000004</v>
      </c>
      <c r="M197" s="401">
        <f t="shared" si="46"/>
        <v>0.63689695996813767</v>
      </c>
      <c r="N197" s="386">
        <f t="shared" si="47"/>
        <v>4.8248128304079541E-2</v>
      </c>
      <c r="O197" s="401">
        <f t="shared" si="48"/>
        <v>7.087602174737917E-5</v>
      </c>
      <c r="P197" s="386">
        <f t="shared" si="49"/>
        <v>-2.0011735651365249E-2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0.62276904534805344</v>
      </c>
      <c r="N198" s="386">
        <f t="shared" si="47"/>
        <v>4.311850192550376E-2</v>
      </c>
      <c r="O198" s="401">
        <f t="shared" si="48"/>
        <v>5.6999785097655575E-5</v>
      </c>
      <c r="P198" s="386">
        <f t="shared" si="49"/>
        <v>-2.3625874645139478E-2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0.60774174259825886</v>
      </c>
      <c r="N199" s="386">
        <f t="shared" si="47"/>
        <v>3.8437845273209925E-2</v>
      </c>
      <c r="O199" s="401">
        <f t="shared" si="48"/>
        <v>4.5715253333855621E-5</v>
      </c>
      <c r="P199" s="386">
        <f t="shared" si="49"/>
        <v>-2.6694939841915052E-2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0.59188987296155371</v>
      </c>
      <c r="N200" s="386">
        <f t="shared" si="47"/>
        <v>3.4179244802899467E-2</v>
      </c>
      <c r="O200" s="401">
        <f t="shared" si="48"/>
        <v>3.6564682791062619E-5</v>
      </c>
      <c r="P200" s="386">
        <f t="shared" si="49"/>
        <v>-2.9253813857656935E-2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0.57529138853947692</v>
      </c>
      <c r="N201" s="386">
        <f t="shared" si="47"/>
        <v>3.0315863413196975E-2</v>
      </c>
      <c r="O201" s="401">
        <f t="shared" si="48"/>
        <v>2.9165809274700472E-5</v>
      </c>
      <c r="P201" s="386">
        <f t="shared" si="49"/>
        <v>-3.1337646468643413E-2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0.55802678443015152</v>
      </c>
      <c r="N202" s="386">
        <f t="shared" si="47"/>
        <v>2.6821161100662516E-2</v>
      </c>
      <c r="O202" s="401">
        <f t="shared" si="48"/>
        <v>2.320046042492141E-5</v>
      </c>
      <c r="P202" s="386">
        <f t="shared" si="49"/>
        <v>-3.2981569738597109E-2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0.5401784941108998</v>
      </c>
      <c r="N203" s="386">
        <f t="shared" si="47"/>
        <v>2.3669090706578633E-2</v>
      </c>
      <c r="O203" s="401">
        <f t="shared" si="48"/>
        <v>1.8404684159090134E-5</v>
      </c>
      <c r="P203" s="386">
        <f t="shared" si="49"/>
        <v>-3.4220436420956651E-2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0.52183027380164504</v>
      </c>
      <c r="N204" s="386">
        <f t="shared" si="47"/>
        <v>2.0834268589491667E-2</v>
      </c>
      <c r="O204" s="401">
        <f t="shared" si="48"/>
        <v>1.4560228838944589E-5</v>
      </c>
      <c r="P204" s="386">
        <f t="shared" si="49"/>
        <v>-3.5088582399389598E-2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0.50306658180498143</v>
      </c>
      <c r="N205" s="386">
        <f t="shared" si="47"/>
        <v>1.8292120465780548E-2</v>
      </c>
      <c r="O205" s="401">
        <f t="shared" si="48"/>
        <v>1.1487221713735174E-5</v>
      </c>
      <c r="P205" s="386">
        <f t="shared" si="49"/>
        <v>-3.5619613550370605E-2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0.48397195900701617</v>
      </c>
      <c r="N206" s="386">
        <f t="shared" si="47"/>
        <v>1.601900302592052E-2</v>
      </c>
      <c r="O206" s="401">
        <f t="shared" si="48"/>
        <v>9.0379037346877134E-6</v>
      </c>
      <c r="P206" s="386">
        <f t="shared" si="49"/>
        <v>-3.5846217067662056E-2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0.46463041682950379</v>
      </c>
      <c r="N207" s="386">
        <f t="shared" si="47"/>
        <v>1.3992302252930355E-2</v>
      </c>
      <c r="O207" s="401">
        <f t="shared" si="48"/>
        <v>7.0912906642850437E-6</v>
      </c>
      <c r="P207" s="386">
        <f t="shared" si="49"/>
        <v>-3.5799996982384868E-2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0.44512483893971733</v>
      </c>
      <c r="N208" s="386">
        <f t="shared" si="47"/>
        <v>1.2190509639505187E-2</v>
      </c>
      <c r="O208" s="401">
        <f t="shared" si="48"/>
        <v>5.5486422112505096E-6</v>
      </c>
      <c r="P208" s="386">
        <f t="shared" si="49"/>
        <v>-3.5511333345325462E-2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0.4255364029433516</v>
      </c>
      <c r="N209" s="386">
        <f t="shared" si="47"/>
        <v>1.0593277720713168E-2</v>
      </c>
      <c r="O209" s="401">
        <f t="shared" si="48"/>
        <v>4.3296324728214763E-6</v>
      </c>
      <c r="P209" s="386">
        <f t="shared" si="49"/>
        <v>-3.5009264310290347E-2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0.40594402810349201</v>
      </c>
      <c r="N210" s="386">
        <f t="shared" si="47"/>
        <v>9.1814565103224832E-3</v>
      </c>
      <c r="O210" s="401">
        <f t="shared" si="48"/>
        <v>3.3691260752921615E-6</v>
      </c>
      <c r="P210" s="386">
        <f t="shared" si="49"/>
        <v>-3.4321390167790157E-2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0.3864238548437342</v>
      </c>
      <c r="N211" s="386">
        <f t="shared" si="47"/>
        <v>7.9371125523781672E-3</v>
      </c>
      <c r="O211" s="401">
        <f t="shared" si="48"/>
        <v>2.6144749343259832E-6</v>
      </c>
      <c r="P211" s="386">
        <f t="shared" si="49"/>
        <v>-3.347379822537426E-2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0.36704876140746928</v>
      </c>
      <c r="N212" s="386">
        <f t="shared" si="47"/>
        <v>6.8435323781331769E-3</v>
      </c>
      <c r="O212" s="401">
        <f t="shared" si="48"/>
        <v>2.0232604127090603E-6</v>
      </c>
      <c r="P212" s="386">
        <f t="shared" si="49"/>
        <v>-3.2491007312135813E-2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0.34788792256241508</v>
      </c>
      <c r="N213" s="386">
        <f t="shared" si="47"/>
        <v>5.8852121951825098E-3</v>
      </c>
      <c r="O213" s="401">
        <f t="shared" si="48"/>
        <v>1.5614147759746011E-6</v>
      </c>
      <c r="P213" s="386">
        <f t="shared" si="49"/>
        <v>-3.139593059738708E-2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0.32900641466689862</v>
      </c>
      <c r="N214" s="386">
        <f t="shared" si="47"/>
        <v>5.0478356346245756E-3</v>
      </c>
      <c r="O214" s="401">
        <f t="shared" si="48"/>
        <v>1.2016642040868497E-6</v>
      </c>
      <c r="P214" s="386">
        <f t="shared" si="49"/>
        <v>-3.0209855354065906E-2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0.31046487076216001</v>
      </c>
      <c r="N215" s="386">
        <f t="shared" si="47"/>
        <v>4.3182413477015902E-3</v>
      </c>
      <c r="O215" s="401">
        <f t="shared" si="48"/>
        <v>9.2224320585865271E-7</v>
      </c>
      <c r="P215" s="386">
        <f t="shared" si="49"/>
        <v>-2.8952438262723965E-2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0.29231918863527084</v>
      </c>
      <c r="N216" s="386">
        <f t="shared" si="47"/>
        <v>3.6843821803299592E-3</v>
      </c>
      <c r="O216" s="401">
        <f t="shared" si="48"/>
        <v>7.0583711092586654E-7</v>
      </c>
      <c r="P216" s="386">
        <f t="shared" si="49"/>
        <v>-2.7641714838596471E-2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0.27462029402468247</v>
      </c>
      <c r="N217" s="386">
        <f t="shared" si="47"/>
        <v>3.1352775670419608E-3</v>
      </c>
      <c r="O217" s="401">
        <f t="shared" si="48"/>
        <v>5.3871541255690047E-7</v>
      </c>
      <c r="P217" s="386">
        <f t="shared" si="49"/>
        <v>-2.6294121569004087E-2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0.2574139603308937</v>
      </c>
      <c r="N218" s="386">
        <f t="shared" si="47"/>
        <v>2.6609606799124497E-3</v>
      </c>
      <c r="O218" s="401">
        <f t="shared" si="48"/>
        <v>4.1002413903035162E-7</v>
      </c>
      <c r="P218" s="386">
        <f t="shared" si="49"/>
        <v>-2.4924529368112579E-2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0.24074068536545096</v>
      </c>
      <c r="N219" s="386">
        <f t="shared" ref="N219:N266" si="60">0.5*SIGN(2*L219+$B$6)*ERF((2.563*(ABS(2*L219+$B$6)))/(2*SQRT(2)*$B$7))-0.5*SIGN(2*L219-$B$6)*ERF((2.563*(ABS(2*L219-$B$6)))/(2*SQRT(2)*$B$7))</f>
        <v>2.252421747670097E-3</v>
      </c>
      <c r="O219" s="401">
        <f t="shared" ref="O219:O266" si="61">0.5*SIGN(2*(L219+$B$6)+$B$6)*ERF((2.563*(ABS(2*(L219+$B$6)+$B$6)))/(2*SQRT(2)*$B$7))-0.5*SIGN(2*(L219+$B$6)-$B$6)*ERF((2.563*(ABS(2*(L219+$B$6)-$B$6)))/(2*SQRT(2)*$B$7))</f>
        <v>3.1121018795321476E-7</v>
      </c>
      <c r="P219" s="386">
        <f t="shared" ref="P219:P266" si="62">N219+$B$13*M219+$B$13*O219</f>
        <v>-2.3546286988091351E-2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0.2246356248402992</v>
      </c>
      <c r="N220" s="386">
        <f t="shared" si="60"/>
        <v>1.9015488298005367E-3</v>
      </c>
      <c r="O220" s="401">
        <f t="shared" si="61"/>
        <v>2.3555471673208928E-7</v>
      </c>
      <c r="P220" s="386">
        <f t="shared" si="62"/>
        <v>-2.2171273067475874E-2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0.20912858148417518</v>
      </c>
      <c r="N221" s="386">
        <f t="shared" si="60"/>
        <v>1.6010671940804855E-3</v>
      </c>
      <c r="O221" s="401">
        <f t="shared" si="61"/>
        <v>1.7779629374325978E-7</v>
      </c>
      <c r="P221" s="386">
        <f t="shared" si="62"/>
        <v>-2.0809955546920927E-2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0.19424404789062671</v>
      </c>
      <c r="N222" s="386">
        <f t="shared" si="60"/>
        <v>1.3444783073068844E-3</v>
      </c>
      <c r="O222" s="401">
        <f t="shared" si="61"/>
        <v>1.3382763403013698E-7</v>
      </c>
      <c r="P222" s="386">
        <f t="shared" si="62"/>
        <v>-1.947145723772702E-2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0.18000130046976665</v>
      </c>
      <c r="N223" s="386">
        <f t="shared" si="60"/>
        <v>1.1259993112151534E-3</v>
      </c>
      <c r="O223" s="401">
        <f t="shared" si="61"/>
        <v>1.0045242154754774E-7</v>
      </c>
      <c r="P223" s="386">
        <f t="shared" si="62"/>
        <v>-1.8163626388084917E-2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0.16641454120775223</v>
      </c>
      <c r="N224" s="386">
        <f t="shared" si="60"/>
        <v>9.4050372147225225E-4</v>
      </c>
      <c r="O224" s="401">
        <f t="shared" si="61"/>
        <v>7.5191001092100862E-8</v>
      </c>
      <c r="P224" s="386">
        <f t="shared" si="62"/>
        <v>-1.6893111154737631E-2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0.1534930833473056</v>
      </c>
      <c r="N225" s="386">
        <f t="shared" si="60"/>
        <v>7.8346395945921854E-4</v>
      </c>
      <c r="O225" s="401">
        <f t="shared" si="61"/>
        <v>5.6125667446949024E-8</v>
      </c>
      <c r="P225" s="386">
        <f t="shared" si="62"/>
        <v>-1.5665436952839958E-2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0.14124157659997194</v>
      </c>
      <c r="N226" s="386">
        <f t="shared" si="60"/>
        <v>6.5089620613839605E-4</v>
      </c>
      <c r="O226" s="401">
        <f t="shared" si="61"/>
        <v>4.1777911852225458E-8</v>
      </c>
      <c r="P226" s="386">
        <f t="shared" si="62"/>
        <v>-1.4485085723527354E-2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0.1296602670944792</v>
      </c>
      <c r="N227" s="386">
        <f t="shared" si="60"/>
        <v>5.3930795599804737E-4</v>
      </c>
      <c r="O227" s="401">
        <f t="shared" si="61"/>
        <v>3.1011364698407817E-8</v>
      </c>
      <c r="P227" s="386">
        <f t="shared" si="62"/>
        <v>-1.3355576226612181E-2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0.11874528696110537</v>
      </c>
      <c r="N228" s="386">
        <f t="shared" si="60"/>
        <v>4.4564854783446517E-4</v>
      </c>
      <c r="O228" s="401">
        <f t="shared" si="61"/>
        <v>2.2955320477802132E-8</v>
      </c>
      <c r="P228" s="386">
        <f t="shared" si="62"/>
        <v>-1.2279544534553877E-2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0.10848896825209275</v>
      </c>
      <c r="N229" s="386">
        <f t="shared" si="60"/>
        <v>3.6726285853116991E-4</v>
      </c>
      <c r="O229" s="401">
        <f t="shared" si="61"/>
        <v>1.6944688263631491E-8</v>
      </c>
      <c r="P229" s="386">
        <f t="shared" si="62"/>
        <v>-1.125882397313443E-2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9.8880175803050141E-2</v>
      </c>
      <c r="N230" s="386">
        <f t="shared" si="60"/>
        <v>3.0184826626966643E-4</v>
      </c>
      <c r="O230" s="401">
        <f t="shared" si="61"/>
        <v>1.2473001409496476E-8</v>
      </c>
      <c r="P230" s="386">
        <f t="shared" si="62"/>
        <v>-1.0294523823889101E-2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8.9904653647359056E-2</v>
      </c>
      <c r="N231" s="386">
        <f t="shared" si="60"/>
        <v>2.4741492069191295E-4</v>
      </c>
      <c r="O231" s="401">
        <f t="shared" si="61"/>
        <v>9.1557717518675474E-9</v>
      </c>
      <c r="P231" s="386">
        <f t="shared" si="62"/>
        <v>-9.3871061730847905E-3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8.1545379699913045E-2</v>
      </c>
      <c r="N232" s="386">
        <f t="shared" si="60"/>
        <v>2.0224929913231771E-4</v>
      </c>
      <c r="O232" s="401">
        <f t="shared" si="61"/>
        <v>6.7020087812785789E-9</v>
      </c>
      <c r="P232" s="386">
        <f t="shared" si="62"/>
        <v>-8.5364603616766045E-3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7.3782923620973717E-2</v>
      </c>
      <c r="N233" s="386">
        <f t="shared" si="60"/>
        <v>1.648809796477857E-4</v>
      </c>
      <c r="O233" s="401">
        <f t="shared" si="61"/>
        <v>4.8921587336714367E-9</v>
      </c>
      <c r="P233" s="386">
        <f t="shared" si="62"/>
        <v>-7.7419745599476347E-3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6.6595803046465507E-2</v>
      </c>
      <c r="N234" s="386">
        <f t="shared" si="60"/>
        <v>1.3405252254966582E-4</v>
      </c>
      <c r="O234" s="401">
        <f t="shared" si="61"/>
        <v>3.5610746018654993E-9</v>
      </c>
      <c r="P234" s="386">
        <f t="shared" si="62"/>
        <v>-7.0026040591273818E-3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5.9960833717228323E-2</v>
      </c>
      <c r="N235" s="386">
        <f t="shared" si="60"/>
        <v>1.08692321715953E-4</v>
      </c>
      <c r="O235" s="401">
        <f t="shared" si="61"/>
        <v>2.584913783021392E-9</v>
      </c>
      <c r="P235" s="386">
        <f t="shared" si="62"/>
        <v>-6.3169359398402708E-3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5.3853469444923474E-2</v>
      </c>
      <c r="N236" s="386">
        <f t="shared" si="60"/>
        <v>8.7890264306778043E-5</v>
      </c>
      <c r="O236" s="401">
        <f t="shared" si="61"/>
        <v>1.8710915594688515E-9</v>
      </c>
      <c r="P236" s="386">
        <f t="shared" si="62"/>
        <v>-5.683249843335971E-3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4.8248128304079541E-2</v>
      </c>
      <c r="N237" s="386">
        <f t="shared" si="60"/>
        <v>7.087602174737917E-5</v>
      </c>
      <c r="O237" s="401">
        <f t="shared" si="61"/>
        <v>1.3506022966680575E-9</v>
      </c>
      <c r="P237" s="386">
        <f t="shared" si="62"/>
        <v>-5.0995746356474201E-3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4.3118501925503594E-2</v>
      </c>
      <c r="N238" s="386">
        <f t="shared" si="60"/>
        <v>5.6999785097655575E-5</v>
      </c>
      <c r="O238" s="401">
        <f t="shared" si="61"/>
        <v>9.7217162098317544E-10</v>
      </c>
      <c r="P238" s="386">
        <f t="shared" si="62"/>
        <v>-4.5637408166373751E-3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3.8437845273209925E-2</v>
      </c>
      <c r="N239" s="386">
        <f t="shared" si="60"/>
        <v>4.5715253333855621E-5</v>
      </c>
      <c r="O239" s="401">
        <f t="shared" si="61"/>
        <v>6.9781597167306586E-10</v>
      </c>
      <c r="P239" s="386">
        <f t="shared" si="62"/>
        <v>-4.0734285848241418E-3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3.4179244802899467E-2</v>
      </c>
      <c r="N240" s="386">
        <f t="shared" si="60"/>
        <v>3.6564682791062619E-5</v>
      </c>
      <c r="O240" s="401">
        <f t="shared" si="61"/>
        <v>4.9948328806337372E-10</v>
      </c>
      <c r="P240" s="386">
        <f t="shared" si="62"/>
        <v>-3.6262115244481848E-3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3.0315863413196975E-2</v>
      </c>
      <c r="N241" s="386">
        <f t="shared" si="60"/>
        <v>2.9165809274700472E-5</v>
      </c>
      <c r="O241" s="401">
        <f t="shared" si="61"/>
        <v>3.5651892549282138E-10</v>
      </c>
      <c r="P241" s="386">
        <f t="shared" si="62"/>
        <v>-3.2195959329829825E-3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2.6821161100662516E-2</v>
      </c>
      <c r="N242" s="386">
        <f t="shared" si="60"/>
        <v>2.320046042492141E-5</v>
      </c>
      <c r="O242" s="401">
        <f t="shared" si="61"/>
        <v>2.5376128975906909E-10</v>
      </c>
      <c r="P242" s="386">
        <f t="shared" si="62"/>
        <v>-2.8510558547857499E-3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2.3669090706578522E-2</v>
      </c>
      <c r="N243" s="386">
        <f t="shared" si="60"/>
        <v>1.8404684159090134E-5</v>
      </c>
      <c r="O243" s="401">
        <f t="shared" si="61"/>
        <v>1.8011464542055933E-10</v>
      </c>
      <c r="P243" s="386">
        <f t="shared" si="62"/>
        <v>-2.518063929462383E-3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2.0834268589491667E-2</v>
      </c>
      <c r="N244" s="386">
        <f t="shared" si="60"/>
        <v>1.4560228838944589E-5</v>
      </c>
      <c r="O244" s="401">
        <f t="shared" si="61"/>
        <v>1.2748319067057423E-10</v>
      </c>
      <c r="P244" s="386">
        <f t="shared" si="62"/>
        <v>-2.2181182014962197E-3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1.8292120465780548E-2</v>
      </c>
      <c r="N245" s="386">
        <f t="shared" si="60"/>
        <v>1.1487221713735174E-5</v>
      </c>
      <c r="O245" s="401">
        <f t="shared" si="61"/>
        <v>8.9978080541897043E-11</v>
      </c>
      <c r="P245" s="386">
        <f t="shared" si="62"/>
        <v>-1.9487650705425209E-3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1.601900302592052E-2</v>
      </c>
      <c r="N246" s="386">
        <f t="shared" si="60"/>
        <v>9.0379037346877134E-6</v>
      </c>
      <c r="O246" s="401">
        <f t="shared" si="61"/>
        <v>6.3328620125702173E-11</v>
      </c>
      <c r="P246" s="386">
        <f t="shared" si="62"/>
        <v>-1.7076185894062941E-3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1.3992302252930355E-2</v>
      </c>
      <c r="N247" s="386">
        <f t="shared" si="60"/>
        <v>7.0912906642850437E-6</v>
      </c>
      <c r="O247" s="401">
        <f t="shared" si="61"/>
        <v>4.4447001634750904E-11</v>
      </c>
      <c r="P247" s="386">
        <f t="shared" si="62"/>
        <v>-1.4923763390601191E-3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1.2190509639505132E-2</v>
      </c>
      <c r="N248" s="386">
        <f t="shared" si="60"/>
        <v>5.5486422112505096E-6</v>
      </c>
      <c r="O248" s="401">
        <f t="shared" si="61"/>
        <v>3.1107394438123492E-11</v>
      </c>
      <c r="P248" s="386">
        <f t="shared" si="62"/>
        <v>-1.3008321271887903E-3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1.0593277720713168E-2</v>
      </c>
      <c r="N249" s="386">
        <f t="shared" si="60"/>
        <v>4.3296324728214763E-6</v>
      </c>
      <c r="O249" s="401">
        <f t="shared" si="61"/>
        <v>2.1710189201940011E-11</v>
      </c>
      <c r="P249" s="386">
        <f t="shared" si="62"/>
        <v>-1.1308857688140063E-3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9.1814565103224832E-3</v>
      </c>
      <c r="N250" s="386">
        <f t="shared" si="60"/>
        <v>3.3691260752921615E-6</v>
      </c>
      <c r="O250" s="401">
        <f t="shared" si="61"/>
        <v>1.5109191675577449E-11</v>
      </c>
      <c r="P250" s="386">
        <f t="shared" si="62"/>
        <v>-9.8055021478880323E-4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7.9371125523781672E-3</v>
      </c>
      <c r="N251" s="386">
        <f t="shared" si="60"/>
        <v>2.6144749343259832E-6</v>
      </c>
      <c r="O251" s="401">
        <f t="shared" si="61"/>
        <v>1.0485667889525985E-11</v>
      </c>
      <c r="P251" s="386">
        <f t="shared" si="62"/>
        <v>-8.4795629666228032E-4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6.8435323781331769E-3</v>
      </c>
      <c r="N252" s="386">
        <f t="shared" si="60"/>
        <v>2.0232604127090603E-6</v>
      </c>
      <c r="O252" s="401">
        <f t="shared" si="61"/>
        <v>7.2565287112524857E-12</v>
      </c>
      <c r="P252" s="386">
        <f t="shared" si="62"/>
        <v>-7.313553549696851E-4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5.8852121951825098E-3</v>
      </c>
      <c r="N253" s="386">
        <f t="shared" si="60"/>
        <v>1.5614147759746011E-6</v>
      </c>
      <c r="O253" s="401">
        <f t="shared" si="61"/>
        <v>5.0077164637229998E-12</v>
      </c>
      <c r="P253" s="386">
        <f t="shared" si="62"/>
        <v>-6.2912001281857047E-4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5.0478356346245756E-3</v>
      </c>
      <c r="N254" s="386">
        <f t="shared" si="60"/>
        <v>1.2016642040868497E-6</v>
      </c>
      <c r="O254" s="401">
        <f t="shared" si="61"/>
        <v>3.4460767572852546E-12</v>
      </c>
      <c r="P254" s="386">
        <f t="shared" si="62"/>
        <v>-5.3974334817424646E-4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4.3182413477015902E-3</v>
      </c>
      <c r="N255" s="386">
        <f t="shared" si="60"/>
        <v>9.2224320585865271E-7</v>
      </c>
      <c r="O255" s="401">
        <f t="shared" si="61"/>
        <v>2.3647750424515834E-12</v>
      </c>
      <c r="P255" s="386">
        <f t="shared" si="62"/>
        <v>-4.6183670697602636E-4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3.6843821803299592E-3</v>
      </c>
      <c r="N256" s="386">
        <f t="shared" si="60"/>
        <v>7.0583711092586654E-7</v>
      </c>
      <c r="O256" s="401">
        <f t="shared" si="61"/>
        <v>1.6181500583911657E-12</v>
      </c>
      <c r="P256" s="386">
        <f t="shared" si="62"/>
        <v>-3.9412638563200784E-4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3.1352775670419608E-3</v>
      </c>
      <c r="N257" s="386">
        <f t="shared" si="60"/>
        <v>5.3871541255690047E-7</v>
      </c>
      <c r="O257" s="401">
        <f t="shared" si="61"/>
        <v>1.1041723091409494E-12</v>
      </c>
      <c r="P257" s="386">
        <f t="shared" si="62"/>
        <v>-3.354493960305008E-4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2.6609606799124497E-3</v>
      </c>
      <c r="N258" s="386">
        <f t="shared" si="60"/>
        <v>4.1002413903035162E-7</v>
      </c>
      <c r="O258" s="401">
        <f t="shared" si="61"/>
        <v>7.5134343191507469E-13</v>
      </c>
      <c r="P258" s="386">
        <f t="shared" si="62"/>
        <v>-2.8474850944787216E-4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2.252421747670097E-3</v>
      </c>
      <c r="N259" s="386">
        <f t="shared" si="60"/>
        <v>3.1121018795321476E-7</v>
      </c>
      <c r="O259" s="401">
        <f t="shared" si="61"/>
        <v>5.0981441290787188E-13</v>
      </c>
      <c r="P259" s="386">
        <f t="shared" si="62"/>
        <v>-2.4106675807650306E-4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1.9015488298005367E-3</v>
      </c>
      <c r="N260" s="386">
        <f t="shared" si="60"/>
        <v>2.3555471673208928E-7</v>
      </c>
      <c r="O260" s="401">
        <f t="shared" si="61"/>
        <v>3.4494629375103614E-13</v>
      </c>
      <c r="P260" s="386">
        <f t="shared" si="62"/>
        <v>-2.0354155476423556E-4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1.6010671940804855E-3</v>
      </c>
      <c r="N261" s="386">
        <f t="shared" si="60"/>
        <v>1.7779629374325978E-7</v>
      </c>
      <c r="O261" s="401">
        <f t="shared" si="61"/>
        <v>2.3270274596143281E-13</v>
      </c>
      <c r="P261" s="386">
        <f t="shared" si="62"/>
        <v>-1.7139857333173873E-4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1.3444783073068844E-3</v>
      </c>
      <c r="N262" s="386">
        <f t="shared" si="60"/>
        <v>1.3382763403013698E-7</v>
      </c>
      <c r="O262" s="401">
        <f t="shared" si="61"/>
        <v>1.5659695762337833E-13</v>
      </c>
      <c r="P262" s="386">
        <f t="shared" si="62"/>
        <v>-1.4394551385404032E-4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1.1259993112151534E-3</v>
      </c>
      <c r="N263" s="386">
        <f t="shared" si="60"/>
        <v>1.0045242154754774E-7</v>
      </c>
      <c r="O263" s="401">
        <f t="shared" si="61"/>
        <v>1.0502709812953981E-13</v>
      </c>
      <c r="P263" s="386">
        <f t="shared" si="62"/>
        <v>-1.2056585985023972E-4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9.4050372147225225E-4</v>
      </c>
      <c r="N264" s="386">
        <f t="shared" si="60"/>
        <v>7.5191001092100862E-8</v>
      </c>
      <c r="O264" s="401">
        <f t="shared" si="61"/>
        <v>7.0277117458772409E-14</v>
      </c>
      <c r="P264" s="386">
        <f t="shared" si="62"/>
        <v>-1.0071271767299995E-4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7.8346395945921854E-4</v>
      </c>
      <c r="N265" s="386">
        <f t="shared" si="60"/>
        <v>5.6125667446949024E-8</v>
      </c>
      <c r="O265" s="401">
        <f t="shared" si="61"/>
        <v>4.6906922790412864E-14</v>
      </c>
      <c r="P265" s="386">
        <f t="shared" si="62"/>
        <v>-8.390281270935905E-5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6.5089620613839605E-4</v>
      </c>
      <c r="N266" s="392">
        <f t="shared" si="60"/>
        <v>4.1777911852225458E-8</v>
      </c>
      <c r="O266" s="402">
        <f t="shared" si="61"/>
        <v>3.1197266991966899E-14</v>
      </c>
      <c r="P266" s="392">
        <f t="shared" si="62"/>
        <v>-6.9710702467639228E-5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P266"/>
  <sheetViews>
    <sheetView topLeftCell="A3"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0.1391680081676625</v>
      </c>
      <c r="L5" s="377">
        <f>C106</f>
        <v>0.72048632836300031</v>
      </c>
      <c r="M5" s="377">
        <f>K5</f>
        <v>0.1391680081676625</v>
      </c>
      <c r="N5" s="377">
        <f>0</f>
        <v>0</v>
      </c>
      <c r="O5" s="378">
        <f>0</f>
        <v>0</v>
      </c>
      <c r="P5" s="371"/>
      <c r="Q5" s="376">
        <f>K5</f>
        <v>0.1391680081676625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0.1391680081676625</v>
      </c>
      <c r="M6" s="383">
        <f t="shared" si="0"/>
        <v>0.72048632836300031</v>
      </c>
      <c r="N6" s="383">
        <f t="shared" si="0"/>
        <v>0.1391680081676625</v>
      </c>
      <c r="O6" s="384">
        <f>0</f>
        <v>0</v>
      </c>
      <c r="P6" s="371"/>
      <c r="Q6" s="382">
        <f>L5</f>
        <v>0.72048632836300031</v>
      </c>
      <c r="R6" s="383">
        <f>Q5</f>
        <v>0.1391680081676625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2xCDR'!K31/'M5E 850S4500 32GFC EQ &amp; 2xCDR'!Tb_eff</f>
        <v>1.1850242353891187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0.1391680081676625</v>
      </c>
      <c r="N7" s="389">
        <f t="shared" si="0"/>
        <v>0.72048632836300031</v>
      </c>
      <c r="O7" s="390">
        <f>N6</f>
        <v>0.1391680081676625</v>
      </c>
      <c r="P7" s="371"/>
      <c r="Q7" s="382">
        <f>Q5</f>
        <v>0.1391680081676625</v>
      </c>
      <c r="R7" s="383">
        <f>Q6</f>
        <v>0.72048632836300031</v>
      </c>
      <c r="S7" s="384">
        <f>R6</f>
        <v>0.1391680081676625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0.1391680081676625</v>
      </c>
      <c r="S8" s="384">
        <f>R7</f>
        <v>0.72048632836300031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0.1391680081676625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15.720116272787433</v>
      </c>
      <c r="C12" s="366" t="s">
        <v>229</v>
      </c>
      <c r="E12" s="365"/>
      <c r="F12" s="365"/>
      <c r="J12" s="370"/>
      <c r="K12" s="379">
        <f t="array" ref="K12:M14">MMULT(K5:O7,Q5:S9)</f>
        <v>0.55783601835270635</v>
      </c>
      <c r="L12" s="380">
        <v>0.20053729446062238</v>
      </c>
      <c r="M12" s="381">
        <v>1.9367734497354579E-2</v>
      </c>
      <c r="N12" s="371"/>
      <c r="O12" s="379">
        <f t="shared" ref="O12:Q14" si="1">$B$9^2*K12</f>
        <v>0.27891800917635323</v>
      </c>
      <c r="P12" s="380">
        <f t="shared" si="1"/>
        <v>0.10026864723031122</v>
      </c>
      <c r="Q12" s="381">
        <f t="shared" si="1"/>
        <v>9.6838672486772911E-3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0.20053729446062238</v>
      </c>
      <c r="L13" s="386">
        <v>0.55783601835270635</v>
      </c>
      <c r="M13" s="387">
        <v>0.20053729446062238</v>
      </c>
      <c r="N13" s="371"/>
      <c r="O13" s="385">
        <f t="shared" si="1"/>
        <v>0.10026864723031122</v>
      </c>
      <c r="P13" s="386">
        <f t="shared" si="1"/>
        <v>0.27891800917635323</v>
      </c>
      <c r="Q13" s="387">
        <f t="shared" si="1"/>
        <v>0.10026864723031122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1.2727949614372256</v>
      </c>
      <c r="C14" s="366" t="s">
        <v>236</v>
      </c>
      <c r="E14" s="365"/>
      <c r="F14" s="365"/>
      <c r="J14" s="370"/>
      <c r="K14" s="391">
        <v>1.9367734497354579E-2</v>
      </c>
      <c r="L14" s="392">
        <v>0.20053729446062238</v>
      </c>
      <c r="M14" s="393">
        <v>0.55783601835270635</v>
      </c>
      <c r="N14" s="371"/>
      <c r="O14" s="391">
        <f t="shared" si="1"/>
        <v>9.6838672486772911E-3</v>
      </c>
      <c r="P14" s="392">
        <f t="shared" si="1"/>
        <v>0.10026864723031122</v>
      </c>
      <c r="Q14" s="393">
        <f t="shared" si="1"/>
        <v>0.27891800917635323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1.1873901502229236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3.5558833887949364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2.7225953317850915</v>
      </c>
      <c r="C17" s="366" t="s">
        <v>18</v>
      </c>
      <c r="E17" s="365"/>
      <c r="F17" s="365"/>
      <c r="J17" s="370"/>
      <c r="K17" s="379">
        <f t="shared" ref="K17:M19" si="3">O12+S12</f>
        <v>0.28113090658721351</v>
      </c>
      <c r="L17" s="380">
        <f t="shared" si="3"/>
        <v>0.10026864723031122</v>
      </c>
      <c r="M17" s="381">
        <f t="shared" si="3"/>
        <v>9.6838672486772911E-3</v>
      </c>
      <c r="N17" s="371"/>
      <c r="O17" s="367">
        <f t="array" ref="O17:Q19">MINVERSE(K17:M19)</f>
        <v>4.1220574828072536</v>
      </c>
      <c r="P17" s="368">
        <v>-1.6264329954229664</v>
      </c>
      <c r="Q17" s="369">
        <v>0.43809761189907953</v>
      </c>
      <c r="R17" s="371"/>
      <c r="S17" s="400">
        <f>$B$9^2*M5</f>
        <v>6.9584004083831266E-2</v>
      </c>
      <c r="T17" s="371"/>
      <c r="U17" s="401">
        <f t="array" ref="U17:U19">MMULT(O17:Q19,S17:S19)</f>
        <v>-0.26859751786741537</v>
      </c>
      <c r="V17" s="371"/>
      <c r="W17" s="401">
        <f>U17/$U$18</f>
        <v>-0.1823467525903632</v>
      </c>
      <c r="X17" s="375"/>
    </row>
    <row r="18" spans="1:26" ht="15">
      <c r="A18" s="441" t="s">
        <v>259</v>
      </c>
      <c r="B18" s="365">
        <f ca="1">-10*LOG(1-2*I191)-B17</f>
        <v>-2.3149075077166348E-2</v>
      </c>
      <c r="C18" s="366" t="s">
        <v>18</v>
      </c>
      <c r="E18" s="365"/>
      <c r="F18" s="365"/>
      <c r="J18" s="370"/>
      <c r="K18" s="385">
        <f t="shared" si="3"/>
        <v>0.10026864723031122</v>
      </c>
      <c r="L18" s="386">
        <f t="shared" si="3"/>
        <v>0.28113090658721351</v>
      </c>
      <c r="M18" s="387">
        <f t="shared" si="3"/>
        <v>0.10026864723031122</v>
      </c>
      <c r="N18" s="371"/>
      <c r="O18" s="370">
        <v>-1.6264329954229664</v>
      </c>
      <c r="P18" s="371">
        <v>4.7172347168175941</v>
      </c>
      <c r="Q18" s="375">
        <v>-1.6264329954229662</v>
      </c>
      <c r="R18" s="371"/>
      <c r="S18" s="403">
        <f>$B$9^2*M6</f>
        <v>0.36024316418150021</v>
      </c>
      <c r="T18" s="371"/>
      <c r="U18" s="401">
        <v>1.4730041201820141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-1.2711992286188452</v>
      </c>
      <c r="C19" s="366" t="s">
        <v>18</v>
      </c>
      <c r="E19" s="365"/>
      <c r="F19" s="365"/>
      <c r="J19" s="370"/>
      <c r="K19" s="391">
        <f t="shared" si="3"/>
        <v>9.6838672486772911E-3</v>
      </c>
      <c r="L19" s="392">
        <f t="shared" si="3"/>
        <v>0.10026864723031122</v>
      </c>
      <c r="M19" s="393">
        <f t="shared" si="3"/>
        <v>0.28113090658721351</v>
      </c>
      <c r="N19" s="371"/>
      <c r="O19" s="397">
        <v>0.43809761189907953</v>
      </c>
      <c r="P19" s="398">
        <v>-1.6264329954229662</v>
      </c>
      <c r="Q19" s="399">
        <v>4.1220574828072536</v>
      </c>
      <c r="R19" s="371"/>
      <c r="S19" s="404">
        <f>$B$9^2*M7</f>
        <v>6.9584004083831266E-2</v>
      </c>
      <c r="T19" s="371"/>
      <c r="U19" s="402">
        <v>-0.26859751786741526</v>
      </c>
      <c r="V19" s="371"/>
      <c r="W19" s="402">
        <f>U19/$U$18</f>
        <v>-0.18234675259036315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1.2537540619186283</v>
      </c>
      <c r="C21" s="365"/>
      <c r="E21" s="365"/>
      <c r="F21" s="365"/>
      <c r="J21" s="370"/>
      <c r="K21" s="405" t="s">
        <v>245</v>
      </c>
      <c r="L21" s="406">
        <f>W17</f>
        <v>-0.1823467525903632</v>
      </c>
      <c r="M21" s="406">
        <f>W18</f>
        <v>1</v>
      </c>
      <c r="N21" s="407">
        <f>W19</f>
        <v>-0.18234675259036315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0.83914519543621269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3.2033393104757835E-8</v>
      </c>
      <c r="C26" s="386">
        <f>0.5*SIGN(2*A26+$B$6)*ERF((2.563*(ABS(2*A26+$B$6)))/(2*SQRT(2)*$B$7))-0.5*SIGN(2*A26-$B$6)*ERF((2.563*(ABS(2*A26-$B$6)))/(2*SQRT(2)*$B$7))</f>
        <v>5.8879561742558595E-4</v>
      </c>
      <c r="D26" s="401">
        <f>0.5*SIGN(2*(A26+$B$6)+$B$6)*ERF((2.563*(ABS(2*(A26+$B$6)+$B$6)))/(2*SQRT(2)*$B$7))-0.5*SIGN(2*(A26+$B$6)-$B$6)*ERF((2.563*(ABS(2*(A26+$B$6)-$B$6)))/(2*SQRT(2)*$B$7))</f>
        <v>0.1391680081676625</v>
      </c>
      <c r="E26" s="386">
        <f t="shared" ref="E26:E57" si="4">C26+$B$13*B26+$B$13*D26</f>
        <v>-1.4324973892312702E-2</v>
      </c>
      <c r="F26" s="401">
        <f t="shared" ref="F26:F89" si="5">$B$14*E26</f>
        <v>-1.8232754592855411E-2</v>
      </c>
      <c r="G26" s="403">
        <f>F66</f>
        <v>7.877950611870424E-2</v>
      </c>
      <c r="H26" s="403">
        <f>1-G26</f>
        <v>0.92122049388129579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1.865174681370263E-14</v>
      </c>
      <c r="N26" s="386">
        <f>0.5*SIGN(2*L26+$B$6)*ERF((2.563*(ABS(2*L26+$B$6)))/(2*SQRT(2)*$B$7))-0.5*SIGN(2*L26-$B$6)*ERF((2.563*(ABS(2*L26-$B$6)))/(2*SQRT(2)*$B$7))</f>
        <v>3.2033393104757835E-8</v>
      </c>
      <c r="O26" s="401">
        <f>0.5*SIGN(2*(L26+$B$6)+$B$6)*ERF((2.563*(ABS(2*(L26+$B$6)+$B$6)))/(2*SQRT(2)*$B$7))-0.5*SIGN(2*(L26+$B$6)-$B$6)*ERF((2.563*(ABS(2*(L26+$B$6)-$B$6)))/(2*SQRT(2)*$B$7))</f>
        <v>5.8879561742558595E-4</v>
      </c>
      <c r="P26" s="386">
        <f>N26+$B$13*M26+$B$13*O26</f>
        <v>-6.3065514824296929E-5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4.32558602825317E-8</v>
      </c>
      <c r="C27" s="386">
        <f t="shared" ref="C27:C90" si="7">0.5*SIGN(2*A27+$B$6)*ERF((2.563*(ABS(2*A27+$B$6)))/(2*SQRT(2)*$B$7))-0.5*SIGN(2*A27-$B$6)*ERF((2.563*(ABS(2*A27-$B$6)))/(2*SQRT(2)*$B$7))</f>
        <v>7.10910189294367E-4</v>
      </c>
      <c r="D27" s="401">
        <f t="shared" ref="D27:D90" si="8">0.5*SIGN(2*(A27+$B$6)+$B$6)*ERF((2.563*(ABS(2*(A27+$B$6)+$B$6)))/(2*SQRT(2)*$B$7))-0.5*SIGN(2*(A27+$B$6)-$B$6)*ERF((2.563*(ABS(2*(A27+$B$6)-$B$6)))/(2*SQRT(2)*$B$7))</f>
        <v>0.1514188059400538</v>
      </c>
      <c r="E27" s="386">
        <f t="shared" si="4"/>
        <v>-1.5515701991743982E-2</v>
      </c>
      <c r="F27" s="401">
        <f t="shared" si="5"/>
        <v>-1.9748307318253267E-2</v>
      </c>
      <c r="G27" s="403">
        <f t="shared" ref="G27:G90" si="9">F67</f>
        <v>9.4451431892686996E-2</v>
      </c>
      <c r="H27" s="403">
        <f t="shared" ref="H27:H90" si="10">1-G27</f>
        <v>0.90554856810731299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2.8255175976710234E-14</v>
      </c>
      <c r="N27" s="386">
        <f t="shared" ref="N27:N90" si="12">0.5*SIGN(2*L27+$B$6)*ERF((2.563*(ABS(2*L27+$B$6)))/(2*SQRT(2)*$B$7))-0.5*SIGN(2*L27-$B$6)*ERF((2.563*(ABS(2*L27-$B$6)))/(2*SQRT(2)*$B$7))</f>
        <v>4.32558602825317E-8</v>
      </c>
      <c r="O27" s="401">
        <f t="shared" ref="O27:O90" si="13">0.5*SIGN(2*(L27+$B$6)+$B$6)*ERF((2.563*(ABS(2*(L27+$B$6)+$B$6)))/(2*SQRT(2)*$B$7))-0.5*SIGN(2*(L27+$B$6)-$B$6)*ERF((2.563*(ABS(2*(L27+$B$6)-$B$6)))/(2*SQRT(2)*$B$7))</f>
        <v>7.10910189294367E-4</v>
      </c>
      <c r="P27" s="386">
        <f t="shared" ref="P27:P90" si="14">N27+$B$13*M27+$B$13*O27</f>
        <v>-7.6140548196775517E-5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5.8244414402608413E-8</v>
      </c>
      <c r="C28" s="386">
        <f t="shared" si="7"/>
        <v>8.5600692020770808E-4</v>
      </c>
      <c r="D28" s="401">
        <f t="shared" si="8"/>
        <v>0.16435319247468394</v>
      </c>
      <c r="E28" s="386">
        <f t="shared" si="4"/>
        <v>-1.6756704273107419E-2</v>
      </c>
      <c r="F28" s="401">
        <f t="shared" si="5"/>
        <v>-2.1327848769104752E-2</v>
      </c>
      <c r="G28" s="403">
        <f t="shared" si="9"/>
        <v>0.11118143527390455</v>
      </c>
      <c r="H28" s="403">
        <f t="shared" si="10"/>
        <v>0.88881856472609544</v>
      </c>
      <c r="I28" s="403"/>
      <c r="J28" s="375"/>
      <c r="L28" s="385">
        <v>-2.95</v>
      </c>
      <c r="M28" s="401">
        <f t="shared" si="11"/>
        <v>4.2688075296837269E-14</v>
      </c>
      <c r="N28" s="386">
        <f t="shared" si="12"/>
        <v>5.8244414402608413E-8</v>
      </c>
      <c r="O28" s="401">
        <f t="shared" si="13"/>
        <v>8.5600692020770808E-4</v>
      </c>
      <c r="P28" s="386">
        <f t="shared" si="14"/>
        <v>-9.1674669902073474E-5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7.8204469011744493E-8</v>
      </c>
      <c r="C29" s="386">
        <f t="shared" si="7"/>
        <v>1.0279076584096547E-3</v>
      </c>
      <c r="D29" s="401">
        <f t="shared" si="8"/>
        <v>0.17796734021738758</v>
      </c>
      <c r="E29" s="386">
        <f t="shared" si="4"/>
        <v>-1.8043748842265769E-2</v>
      </c>
      <c r="F29" s="401">
        <f t="shared" si="5"/>
        <v>-2.2965992611874642E-2</v>
      </c>
      <c r="G29" s="403">
        <f t="shared" si="9"/>
        <v>0.12896258975788549</v>
      </c>
      <c r="H29" s="403">
        <f t="shared" si="10"/>
        <v>0.87103741024211456</v>
      </c>
      <c r="I29" s="403"/>
      <c r="J29" s="375"/>
      <c r="L29" s="385">
        <v>-2.9249999999999998</v>
      </c>
      <c r="M29" s="401">
        <f t="shared" si="11"/>
        <v>6.4281913125796564E-14</v>
      </c>
      <c r="N29" s="386">
        <f t="shared" si="12"/>
        <v>7.8204469011744493E-8</v>
      </c>
      <c r="O29" s="401">
        <f t="shared" si="13"/>
        <v>1.0279076584096547E-3</v>
      </c>
      <c r="P29" s="386">
        <f t="shared" si="14"/>
        <v>-1.1007623812878519E-4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1.0470742356494256E-7</v>
      </c>
      <c r="C30" s="386">
        <f t="shared" si="7"/>
        <v>1.2309692364944613E-3</v>
      </c>
      <c r="D30" s="401">
        <f t="shared" si="8"/>
        <v>0.19225265015044457</v>
      </c>
      <c r="E30" s="386">
        <f t="shared" si="4"/>
        <v>-1.9371557532009354E-2</v>
      </c>
      <c r="F30" s="401">
        <f t="shared" si="5"/>
        <v>-2.4656020821932842E-2</v>
      </c>
      <c r="G30" s="403">
        <f t="shared" si="9"/>
        <v>0.1477808131503221</v>
      </c>
      <c r="H30" s="403">
        <f t="shared" si="10"/>
        <v>0.8522191868496779</v>
      </c>
      <c r="I30" s="403"/>
      <c r="J30" s="375"/>
      <c r="L30" s="385">
        <v>-2.9</v>
      </c>
      <c r="M30" s="401">
        <f t="shared" si="11"/>
        <v>9.6478380839926103E-14</v>
      </c>
      <c r="N30" s="386">
        <f t="shared" si="12"/>
        <v>1.0470742356494256E-7</v>
      </c>
      <c r="O30" s="401">
        <f t="shared" si="13"/>
        <v>1.2309692364944613E-3</v>
      </c>
      <c r="P30" s="386">
        <f t="shared" si="14"/>
        <v>-1.3181057601057314E-4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1.3979532892394175E-7</v>
      </c>
      <c r="C31" s="386">
        <f t="shared" si="7"/>
        <v>1.4701397235212799E-3</v>
      </c>
      <c r="D31" s="401">
        <f t="shared" si="8"/>
        <v>0.20719551136977443</v>
      </c>
      <c r="E31" s="386">
        <f t="shared" si="4"/>
        <v>-2.0733723896547509E-2</v>
      </c>
      <c r="F31" s="401">
        <f t="shared" si="5"/>
        <v>-2.6389779307356271E-2</v>
      </c>
      <c r="G31" s="403">
        <f t="shared" si="9"/>
        <v>0.16761457289178008</v>
      </c>
      <c r="H31" s="403">
        <f t="shared" si="10"/>
        <v>0.83238542710821994</v>
      </c>
      <c r="I31" s="403"/>
      <c r="J31" s="375"/>
      <c r="L31" s="385">
        <v>-2.875</v>
      </c>
      <c r="M31" s="401">
        <f t="shared" si="11"/>
        <v>1.4438450435250161E-13</v>
      </c>
      <c r="N31" s="386">
        <f t="shared" si="12"/>
        <v>1.3979532892394175E-7</v>
      </c>
      <c r="O31" s="401">
        <f t="shared" si="13"/>
        <v>1.4701397235212799E-3</v>
      </c>
      <c r="P31" s="386">
        <f t="shared" si="14"/>
        <v>-1.5740589514846306E-4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1.8611347579744475E-7</v>
      </c>
      <c r="C32" s="386">
        <f t="shared" si="7"/>
        <v>1.751017344652106E-3</v>
      </c>
      <c r="D32" s="401">
        <f t="shared" si="8"/>
        <v>0.22277710146640023</v>
      </c>
      <c r="E32" s="386">
        <f t="shared" si="4"/>
        <v>-2.2122632914207775E-2</v>
      </c>
      <c r="F32" s="401">
        <f t="shared" si="5"/>
        <v>-2.8157575706928981E-2</v>
      </c>
      <c r="G32" s="403">
        <f t="shared" si="9"/>
        <v>0.18843465039651258</v>
      </c>
      <c r="H32" s="403">
        <f t="shared" si="10"/>
        <v>0.81156534960348736</v>
      </c>
      <c r="I32" s="403"/>
      <c r="J32" s="375"/>
      <c r="L32" s="385">
        <v>-2.85</v>
      </c>
      <c r="M32" s="401">
        <f t="shared" si="11"/>
        <v>2.1549428907974288E-13</v>
      </c>
      <c r="N32" s="386">
        <f t="shared" si="12"/>
        <v>1.8611347579744475E-7</v>
      </c>
      <c r="O32" s="401">
        <f t="shared" si="13"/>
        <v>1.751017344652106E-3</v>
      </c>
      <c r="P32" s="386">
        <f t="shared" si="14"/>
        <v>-1.8745947707201881E-4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2.4707776169474727E-7</v>
      </c>
      <c r="C33" s="386">
        <f t="shared" si="7"/>
        <v>2.0799116090506331E-3</v>
      </c>
      <c r="D33" s="401">
        <f t="shared" si="8"/>
        <v>0.23897323241020346</v>
      </c>
      <c r="E33" s="386">
        <f t="shared" si="4"/>
        <v>-2.3529383361797496E-2</v>
      </c>
      <c r="F33" s="401">
        <f t="shared" si="5"/>
        <v>-2.9948080588620741E-2</v>
      </c>
      <c r="G33" s="403">
        <f t="shared" si="9"/>
        <v>0.21020397028399829</v>
      </c>
      <c r="H33" s="403">
        <f t="shared" si="10"/>
        <v>0.78979602971600171</v>
      </c>
      <c r="I33" s="403"/>
      <c r="J33" s="375"/>
      <c r="L33" s="385">
        <v>-2.8250000000000002</v>
      </c>
      <c r="M33" s="401">
        <f t="shared" si="11"/>
        <v>3.2068792066297647E-13</v>
      </c>
      <c r="N33" s="386">
        <f t="shared" si="12"/>
        <v>2.4707776169474727E-7</v>
      </c>
      <c r="O33" s="401">
        <f t="shared" si="13"/>
        <v>2.0799116090506331E-3</v>
      </c>
      <c r="P33" s="386">
        <f t="shared" si="14"/>
        <v>-2.2264405656756064E-4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3.2708520386615092E-7</v>
      </c>
      <c r="C34" s="386">
        <f t="shared" si="7"/>
        <v>2.4639060623398712E-3</v>
      </c>
      <c r="D34" s="401">
        <f t="shared" si="8"/>
        <v>0.2557542461054062</v>
      </c>
      <c r="E34" s="386">
        <f t="shared" si="4"/>
        <v>-2.494371389203898E-2</v>
      </c>
      <c r="F34" s="401">
        <f t="shared" si="5"/>
        <v>-3.1748233361318941E-2</v>
      </c>
      <c r="G34" s="403">
        <f t="shared" si="9"/>
        <v>0.23287749967446131</v>
      </c>
      <c r="H34" s="403">
        <f t="shared" si="10"/>
        <v>0.76712250032553864</v>
      </c>
      <c r="I34" s="403"/>
      <c r="J34" s="375"/>
      <c r="L34" s="385">
        <v>-2.8</v>
      </c>
      <c r="M34" s="401">
        <f t="shared" si="11"/>
        <v>4.7584158835434209E-13</v>
      </c>
      <c r="N34" s="386">
        <f t="shared" si="12"/>
        <v>3.2708520386615092E-7</v>
      </c>
      <c r="O34" s="401">
        <f t="shared" si="13"/>
        <v>2.4639060623398712E-3</v>
      </c>
      <c r="P34" s="386">
        <f t="shared" si="14"/>
        <v>-2.6371433595427678E-4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4.3177777381275817E-7</v>
      </c>
      <c r="C35" s="386">
        <f t="shared" si="7"/>
        <v>2.910921946299605E-3</v>
      </c>
      <c r="D35" s="401">
        <f t="shared" si="8"/>
        <v>0.27308496316240793</v>
      </c>
      <c r="E35" s="386">
        <f t="shared" si="4"/>
        <v>-2.6353933912343357E-2</v>
      </c>
      <c r="F35" s="401">
        <f t="shared" si="5"/>
        <v>-3.3543154297680254E-2</v>
      </c>
      <c r="G35" s="403">
        <f t="shared" si="9"/>
        <v>0.25640222188799611</v>
      </c>
      <c r="H35" s="403">
        <f t="shared" si="10"/>
        <v>0.74359777811200389</v>
      </c>
      <c r="I35" s="403"/>
      <c r="J35" s="375"/>
      <c r="L35" s="385">
        <v>-2.7749999999999999</v>
      </c>
      <c r="M35" s="401">
        <f t="shared" si="11"/>
        <v>7.0404793106604302E-13</v>
      </c>
      <c r="N35" s="386">
        <f t="shared" si="12"/>
        <v>4.3177777381275817E-7</v>
      </c>
      <c r="O35" s="401">
        <f t="shared" si="13"/>
        <v>2.910921946299605E-3</v>
      </c>
      <c r="P35" s="386">
        <f t="shared" si="14"/>
        <v>-3.1151354326205684E-4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5.6837186518388094E-7</v>
      </c>
      <c r="C36" s="386">
        <f t="shared" si="7"/>
        <v>3.4297819074483593E-3</v>
      </c>
      <c r="D36" s="401">
        <f t="shared" si="8"/>
        <v>0.29092468772110347</v>
      </c>
      <c r="E36" s="386">
        <f t="shared" si="4"/>
        <v>-2.7746860428420426E-2</v>
      </c>
      <c r="F36" s="401">
        <f t="shared" si="5"/>
        <v>-3.5316064148995456E-2</v>
      </c>
      <c r="G36" s="403">
        <f t="shared" si="9"/>
        <v>0.28071718794543887</v>
      </c>
      <c r="H36" s="403">
        <f t="shared" si="10"/>
        <v>0.71928281205456113</v>
      </c>
      <c r="I36" s="403"/>
      <c r="J36" s="375"/>
      <c r="L36" s="385">
        <v>-2.75</v>
      </c>
      <c r="M36" s="401">
        <f t="shared" si="11"/>
        <v>1.0387246618392965E-12</v>
      </c>
      <c r="N36" s="386">
        <f t="shared" si="12"/>
        <v>5.6837186518388094E-7</v>
      </c>
      <c r="O36" s="401">
        <f t="shared" si="13"/>
        <v>3.4297819074483593E-3</v>
      </c>
      <c r="P36" s="386">
        <f t="shared" si="14"/>
        <v>-3.6697993001468036E-4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7.460682294735399E-7</v>
      </c>
      <c r="C37" s="386">
        <f t="shared" si="7"/>
        <v>4.0302727499248459E-3</v>
      </c>
      <c r="D37" s="401">
        <f t="shared" si="8"/>
        <v>0.30922727038067366</v>
      </c>
      <c r="E37" s="386">
        <f t="shared" si="4"/>
        <v>-2.910776207912006E-2</v>
      </c>
      <c r="F37" s="401">
        <f t="shared" si="5"/>
        <v>-3.7048212913017554E-2</v>
      </c>
      <c r="G37" s="403">
        <f t="shared" si="9"/>
        <v>0.30575364823554418</v>
      </c>
      <c r="H37" s="403">
        <f t="shared" si="10"/>
        <v>0.69424635176445582</v>
      </c>
      <c r="I37" s="403"/>
      <c r="J37" s="375"/>
      <c r="L37" s="385">
        <v>-2.7250000000000001</v>
      </c>
      <c r="M37" s="401">
        <f t="shared" si="11"/>
        <v>1.5281664822452967E-12</v>
      </c>
      <c r="N37" s="386">
        <f t="shared" si="12"/>
        <v>7.460682294735399E-7</v>
      </c>
      <c r="O37" s="401">
        <f t="shared" si="13"/>
        <v>4.0302727499248459E-3</v>
      </c>
      <c r="P37" s="386">
        <f t="shared" si="14"/>
        <v>-4.3115308612890667E-4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9.7656017056246824E-7</v>
      </c>
      <c r="C38" s="386">
        <f t="shared" si="7"/>
        <v>4.7232060794422104E-3</v>
      </c>
      <c r="D38" s="401">
        <f t="shared" si="8"/>
        <v>0.32794123045623735</v>
      </c>
      <c r="E38" s="386">
        <f t="shared" si="4"/>
        <v>-3.0420311648419629E-2</v>
      </c>
      <c r="F38" s="401">
        <f t="shared" si="5"/>
        <v>-3.8718819391458645E-2</v>
      </c>
      <c r="G38" s="403">
        <f t="shared" si="9"/>
        <v>0.33143526560818709</v>
      </c>
      <c r="H38" s="403">
        <f t="shared" si="10"/>
        <v>0.66856473439181285</v>
      </c>
      <c r="I38" s="403"/>
      <c r="J38" s="375"/>
      <c r="L38" s="385">
        <v>-2.7</v>
      </c>
      <c r="M38" s="401">
        <f t="shared" si="11"/>
        <v>2.2417068201718848E-12</v>
      </c>
      <c r="N38" s="386">
        <f t="shared" si="12"/>
        <v>9.7656017056246824E-7</v>
      </c>
      <c r="O38" s="401">
        <f t="shared" si="13"/>
        <v>4.7232060794422104E-3</v>
      </c>
      <c r="P38" s="386">
        <f t="shared" si="14"/>
        <v>-5.0517993055433717E-4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1.274661231120966E-6</v>
      </c>
      <c r="C39" s="386">
        <f t="shared" si="7"/>
        <v>5.5204755373047809E-3</v>
      </c>
      <c r="D39" s="401">
        <f t="shared" si="8"/>
        <v>0.34700993791160661</v>
      </c>
      <c r="E39" s="386">
        <f t="shared" si="4"/>
        <v>-3.1666548395269389E-2</v>
      </c>
      <c r="F39" s="401">
        <f t="shared" si="5"/>
        <v>-4.0305023243606942E-2</v>
      </c>
      <c r="G39" s="403">
        <f t="shared" si="9"/>
        <v>0.35767841000041078</v>
      </c>
      <c r="H39" s="403">
        <f t="shared" si="10"/>
        <v>0.64232158999958922</v>
      </c>
      <c r="I39" s="403"/>
      <c r="J39" s="375"/>
      <c r="L39" s="385">
        <v>-2.6749999999999998</v>
      </c>
      <c r="M39" s="401">
        <f t="shared" si="11"/>
        <v>3.2789881920791686E-12</v>
      </c>
      <c r="N39" s="386">
        <f t="shared" si="12"/>
        <v>1.274661231120966E-6</v>
      </c>
      <c r="O39" s="401">
        <f t="shared" si="13"/>
        <v>5.5204755373047809E-3</v>
      </c>
      <c r="P39" s="386">
        <f t="shared" si="14"/>
        <v>-5.9032021700005017E-4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1.659077595472791E-6</v>
      </c>
      <c r="C40" s="386">
        <f t="shared" si="7"/>
        <v>6.435109180347176E-3</v>
      </c>
      <c r="D40" s="401">
        <f t="shared" si="8"/>
        <v>0.36637185442869535</v>
      </c>
      <c r="E40" s="386">
        <f t="shared" si="4"/>
        <v>-3.2826851590329567E-2</v>
      </c>
      <c r="F40" s="401">
        <f t="shared" si="5"/>
        <v>-4.1781851304019048E-2</v>
      </c>
      <c r="G40" s="403">
        <f t="shared" si="9"/>
        <v>0.38439253352604791</v>
      </c>
      <c r="H40" s="403">
        <f t="shared" si="10"/>
        <v>0.61560746647395215</v>
      </c>
      <c r="I40" s="403"/>
      <c r="J40" s="375"/>
      <c r="L40" s="385">
        <v>-2.65</v>
      </c>
      <c r="M40" s="401">
        <f t="shared" si="11"/>
        <v>4.7825632343290181E-12</v>
      </c>
      <c r="N40" s="386">
        <f t="shared" si="12"/>
        <v>1.659077595472791E-6</v>
      </c>
      <c r="O40" s="401">
        <f t="shared" si="13"/>
        <v>6.435109180347176E-3</v>
      </c>
      <c r="P40" s="386">
        <f t="shared" si="14"/>
        <v>-6.8795137476395307E-4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2.1533550262908818E-6</v>
      </c>
      <c r="C41" s="386">
        <f t="shared" si="7"/>
        <v>7.4813154284143479E-3</v>
      </c>
      <c r="D41" s="401">
        <f t="shared" si="8"/>
        <v>0.38596083218754074</v>
      </c>
      <c r="E41" s="386">
        <f t="shared" si="4"/>
        <v>-3.3879926688356043E-2</v>
      </c>
      <c r="F41" s="401">
        <f t="shared" si="5"/>
        <v>-4.3122199982802159E-2</v>
      </c>
      <c r="G41" s="403">
        <f t="shared" si="9"/>
        <v>0.41148062378627148</v>
      </c>
      <c r="H41" s="403">
        <f t="shared" si="10"/>
        <v>0.58851937621372852</v>
      </c>
      <c r="I41" s="403"/>
      <c r="J41" s="375"/>
      <c r="L41" s="385">
        <v>-2.625</v>
      </c>
      <c r="M41" s="401">
        <f t="shared" si="11"/>
        <v>6.955602760427837E-12</v>
      </c>
      <c r="N41" s="386">
        <f t="shared" si="12"/>
        <v>2.1533550262908818E-6</v>
      </c>
      <c r="O41" s="401">
        <f t="shared" si="13"/>
        <v>7.4813154284143479E-3</v>
      </c>
      <c r="P41" s="386">
        <f t="shared" si="14"/>
        <v>-7.9957248570239456E-4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2.7870354037395906E-6</v>
      </c>
      <c r="C42" s="386">
        <f t="shared" si="7"/>
        <v>8.6745208803091223E-3</v>
      </c>
      <c r="D42" s="401">
        <f t="shared" si="8"/>
        <v>0.40570646806598792</v>
      </c>
      <c r="E42" s="386">
        <f t="shared" si="4"/>
        <v>-3.4802805593559506E-2</v>
      </c>
      <c r="F42" s="401">
        <f t="shared" si="5"/>
        <v>-4.4296835603361832E-2</v>
      </c>
      <c r="G42" s="403">
        <f t="shared" si="9"/>
        <v>0.4388397320136545</v>
      </c>
      <c r="H42" s="403">
        <f t="shared" si="10"/>
        <v>0.56116026798634544</v>
      </c>
      <c r="I42" s="403"/>
      <c r="J42" s="375"/>
      <c r="L42" s="385">
        <v>-2.6</v>
      </c>
      <c r="M42" s="401">
        <f t="shared" si="11"/>
        <v>1.0087042312534322E-11</v>
      </c>
      <c r="N42" s="386">
        <f t="shared" si="12"/>
        <v>2.7870354037395906E-6</v>
      </c>
      <c r="O42" s="401">
        <f t="shared" si="13"/>
        <v>8.6745208803091223E-3</v>
      </c>
      <c r="P42" s="386">
        <f t="shared" si="14"/>
        <v>-9.2680718019258566E-4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3.5970639030713514E-6</v>
      </c>
      <c r="C43" s="386">
        <f t="shared" si="7"/>
        <v>1.0031398196944763E-2</v>
      </c>
      <c r="D43" s="401">
        <f t="shared" si="8"/>
        <v>0.42553451014376531</v>
      </c>
      <c r="E43" s="386">
        <f t="shared" si="4"/>
        <v>-3.5570862489753691E-2</v>
      </c>
      <c r="F43" s="401">
        <f t="shared" si="5"/>
        <v>-4.5274414550934901E-2</v>
      </c>
      <c r="G43" s="403">
        <f t="shared" si="9"/>
        <v>0.46636157157143748</v>
      </c>
      <c r="H43" s="403">
        <f t="shared" si="10"/>
        <v>0.53363842842856246</v>
      </c>
      <c r="I43" s="403"/>
      <c r="J43" s="375"/>
      <c r="L43" s="385">
        <v>-2.5750000000000002</v>
      </c>
      <c r="M43" s="401">
        <f t="shared" si="11"/>
        <v>1.4586443164432694E-11</v>
      </c>
      <c r="N43" s="386">
        <f t="shared" si="12"/>
        <v>3.5970639030713514E-6</v>
      </c>
      <c r="O43" s="401">
        <f t="shared" si="13"/>
        <v>1.0031398196944763E-2</v>
      </c>
      <c r="P43" s="386">
        <f t="shared" si="14"/>
        <v>-1.0714052180220179E-3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4.6294945718061697E-6</v>
      </c>
      <c r="C44" s="386">
        <f t="shared" si="7"/>
        <v>1.1569882171947876E-2</v>
      </c>
      <c r="D44" s="401">
        <f t="shared" si="8"/>
        <v>0.44536731262962959</v>
      </c>
      <c r="E44" s="386">
        <f t="shared" si="4"/>
        <v>-3.6157846704228822E-2</v>
      </c>
      <c r="F44" s="401">
        <f t="shared" si="5"/>
        <v>-4.6021525101562037E-2</v>
      </c>
      <c r="G44" s="403">
        <f t="shared" si="9"/>
        <v>0.49393318131631642</v>
      </c>
      <c r="H44" s="403">
        <f t="shared" si="10"/>
        <v>0.50606681868368364</v>
      </c>
      <c r="I44" s="403"/>
      <c r="J44" s="375"/>
      <c r="L44" s="385">
        <v>-2.5499999999999998</v>
      </c>
      <c r="M44" s="401">
        <f t="shared" si="11"/>
        <v>2.1032398045406353E-11</v>
      </c>
      <c r="N44" s="386">
        <f t="shared" si="12"/>
        <v>4.6294945718061697E-6</v>
      </c>
      <c r="O44" s="401">
        <f t="shared" si="13"/>
        <v>1.1569882171947876E-2</v>
      </c>
      <c r="P44" s="386">
        <f t="shared" si="14"/>
        <v>-1.235242505002593E-3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5.94154959659976E-6</v>
      </c>
      <c r="C45" s="386">
        <f t="shared" si="7"/>
        <v>1.330917206040233E-2</v>
      </c>
      <c r="D45" s="401">
        <f t="shared" si="8"/>
        <v>0.46512433463831759</v>
      </c>
      <c r="E45" s="386">
        <f t="shared" si="4"/>
        <v>-3.6535934050496592E-2</v>
      </c>
      <c r="F45" s="401">
        <f t="shared" si="5"/>
        <v>-4.6502752770874831E-2</v>
      </c>
      <c r="G45" s="403">
        <f t="shared" si="9"/>
        <v>0.52143764741854048</v>
      </c>
      <c r="H45" s="403">
        <f t="shared" si="10"/>
        <v>0.47856235258145952</v>
      </c>
      <c r="I45" s="403"/>
      <c r="J45" s="375"/>
      <c r="L45" s="385">
        <v>-2.5249999999999999</v>
      </c>
      <c r="M45" s="401">
        <f t="shared" si="11"/>
        <v>3.0240199233588783E-11</v>
      </c>
      <c r="N45" s="386">
        <f t="shared" si="12"/>
        <v>5.94154959659976E-6</v>
      </c>
      <c r="O45" s="401">
        <f t="shared" si="13"/>
        <v>1.330917206040233E-2</v>
      </c>
      <c r="P45" s="386">
        <f t="shared" si="14"/>
        <v>-1.4203192832679473E-3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7.6040959013368159E-6</v>
      </c>
      <c r="C46" s="386">
        <f t="shared" si="7"/>
        <v>1.5269718221024409E-2</v>
      </c>
      <c r="D46" s="401">
        <f t="shared" si="8"/>
        <v>0.48472267763971943</v>
      </c>
      <c r="E46" s="386">
        <f t="shared" si="4"/>
        <v>-3.6675798046587132E-2</v>
      </c>
      <c r="F46" s="401">
        <f t="shared" si="5"/>
        <v>-4.6680770960385344E-2</v>
      </c>
      <c r="G46" s="403">
        <f t="shared" si="9"/>
        <v>0.54875487643573329</v>
      </c>
      <c r="H46" s="403">
        <f t="shared" si="10"/>
        <v>0.45124512356426671</v>
      </c>
      <c r="I46" s="403"/>
      <c r="J46" s="375"/>
      <c r="L46" s="385">
        <v>-2.5</v>
      </c>
      <c r="M46" s="401">
        <f t="shared" si="11"/>
        <v>4.3354819734275907E-11</v>
      </c>
      <c r="N46" s="386">
        <f t="shared" si="12"/>
        <v>7.6040959013368159E-6</v>
      </c>
      <c r="O46" s="401">
        <f t="shared" si="13"/>
        <v>1.5269718221024409E-2</v>
      </c>
      <c r="P46" s="386">
        <f t="shared" si="14"/>
        <v>-1.6287562232106762E-3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9.7046119078569859E-6</v>
      </c>
      <c r="C47" s="386">
        <f t="shared" si="7"/>
        <v>1.7473191150745859E-2</v>
      </c>
      <c r="D47" s="401">
        <f t="shared" si="8"/>
        <v>0.50407765589681031</v>
      </c>
      <c r="E47" s="386">
        <f t="shared" si="4"/>
        <v>-3.6546702328664873E-2</v>
      </c>
      <c r="F47" s="401">
        <f t="shared" si="5"/>
        <v>-4.6516458581070771E-2</v>
      </c>
      <c r="G47" s="403">
        <f t="shared" si="9"/>
        <v>0.57576241177129306</v>
      </c>
      <c r="H47" s="403">
        <f t="shared" si="10"/>
        <v>0.42423758822870694</v>
      </c>
      <c r="I47" s="403"/>
      <c r="J47" s="375"/>
      <c r="L47" s="385">
        <v>-2.4750000000000001</v>
      </c>
      <c r="M47" s="401">
        <f t="shared" si="11"/>
        <v>6.1979255061572758E-11</v>
      </c>
      <c r="N47" s="386">
        <f t="shared" si="12"/>
        <v>9.7046119078569859E-6</v>
      </c>
      <c r="O47" s="401">
        <f t="shared" si="13"/>
        <v>1.7473191150745859E-2</v>
      </c>
      <c r="P47" s="386">
        <f t="shared" si="14"/>
        <v>-1.8627881383650622E-3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1.2350727299992315E-5</v>
      </c>
      <c r="C48" s="386">
        <f t="shared" si="7"/>
        <v>1.9942431058003751E-2</v>
      </c>
      <c r="D48" s="401">
        <f t="shared" si="8"/>
        <v>0.52310339380916326</v>
      </c>
      <c r="E48" s="386">
        <f t="shared" si="4"/>
        <v>-3.6116615470645819E-2</v>
      </c>
      <c r="F48" s="401">
        <f t="shared" si="5"/>
        <v>-4.5969046195203749E-2</v>
      </c>
      <c r="G48" s="403">
        <f t="shared" si="9"/>
        <v>0.60233628512514314</v>
      </c>
      <c r="H48" s="403">
        <f t="shared" si="10"/>
        <v>0.39766371487485686</v>
      </c>
      <c r="I48" s="403"/>
      <c r="J48" s="375"/>
      <c r="L48" s="385">
        <v>-2.4500000000000002</v>
      </c>
      <c r="M48" s="401">
        <f t="shared" si="11"/>
        <v>8.8351270743913801E-11</v>
      </c>
      <c r="N48" s="386">
        <f t="shared" si="12"/>
        <v>1.2350727299992315E-5</v>
      </c>
      <c r="O48" s="401">
        <f t="shared" si="13"/>
        <v>1.9942431058003751E-2</v>
      </c>
      <c r="P48" s="386">
        <f t="shared" si="14"/>
        <v>-2.1247550417464616E-3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1.56744294239064E-5</v>
      </c>
      <c r="C49" s="386">
        <f t="shared" si="7"/>
        <v>2.2701376235911119E-2</v>
      </c>
      <c r="D49" s="401">
        <f t="shared" si="8"/>
        <v>0.54171344378988084</v>
      </c>
      <c r="E49" s="386">
        <f t="shared" si="4"/>
        <v>-3.5352349275811608E-2</v>
      </c>
      <c r="F49" s="401">
        <f t="shared" si="5"/>
        <v>-4.4996292033221967E-2</v>
      </c>
      <c r="G49" s="403">
        <f t="shared" si="9"/>
        <v>0.62835189417024984</v>
      </c>
      <c r="H49" s="403">
        <f t="shared" si="10"/>
        <v>0.37164810582975016</v>
      </c>
      <c r="I49" s="403"/>
      <c r="J49" s="375"/>
      <c r="L49" s="385">
        <v>-2.4249999999999998</v>
      </c>
      <c r="M49" s="401">
        <f t="shared" si="11"/>
        <v>1.2558476480961644E-10</v>
      </c>
      <c r="N49" s="386">
        <f t="shared" si="12"/>
        <v>1.56744294239064E-5</v>
      </c>
      <c r="O49" s="401">
        <f t="shared" si="13"/>
        <v>2.2701376235911119E-2</v>
      </c>
      <c r="P49" s="386">
        <f t="shared" si="14"/>
        <v>-2.4170902636769655E-3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1.9837041450976312E-5</v>
      </c>
      <c r="C50" s="386">
        <f t="shared" si="7"/>
        <v>2.5774968662011066E-2</v>
      </c>
      <c r="D50" s="401">
        <f t="shared" si="8"/>
        <v>0.55982141812675046</v>
      </c>
      <c r="E50" s="386">
        <f t="shared" si="4"/>
        <v>-3.4219721423146901E-2</v>
      </c>
      <c r="F50" s="401">
        <f t="shared" si="5"/>
        <v>-4.3554689009166862E-2</v>
      </c>
      <c r="G50" s="403">
        <f t="shared" si="9"/>
        <v>0.65368489746457215</v>
      </c>
      <c r="H50" s="403">
        <f t="shared" si="10"/>
        <v>0.34631510253542785</v>
      </c>
      <c r="I50" s="403"/>
      <c r="J50" s="375"/>
      <c r="L50" s="385">
        <v>-2.4</v>
      </c>
      <c r="M50" s="401">
        <f t="shared" si="11"/>
        <v>1.779996705586484E-10</v>
      </c>
      <c r="N50" s="386">
        <f t="shared" si="12"/>
        <v>1.9837041450976312E-5</v>
      </c>
      <c r="O50" s="401">
        <f t="shared" si="13"/>
        <v>2.5774968662011066E-2</v>
      </c>
      <c r="P50" s="386">
        <f t="shared" si="14"/>
        <v>-2.7423053573732248E-3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2.5035089517344566E-5</v>
      </c>
      <c r="C51" s="386">
        <f t="shared" si="7"/>
        <v>2.9189035469608382E-2</v>
      </c>
      <c r="D51" s="401">
        <f t="shared" si="8"/>
        <v>0.57734162821136681</v>
      </c>
      <c r="E51" s="386">
        <f t="shared" si="4"/>
        <v>-3.2683743126944317E-2</v>
      </c>
      <c r="F51" s="401">
        <f t="shared" si="5"/>
        <v>-4.1599703572883277E-2</v>
      </c>
      <c r="G51" s="403">
        <f t="shared" si="9"/>
        <v>0.67821211753239607</v>
      </c>
      <c r="H51" s="403">
        <f t="shared" si="10"/>
        <v>0.32178788246760393</v>
      </c>
      <c r="I51" s="403"/>
      <c r="J51" s="375"/>
      <c r="L51" s="385">
        <v>-2.375</v>
      </c>
      <c r="M51" s="401">
        <f t="shared" si="11"/>
        <v>2.515705421757275E-10</v>
      </c>
      <c r="N51" s="386">
        <f t="shared" si="12"/>
        <v>2.5035089517344566E-5</v>
      </c>
      <c r="O51" s="401">
        <f t="shared" si="13"/>
        <v>2.9189035469608382E-2</v>
      </c>
      <c r="P51" s="386">
        <f t="shared" si="14"/>
        <v>-3.1029715298780047E-3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3.1507188557877708E-5</v>
      </c>
      <c r="C52" s="386">
        <f t="shared" si="7"/>
        <v>3.2970145207632917E-2</v>
      </c>
      <c r="D52" s="401">
        <f t="shared" si="8"/>
        <v>0.59418972455785346</v>
      </c>
      <c r="E52" s="386">
        <f t="shared" si="4"/>
        <v>-3.0708832201661228E-2</v>
      </c>
      <c r="F52" s="401">
        <f t="shared" si="5"/>
        <v>-3.9086046897895632E-2</v>
      </c>
      <c r="G52" s="403">
        <f t="shared" si="9"/>
        <v>0.70181244311465429</v>
      </c>
      <c r="H52" s="403">
        <f t="shared" si="10"/>
        <v>0.29818755688534571</v>
      </c>
      <c r="I52" s="403"/>
      <c r="J52" s="375"/>
      <c r="L52" s="385">
        <v>-2.35</v>
      </c>
      <c r="M52" s="401">
        <f t="shared" si="11"/>
        <v>3.5453506797011869E-10</v>
      </c>
      <c r="N52" s="386">
        <f t="shared" si="12"/>
        <v>3.1507188557877708E-5</v>
      </c>
      <c r="O52" s="401">
        <f t="shared" si="13"/>
        <v>3.2970145207632917E-2</v>
      </c>
      <c r="P52" s="386">
        <f t="shared" si="14"/>
        <v>-3.501697352558915E-3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3.9542089270983016E-5</v>
      </c>
      <c r="C53" s="386">
        <f t="shared" si="7"/>
        <v>3.7145438131171604E-2</v>
      </c>
      <c r="D53" s="401">
        <f t="shared" si="8"/>
        <v>0.61028333116791944</v>
      </c>
      <c r="E53" s="386">
        <f t="shared" si="4"/>
        <v>-2.8259051614670995E-2</v>
      </c>
      <c r="F53" s="401">
        <f t="shared" si="5"/>
        <v>-3.5967978510147734E-2</v>
      </c>
      <c r="G53" s="403">
        <f t="shared" si="9"/>
        <v>0.72436772178443531</v>
      </c>
      <c r="H53" s="403">
        <f t="shared" si="10"/>
        <v>0.27563227821556469</v>
      </c>
      <c r="I53" s="403"/>
      <c r="J53" s="375"/>
      <c r="L53" s="385">
        <v>-2.3250000000000002</v>
      </c>
      <c r="M53" s="401">
        <f t="shared" si="11"/>
        <v>4.9821641256997395E-10</v>
      </c>
      <c r="N53" s="386">
        <f t="shared" si="12"/>
        <v>3.9542089270983016E-5</v>
      </c>
      <c r="O53" s="401">
        <f t="shared" si="13"/>
        <v>3.7145438131171604E-2</v>
      </c>
      <c r="P53" s="386">
        <f t="shared" si="14"/>
        <v>-3.9411025275281819E-3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4.9488041283796136E-5</v>
      </c>
      <c r="C54" s="386">
        <f t="shared" si="7"/>
        <v>4.1742430141274489E-2</v>
      </c>
      <c r="D54" s="401">
        <f t="shared" si="8"/>
        <v>0.62554266802121938</v>
      </c>
      <c r="E54" s="386">
        <f t="shared" si="4"/>
        <v>-2.529837325825221E-2</v>
      </c>
      <c r="F54" s="401">
        <f t="shared" si="5"/>
        <v>-3.219964201566166E-2</v>
      </c>
      <c r="G54" s="403">
        <f t="shared" si="9"/>
        <v>0.74576363443783034</v>
      </c>
      <c r="H54" s="403">
        <f t="shared" si="10"/>
        <v>0.25423636556216966</v>
      </c>
      <c r="I54" s="403"/>
      <c r="J54" s="375"/>
      <c r="L54" s="385">
        <v>-2.2999999999999998</v>
      </c>
      <c r="M54" s="401">
        <f t="shared" si="11"/>
        <v>6.9813060887824463E-10</v>
      </c>
      <c r="N54" s="386">
        <f t="shared" si="12"/>
        <v>4.9488041283796136E-5</v>
      </c>
      <c r="O54" s="401">
        <f t="shared" si="13"/>
        <v>4.1742430141274489E-2</v>
      </c>
      <c r="P54" s="386">
        <f t="shared" si="14"/>
        <v>-4.4237875140498992E-3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6.176363980542332E-5</v>
      </c>
      <c r="C55" s="386">
        <f t="shared" si="7"/>
        <v>4.6788790416855908E-2</v>
      </c>
      <c r="D55" s="401">
        <f t="shared" si="8"/>
        <v>0.63989115576750866</v>
      </c>
      <c r="E55" s="386">
        <f t="shared" si="4"/>
        <v>-2.1790966281136394E-2</v>
      </c>
      <c r="F55" s="401">
        <f t="shared" si="5"/>
        <v>-2.7735432087478879E-2</v>
      </c>
      <c r="G55" s="403">
        <f t="shared" si="9"/>
        <v>0.76589054358545605</v>
      </c>
      <c r="H55" s="403">
        <f t="shared" si="10"/>
        <v>0.23410945641454395</v>
      </c>
      <c r="I55" s="403"/>
      <c r="J55" s="375"/>
      <c r="L55" s="385">
        <v>-2.2749999999999999</v>
      </c>
      <c r="M55" s="401">
        <f t="shared" si="11"/>
        <v>9.7547370181416682E-10</v>
      </c>
      <c r="N55" s="386">
        <f t="shared" si="12"/>
        <v>6.176363980542332E-5</v>
      </c>
      <c r="O55" s="401">
        <f t="shared" si="13"/>
        <v>4.6788790416855908E-2</v>
      </c>
      <c r="P55" s="386">
        <f t="shared" si="14"/>
        <v>-4.952298852246094E-3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7.6870334417444841E-5</v>
      </c>
      <c r="C56" s="386">
        <f t="shared" si="7"/>
        <v>5.2312093248286673E-2</v>
      </c>
      <c r="D56" s="401">
        <f t="shared" si="8"/>
        <v>0.6532559970567281</v>
      </c>
      <c r="E56" s="386">
        <f t="shared" si="4"/>
        <v>-1.7701508892918508E-2</v>
      </c>
      <c r="F56" s="401">
        <f t="shared" si="5"/>
        <v>-2.2530391328742919E-2</v>
      </c>
      <c r="G56" s="403">
        <f t="shared" si="9"/>
        <v>0.78464430786857509</v>
      </c>
      <c r="H56" s="403">
        <f t="shared" si="10"/>
        <v>0.21535569213142491</v>
      </c>
      <c r="I56" s="403"/>
      <c r="J56" s="375"/>
      <c r="L56" s="385">
        <v>-2.25</v>
      </c>
      <c r="M56" s="401">
        <f t="shared" si="11"/>
        <v>1.3591117675737507E-9</v>
      </c>
      <c r="N56" s="386">
        <f t="shared" si="12"/>
        <v>7.6870334417444841E-5</v>
      </c>
      <c r="O56" s="401">
        <f t="shared" si="13"/>
        <v>5.2312093248286673E-2</v>
      </c>
      <c r="P56" s="386">
        <f t="shared" si="14"/>
        <v>-5.5290900600758162E-3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9.5406788675145293E-5</v>
      </c>
      <c r="C57" s="386">
        <f t="shared" si="7"/>
        <v>5.833954508474426E-2</v>
      </c>
      <c r="D57" s="401">
        <f t="shared" si="8"/>
        <v>0.66556872935116007</v>
      </c>
      <c r="E57" s="386">
        <f t="shared" si="4"/>
        <v>-1.2995522096960935E-2</v>
      </c>
      <c r="F57" s="401">
        <f t="shared" si="5"/>
        <v>-1.6540635046258006E-2</v>
      </c>
      <c r="G57" s="403">
        <f t="shared" si="9"/>
        <v>0.8019270557869389</v>
      </c>
      <c r="H57" s="403">
        <f t="shared" si="10"/>
        <v>0.1980729442130611</v>
      </c>
      <c r="I57" s="403"/>
      <c r="J57" s="375"/>
      <c r="L57" s="385">
        <v>-2.2250000000000001</v>
      </c>
      <c r="M57" s="401">
        <f t="shared" si="11"/>
        <v>1.8882347907478447E-9</v>
      </c>
      <c r="N57" s="386">
        <f t="shared" si="12"/>
        <v>9.5406788675145293E-5</v>
      </c>
      <c r="O57" s="401">
        <f t="shared" si="13"/>
        <v>5.833954508474426E-2</v>
      </c>
      <c r="P57" s="386">
        <f t="shared" si="14"/>
        <v>-6.1564780233879061E-3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1.1808528727996759E-4</v>
      </c>
      <c r="C58" s="386">
        <f t="shared" si="7"/>
        <v>6.4897688337083204E-2</v>
      </c>
      <c r="D58" s="401">
        <f t="shared" si="8"/>
        <v>0.67676574450632632</v>
      </c>
      <c r="E58" s="386">
        <f t="shared" ref="E58:E89" si="17">C58+$B$13*B58+$B$13*D58</f>
        <v>-7.6397233260164094E-3</v>
      </c>
      <c r="F58" s="401">
        <f t="shared" si="5"/>
        <v>-9.7238013561281294E-3</v>
      </c>
      <c r="G58" s="403">
        <f t="shared" si="9"/>
        <v>0.81764791223444999</v>
      </c>
      <c r="H58" s="403">
        <f t="shared" si="10"/>
        <v>0.18235208776555001</v>
      </c>
      <c r="I58" s="403"/>
      <c r="J58" s="375"/>
      <c r="L58" s="385">
        <v>-2.2000000000000002</v>
      </c>
      <c r="M58" s="401">
        <f t="shared" si="11"/>
        <v>2.6158841204271255E-9</v>
      </c>
      <c r="N58" s="386">
        <f t="shared" si="12"/>
        <v>1.1808528727996759E-4</v>
      </c>
      <c r="O58" s="401">
        <f t="shared" si="13"/>
        <v>6.4897688337083204E-2</v>
      </c>
      <c r="P58" s="386">
        <f t="shared" si="14"/>
        <v>-6.8365948475304751E-3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1.4575039308528659E-4</v>
      </c>
      <c r="C59" s="386">
        <f t="shared" si="7"/>
        <v>7.2012084024913214E-2</v>
      </c>
      <c r="D59" s="401">
        <f t="shared" si="8"/>
        <v>0.68678877087103807</v>
      </c>
      <c r="E59" s="386">
        <f t="shared" si="17"/>
        <v>-1.6023974581553524E-3</v>
      </c>
      <c r="F59" s="401">
        <f t="shared" si="5"/>
        <v>-2.0395234109599502E-3</v>
      </c>
      <c r="G59" s="403">
        <f t="shared" si="9"/>
        <v>0.83172367207531828</v>
      </c>
      <c r="H59" s="403">
        <f t="shared" si="10"/>
        <v>0.16827632792468172</v>
      </c>
      <c r="I59" s="403"/>
      <c r="J59" s="375"/>
      <c r="L59" s="385">
        <v>-2.1749999999999998</v>
      </c>
      <c r="M59" s="401">
        <f t="shared" si="11"/>
        <v>3.6136261760688626E-9</v>
      </c>
      <c r="N59" s="386">
        <f t="shared" si="12"/>
        <v>1.4575039308528659E-4</v>
      </c>
      <c r="O59" s="401">
        <f t="shared" si="13"/>
        <v>7.2012084024913214E-2</v>
      </c>
      <c r="P59" s="386">
        <f t="shared" si="14"/>
        <v>-7.5713351921157914E-3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1.7940005836819539E-4</v>
      </c>
      <c r="C60" s="386">
        <f t="shared" si="7"/>
        <v>7.9706975909381417E-2</v>
      </c>
      <c r="D60" s="401">
        <f t="shared" si="8"/>
        <v>0.69558531412978297</v>
      </c>
      <c r="E60" s="386">
        <f t="shared" si="17"/>
        <v>5.1462178113284157E-3</v>
      </c>
      <c r="F60" s="401">
        <f t="shared" si="5"/>
        <v>6.5500801007173145E-3</v>
      </c>
      <c r="G60" s="403">
        <f t="shared" si="9"/>
        <v>0.84407941564093758</v>
      </c>
      <c r="H60" s="403">
        <f t="shared" si="10"/>
        <v>0.15592058435906242</v>
      </c>
      <c r="I60" s="403"/>
      <c r="J60" s="375"/>
      <c r="L60" s="385">
        <v>-2.15</v>
      </c>
      <c r="M60" s="401">
        <f t="shared" si="11"/>
        <v>4.9777223454228192E-9</v>
      </c>
      <c r="N60" s="386">
        <f t="shared" si="12"/>
        <v>1.7940005836819539E-4</v>
      </c>
      <c r="O60" s="401">
        <f t="shared" si="13"/>
        <v>7.9706975909381417E-2</v>
      </c>
      <c r="P60" s="386">
        <f t="shared" si="14"/>
        <v>-8.3622991676180584E-3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2.2020939282263452E-4</v>
      </c>
      <c r="C61" s="386">
        <f t="shared" si="7"/>
        <v>8.8004939299394458E-2</v>
      </c>
      <c r="D61" s="401">
        <f t="shared" si="8"/>
        <v>0.70310905358176323</v>
      </c>
      <c r="E61" s="386">
        <f t="shared" si="17"/>
        <v>1.2633535762323456E-2</v>
      </c>
      <c r="F61" s="401">
        <f t="shared" si="5"/>
        <v>1.6079900663422294E-2</v>
      </c>
      <c r="G61" s="403">
        <f t="shared" si="9"/>
        <v>0.85464906167168531</v>
      </c>
      <c r="H61" s="403">
        <f t="shared" si="10"/>
        <v>0.14535093832831469</v>
      </c>
      <c r="I61" s="403"/>
      <c r="J61" s="375"/>
      <c r="L61" s="385">
        <v>-2.125</v>
      </c>
      <c r="M61" s="401">
        <f t="shared" si="11"/>
        <v>6.8372483230660919E-9</v>
      </c>
      <c r="N61" s="386">
        <f t="shared" si="12"/>
        <v>2.2020939282263452E-4</v>
      </c>
      <c r="O61" s="401">
        <f t="shared" si="13"/>
        <v>8.8004939299394458E-2</v>
      </c>
      <c r="P61" s="386">
        <f t="shared" si="14"/>
        <v>-9.2107309330070608E-3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2.6955728373778687E-4</v>
      </c>
      <c r="C62" s="386">
        <f t="shared" si="7"/>
        <v>9.6926518245368687E-2</v>
      </c>
      <c r="D62" s="401">
        <f t="shared" si="8"/>
        <v>0.70932019101168864</v>
      </c>
      <c r="E62" s="386">
        <f t="shared" si="17"/>
        <v>2.0884217604629135E-2</v>
      </c>
      <c r="F62" s="401">
        <f t="shared" si="5"/>
        <v>2.6581326940730569E-2</v>
      </c>
      <c r="G62" s="403">
        <f t="shared" si="9"/>
        <v>0.86337585385637827</v>
      </c>
      <c r="H62" s="403">
        <f t="shared" si="10"/>
        <v>0.13662414614362173</v>
      </c>
      <c r="I62" s="403"/>
      <c r="J62" s="375"/>
      <c r="L62" s="385">
        <v>-2.1</v>
      </c>
      <c r="M62" s="401">
        <f t="shared" si="11"/>
        <v>9.3647424259657441E-9</v>
      </c>
      <c r="N62" s="386">
        <f t="shared" si="12"/>
        <v>2.6955728373778687E-4</v>
      </c>
      <c r="O62" s="401">
        <f t="shared" si="13"/>
        <v>9.6926518245368687E-2</v>
      </c>
      <c r="P62" s="386">
        <f t="shared" si="14"/>
        <v>-1.0117453197031468E-2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3.2905605088323631E-4</v>
      </c>
      <c r="C63" s="386">
        <f t="shared" si="7"/>
        <v>0.10648985532727917</v>
      </c>
      <c r="D63" s="401">
        <f t="shared" si="8"/>
        <v>0.71418574975138049</v>
      </c>
      <c r="E63" s="386">
        <f t="shared" si="17"/>
        <v>2.991976703951188E-2</v>
      </c>
      <c r="F63" s="401">
        <f t="shared" si="5"/>
        <v>3.8081728735266294E-2</v>
      </c>
      <c r="G63" s="403">
        <f t="shared" si="9"/>
        <v>0.8702127777263845</v>
      </c>
      <c r="H63" s="403">
        <f t="shared" si="10"/>
        <v>0.1297872222736155</v>
      </c>
      <c r="I63" s="403"/>
      <c r="J63" s="375"/>
      <c r="L63" s="385">
        <v>-2.0750000000000002</v>
      </c>
      <c r="M63" s="401">
        <f t="shared" si="11"/>
        <v>1.2790121295402912E-8</v>
      </c>
      <c r="N63" s="386">
        <f t="shared" si="12"/>
        <v>3.2905605088323631E-4</v>
      </c>
      <c r="O63" s="401">
        <f t="shared" si="13"/>
        <v>0.106489855327279</v>
      </c>
      <c r="P63" s="386">
        <f t="shared" si="14"/>
        <v>-1.1082797891522786E-2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4.0058429878381263E-4</v>
      </c>
      <c r="C64" s="386">
        <f t="shared" si="7"/>
        <v>0.11671031868884363</v>
      </c>
      <c r="D64" s="401">
        <f t="shared" si="8"/>
        <v>0.71767982195420921</v>
      </c>
      <c r="E64" s="386">
        <f t="shared" si="17"/>
        <v>3.9758127274459251E-2</v>
      </c>
      <c r="F64" s="401">
        <f t="shared" si="5"/>
        <v>5.060394407111167E-2</v>
      </c>
      <c r="G64" s="403">
        <f t="shared" si="9"/>
        <v>0.87512290523581215</v>
      </c>
      <c r="H64" s="403">
        <f t="shared" si="10"/>
        <v>0.12487709476418785</v>
      </c>
      <c r="I64" s="403"/>
      <c r="J64" s="375"/>
      <c r="L64" s="385">
        <v>-2.0499999999999998</v>
      </c>
      <c r="M64" s="401">
        <f t="shared" si="11"/>
        <v>1.7418806674829312E-8</v>
      </c>
      <c r="N64" s="386">
        <f t="shared" si="12"/>
        <v>4.0058429878381263E-4</v>
      </c>
      <c r="O64" s="401">
        <f t="shared" si="13"/>
        <v>0.11671031868884363</v>
      </c>
      <c r="P64" s="386">
        <f t="shared" si="14"/>
        <v>-1.2106533352646477E-2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4.8632310136187407E-4</v>
      </c>
      <c r="C65" s="386">
        <f t="shared" si="7"/>
        <v>0.12760013135351789</v>
      </c>
      <c r="D65" s="401">
        <f t="shared" si="8"/>
        <v>0.71978376250461662</v>
      </c>
      <c r="E65" s="386">
        <f t="shared" si="17"/>
        <v>5.0413285681421185E-2</v>
      </c>
      <c r="F65" s="401">
        <f t="shared" si="5"/>
        <v>6.4165776004808314E-2</v>
      </c>
      <c r="G65" s="403">
        <f t="shared" si="9"/>
        <v>0.87807966490147238</v>
      </c>
      <c r="H65" s="403">
        <f t="shared" si="10"/>
        <v>0.12192033509852762</v>
      </c>
      <c r="I65" s="403"/>
      <c r="J65" s="375"/>
      <c r="L65" s="385">
        <v>-2.0249999999999999</v>
      </c>
      <c r="M65" s="401">
        <f t="shared" si="11"/>
        <v>2.3655254643983881E-8</v>
      </c>
      <c r="N65" s="386">
        <f t="shared" si="12"/>
        <v>4.8632310136187407E-4</v>
      </c>
      <c r="O65" s="401">
        <f t="shared" si="13"/>
        <v>0.12760013135351789</v>
      </c>
      <c r="P65" s="386">
        <f t="shared" si="14"/>
        <v>-1.3187788414891818E-2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5.8879561742558595E-4</v>
      </c>
      <c r="C66" s="386">
        <f t="shared" si="7"/>
        <v>0.1391680081676625</v>
      </c>
      <c r="D66" s="401">
        <f t="shared" si="8"/>
        <v>0.72048632836300031</v>
      </c>
      <c r="E66" s="386">
        <f t="shared" si="17"/>
        <v>6.1894891561911372E-2</v>
      </c>
      <c r="F66" s="401">
        <f t="shared" si="5"/>
        <v>7.877950611870424E-2</v>
      </c>
      <c r="G66" s="403">
        <f t="shared" si="9"/>
        <v>0.87906703588731983</v>
      </c>
      <c r="H66" s="403">
        <f t="shared" si="10"/>
        <v>0.12093296411268017</v>
      </c>
      <c r="I66" s="403">
        <f>F26</f>
        <v>-1.8232754592855411E-2</v>
      </c>
      <c r="J66" s="375">
        <f>1-I66</f>
        <v>1.0182327545928553</v>
      </c>
      <c r="L66" s="385">
        <v>-2</v>
      </c>
      <c r="M66" s="401">
        <f t="shared" si="11"/>
        <v>3.2033393104757835E-8</v>
      </c>
      <c r="N66" s="386">
        <f t="shared" si="12"/>
        <v>5.8879561742558595E-4</v>
      </c>
      <c r="O66" s="401">
        <f t="shared" si="13"/>
        <v>0.1391680081676625</v>
      </c>
      <c r="P66" s="386">
        <f t="shared" si="14"/>
        <v>-1.4324973892312702E-2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7.10910189294367E-4</v>
      </c>
      <c r="C67" s="386">
        <f t="shared" si="7"/>
        <v>0.15141880594005386</v>
      </c>
      <c r="D67" s="401">
        <f t="shared" si="8"/>
        <v>0.71978376250461662</v>
      </c>
      <c r="E67" s="386">
        <f t="shared" si="17"/>
        <v>7.4207892672700018E-2</v>
      </c>
      <c r="F67" s="401">
        <f t="shared" si="5"/>
        <v>9.4451431892686996E-2</v>
      </c>
      <c r="G67" s="403">
        <f t="shared" si="9"/>
        <v>0.87807966490147238</v>
      </c>
      <c r="H67" s="403">
        <f t="shared" si="10"/>
        <v>0.12192033509852762</v>
      </c>
      <c r="I67" s="403">
        <f t="shared" ref="I67:I130" si="18">F27</f>
        <v>-1.9748307318253267E-2</v>
      </c>
      <c r="J67" s="375">
        <f t="shared" ref="J67:J130" si="19">1-I67</f>
        <v>1.0197483073182532</v>
      </c>
      <c r="L67" s="385">
        <v>-1.9749999999999999</v>
      </c>
      <c r="M67" s="401">
        <f t="shared" si="11"/>
        <v>4.32558602825317E-8</v>
      </c>
      <c r="N67" s="386">
        <f t="shared" si="12"/>
        <v>7.10910189294367E-4</v>
      </c>
      <c r="O67" s="401">
        <f t="shared" si="13"/>
        <v>0.15141880594005386</v>
      </c>
      <c r="P67" s="386">
        <f t="shared" si="14"/>
        <v>-1.5515701991743989E-2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8.5600692020770808E-4</v>
      </c>
      <c r="C68" s="386">
        <f t="shared" si="7"/>
        <v>0.16435319247468394</v>
      </c>
      <c r="D68" s="401">
        <f t="shared" si="8"/>
        <v>0.7176798219542091</v>
      </c>
      <c r="E68" s="386">
        <f t="shared" si="17"/>
        <v>8.7352196262907689E-2</v>
      </c>
      <c r="F68" s="401">
        <f t="shared" si="5"/>
        <v>0.11118143527390455</v>
      </c>
      <c r="G68" s="403">
        <f t="shared" si="9"/>
        <v>0.87512290523581204</v>
      </c>
      <c r="H68" s="403">
        <f t="shared" si="10"/>
        <v>0.12487709476418796</v>
      </c>
      <c r="I68" s="403">
        <f t="shared" si="18"/>
        <v>-2.1327848769104752E-2</v>
      </c>
      <c r="J68" s="375">
        <f t="shared" si="19"/>
        <v>1.0213278487691047</v>
      </c>
      <c r="L68" s="385">
        <v>-1.95</v>
      </c>
      <c r="M68" s="401">
        <f t="shared" si="11"/>
        <v>5.8244414402608413E-8</v>
      </c>
      <c r="N68" s="386">
        <f t="shared" si="12"/>
        <v>8.5600692020770808E-4</v>
      </c>
      <c r="O68" s="401">
        <f t="shared" si="13"/>
        <v>0.16435319247468394</v>
      </c>
      <c r="P68" s="386">
        <f t="shared" si="14"/>
        <v>-1.6756704273107419E-2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1.0279076584096547E-3</v>
      </c>
      <c r="C69" s="386">
        <f t="shared" si="7"/>
        <v>0.17796734021738758</v>
      </c>
      <c r="D69" s="401">
        <f t="shared" si="8"/>
        <v>0.71418574975138049</v>
      </c>
      <c r="E69" s="386">
        <f t="shared" si="17"/>
        <v>0.10132236036844647</v>
      </c>
      <c r="F69" s="401">
        <f t="shared" si="5"/>
        <v>0.12896258975788549</v>
      </c>
      <c r="G69" s="403">
        <f t="shared" si="9"/>
        <v>0.87021277772638439</v>
      </c>
      <c r="H69" s="403">
        <f t="shared" si="10"/>
        <v>0.12978722227361561</v>
      </c>
      <c r="I69" s="403">
        <f t="shared" si="18"/>
        <v>-2.2965992611874642E-2</v>
      </c>
      <c r="J69" s="375">
        <f t="shared" si="19"/>
        <v>1.0229659926118746</v>
      </c>
      <c r="L69" s="385">
        <v>-1.925</v>
      </c>
      <c r="M69" s="401">
        <f t="shared" si="11"/>
        <v>7.8204469011744493E-8</v>
      </c>
      <c r="N69" s="386">
        <f t="shared" si="12"/>
        <v>1.0279076584096547E-3</v>
      </c>
      <c r="O69" s="401">
        <f t="shared" si="13"/>
        <v>0.17796734021738758</v>
      </c>
      <c r="P69" s="386">
        <f t="shared" si="14"/>
        <v>-1.8043748842265769E-2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1.2309692364944613E-3</v>
      </c>
      <c r="C70" s="386">
        <f t="shared" si="7"/>
        <v>0.19225265015044457</v>
      </c>
      <c r="D70" s="401">
        <f t="shared" si="8"/>
        <v>0.70932019101168864</v>
      </c>
      <c r="E70" s="386">
        <f t="shared" si="17"/>
        <v>0.11610732099650181</v>
      </c>
      <c r="F70" s="401">
        <f t="shared" si="5"/>
        <v>0.1477808131503221</v>
      </c>
      <c r="G70" s="403">
        <f t="shared" si="9"/>
        <v>0.86337585385637827</v>
      </c>
      <c r="H70" s="403">
        <f t="shared" si="10"/>
        <v>0.13662414614362173</v>
      </c>
      <c r="I70" s="403">
        <f t="shared" si="18"/>
        <v>-2.4656020821932842E-2</v>
      </c>
      <c r="J70" s="375">
        <f t="shared" si="19"/>
        <v>1.0246560208219329</v>
      </c>
      <c r="L70" s="385">
        <v>-1.9</v>
      </c>
      <c r="M70" s="401">
        <f t="shared" si="11"/>
        <v>1.0470742356494256E-7</v>
      </c>
      <c r="N70" s="386">
        <f t="shared" si="12"/>
        <v>1.2309692364944613E-3</v>
      </c>
      <c r="O70" s="401">
        <f t="shared" si="13"/>
        <v>0.19225265015044457</v>
      </c>
      <c r="P70" s="386">
        <f t="shared" si="14"/>
        <v>-1.9371557532009354E-2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1.4701397235212799E-3</v>
      </c>
      <c r="C71" s="386">
        <f t="shared" si="7"/>
        <v>0.20719551136977443</v>
      </c>
      <c r="D71" s="401">
        <f t="shared" si="8"/>
        <v>0.70310905358176323</v>
      </c>
      <c r="E71" s="386">
        <f t="shared" si="17"/>
        <v>0.13169016060726044</v>
      </c>
      <c r="F71" s="401">
        <f t="shared" si="5"/>
        <v>0.16761457289178008</v>
      </c>
      <c r="G71" s="403">
        <f t="shared" si="9"/>
        <v>0.85464906167168531</v>
      </c>
      <c r="H71" s="403">
        <f t="shared" si="10"/>
        <v>0.14535093832831469</v>
      </c>
      <c r="I71" s="403">
        <f t="shared" si="18"/>
        <v>-2.6389779307356271E-2</v>
      </c>
      <c r="J71" s="375">
        <f t="shared" si="19"/>
        <v>1.0263897793073562</v>
      </c>
      <c r="L71" s="385">
        <v>-1.875</v>
      </c>
      <c r="M71" s="401">
        <f t="shared" si="11"/>
        <v>1.3979532892394175E-7</v>
      </c>
      <c r="N71" s="386">
        <f t="shared" si="12"/>
        <v>1.4701397235212799E-3</v>
      </c>
      <c r="O71" s="401">
        <f t="shared" si="13"/>
        <v>0.20719551136977443</v>
      </c>
      <c r="P71" s="386">
        <f t="shared" si="14"/>
        <v>-2.0733723896547509E-2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1.751017344652106E-3</v>
      </c>
      <c r="C72" s="386">
        <f t="shared" si="7"/>
        <v>0.2227771014664004</v>
      </c>
      <c r="D72" s="401">
        <f t="shared" si="8"/>
        <v>0.69558531412978286</v>
      </c>
      <c r="E72" s="386">
        <f t="shared" si="17"/>
        <v>0.14804792296139696</v>
      </c>
      <c r="F72" s="401">
        <f t="shared" si="5"/>
        <v>0.18843465039651258</v>
      </c>
      <c r="G72" s="403">
        <f t="shared" si="9"/>
        <v>0.84407941564093758</v>
      </c>
      <c r="H72" s="403">
        <f t="shared" si="10"/>
        <v>0.15592058435906242</v>
      </c>
      <c r="I72" s="403">
        <f t="shared" si="18"/>
        <v>-2.8157575706928981E-2</v>
      </c>
      <c r="J72" s="375">
        <f t="shared" si="19"/>
        <v>1.028157575706929</v>
      </c>
      <c r="L72" s="385">
        <v>-1.8499999999999999</v>
      </c>
      <c r="M72" s="401">
        <f t="shared" si="11"/>
        <v>1.8611347579744475E-7</v>
      </c>
      <c r="N72" s="386">
        <f t="shared" si="12"/>
        <v>1.751017344652106E-3</v>
      </c>
      <c r="O72" s="401">
        <f t="shared" si="13"/>
        <v>0.2227771014664004</v>
      </c>
      <c r="P72" s="386">
        <f t="shared" si="14"/>
        <v>-2.2122632914207793E-2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2.0799116090506331E-3</v>
      </c>
      <c r="C73" s="386">
        <f t="shared" si="7"/>
        <v>0.23897323241020346</v>
      </c>
      <c r="D73" s="401">
        <f t="shared" si="8"/>
        <v>0.68678877087103796</v>
      </c>
      <c r="E73" s="386">
        <f t="shared" si="17"/>
        <v>0.16515147895198953</v>
      </c>
      <c r="F73" s="401">
        <f t="shared" si="5"/>
        <v>0.21020397028399829</v>
      </c>
      <c r="G73" s="403">
        <f t="shared" si="9"/>
        <v>0.83172367207531805</v>
      </c>
      <c r="H73" s="403">
        <f t="shared" si="10"/>
        <v>0.16827632792468195</v>
      </c>
      <c r="I73" s="403">
        <f t="shared" si="18"/>
        <v>-2.9948080588620741E-2</v>
      </c>
      <c r="J73" s="375">
        <f t="shared" si="19"/>
        <v>1.0299480805886208</v>
      </c>
      <c r="L73" s="385">
        <v>-1.825</v>
      </c>
      <c r="M73" s="401">
        <f t="shared" si="11"/>
        <v>2.4707776169474727E-7</v>
      </c>
      <c r="N73" s="386">
        <f t="shared" si="12"/>
        <v>2.0799116090506331E-3</v>
      </c>
      <c r="O73" s="401">
        <f t="shared" si="13"/>
        <v>0.23897323241020346</v>
      </c>
      <c r="P73" s="386">
        <f t="shared" si="14"/>
        <v>-2.3529383361797496E-2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2.4639060623398712E-3</v>
      </c>
      <c r="C74" s="386">
        <f t="shared" si="7"/>
        <v>0.25575424610540631</v>
      </c>
      <c r="D74" s="401">
        <f t="shared" si="8"/>
        <v>0.67676574450632621</v>
      </c>
      <c r="E74" s="386">
        <f t="shared" si="17"/>
        <v>0.18296544748377908</v>
      </c>
      <c r="F74" s="401">
        <f t="shared" si="5"/>
        <v>0.23287749967446131</v>
      </c>
      <c r="G74" s="403">
        <f t="shared" si="9"/>
        <v>0.81764791223444988</v>
      </c>
      <c r="H74" s="403">
        <f t="shared" si="10"/>
        <v>0.18235208776555012</v>
      </c>
      <c r="I74" s="403">
        <f t="shared" si="18"/>
        <v>-3.1748233361318941E-2</v>
      </c>
      <c r="J74" s="375">
        <f t="shared" si="19"/>
        <v>1.031748233361319</v>
      </c>
      <c r="L74" s="385">
        <v>-1.7999999999999998</v>
      </c>
      <c r="M74" s="401">
        <f t="shared" si="11"/>
        <v>3.2708520386615092E-7</v>
      </c>
      <c r="N74" s="386">
        <f t="shared" si="12"/>
        <v>2.4639060623398712E-3</v>
      </c>
      <c r="O74" s="401">
        <f t="shared" si="13"/>
        <v>0.25575424610540631</v>
      </c>
      <c r="P74" s="386">
        <f t="shared" si="14"/>
        <v>-2.4943713892038994E-2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2.910921946299605E-3</v>
      </c>
      <c r="C75" s="386">
        <f t="shared" si="7"/>
        <v>0.27308496316240793</v>
      </c>
      <c r="D75" s="401">
        <f t="shared" si="8"/>
        <v>0.66556872935116007</v>
      </c>
      <c r="E75" s="386">
        <f t="shared" si="17"/>
        <v>0.201448174809295</v>
      </c>
      <c r="F75" s="401">
        <f t="shared" si="5"/>
        <v>0.25640222188799611</v>
      </c>
      <c r="G75" s="403">
        <f t="shared" si="9"/>
        <v>0.80192705578693879</v>
      </c>
      <c r="H75" s="403">
        <f t="shared" si="10"/>
        <v>0.19807294421306121</v>
      </c>
      <c r="I75" s="403">
        <f t="shared" si="18"/>
        <v>-3.3543154297680254E-2</v>
      </c>
      <c r="J75" s="375">
        <f t="shared" si="19"/>
        <v>1.0335431542976803</v>
      </c>
      <c r="L75" s="385">
        <v>-1.7749999999999999</v>
      </c>
      <c r="M75" s="401">
        <f t="shared" si="11"/>
        <v>4.3177777381275817E-7</v>
      </c>
      <c r="N75" s="386">
        <f t="shared" si="12"/>
        <v>2.910921946299605E-3</v>
      </c>
      <c r="O75" s="401">
        <f t="shared" si="13"/>
        <v>0.27308496316240793</v>
      </c>
      <c r="P75" s="386">
        <f t="shared" si="14"/>
        <v>-2.6353933912343357E-2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3.4297819074483593E-3</v>
      </c>
      <c r="C76" s="386">
        <f t="shared" si="7"/>
        <v>0.29092468772110347</v>
      </c>
      <c r="D76" s="401">
        <f t="shared" si="8"/>
        <v>0.6532559970567281</v>
      </c>
      <c r="E76" s="386">
        <f t="shared" si="17"/>
        <v>0.22055177499167361</v>
      </c>
      <c r="F76" s="401">
        <f t="shared" si="5"/>
        <v>0.28071718794543887</v>
      </c>
      <c r="G76" s="403">
        <f t="shared" si="9"/>
        <v>0.78464430786857509</v>
      </c>
      <c r="H76" s="403">
        <f t="shared" si="10"/>
        <v>0.21535569213142491</v>
      </c>
      <c r="I76" s="403">
        <f t="shared" si="18"/>
        <v>-3.5316064148995456E-2</v>
      </c>
      <c r="J76" s="375">
        <f t="shared" si="19"/>
        <v>1.0353160641489954</v>
      </c>
      <c r="L76" s="385">
        <v>-1.75</v>
      </c>
      <c r="M76" s="401">
        <f t="shared" si="11"/>
        <v>5.6837186518388094E-7</v>
      </c>
      <c r="N76" s="386">
        <f t="shared" si="12"/>
        <v>3.4297819074483593E-3</v>
      </c>
      <c r="O76" s="401">
        <f t="shared" si="13"/>
        <v>0.29092468772110347</v>
      </c>
      <c r="P76" s="386">
        <f t="shared" si="14"/>
        <v>-2.7746860428420426E-2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4.0302727499248459E-3</v>
      </c>
      <c r="C77" s="386">
        <f t="shared" si="7"/>
        <v>0.30922727038067377</v>
      </c>
      <c r="D77" s="401">
        <f t="shared" si="8"/>
        <v>0.63989115576750866</v>
      </c>
      <c r="E77" s="386">
        <f t="shared" si="17"/>
        <v>0.24022223335193804</v>
      </c>
      <c r="F77" s="401">
        <f t="shared" si="5"/>
        <v>0.30575364823554418</v>
      </c>
      <c r="G77" s="403">
        <f t="shared" si="9"/>
        <v>0.76589054358545605</v>
      </c>
      <c r="H77" s="403">
        <f t="shared" si="10"/>
        <v>0.23410945641454395</v>
      </c>
      <c r="I77" s="403">
        <f t="shared" si="18"/>
        <v>-3.7048212913017554E-2</v>
      </c>
      <c r="J77" s="375">
        <f t="shared" si="19"/>
        <v>1.0370482129130176</v>
      </c>
      <c r="L77" s="385">
        <v>-1.7249999999999999</v>
      </c>
      <c r="M77" s="401">
        <f t="shared" si="11"/>
        <v>7.460682294735399E-7</v>
      </c>
      <c r="N77" s="386">
        <f t="shared" si="12"/>
        <v>4.0302727499248459E-3</v>
      </c>
      <c r="O77" s="401">
        <f t="shared" si="13"/>
        <v>0.30922727038067377</v>
      </c>
      <c r="P77" s="386">
        <f t="shared" si="14"/>
        <v>-2.9107762079120067E-2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4.7232060794422104E-3</v>
      </c>
      <c r="C78" s="386">
        <f t="shared" si="7"/>
        <v>0.32794123045623735</v>
      </c>
      <c r="D78" s="401">
        <f t="shared" si="8"/>
        <v>0.62554266802121927</v>
      </c>
      <c r="E78" s="386">
        <f t="shared" si="17"/>
        <v>0.26039957389046714</v>
      </c>
      <c r="F78" s="401">
        <f t="shared" si="5"/>
        <v>0.33143526560818709</v>
      </c>
      <c r="G78" s="403">
        <f t="shared" si="9"/>
        <v>0.74576363443783011</v>
      </c>
      <c r="H78" s="403">
        <f t="shared" si="10"/>
        <v>0.25423636556216989</v>
      </c>
      <c r="I78" s="403">
        <f t="shared" si="18"/>
        <v>-3.8718819391458645E-2</v>
      </c>
      <c r="J78" s="375">
        <f t="shared" si="19"/>
        <v>1.0387188193914587</v>
      </c>
      <c r="L78" s="385">
        <v>-1.7</v>
      </c>
      <c r="M78" s="401">
        <f t="shared" si="11"/>
        <v>9.7656017056246824E-7</v>
      </c>
      <c r="N78" s="386">
        <f t="shared" si="12"/>
        <v>4.7232060794422104E-3</v>
      </c>
      <c r="O78" s="401">
        <f t="shared" si="13"/>
        <v>0.32794123045623735</v>
      </c>
      <c r="P78" s="386">
        <f t="shared" si="14"/>
        <v>-3.0420311648419629E-2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5.5204755373047809E-3</v>
      </c>
      <c r="C79" s="386">
        <f t="shared" si="7"/>
        <v>0.34700993791160684</v>
      </c>
      <c r="D79" s="401">
        <f t="shared" si="8"/>
        <v>0.61028333116791922</v>
      </c>
      <c r="E79" s="386">
        <f t="shared" si="17"/>
        <v>0.28101809076657908</v>
      </c>
      <c r="F79" s="401">
        <f t="shared" si="5"/>
        <v>0.35767841000041078</v>
      </c>
      <c r="G79" s="403">
        <f t="shared" si="9"/>
        <v>0.72436772178443487</v>
      </c>
      <c r="H79" s="403">
        <f t="shared" si="10"/>
        <v>0.27563227821556513</v>
      </c>
      <c r="I79" s="403">
        <f t="shared" si="18"/>
        <v>-4.0305023243606942E-2</v>
      </c>
      <c r="J79" s="375">
        <f t="shared" si="19"/>
        <v>1.0403050232436069</v>
      </c>
      <c r="L79" s="385">
        <v>-1.6749999999999998</v>
      </c>
      <c r="M79" s="401">
        <f t="shared" si="11"/>
        <v>1.274661231120966E-6</v>
      </c>
      <c r="N79" s="386">
        <f t="shared" si="12"/>
        <v>5.5204755373047809E-3</v>
      </c>
      <c r="O79" s="401">
        <f t="shared" si="13"/>
        <v>0.34700993791160684</v>
      </c>
      <c r="P79" s="386">
        <f t="shared" si="14"/>
        <v>-3.1666548395269417E-2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6.435109180347176E-3</v>
      </c>
      <c r="C80" s="386">
        <f t="shared" si="7"/>
        <v>0.36637185442869535</v>
      </c>
      <c r="D80" s="401">
        <f t="shared" si="8"/>
        <v>0.59418972455785346</v>
      </c>
      <c r="E80" s="386">
        <f t="shared" si="17"/>
        <v>0.30200664299613211</v>
      </c>
      <c r="F80" s="401">
        <f t="shared" si="5"/>
        <v>0.38439253352604791</v>
      </c>
      <c r="G80" s="403">
        <f t="shared" si="9"/>
        <v>0.70181244311465418</v>
      </c>
      <c r="H80" s="403">
        <f t="shared" si="10"/>
        <v>0.29818755688534582</v>
      </c>
      <c r="I80" s="403">
        <f t="shared" si="18"/>
        <v>-4.1781851304019048E-2</v>
      </c>
      <c r="J80" s="375">
        <f t="shared" si="19"/>
        <v>1.0417818513040191</v>
      </c>
      <c r="L80" s="385">
        <v>-1.65</v>
      </c>
      <c r="M80" s="401">
        <f t="shared" si="11"/>
        <v>1.659077595472791E-6</v>
      </c>
      <c r="N80" s="386">
        <f t="shared" si="12"/>
        <v>6.435109180347176E-3</v>
      </c>
      <c r="O80" s="401">
        <f t="shared" si="13"/>
        <v>0.36637185442869535</v>
      </c>
      <c r="P80" s="386">
        <f t="shared" si="14"/>
        <v>-3.2826851590329567E-2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7.4813154284143479E-3</v>
      </c>
      <c r="C81" s="386">
        <f t="shared" si="7"/>
        <v>0.38596083218754074</v>
      </c>
      <c r="D81" s="401">
        <f t="shared" si="8"/>
        <v>0.57734162821136681</v>
      </c>
      <c r="E81" s="386">
        <f t="shared" si="17"/>
        <v>0.32328901060515847</v>
      </c>
      <c r="F81" s="401">
        <f t="shared" si="5"/>
        <v>0.41148062378627148</v>
      </c>
      <c r="G81" s="403">
        <f t="shared" si="9"/>
        <v>0.67821211753239607</v>
      </c>
      <c r="H81" s="403">
        <f t="shared" si="10"/>
        <v>0.32178788246760393</v>
      </c>
      <c r="I81" s="403">
        <f t="shared" si="18"/>
        <v>-4.3122199982802159E-2</v>
      </c>
      <c r="J81" s="375">
        <f t="shared" si="19"/>
        <v>1.0431221999828022</v>
      </c>
      <c r="L81" s="385">
        <v>-1.625</v>
      </c>
      <c r="M81" s="401">
        <f t="shared" si="11"/>
        <v>2.1533550262908818E-6</v>
      </c>
      <c r="N81" s="386">
        <f t="shared" si="12"/>
        <v>7.4813154284143479E-3</v>
      </c>
      <c r="O81" s="401">
        <f t="shared" si="13"/>
        <v>0.38596083218754074</v>
      </c>
      <c r="P81" s="386">
        <f t="shared" si="14"/>
        <v>-3.3879926688356043E-2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8.6745208803091223E-3</v>
      </c>
      <c r="C82" s="386">
        <f t="shared" si="7"/>
        <v>0.40570646806598809</v>
      </c>
      <c r="D82" s="401">
        <f t="shared" si="8"/>
        <v>0.55982141812675035</v>
      </c>
      <c r="E82" s="386">
        <f t="shared" si="17"/>
        <v>0.3447843095781285</v>
      </c>
      <c r="F82" s="401">
        <f t="shared" si="5"/>
        <v>0.4388397320136545</v>
      </c>
      <c r="G82" s="403">
        <f t="shared" si="9"/>
        <v>0.6536848974645717</v>
      </c>
      <c r="H82" s="403">
        <f t="shared" si="10"/>
        <v>0.3463151025354283</v>
      </c>
      <c r="I82" s="403">
        <f t="shared" si="18"/>
        <v>-4.4296835603361832E-2</v>
      </c>
      <c r="J82" s="375">
        <f t="shared" si="19"/>
        <v>1.0442968356033617</v>
      </c>
      <c r="L82" s="385">
        <v>-1.5999999999999999</v>
      </c>
      <c r="M82" s="401">
        <f t="shared" si="11"/>
        <v>2.7870354037395906E-6</v>
      </c>
      <c r="N82" s="386">
        <f t="shared" si="12"/>
        <v>8.6745208803091223E-3</v>
      </c>
      <c r="O82" s="401">
        <f t="shared" si="13"/>
        <v>0.40570646806598809</v>
      </c>
      <c r="P82" s="386">
        <f t="shared" si="14"/>
        <v>-3.4802805593559527E-2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1.0031398196944763E-2</v>
      </c>
      <c r="C83" s="386">
        <f t="shared" si="7"/>
        <v>0.42553451014376531</v>
      </c>
      <c r="D83" s="401">
        <f t="shared" si="8"/>
        <v>0.54171344378988073</v>
      </c>
      <c r="E83" s="386">
        <f t="shared" si="17"/>
        <v>0.36640746208236658</v>
      </c>
      <c r="F83" s="401">
        <f t="shared" si="5"/>
        <v>0.46636157157143748</v>
      </c>
      <c r="G83" s="403">
        <f t="shared" si="9"/>
        <v>0.62835189417024928</v>
      </c>
      <c r="H83" s="403">
        <f t="shared" si="10"/>
        <v>0.37164810582975072</v>
      </c>
      <c r="I83" s="403">
        <f t="shared" si="18"/>
        <v>-4.5274414550934901E-2</v>
      </c>
      <c r="J83" s="375">
        <f t="shared" si="19"/>
        <v>1.0452744145509349</v>
      </c>
      <c r="L83" s="385">
        <v>-1.575</v>
      </c>
      <c r="M83" s="401">
        <f t="shared" si="11"/>
        <v>3.5970639030713514E-6</v>
      </c>
      <c r="N83" s="386">
        <f t="shared" si="12"/>
        <v>1.0031398196944763E-2</v>
      </c>
      <c r="O83" s="401">
        <f t="shared" si="13"/>
        <v>0.42553451014376531</v>
      </c>
      <c r="P83" s="386">
        <f t="shared" si="14"/>
        <v>-3.5570862489753691E-2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1.1569882171947876E-2</v>
      </c>
      <c r="C84" s="386">
        <f t="shared" si="7"/>
        <v>0.44536731262962981</v>
      </c>
      <c r="D84" s="401">
        <f t="shared" si="8"/>
        <v>0.52310339380916304</v>
      </c>
      <c r="E84" s="386">
        <f t="shared" si="17"/>
        <v>0.38806971765395165</v>
      </c>
      <c r="F84" s="401">
        <f t="shared" si="5"/>
        <v>0.49393318131631642</v>
      </c>
      <c r="G84" s="403">
        <f t="shared" si="9"/>
        <v>0.60233628512514281</v>
      </c>
      <c r="H84" s="403">
        <f t="shared" si="10"/>
        <v>0.39766371487485719</v>
      </c>
      <c r="I84" s="403">
        <f t="shared" si="18"/>
        <v>-4.6021525101562037E-2</v>
      </c>
      <c r="J84" s="375">
        <f t="shared" si="19"/>
        <v>1.0460215251015621</v>
      </c>
      <c r="L84" s="385">
        <v>-1.5499999999999998</v>
      </c>
      <c r="M84" s="401">
        <f t="shared" si="11"/>
        <v>4.6294945718061697E-6</v>
      </c>
      <c r="N84" s="386">
        <f t="shared" si="12"/>
        <v>1.1569882171947876E-2</v>
      </c>
      <c r="O84" s="401">
        <f t="shared" si="13"/>
        <v>0.44536731262962981</v>
      </c>
      <c r="P84" s="386">
        <f t="shared" si="14"/>
        <v>-3.6157846704228835E-2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1.330917206040233E-2</v>
      </c>
      <c r="C85" s="386">
        <f t="shared" si="7"/>
        <v>0.46512433463831759</v>
      </c>
      <c r="D85" s="401">
        <f t="shared" si="8"/>
        <v>0.50407765589681031</v>
      </c>
      <c r="E85" s="386">
        <f t="shared" si="17"/>
        <v>0.40967922031191811</v>
      </c>
      <c r="F85" s="401">
        <f t="shared" si="5"/>
        <v>0.52143764741854048</v>
      </c>
      <c r="G85" s="403">
        <f t="shared" si="9"/>
        <v>0.57576241177129295</v>
      </c>
      <c r="H85" s="403">
        <f t="shared" si="10"/>
        <v>0.42423758822870705</v>
      </c>
      <c r="I85" s="403">
        <f t="shared" si="18"/>
        <v>-4.6502752770874831E-2</v>
      </c>
      <c r="J85" s="375">
        <f t="shared" si="19"/>
        <v>1.0465027527708748</v>
      </c>
      <c r="L85" s="385">
        <v>-1.5249999999999999</v>
      </c>
      <c r="M85" s="401">
        <f t="shared" si="11"/>
        <v>5.94154959659976E-6</v>
      </c>
      <c r="N85" s="386">
        <f t="shared" si="12"/>
        <v>1.330917206040233E-2</v>
      </c>
      <c r="O85" s="401">
        <f t="shared" si="13"/>
        <v>0.46512433463831759</v>
      </c>
      <c r="P85" s="386">
        <f t="shared" si="14"/>
        <v>-3.6535934050496592E-2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1.5269718221024409E-2</v>
      </c>
      <c r="C86" s="386">
        <f t="shared" si="7"/>
        <v>0.48472267763971943</v>
      </c>
      <c r="D86" s="401">
        <f t="shared" si="8"/>
        <v>0.48472267763971943</v>
      </c>
      <c r="E86" s="386">
        <f t="shared" si="17"/>
        <v>0.43114161594109823</v>
      </c>
      <c r="F86" s="401">
        <f t="shared" si="5"/>
        <v>0.54875487643573329</v>
      </c>
      <c r="G86" s="403">
        <f t="shared" si="9"/>
        <v>0.54875487643573329</v>
      </c>
      <c r="H86" s="403">
        <f t="shared" si="10"/>
        <v>0.45124512356426671</v>
      </c>
      <c r="I86" s="403">
        <f t="shared" si="18"/>
        <v>-4.6680770960385344E-2</v>
      </c>
      <c r="J86" s="375">
        <f t="shared" si="19"/>
        <v>1.0466807709603854</v>
      </c>
      <c r="L86" s="385">
        <v>-1.5</v>
      </c>
      <c r="M86" s="401">
        <f t="shared" si="11"/>
        <v>7.6040959013368159E-6</v>
      </c>
      <c r="N86" s="386">
        <f t="shared" si="12"/>
        <v>1.5269718221024409E-2</v>
      </c>
      <c r="O86" s="401">
        <f t="shared" si="13"/>
        <v>0.48472267763971943</v>
      </c>
      <c r="P86" s="386">
        <f t="shared" si="14"/>
        <v>-3.6675798046587132E-2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1.7473191150745859E-2</v>
      </c>
      <c r="C87" s="386">
        <f t="shared" si="7"/>
        <v>0.50407765589681042</v>
      </c>
      <c r="D87" s="401">
        <f t="shared" si="8"/>
        <v>0.46512433463831748</v>
      </c>
      <c r="E87" s="386">
        <f t="shared" si="17"/>
        <v>0.45236069376103494</v>
      </c>
      <c r="F87" s="401">
        <f t="shared" si="5"/>
        <v>0.57576241177129306</v>
      </c>
      <c r="G87" s="403">
        <f t="shared" si="9"/>
        <v>0.52143764741854004</v>
      </c>
      <c r="H87" s="403">
        <f t="shared" si="10"/>
        <v>0.47856235258145996</v>
      </c>
      <c r="I87" s="403">
        <f t="shared" si="18"/>
        <v>-4.6516458581070771E-2</v>
      </c>
      <c r="J87" s="375">
        <f t="shared" si="19"/>
        <v>1.0465164585810707</v>
      </c>
      <c r="L87" s="385">
        <v>-1.4749999999999999</v>
      </c>
      <c r="M87" s="401">
        <f t="shared" si="11"/>
        <v>9.7046119078569859E-6</v>
      </c>
      <c r="N87" s="386">
        <f t="shared" si="12"/>
        <v>1.7473191150745859E-2</v>
      </c>
      <c r="O87" s="401">
        <f t="shared" si="13"/>
        <v>0.50407765589681042</v>
      </c>
      <c r="P87" s="386">
        <f t="shared" si="14"/>
        <v>-3.6546702328664873E-2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1.9942431058003751E-2</v>
      </c>
      <c r="C88" s="386">
        <f t="shared" si="7"/>
        <v>0.52310339380916326</v>
      </c>
      <c r="D88" s="401">
        <f t="shared" si="8"/>
        <v>0.44536731262962959</v>
      </c>
      <c r="E88" s="386">
        <f t="shared" si="17"/>
        <v>0.47323905528742183</v>
      </c>
      <c r="F88" s="401">
        <f t="shared" si="5"/>
        <v>0.60233628512514314</v>
      </c>
      <c r="G88" s="403">
        <f t="shared" si="9"/>
        <v>0.49393318131631586</v>
      </c>
      <c r="H88" s="403">
        <f t="shared" si="10"/>
        <v>0.50606681868368408</v>
      </c>
      <c r="I88" s="403">
        <f t="shared" si="18"/>
        <v>-4.5969046195203749E-2</v>
      </c>
      <c r="J88" s="375">
        <f t="shared" si="19"/>
        <v>1.0459690461952038</v>
      </c>
      <c r="L88" s="385">
        <v>-1.45</v>
      </c>
      <c r="M88" s="401">
        <f t="shared" si="11"/>
        <v>1.2350727299992315E-5</v>
      </c>
      <c r="N88" s="386">
        <f t="shared" si="12"/>
        <v>1.9942431058003751E-2</v>
      </c>
      <c r="O88" s="401">
        <f t="shared" si="13"/>
        <v>0.52310339380916326</v>
      </c>
      <c r="P88" s="386">
        <f t="shared" si="14"/>
        <v>-3.6116615470645819E-2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2.2701376235911119E-2</v>
      </c>
      <c r="C89" s="386">
        <f t="shared" si="7"/>
        <v>0.54171344378988084</v>
      </c>
      <c r="D89" s="401">
        <f t="shared" si="8"/>
        <v>0.42553451014376509</v>
      </c>
      <c r="E89" s="386">
        <f t="shared" si="17"/>
        <v>0.49367880389840796</v>
      </c>
      <c r="F89" s="401">
        <f t="shared" si="5"/>
        <v>0.62835189417024984</v>
      </c>
      <c r="G89" s="403">
        <f t="shared" si="9"/>
        <v>0.46636157157143721</v>
      </c>
      <c r="H89" s="403">
        <f t="shared" si="10"/>
        <v>0.53363842842856279</v>
      </c>
      <c r="I89" s="403">
        <f t="shared" si="18"/>
        <v>-4.4996292033221967E-2</v>
      </c>
      <c r="J89" s="375">
        <f t="shared" si="19"/>
        <v>1.0449962920332219</v>
      </c>
      <c r="L89" s="385">
        <v>-1.4249999999999998</v>
      </c>
      <c r="M89" s="401">
        <f t="shared" si="11"/>
        <v>1.56744294239064E-5</v>
      </c>
      <c r="N89" s="386">
        <f t="shared" si="12"/>
        <v>2.2701376235911119E-2</v>
      </c>
      <c r="O89" s="401">
        <f t="shared" si="13"/>
        <v>0.54171344378988084</v>
      </c>
      <c r="P89" s="386">
        <f t="shared" si="14"/>
        <v>-3.5352349275811608E-2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2.5774968662011066E-2</v>
      </c>
      <c r="C90" s="386">
        <f t="shared" si="7"/>
        <v>0.55982141812675046</v>
      </c>
      <c r="D90" s="401">
        <f t="shared" si="8"/>
        <v>0.40570646806598792</v>
      </c>
      <c r="E90" s="386">
        <f t="shared" ref="E90:E121" si="20">C90+$B$13*B90+$B$13*D90</f>
        <v>0.51358224794230689</v>
      </c>
      <c r="F90" s="401">
        <f t="shared" ref="F90:F153" si="21">$B$14*E90</f>
        <v>0.65368489746457215</v>
      </c>
      <c r="G90" s="403">
        <f t="shared" si="9"/>
        <v>0.43883973201365428</v>
      </c>
      <c r="H90" s="403">
        <f t="shared" si="10"/>
        <v>0.56116026798634566</v>
      </c>
      <c r="I90" s="403">
        <f t="shared" si="18"/>
        <v>-4.3554689009166862E-2</v>
      </c>
      <c r="J90" s="375">
        <f t="shared" si="19"/>
        <v>1.0435546890091669</v>
      </c>
      <c r="L90" s="385">
        <v>-1.4</v>
      </c>
      <c r="M90" s="401">
        <f t="shared" si="11"/>
        <v>1.9837041450976312E-5</v>
      </c>
      <c r="N90" s="386">
        <f t="shared" si="12"/>
        <v>2.5774968662011066E-2</v>
      </c>
      <c r="O90" s="401">
        <f t="shared" si="13"/>
        <v>0.55982141812675046</v>
      </c>
      <c r="P90" s="386">
        <f t="shared" si="14"/>
        <v>-3.4219721423146901E-2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2.9189035469608382E-2</v>
      </c>
      <c r="C91" s="386">
        <f t="shared" ref="C91:C154" si="23">0.5*SIGN(2*A91+$B$6)*ERF((2.563*(ABS(2*A91+$B$6)))/(2*SQRT(2)*$B$7))-0.5*SIGN(2*A91-$B$6)*ERF((2.563*(ABS(2*A91-$B$6)))/(2*SQRT(2)*$B$7))</f>
        <v>0.57734162821136681</v>
      </c>
      <c r="D91" s="401">
        <f t="shared" ref="D91:D154" si="24">0.5*SIGN(2*(A91+$B$6)+$B$6)*ERF((2.563*(ABS(2*(A91+$B$6)+$B$6)))/(2*SQRT(2)*$B$7))-0.5*SIGN(2*(A91+$B$6)-$B$6)*ERF((2.563*(ABS(2*(A91+$B$6)-$B$6)))/(2*SQRT(2)*$B$7))</f>
        <v>0.38596083218754074</v>
      </c>
      <c r="E91" s="386">
        <f t="shared" si="20"/>
        <v>0.53285261026376685</v>
      </c>
      <c r="F91" s="401">
        <f t="shared" si="21"/>
        <v>0.67821211753239607</v>
      </c>
      <c r="G91" s="403">
        <f t="shared" ref="G91:G146" si="25">F131</f>
        <v>0.41148062378627148</v>
      </c>
      <c r="H91" s="403">
        <f t="shared" ref="H91:H146" si="26">1-G91</f>
        <v>0.58851937621372852</v>
      </c>
      <c r="I91" s="403">
        <f t="shared" si="18"/>
        <v>-4.1599703572883277E-2</v>
      </c>
      <c r="J91" s="375">
        <f t="shared" si="19"/>
        <v>1.0415997035728832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2.5035089517344566E-5</v>
      </c>
      <c r="N91" s="386">
        <f t="shared" ref="N91:N154" si="28">0.5*SIGN(2*L91+$B$6)*ERF((2.563*(ABS(2*L91+$B$6)))/(2*SQRT(2)*$B$7))-0.5*SIGN(2*L91-$B$6)*ERF((2.563*(ABS(2*L91-$B$6)))/(2*SQRT(2)*$B$7))</f>
        <v>2.9189035469608382E-2</v>
      </c>
      <c r="O91" s="401">
        <f t="shared" ref="O91:O154" si="29">0.5*SIGN(2*(L91+$B$6)+$B$6)*ERF((2.563*(ABS(2*(L91+$B$6)+$B$6)))/(2*SQRT(2)*$B$7))-0.5*SIGN(2*(L91+$B$6)-$B$6)*ERF((2.563*(ABS(2*(L91+$B$6)-$B$6)))/(2*SQRT(2)*$B$7))</f>
        <v>0.57734162821136681</v>
      </c>
      <c r="P91" s="386">
        <f t="shared" ref="P91:P154" si="30">N91+$B$13*M91+$B$13*O91</f>
        <v>-3.2683743126944317E-2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3.2970145207632973E-2</v>
      </c>
      <c r="C92" s="386">
        <f t="shared" si="23"/>
        <v>0.59418972455785357</v>
      </c>
      <c r="D92" s="401">
        <f t="shared" si="24"/>
        <v>0.36637185442869524</v>
      </c>
      <c r="E92" s="386">
        <f t="shared" si="20"/>
        <v>0.55139473707703535</v>
      </c>
      <c r="F92" s="401">
        <f t="shared" si="21"/>
        <v>0.70181244311465429</v>
      </c>
      <c r="G92" s="403">
        <f t="shared" si="25"/>
        <v>0.38439253352604752</v>
      </c>
      <c r="H92" s="403">
        <f t="shared" si="26"/>
        <v>0.61560746647395248</v>
      </c>
      <c r="I92" s="403">
        <f t="shared" si="18"/>
        <v>-3.9086046897895632E-2</v>
      </c>
      <c r="J92" s="375">
        <f t="shared" si="19"/>
        <v>1.0390860468978955</v>
      </c>
      <c r="L92" s="385">
        <v>-1.3499999999999999</v>
      </c>
      <c r="M92" s="401">
        <f t="shared" si="27"/>
        <v>3.1507188557877708E-5</v>
      </c>
      <c r="N92" s="386">
        <f t="shared" si="28"/>
        <v>3.2970145207632973E-2</v>
      </c>
      <c r="O92" s="401">
        <f t="shared" si="29"/>
        <v>0.59418972455785357</v>
      </c>
      <c r="P92" s="386">
        <f t="shared" si="30"/>
        <v>-3.0708832201661186E-2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3.7145438131171604E-2</v>
      </c>
      <c r="C93" s="386">
        <f t="shared" si="23"/>
        <v>0.61028333116791944</v>
      </c>
      <c r="D93" s="401">
        <f t="shared" si="24"/>
        <v>0.34700993791160661</v>
      </c>
      <c r="E93" s="386">
        <f t="shared" si="20"/>
        <v>0.56911579926941847</v>
      </c>
      <c r="F93" s="401">
        <f t="shared" si="21"/>
        <v>0.72436772178443531</v>
      </c>
      <c r="G93" s="403">
        <f t="shared" si="25"/>
        <v>0.35767841000041023</v>
      </c>
      <c r="H93" s="403">
        <f t="shared" si="26"/>
        <v>0.64232158999958977</v>
      </c>
      <c r="I93" s="403">
        <f t="shared" si="18"/>
        <v>-3.5967978510147734E-2</v>
      </c>
      <c r="J93" s="375">
        <f t="shared" si="19"/>
        <v>1.0359679785101477</v>
      </c>
      <c r="L93" s="385">
        <v>-1.325</v>
      </c>
      <c r="M93" s="401">
        <f t="shared" si="27"/>
        <v>3.9542089270983016E-5</v>
      </c>
      <c r="N93" s="386">
        <f t="shared" si="28"/>
        <v>3.7145438131171604E-2</v>
      </c>
      <c r="O93" s="401">
        <f t="shared" si="29"/>
        <v>0.61028333116791944</v>
      </c>
      <c r="P93" s="386">
        <f t="shared" si="30"/>
        <v>-2.8259051614670995E-2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4.1742430141274489E-2</v>
      </c>
      <c r="C94" s="386">
        <f t="shared" si="23"/>
        <v>0.62554266802121938</v>
      </c>
      <c r="D94" s="401">
        <f t="shared" si="24"/>
        <v>0.32794123045623713</v>
      </c>
      <c r="E94" s="386">
        <f t="shared" si="20"/>
        <v>0.58592597946469127</v>
      </c>
      <c r="F94" s="401">
        <f t="shared" si="21"/>
        <v>0.74576363443783034</v>
      </c>
      <c r="G94" s="403">
        <f t="shared" si="25"/>
        <v>0.33143526560818681</v>
      </c>
      <c r="H94" s="403">
        <f t="shared" si="26"/>
        <v>0.66856473439181319</v>
      </c>
      <c r="I94" s="403">
        <f t="shared" si="18"/>
        <v>-3.219964201566166E-2</v>
      </c>
      <c r="J94" s="375">
        <f t="shared" si="19"/>
        <v>1.0321996420156616</v>
      </c>
      <c r="L94" s="385">
        <v>-1.2999999999999998</v>
      </c>
      <c r="M94" s="401">
        <f t="shared" si="27"/>
        <v>4.9488041283796136E-5</v>
      </c>
      <c r="N94" s="386">
        <f t="shared" si="28"/>
        <v>4.1742430141274489E-2</v>
      </c>
      <c r="O94" s="401">
        <f t="shared" si="29"/>
        <v>0.62554266802121938</v>
      </c>
      <c r="P94" s="386">
        <f t="shared" si="30"/>
        <v>-2.529837325825221E-2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4.6788790416855908E-2</v>
      </c>
      <c r="C95" s="386">
        <f t="shared" si="23"/>
        <v>0.63989115576750866</v>
      </c>
      <c r="D95" s="401">
        <f t="shared" si="24"/>
        <v>0.30922727038067366</v>
      </c>
      <c r="E95" s="386">
        <f t="shared" si="20"/>
        <v>0.60173913850241922</v>
      </c>
      <c r="F95" s="401">
        <f t="shared" si="21"/>
        <v>0.76589054358545605</v>
      </c>
      <c r="G95" s="403">
        <f t="shared" si="25"/>
        <v>0.30575364823554407</v>
      </c>
      <c r="H95" s="403">
        <f t="shared" si="26"/>
        <v>0.69424635176445593</v>
      </c>
      <c r="I95" s="403">
        <f t="shared" si="18"/>
        <v>-2.7735432087478879E-2</v>
      </c>
      <c r="J95" s="375">
        <f t="shared" si="19"/>
        <v>1.027735432087479</v>
      </c>
      <c r="L95" s="385">
        <v>-1.2749999999999999</v>
      </c>
      <c r="M95" s="401">
        <f t="shared" si="27"/>
        <v>6.176363980542332E-5</v>
      </c>
      <c r="N95" s="386">
        <f t="shared" si="28"/>
        <v>4.6788790416855908E-2</v>
      </c>
      <c r="O95" s="401">
        <f t="shared" si="29"/>
        <v>0.63989115576750866</v>
      </c>
      <c r="P95" s="386">
        <f t="shared" si="30"/>
        <v>-2.1790966281136394E-2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5.2312093248286673E-2</v>
      </c>
      <c r="C96" s="386">
        <f t="shared" si="23"/>
        <v>0.6532559970567281</v>
      </c>
      <c r="D96" s="401">
        <f t="shared" si="24"/>
        <v>0.29092468772110347</v>
      </c>
      <c r="E96" s="386">
        <f t="shared" si="20"/>
        <v>0.61647345538087583</v>
      </c>
      <c r="F96" s="401">
        <f t="shared" si="21"/>
        <v>0.78464430786857509</v>
      </c>
      <c r="G96" s="403">
        <f t="shared" si="25"/>
        <v>0.28071718794543887</v>
      </c>
      <c r="H96" s="403">
        <f t="shared" si="26"/>
        <v>0.71928281205456113</v>
      </c>
      <c r="I96" s="403">
        <f t="shared" si="18"/>
        <v>-2.2530391328742919E-2</v>
      </c>
      <c r="J96" s="375">
        <f t="shared" si="19"/>
        <v>1.0225303913287429</v>
      </c>
      <c r="L96" s="385">
        <v>-1.25</v>
      </c>
      <c r="M96" s="401">
        <f t="shared" si="27"/>
        <v>7.6870334417444841E-5</v>
      </c>
      <c r="N96" s="386">
        <f t="shared" si="28"/>
        <v>5.2312093248286673E-2</v>
      </c>
      <c r="O96" s="401">
        <f t="shared" si="29"/>
        <v>0.6532559970567281</v>
      </c>
      <c r="P96" s="386">
        <f t="shared" si="30"/>
        <v>-1.7701508892918508E-2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5.8339545084744315E-2</v>
      </c>
      <c r="C97" s="386">
        <f t="shared" si="23"/>
        <v>0.66556872935116018</v>
      </c>
      <c r="D97" s="401">
        <f t="shared" si="24"/>
        <v>0.27308496316240771</v>
      </c>
      <c r="E97" s="386">
        <f t="shared" si="20"/>
        <v>0.63005203515373132</v>
      </c>
      <c r="F97" s="401">
        <f t="shared" si="21"/>
        <v>0.8019270557869389</v>
      </c>
      <c r="G97" s="403">
        <f t="shared" si="25"/>
        <v>0.25640222188799555</v>
      </c>
      <c r="H97" s="403">
        <f t="shared" si="26"/>
        <v>0.74359777811200445</v>
      </c>
      <c r="I97" s="403">
        <f t="shared" si="18"/>
        <v>-1.6540635046258006E-2</v>
      </c>
      <c r="J97" s="375">
        <f t="shared" si="19"/>
        <v>1.016540635046258</v>
      </c>
      <c r="L97" s="385">
        <v>-1.2249999999999999</v>
      </c>
      <c r="M97" s="401">
        <f t="shared" si="27"/>
        <v>9.5406788675145293E-5</v>
      </c>
      <c r="N97" s="386">
        <f t="shared" si="28"/>
        <v>5.8339545084744315E-2</v>
      </c>
      <c r="O97" s="401">
        <f t="shared" si="29"/>
        <v>0.66556872935116018</v>
      </c>
      <c r="P97" s="386">
        <f t="shared" si="30"/>
        <v>-1.2995522096960893E-2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6.4897688337083204E-2</v>
      </c>
      <c r="C98" s="386">
        <f t="shared" si="23"/>
        <v>0.67676574450632632</v>
      </c>
      <c r="D98" s="401">
        <f t="shared" si="24"/>
        <v>0.2557542461054062</v>
      </c>
      <c r="E98" s="386">
        <f t="shared" si="20"/>
        <v>0.64240347974914302</v>
      </c>
      <c r="F98" s="401">
        <f t="shared" si="21"/>
        <v>0.81764791223444999</v>
      </c>
      <c r="G98" s="403">
        <f t="shared" si="25"/>
        <v>0.232877499674461</v>
      </c>
      <c r="H98" s="403">
        <f t="shared" si="26"/>
        <v>0.76712250032553897</v>
      </c>
      <c r="I98" s="403">
        <f t="shared" si="18"/>
        <v>-9.7238013561281294E-3</v>
      </c>
      <c r="J98" s="375">
        <f t="shared" si="19"/>
        <v>1.009723801356128</v>
      </c>
      <c r="L98" s="385">
        <v>-1.2</v>
      </c>
      <c r="M98" s="401">
        <f t="shared" si="27"/>
        <v>1.1808528727996759E-4</v>
      </c>
      <c r="N98" s="386">
        <f t="shared" si="28"/>
        <v>6.4897688337083204E-2</v>
      </c>
      <c r="O98" s="401">
        <f t="shared" si="29"/>
        <v>0.67676574450632632</v>
      </c>
      <c r="P98" s="386">
        <f t="shared" si="30"/>
        <v>-7.6397233260164094E-3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7.2012084024913214E-2</v>
      </c>
      <c r="C99" s="386">
        <f t="shared" si="23"/>
        <v>0.68678877087103807</v>
      </c>
      <c r="D99" s="401">
        <f t="shared" si="24"/>
        <v>0.23897323241020335</v>
      </c>
      <c r="E99" s="386">
        <f t="shared" si="20"/>
        <v>0.65346241718001885</v>
      </c>
      <c r="F99" s="401">
        <f t="shared" si="21"/>
        <v>0.83172367207531828</v>
      </c>
      <c r="G99" s="403">
        <f t="shared" si="25"/>
        <v>0.21020397028399815</v>
      </c>
      <c r="H99" s="403">
        <f t="shared" si="26"/>
        <v>0.78979602971600182</v>
      </c>
      <c r="I99" s="403">
        <f t="shared" si="18"/>
        <v>-2.0395234109599502E-3</v>
      </c>
      <c r="J99" s="375">
        <f t="shared" si="19"/>
        <v>1.00203952341096</v>
      </c>
      <c r="L99" s="385">
        <v>-1.1749999999999998</v>
      </c>
      <c r="M99" s="401">
        <f t="shared" si="27"/>
        <v>1.4575039308528659E-4</v>
      </c>
      <c r="N99" s="386">
        <f t="shared" si="28"/>
        <v>7.2012084024913214E-2</v>
      </c>
      <c r="O99" s="401">
        <f t="shared" si="29"/>
        <v>0.68678877087103807</v>
      </c>
      <c r="P99" s="386">
        <f t="shared" si="30"/>
        <v>-1.6023974581553524E-3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7.9706975909381417E-2</v>
      </c>
      <c r="C100" s="386">
        <f t="shared" si="23"/>
        <v>0.69558531412978297</v>
      </c>
      <c r="D100" s="401">
        <f t="shared" si="24"/>
        <v>0.22277710146640023</v>
      </c>
      <c r="E100" s="386">
        <f t="shared" si="20"/>
        <v>0.66316998512298686</v>
      </c>
      <c r="F100" s="401">
        <f t="shared" si="21"/>
        <v>0.84407941564093758</v>
      </c>
      <c r="G100" s="403">
        <f t="shared" si="25"/>
        <v>0.18843465039651233</v>
      </c>
      <c r="H100" s="403">
        <f t="shared" si="26"/>
        <v>0.8115653496034877</v>
      </c>
      <c r="I100" s="403">
        <f t="shared" si="18"/>
        <v>6.5500801007173145E-3</v>
      </c>
      <c r="J100" s="375">
        <f t="shared" si="19"/>
        <v>0.99344991989928266</v>
      </c>
      <c r="L100" s="385">
        <v>-1.1499999999999999</v>
      </c>
      <c r="M100" s="401">
        <f t="shared" si="27"/>
        <v>1.7940005836819539E-4</v>
      </c>
      <c r="N100" s="386">
        <f t="shared" si="28"/>
        <v>7.9706975909381417E-2</v>
      </c>
      <c r="O100" s="401">
        <f t="shared" si="29"/>
        <v>0.69558531412978297</v>
      </c>
      <c r="P100" s="386">
        <f t="shared" si="30"/>
        <v>5.1462178113284157E-3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8.8004939299394458E-2</v>
      </c>
      <c r="C101" s="386">
        <f t="shared" si="23"/>
        <v>0.70310905358176323</v>
      </c>
      <c r="D101" s="401">
        <f t="shared" si="24"/>
        <v>0.20719551136977443</v>
      </c>
      <c r="E101" s="386">
        <f t="shared" si="20"/>
        <v>0.67147426534956212</v>
      </c>
      <c r="F101" s="401">
        <f t="shared" si="21"/>
        <v>0.85464906167168531</v>
      </c>
      <c r="G101" s="403">
        <f t="shared" si="25"/>
        <v>0.16761457289178008</v>
      </c>
      <c r="H101" s="403">
        <f t="shared" si="26"/>
        <v>0.83238542710821994</v>
      </c>
      <c r="I101" s="403">
        <f t="shared" si="18"/>
        <v>1.6079900663422294E-2</v>
      </c>
      <c r="J101" s="375">
        <f t="shared" si="19"/>
        <v>0.98392009933657776</v>
      </c>
      <c r="L101" s="385">
        <v>-1.125</v>
      </c>
      <c r="M101" s="401">
        <f t="shared" si="27"/>
        <v>2.2020939282263452E-4</v>
      </c>
      <c r="N101" s="386">
        <f t="shared" si="28"/>
        <v>8.8004939299394458E-2</v>
      </c>
      <c r="O101" s="401">
        <f t="shared" si="29"/>
        <v>0.70310905358176323</v>
      </c>
      <c r="P101" s="386">
        <f t="shared" si="30"/>
        <v>1.2633535762323456E-2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9.6926518245368742E-2</v>
      </c>
      <c r="C102" s="386">
        <f t="shared" si="23"/>
        <v>0.70932019101168864</v>
      </c>
      <c r="D102" s="401">
        <f t="shared" si="24"/>
        <v>0.19225265015044452</v>
      </c>
      <c r="E102" s="386">
        <f t="shared" si="20"/>
        <v>0.67833066598681702</v>
      </c>
      <c r="F102" s="401">
        <f t="shared" si="21"/>
        <v>0.86337585385637827</v>
      </c>
      <c r="G102" s="403">
        <f t="shared" si="25"/>
        <v>0.14778081315032182</v>
      </c>
      <c r="H102" s="403">
        <f t="shared" si="26"/>
        <v>0.85221918684967823</v>
      </c>
      <c r="I102" s="403">
        <f t="shared" si="18"/>
        <v>2.6581326940730569E-2</v>
      </c>
      <c r="J102" s="375">
        <f t="shared" si="19"/>
        <v>0.97341867305926943</v>
      </c>
      <c r="L102" s="385">
        <v>-1.0999999999999999</v>
      </c>
      <c r="M102" s="401">
        <f t="shared" si="27"/>
        <v>2.6955728373778687E-4</v>
      </c>
      <c r="N102" s="386">
        <f t="shared" si="28"/>
        <v>9.6926518245368742E-2</v>
      </c>
      <c r="O102" s="401">
        <f t="shared" si="29"/>
        <v>0.70932019101168864</v>
      </c>
      <c r="P102" s="386">
        <f t="shared" si="30"/>
        <v>2.0884217604629191E-2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0.10648985532727917</v>
      </c>
      <c r="C103" s="386">
        <f t="shared" si="23"/>
        <v>0.71418574975138049</v>
      </c>
      <c r="D103" s="401">
        <f t="shared" si="24"/>
        <v>0.17796734021738758</v>
      </c>
      <c r="E103" s="386">
        <f t="shared" si="20"/>
        <v>0.68370224905962085</v>
      </c>
      <c r="F103" s="401">
        <f t="shared" si="21"/>
        <v>0.8702127777263845</v>
      </c>
      <c r="G103" s="403">
        <f t="shared" si="25"/>
        <v>0.12896258975788549</v>
      </c>
      <c r="H103" s="403">
        <f t="shared" si="26"/>
        <v>0.87103741024211456</v>
      </c>
      <c r="I103" s="403">
        <f t="shared" si="18"/>
        <v>3.8081728735266294E-2</v>
      </c>
      <c r="J103" s="375">
        <f t="shared" si="19"/>
        <v>0.96191827126473373</v>
      </c>
      <c r="L103" s="385">
        <v>-1.075</v>
      </c>
      <c r="M103" s="401">
        <f t="shared" si="27"/>
        <v>3.2905605088323631E-4</v>
      </c>
      <c r="N103" s="386">
        <f t="shared" si="28"/>
        <v>0.10648985532727917</v>
      </c>
      <c r="O103" s="401">
        <f t="shared" si="29"/>
        <v>0.71418574975138049</v>
      </c>
      <c r="P103" s="386">
        <f t="shared" si="30"/>
        <v>2.991976703951188E-2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0.11671031868884363</v>
      </c>
      <c r="C104" s="386">
        <f t="shared" si="23"/>
        <v>0.71767982195420921</v>
      </c>
      <c r="D104" s="401">
        <f t="shared" si="24"/>
        <v>0.16435319247468377</v>
      </c>
      <c r="E104" s="386">
        <f t="shared" si="20"/>
        <v>0.68756000121781857</v>
      </c>
      <c r="F104" s="401">
        <f t="shared" si="21"/>
        <v>0.87512290523581215</v>
      </c>
      <c r="G104" s="403">
        <f t="shared" si="25"/>
        <v>0.11118143527390434</v>
      </c>
      <c r="H104" s="403">
        <f t="shared" si="26"/>
        <v>0.88881856472609566</v>
      </c>
      <c r="I104" s="403">
        <f t="shared" si="18"/>
        <v>5.060394407111167E-2</v>
      </c>
      <c r="J104" s="375">
        <f t="shared" si="19"/>
        <v>0.94939605592888832</v>
      </c>
      <c r="L104" s="385">
        <v>-1.0499999999999998</v>
      </c>
      <c r="M104" s="401">
        <f t="shared" si="27"/>
        <v>4.0058429878381263E-4</v>
      </c>
      <c r="N104" s="386">
        <f t="shared" si="28"/>
        <v>0.11671031868884363</v>
      </c>
      <c r="O104" s="401">
        <f t="shared" si="29"/>
        <v>0.71767982195420921</v>
      </c>
      <c r="P104" s="386">
        <f t="shared" si="30"/>
        <v>3.9758127274459251E-2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0.12760013135351789</v>
      </c>
      <c r="C105" s="386">
        <f t="shared" si="23"/>
        <v>0.71978376250461662</v>
      </c>
      <c r="D105" s="401">
        <f t="shared" si="24"/>
        <v>0.1514188059400538</v>
      </c>
      <c r="E105" s="386">
        <f t="shared" si="20"/>
        <v>0.68988304597777073</v>
      </c>
      <c r="F105" s="401">
        <f t="shared" si="21"/>
        <v>0.87807966490147238</v>
      </c>
      <c r="G105" s="403">
        <f t="shared" si="25"/>
        <v>9.4451431892686927E-2</v>
      </c>
      <c r="H105" s="403">
        <f t="shared" si="26"/>
        <v>0.9055485681073131</v>
      </c>
      <c r="I105" s="403">
        <f t="shared" si="18"/>
        <v>6.4165776004808314E-2</v>
      </c>
      <c r="J105" s="375">
        <f t="shared" si="19"/>
        <v>0.93583422399519167</v>
      </c>
      <c r="L105" s="385">
        <v>-1.0249999999999999</v>
      </c>
      <c r="M105" s="401">
        <f t="shared" si="27"/>
        <v>4.8632310136187407E-4</v>
      </c>
      <c r="N105" s="386">
        <f t="shared" si="28"/>
        <v>0.12760013135351789</v>
      </c>
      <c r="O105" s="401">
        <f t="shared" si="29"/>
        <v>0.71978376250461662</v>
      </c>
      <c r="P105" s="386">
        <f t="shared" si="30"/>
        <v>5.0413285681421185E-2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0.1391680081676625</v>
      </c>
      <c r="C106" s="386">
        <f t="shared" si="23"/>
        <v>0.72048632836300031</v>
      </c>
      <c r="D106" s="401">
        <f t="shared" si="24"/>
        <v>0.1391680081676625</v>
      </c>
      <c r="E106" s="386">
        <f t="shared" si="20"/>
        <v>0.69065879620916104</v>
      </c>
      <c r="F106" s="401">
        <f t="shared" si="21"/>
        <v>0.87906703588731983</v>
      </c>
      <c r="G106" s="403">
        <f t="shared" si="25"/>
        <v>7.877950611870424E-2</v>
      </c>
      <c r="H106" s="403">
        <f t="shared" si="26"/>
        <v>0.92122049388129579</v>
      </c>
      <c r="I106" s="403">
        <f t="shared" si="18"/>
        <v>7.877950611870424E-2</v>
      </c>
      <c r="J106" s="375">
        <f t="shared" si="19"/>
        <v>0.92122049388129579</v>
      </c>
      <c r="L106" s="385">
        <v>-1</v>
      </c>
      <c r="M106" s="401">
        <f t="shared" si="27"/>
        <v>5.8879561742558595E-4</v>
      </c>
      <c r="N106" s="386">
        <f t="shared" si="28"/>
        <v>0.1391680081676625</v>
      </c>
      <c r="O106" s="401">
        <f t="shared" si="29"/>
        <v>0.72048632836300031</v>
      </c>
      <c r="P106" s="386">
        <f t="shared" si="30"/>
        <v>6.1894891561911372E-2</v>
      </c>
      <c r="Q106" s="403">
        <f>$B$14*P26</f>
        <v>-8.0269469508809787E-5</v>
      </c>
      <c r="R106" s="403">
        <f>$B$14*P106</f>
        <v>7.877950611870424E-2</v>
      </c>
      <c r="S106" s="371">
        <f>$B$14*P186</f>
        <v>7.877950611870424E-2</v>
      </c>
      <c r="T106" s="403">
        <f>1-(Q106+R106+S106)</f>
        <v>0.84252125723210036</v>
      </c>
      <c r="U106" s="610">
        <f>1-T106</f>
        <v>0.15747874276789964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0.1514188059400538</v>
      </c>
      <c r="C107" s="386">
        <f t="shared" si="23"/>
        <v>0.71978376250461662</v>
      </c>
      <c r="D107" s="401">
        <f t="shared" si="24"/>
        <v>0.12760013135351789</v>
      </c>
      <c r="E107" s="386">
        <f t="shared" si="20"/>
        <v>0.68988304597777073</v>
      </c>
      <c r="F107" s="401">
        <f t="shared" si="21"/>
        <v>0.87807966490147238</v>
      </c>
      <c r="G107" s="403">
        <f t="shared" si="25"/>
        <v>6.4165776004808051E-2</v>
      </c>
      <c r="H107" s="403">
        <f t="shared" si="26"/>
        <v>0.935834223995192</v>
      </c>
      <c r="I107" s="403">
        <f t="shared" si="18"/>
        <v>9.4451431892686996E-2</v>
      </c>
      <c r="J107" s="375">
        <f t="shared" si="19"/>
        <v>0.90554856810731299</v>
      </c>
      <c r="L107" s="385">
        <v>-0.97500000000000009</v>
      </c>
      <c r="M107" s="401">
        <f t="shared" si="27"/>
        <v>7.10910189294367E-4</v>
      </c>
      <c r="N107" s="386">
        <f t="shared" si="28"/>
        <v>0.1514188059400538</v>
      </c>
      <c r="O107" s="401">
        <f t="shared" si="29"/>
        <v>0.71978376250461662</v>
      </c>
      <c r="P107" s="386">
        <f t="shared" si="30"/>
        <v>7.4207892672699963E-2</v>
      </c>
      <c r="Q107" s="403">
        <f t="shared" ref="Q107:Q170" si="33">$B$14*P27</f>
        <v>-9.6911306105924104E-5</v>
      </c>
      <c r="R107" s="403">
        <f t="shared" ref="R107:R170" si="34">$B$14*P107</f>
        <v>9.4451431892686927E-2</v>
      </c>
      <c r="S107" s="371">
        <f t="shared" ref="S107:S170" si="35">$B$14*P187</f>
        <v>6.4165776004808051E-2</v>
      </c>
      <c r="T107" s="403">
        <f t="shared" ref="T107:T170" si="36">1-(Q107+R107+S107)</f>
        <v>0.841479703408611</v>
      </c>
      <c r="U107" s="610">
        <f t="shared" ref="U107:U170" si="37">1-T107</f>
        <v>0.158520296591389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0.164353192474684</v>
      </c>
      <c r="C108" s="386">
        <f t="shared" si="23"/>
        <v>0.7176798219542091</v>
      </c>
      <c r="D108" s="401">
        <f t="shared" si="24"/>
        <v>0.11671031868884346</v>
      </c>
      <c r="E108" s="386">
        <f t="shared" si="20"/>
        <v>0.68756000121781846</v>
      </c>
      <c r="F108" s="401">
        <f t="shared" si="21"/>
        <v>0.87512290523581204</v>
      </c>
      <c r="G108" s="403">
        <f t="shared" si="25"/>
        <v>5.0603944071111476E-2</v>
      </c>
      <c r="H108" s="403">
        <f t="shared" si="26"/>
        <v>0.94939605592888854</v>
      </c>
      <c r="I108" s="403">
        <f t="shared" si="18"/>
        <v>0.11118143527390455</v>
      </c>
      <c r="J108" s="375">
        <f t="shared" si="19"/>
        <v>0.88881856472609544</v>
      </c>
      <c r="L108" s="385">
        <v>-0.94999999999999973</v>
      </c>
      <c r="M108" s="401">
        <f t="shared" si="27"/>
        <v>8.5600692020770808E-4</v>
      </c>
      <c r="N108" s="386">
        <f t="shared" si="28"/>
        <v>0.164353192474684</v>
      </c>
      <c r="O108" s="401">
        <f t="shared" si="29"/>
        <v>0.7176798219542091</v>
      </c>
      <c r="P108" s="386">
        <f t="shared" si="30"/>
        <v>8.7352196262907744E-2</v>
      </c>
      <c r="Q108" s="403">
        <f t="shared" si="33"/>
        <v>-1.1668305794277999E-4</v>
      </c>
      <c r="R108" s="403">
        <f t="shared" si="34"/>
        <v>0.11118143527390463</v>
      </c>
      <c r="S108" s="371">
        <f t="shared" si="35"/>
        <v>5.060394407111167E-2</v>
      </c>
      <c r="T108" s="403">
        <f t="shared" si="36"/>
        <v>0.83833130371292652</v>
      </c>
      <c r="U108" s="610">
        <f t="shared" si="37"/>
        <v>0.16166869628707348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0.1779673402173878</v>
      </c>
      <c r="C109" s="386">
        <f t="shared" si="23"/>
        <v>0.71418574975138038</v>
      </c>
      <c r="D109" s="401">
        <f t="shared" si="24"/>
        <v>0.106489855327279</v>
      </c>
      <c r="E109" s="386">
        <f t="shared" si="20"/>
        <v>0.68370224905962074</v>
      </c>
      <c r="F109" s="401">
        <f t="shared" si="21"/>
        <v>0.87021277772638439</v>
      </c>
      <c r="G109" s="403">
        <f t="shared" si="25"/>
        <v>3.8081728735266093E-2</v>
      </c>
      <c r="H109" s="403">
        <f t="shared" si="26"/>
        <v>0.96191827126473395</v>
      </c>
      <c r="I109" s="403">
        <f t="shared" si="18"/>
        <v>0.12896258975788549</v>
      </c>
      <c r="J109" s="375">
        <f t="shared" si="19"/>
        <v>0.87103741024211456</v>
      </c>
      <c r="L109" s="385">
        <v>-0.92499999999999982</v>
      </c>
      <c r="M109" s="401">
        <f t="shared" si="27"/>
        <v>1.0279076584096547E-3</v>
      </c>
      <c r="N109" s="386">
        <f t="shared" si="28"/>
        <v>0.1779673402173878</v>
      </c>
      <c r="O109" s="401">
        <f t="shared" si="29"/>
        <v>0.71418574975138038</v>
      </c>
      <c r="P109" s="386">
        <f t="shared" si="30"/>
        <v>0.10132236036844669</v>
      </c>
      <c r="Q109" s="403">
        <f t="shared" si="33"/>
        <v>-1.4010448126428201E-4</v>
      </c>
      <c r="R109" s="403">
        <f t="shared" si="34"/>
        <v>0.12896258975788577</v>
      </c>
      <c r="S109" s="371">
        <f t="shared" si="35"/>
        <v>3.8081728735266093E-2</v>
      </c>
      <c r="T109" s="403">
        <f t="shared" si="36"/>
        <v>0.8330957859881124</v>
      </c>
      <c r="U109" s="610">
        <f t="shared" si="37"/>
        <v>0.1669042140118876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0.19225265015044457</v>
      </c>
      <c r="C110" s="386">
        <f t="shared" si="23"/>
        <v>0.70932019101168864</v>
      </c>
      <c r="D110" s="401">
        <f t="shared" si="24"/>
        <v>9.6926518245368687E-2</v>
      </c>
      <c r="E110" s="386">
        <f t="shared" si="20"/>
        <v>0.67833066598681702</v>
      </c>
      <c r="F110" s="401">
        <f t="shared" si="21"/>
        <v>0.86337585385637827</v>
      </c>
      <c r="G110" s="403">
        <f t="shared" si="25"/>
        <v>2.6581326940730576E-2</v>
      </c>
      <c r="H110" s="403">
        <f t="shared" si="26"/>
        <v>0.97341867305926943</v>
      </c>
      <c r="I110" s="403">
        <f t="shared" si="18"/>
        <v>0.1477808131503221</v>
      </c>
      <c r="J110" s="375">
        <f t="shared" si="19"/>
        <v>0.8522191868496779</v>
      </c>
      <c r="L110" s="385">
        <v>-0.89999999999999991</v>
      </c>
      <c r="M110" s="401">
        <f t="shared" si="27"/>
        <v>1.2309692364944613E-3</v>
      </c>
      <c r="N110" s="386">
        <f t="shared" si="28"/>
        <v>0.19225265015044457</v>
      </c>
      <c r="O110" s="401">
        <f t="shared" si="29"/>
        <v>0.70932019101168864</v>
      </c>
      <c r="P110" s="386">
        <f t="shared" si="30"/>
        <v>0.11610732099650181</v>
      </c>
      <c r="Q110" s="403">
        <f t="shared" si="33"/>
        <v>-1.6776783701039592E-4</v>
      </c>
      <c r="R110" s="403">
        <f t="shared" si="34"/>
        <v>0.1477808131503221</v>
      </c>
      <c r="S110" s="371">
        <f t="shared" si="35"/>
        <v>2.6581326940730399E-2</v>
      </c>
      <c r="T110" s="403">
        <f t="shared" si="36"/>
        <v>0.82580562774595789</v>
      </c>
      <c r="U110" s="610">
        <f t="shared" si="37"/>
        <v>0.17419437225404211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0.20719551136977443</v>
      </c>
      <c r="C111" s="386">
        <f t="shared" si="23"/>
        <v>0.70310905358176323</v>
      </c>
      <c r="D111" s="401">
        <f t="shared" si="24"/>
        <v>8.8004939299394458E-2</v>
      </c>
      <c r="E111" s="386">
        <f t="shared" si="20"/>
        <v>0.67147426534956212</v>
      </c>
      <c r="F111" s="401">
        <f t="shared" si="21"/>
        <v>0.85464906167168531</v>
      </c>
      <c r="G111" s="403">
        <f t="shared" si="25"/>
        <v>1.6079900663422301E-2</v>
      </c>
      <c r="H111" s="403">
        <f t="shared" si="26"/>
        <v>0.98392009933657765</v>
      </c>
      <c r="I111" s="403">
        <f t="shared" si="18"/>
        <v>0.16761457289178008</v>
      </c>
      <c r="J111" s="375">
        <f t="shared" si="19"/>
        <v>0.83238542710821994</v>
      </c>
      <c r="L111" s="385">
        <v>-0.875</v>
      </c>
      <c r="M111" s="401">
        <f t="shared" si="27"/>
        <v>1.4701397235212799E-3</v>
      </c>
      <c r="N111" s="386">
        <f t="shared" si="28"/>
        <v>0.20719551136977443</v>
      </c>
      <c r="O111" s="401">
        <f t="shared" si="29"/>
        <v>0.70310905358176323</v>
      </c>
      <c r="P111" s="386">
        <f t="shared" si="30"/>
        <v>0.13169016060726044</v>
      </c>
      <c r="Q111" s="403">
        <f t="shared" si="33"/>
        <v>-2.0034543024548002E-4</v>
      </c>
      <c r="R111" s="403">
        <f t="shared" si="34"/>
        <v>0.16761457289178008</v>
      </c>
      <c r="S111" s="371">
        <f t="shared" si="35"/>
        <v>1.6079900663422301E-2</v>
      </c>
      <c r="T111" s="403">
        <f t="shared" si="36"/>
        <v>0.81650587187504309</v>
      </c>
      <c r="U111" s="610">
        <f t="shared" si="37"/>
        <v>0.18349412812495691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0.22277710146640023</v>
      </c>
      <c r="C112" s="386">
        <f t="shared" si="23"/>
        <v>0.69558531412978297</v>
      </c>
      <c r="D112" s="401">
        <f t="shared" si="24"/>
        <v>7.9706975909381417E-2</v>
      </c>
      <c r="E112" s="386">
        <f t="shared" si="20"/>
        <v>0.66316998512298686</v>
      </c>
      <c r="F112" s="401">
        <f t="shared" si="21"/>
        <v>0.84407941564093758</v>
      </c>
      <c r="G112" s="403">
        <f t="shared" si="25"/>
        <v>6.5500801007171818E-3</v>
      </c>
      <c r="H112" s="403">
        <f t="shared" si="26"/>
        <v>0.99344991989928277</v>
      </c>
      <c r="I112" s="403">
        <f t="shared" si="18"/>
        <v>0.18843465039651258</v>
      </c>
      <c r="J112" s="375">
        <f t="shared" si="19"/>
        <v>0.81156534960348736</v>
      </c>
      <c r="L112" s="385">
        <v>-0.85000000000000009</v>
      </c>
      <c r="M112" s="401">
        <f t="shared" si="27"/>
        <v>1.751017344652106E-3</v>
      </c>
      <c r="N112" s="386">
        <f t="shared" si="28"/>
        <v>0.22277710146640023</v>
      </c>
      <c r="O112" s="401">
        <f t="shared" si="29"/>
        <v>0.69558531412978297</v>
      </c>
      <c r="P112" s="386">
        <f t="shared" si="30"/>
        <v>0.14804792296139677</v>
      </c>
      <c r="Q112" s="403">
        <f t="shared" si="33"/>
        <v>-2.3859747789092264E-4</v>
      </c>
      <c r="R112" s="403">
        <f t="shared" si="34"/>
        <v>0.18843465039651233</v>
      </c>
      <c r="S112" s="371">
        <f t="shared" si="35"/>
        <v>6.5500801007171818E-3</v>
      </c>
      <c r="T112" s="403">
        <f t="shared" si="36"/>
        <v>0.80525386698066148</v>
      </c>
      <c r="U112" s="610">
        <f t="shared" si="37"/>
        <v>0.19474613301933852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0.23897323241020357</v>
      </c>
      <c r="C113" s="386">
        <f t="shared" si="23"/>
        <v>0.68678877087103785</v>
      </c>
      <c r="D113" s="401">
        <f t="shared" si="24"/>
        <v>7.2012084024913103E-2</v>
      </c>
      <c r="E113" s="386">
        <f t="shared" si="20"/>
        <v>0.65346241718001863</v>
      </c>
      <c r="F113" s="401">
        <f t="shared" si="21"/>
        <v>0.83172367207531805</v>
      </c>
      <c r="G113" s="403">
        <f t="shared" si="25"/>
        <v>-2.0395234109600777E-3</v>
      </c>
      <c r="H113" s="403">
        <f t="shared" si="26"/>
        <v>1.00203952341096</v>
      </c>
      <c r="I113" s="403">
        <f t="shared" si="18"/>
        <v>0.21020397028399829</v>
      </c>
      <c r="J113" s="375">
        <f t="shared" si="19"/>
        <v>0.78979602971600171</v>
      </c>
      <c r="L113" s="385">
        <v>-0.82499999999999973</v>
      </c>
      <c r="M113" s="401">
        <f t="shared" si="27"/>
        <v>2.0799116090506886E-3</v>
      </c>
      <c r="N113" s="386">
        <f t="shared" si="28"/>
        <v>0.23897323241020357</v>
      </c>
      <c r="O113" s="401">
        <f t="shared" si="29"/>
        <v>0.68678877087103785</v>
      </c>
      <c r="P113" s="386">
        <f t="shared" si="30"/>
        <v>0.16515147895198967</v>
      </c>
      <c r="Q113" s="403">
        <f t="shared" si="33"/>
        <v>-2.8338023339313583E-4</v>
      </c>
      <c r="R113" s="403">
        <f t="shared" si="34"/>
        <v>0.21020397028399848</v>
      </c>
      <c r="S113" s="371">
        <f t="shared" si="35"/>
        <v>-2.0395234109599541E-3</v>
      </c>
      <c r="T113" s="403">
        <f t="shared" si="36"/>
        <v>0.79211893336035466</v>
      </c>
      <c r="U113" s="610">
        <f t="shared" si="37"/>
        <v>0.20788106663964534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0.25575424610540631</v>
      </c>
      <c r="C114" s="386">
        <f t="shared" si="23"/>
        <v>0.67676574450632621</v>
      </c>
      <c r="D114" s="401">
        <f t="shared" si="24"/>
        <v>6.4897688337083204E-2</v>
      </c>
      <c r="E114" s="386">
        <f t="shared" si="20"/>
        <v>0.64240347974914291</v>
      </c>
      <c r="F114" s="401">
        <f t="shared" si="21"/>
        <v>0.81764791223444988</v>
      </c>
      <c r="G114" s="403">
        <f t="shared" si="25"/>
        <v>-9.7238013561281068E-3</v>
      </c>
      <c r="H114" s="403">
        <f t="shared" si="26"/>
        <v>1.009723801356128</v>
      </c>
      <c r="I114" s="403">
        <f t="shared" si="18"/>
        <v>0.23287749967446131</v>
      </c>
      <c r="J114" s="375">
        <f t="shared" si="19"/>
        <v>0.76712250032553864</v>
      </c>
      <c r="L114" s="385">
        <v>-0.79999999999999982</v>
      </c>
      <c r="M114" s="401">
        <f t="shared" si="27"/>
        <v>2.4639060623398712E-3</v>
      </c>
      <c r="N114" s="386">
        <f t="shared" si="28"/>
        <v>0.25575424610540631</v>
      </c>
      <c r="O114" s="401">
        <f t="shared" si="29"/>
        <v>0.67676574450632621</v>
      </c>
      <c r="P114" s="386">
        <f t="shared" si="30"/>
        <v>0.18296544748377908</v>
      </c>
      <c r="Q114" s="403">
        <f t="shared" si="33"/>
        <v>-3.3565427806136729E-4</v>
      </c>
      <c r="R114" s="403">
        <f t="shared" si="34"/>
        <v>0.23287749967446131</v>
      </c>
      <c r="S114" s="371">
        <f t="shared" si="35"/>
        <v>-9.7238013561281068E-3</v>
      </c>
      <c r="T114" s="403">
        <f t="shared" si="36"/>
        <v>0.77718195595972817</v>
      </c>
      <c r="U114" s="610">
        <f t="shared" si="37"/>
        <v>0.22281804404027183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0.27308496316240793</v>
      </c>
      <c r="C115" s="386">
        <f t="shared" si="23"/>
        <v>0.66556872935116007</v>
      </c>
      <c r="D115" s="401">
        <f t="shared" si="24"/>
        <v>5.833954508474426E-2</v>
      </c>
      <c r="E115" s="386">
        <f t="shared" si="20"/>
        <v>0.6300520351537312</v>
      </c>
      <c r="F115" s="401">
        <f t="shared" si="21"/>
        <v>0.80192705578693879</v>
      </c>
      <c r="G115" s="403">
        <f t="shared" si="25"/>
        <v>-1.6540635046258009E-2</v>
      </c>
      <c r="H115" s="403">
        <f t="shared" si="26"/>
        <v>1.016540635046258</v>
      </c>
      <c r="I115" s="403">
        <f t="shared" si="18"/>
        <v>0.25640222188799611</v>
      </c>
      <c r="J115" s="375">
        <f t="shared" si="19"/>
        <v>0.74359777811200389</v>
      </c>
      <c r="L115" s="385">
        <v>-0.77499999999999991</v>
      </c>
      <c r="M115" s="401">
        <f t="shared" si="27"/>
        <v>2.910921946299605E-3</v>
      </c>
      <c r="N115" s="386">
        <f t="shared" si="28"/>
        <v>0.27308496316240793</v>
      </c>
      <c r="O115" s="401">
        <f t="shared" si="29"/>
        <v>0.66556872935116007</v>
      </c>
      <c r="P115" s="386">
        <f t="shared" si="30"/>
        <v>0.201448174809295</v>
      </c>
      <c r="Q115" s="403">
        <f t="shared" si="33"/>
        <v>-3.9649286828340316E-4</v>
      </c>
      <c r="R115" s="403">
        <f t="shared" si="34"/>
        <v>0.25640222188799611</v>
      </c>
      <c r="S115" s="371">
        <f t="shared" si="35"/>
        <v>-1.6540635046258117E-2</v>
      </c>
      <c r="T115" s="403">
        <f t="shared" si="36"/>
        <v>0.76053490602654539</v>
      </c>
      <c r="U115" s="610">
        <f t="shared" si="37"/>
        <v>0.23946509397345461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0.29092468772110347</v>
      </c>
      <c r="C116" s="386">
        <f t="shared" si="23"/>
        <v>0.6532559970567281</v>
      </c>
      <c r="D116" s="401">
        <f t="shared" si="24"/>
        <v>5.2312093248286673E-2</v>
      </c>
      <c r="E116" s="386">
        <f t="shared" si="20"/>
        <v>0.61647345538087583</v>
      </c>
      <c r="F116" s="401">
        <f t="shared" si="21"/>
        <v>0.78464430786857509</v>
      </c>
      <c r="G116" s="403">
        <f t="shared" si="25"/>
        <v>-2.2530391328742919E-2</v>
      </c>
      <c r="H116" s="403">
        <f t="shared" si="26"/>
        <v>1.0225303913287429</v>
      </c>
      <c r="I116" s="403">
        <f t="shared" si="18"/>
        <v>0.28071718794543887</v>
      </c>
      <c r="J116" s="375">
        <f t="shared" si="19"/>
        <v>0.71928281205456113</v>
      </c>
      <c r="L116" s="385">
        <v>-0.75</v>
      </c>
      <c r="M116" s="401">
        <f t="shared" si="27"/>
        <v>3.4297819074483593E-3</v>
      </c>
      <c r="N116" s="386">
        <f t="shared" si="28"/>
        <v>0.29092468772110347</v>
      </c>
      <c r="O116" s="401">
        <f t="shared" si="29"/>
        <v>0.6532559970567281</v>
      </c>
      <c r="P116" s="386">
        <f t="shared" si="30"/>
        <v>0.22055177499167361</v>
      </c>
      <c r="Q116" s="403">
        <f t="shared" si="33"/>
        <v>-4.6709020587127085E-4</v>
      </c>
      <c r="R116" s="403">
        <f t="shared" si="34"/>
        <v>0.28071718794543887</v>
      </c>
      <c r="S116" s="371">
        <f t="shared" si="35"/>
        <v>-2.2530391328742919E-2</v>
      </c>
      <c r="T116" s="403">
        <f t="shared" si="36"/>
        <v>0.74228029358917524</v>
      </c>
      <c r="U116" s="610">
        <f t="shared" si="37"/>
        <v>0.25771970641082476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0.30922727038067366</v>
      </c>
      <c r="C117" s="386">
        <f t="shared" si="23"/>
        <v>0.63989115576750866</v>
      </c>
      <c r="D117" s="401">
        <f t="shared" si="24"/>
        <v>4.6788790416855908E-2</v>
      </c>
      <c r="E117" s="386">
        <f t="shared" si="20"/>
        <v>0.60173913850241922</v>
      </c>
      <c r="F117" s="401">
        <f t="shared" si="21"/>
        <v>0.76589054358545605</v>
      </c>
      <c r="G117" s="403">
        <f t="shared" si="25"/>
        <v>-2.7735432087478987E-2</v>
      </c>
      <c r="H117" s="403">
        <f t="shared" si="26"/>
        <v>1.027735432087479</v>
      </c>
      <c r="I117" s="403">
        <f t="shared" si="18"/>
        <v>0.30575364823554418</v>
      </c>
      <c r="J117" s="375">
        <f t="shared" si="19"/>
        <v>0.69424635176445582</v>
      </c>
      <c r="L117" s="385">
        <v>-0.72500000000000009</v>
      </c>
      <c r="M117" s="401">
        <f t="shared" si="27"/>
        <v>4.0302727499248459E-3</v>
      </c>
      <c r="N117" s="386">
        <f t="shared" si="28"/>
        <v>0.30922727038067366</v>
      </c>
      <c r="O117" s="401">
        <f t="shared" si="29"/>
        <v>0.63989115576750866</v>
      </c>
      <c r="P117" s="386">
        <f t="shared" si="30"/>
        <v>0.24022223335193793</v>
      </c>
      <c r="Q117" s="403">
        <f t="shared" si="33"/>
        <v>-5.487694756329826E-4</v>
      </c>
      <c r="R117" s="403">
        <f t="shared" si="34"/>
        <v>0.30575364823554407</v>
      </c>
      <c r="S117" s="371">
        <f t="shared" si="35"/>
        <v>-2.7735432087478987E-2</v>
      </c>
      <c r="T117" s="403">
        <f t="shared" si="36"/>
        <v>0.72253055332756788</v>
      </c>
      <c r="U117" s="610">
        <f t="shared" si="37"/>
        <v>0.27746944667243212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0.32794123045623746</v>
      </c>
      <c r="C118" s="386">
        <f t="shared" si="23"/>
        <v>0.62554266802121916</v>
      </c>
      <c r="D118" s="401">
        <f t="shared" si="24"/>
        <v>4.1742430141274378E-2</v>
      </c>
      <c r="E118" s="386">
        <f t="shared" si="20"/>
        <v>0.58592597946469105</v>
      </c>
      <c r="F118" s="401">
        <f t="shared" si="21"/>
        <v>0.74576363443783011</v>
      </c>
      <c r="G118" s="403">
        <f t="shared" si="25"/>
        <v>-3.2199642015661764E-2</v>
      </c>
      <c r="H118" s="403">
        <f t="shared" si="26"/>
        <v>1.0321996420156618</v>
      </c>
      <c r="I118" s="403">
        <f t="shared" si="18"/>
        <v>0.33143526560818709</v>
      </c>
      <c r="J118" s="375">
        <f t="shared" si="19"/>
        <v>0.66856473439181285</v>
      </c>
      <c r="L118" s="385">
        <v>-0.69999999999999973</v>
      </c>
      <c r="M118" s="401">
        <f t="shared" si="27"/>
        <v>4.7232060794422104E-3</v>
      </c>
      <c r="N118" s="386">
        <f t="shared" si="28"/>
        <v>0.32794123045623746</v>
      </c>
      <c r="O118" s="401">
        <f t="shared" si="29"/>
        <v>0.62554266802121916</v>
      </c>
      <c r="P118" s="386">
        <f t="shared" si="30"/>
        <v>0.26039957389046731</v>
      </c>
      <c r="Q118" s="403">
        <f t="shared" si="33"/>
        <v>-6.4299047022876789E-4</v>
      </c>
      <c r="R118" s="403">
        <f t="shared" si="34"/>
        <v>0.33143526560818731</v>
      </c>
      <c r="S118" s="371">
        <f t="shared" si="35"/>
        <v>-3.219964201566166E-2</v>
      </c>
      <c r="T118" s="403">
        <f t="shared" si="36"/>
        <v>0.70140736687770311</v>
      </c>
      <c r="U118" s="610">
        <f t="shared" si="37"/>
        <v>0.29859263312229689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0.34700993791160684</v>
      </c>
      <c r="C119" s="386">
        <f t="shared" si="23"/>
        <v>0.61028333116791922</v>
      </c>
      <c r="D119" s="401">
        <f t="shared" si="24"/>
        <v>3.7145438131171604E-2</v>
      </c>
      <c r="E119" s="386">
        <f t="shared" si="20"/>
        <v>0.56911579926941813</v>
      </c>
      <c r="F119" s="401">
        <f t="shared" si="21"/>
        <v>0.72436772178443487</v>
      </c>
      <c r="G119" s="403">
        <f t="shared" si="25"/>
        <v>-3.5967978510147706E-2</v>
      </c>
      <c r="H119" s="403">
        <f t="shared" si="26"/>
        <v>1.0359679785101477</v>
      </c>
      <c r="I119" s="403">
        <f t="shared" si="18"/>
        <v>0.35767841000041078</v>
      </c>
      <c r="J119" s="375">
        <f t="shared" si="19"/>
        <v>0.64232158999958922</v>
      </c>
      <c r="L119" s="385">
        <v>-0.67499999999999982</v>
      </c>
      <c r="M119" s="401">
        <f t="shared" si="27"/>
        <v>5.5204755373047809E-3</v>
      </c>
      <c r="N119" s="386">
        <f t="shared" si="28"/>
        <v>0.34700993791160684</v>
      </c>
      <c r="O119" s="401">
        <f t="shared" si="29"/>
        <v>0.61028333116791922</v>
      </c>
      <c r="P119" s="386">
        <f t="shared" si="30"/>
        <v>0.28101809076657908</v>
      </c>
      <c r="Q119" s="403">
        <f t="shared" si="33"/>
        <v>-7.5135659783219348E-4</v>
      </c>
      <c r="R119" s="403">
        <f t="shared" si="34"/>
        <v>0.35767841000041078</v>
      </c>
      <c r="S119" s="371">
        <f t="shared" si="35"/>
        <v>-3.5967978510147706E-2</v>
      </c>
      <c r="T119" s="403">
        <f t="shared" si="36"/>
        <v>0.67904092510756908</v>
      </c>
      <c r="U119" s="610">
        <f t="shared" si="37"/>
        <v>0.32095907489243092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0.36637185442869535</v>
      </c>
      <c r="C120" s="386">
        <f t="shared" si="23"/>
        <v>0.59418972455785346</v>
      </c>
      <c r="D120" s="401">
        <f t="shared" si="24"/>
        <v>3.2970145207632917E-2</v>
      </c>
      <c r="E120" s="386">
        <f t="shared" si="20"/>
        <v>0.55139473707703524</v>
      </c>
      <c r="F120" s="401">
        <f t="shared" si="21"/>
        <v>0.70181244311465418</v>
      </c>
      <c r="G120" s="403">
        <f t="shared" si="25"/>
        <v>-3.9086046897895632E-2</v>
      </c>
      <c r="H120" s="403">
        <f t="shared" si="26"/>
        <v>1.0390860468978955</v>
      </c>
      <c r="I120" s="403">
        <f t="shared" si="18"/>
        <v>0.38439253352604791</v>
      </c>
      <c r="J120" s="375">
        <f t="shared" si="19"/>
        <v>0.61560746647395215</v>
      </c>
      <c r="L120" s="385">
        <v>-0.64999999999999991</v>
      </c>
      <c r="M120" s="401">
        <f t="shared" si="27"/>
        <v>6.435109180347176E-3</v>
      </c>
      <c r="N120" s="386">
        <f t="shared" si="28"/>
        <v>0.36637185442869535</v>
      </c>
      <c r="O120" s="401">
        <f t="shared" si="29"/>
        <v>0.59418972455785346</v>
      </c>
      <c r="P120" s="386">
        <f t="shared" si="30"/>
        <v>0.30200664299613211</v>
      </c>
      <c r="Q120" s="403">
        <f t="shared" si="33"/>
        <v>-8.7562104351337198E-4</v>
      </c>
      <c r="R120" s="403">
        <f t="shared" si="34"/>
        <v>0.38439253352604791</v>
      </c>
      <c r="S120" s="371">
        <f t="shared" si="35"/>
        <v>-3.9086046897895667E-2</v>
      </c>
      <c r="T120" s="403">
        <f t="shared" si="36"/>
        <v>0.65556913441536113</v>
      </c>
      <c r="U120" s="610">
        <f t="shared" si="37"/>
        <v>0.34443086558463887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0.38596083218754074</v>
      </c>
      <c r="C121" s="386">
        <f t="shared" si="23"/>
        <v>0.57734162821136681</v>
      </c>
      <c r="D121" s="401">
        <f t="shared" si="24"/>
        <v>2.9189035469608382E-2</v>
      </c>
      <c r="E121" s="386">
        <f t="shared" si="20"/>
        <v>0.53285261026376685</v>
      </c>
      <c r="F121" s="401">
        <f t="shared" si="21"/>
        <v>0.67821211753239607</v>
      </c>
      <c r="G121" s="403">
        <f t="shared" si="25"/>
        <v>-4.1599703572883277E-2</v>
      </c>
      <c r="H121" s="403">
        <f t="shared" si="26"/>
        <v>1.0415997035728832</v>
      </c>
      <c r="I121" s="403">
        <f t="shared" si="18"/>
        <v>0.41148062378627148</v>
      </c>
      <c r="J121" s="375">
        <f t="shared" si="19"/>
        <v>0.58851937621372852</v>
      </c>
      <c r="L121" s="385">
        <v>-0.625</v>
      </c>
      <c r="M121" s="401">
        <f t="shared" si="27"/>
        <v>7.4813154284143479E-3</v>
      </c>
      <c r="N121" s="386">
        <f t="shared" si="28"/>
        <v>0.38596083218754074</v>
      </c>
      <c r="O121" s="401">
        <f t="shared" si="29"/>
        <v>0.57734162821136681</v>
      </c>
      <c r="P121" s="386">
        <f t="shared" si="30"/>
        <v>0.32328901060515847</v>
      </c>
      <c r="Q121" s="403">
        <f t="shared" si="33"/>
        <v>-1.0176918311058459E-3</v>
      </c>
      <c r="R121" s="403">
        <f t="shared" si="34"/>
        <v>0.41148062378627148</v>
      </c>
      <c r="S121" s="371">
        <f t="shared" si="35"/>
        <v>-4.1599703572883277E-2</v>
      </c>
      <c r="T121" s="403">
        <f t="shared" si="36"/>
        <v>0.63113677161771764</v>
      </c>
      <c r="U121" s="610">
        <f t="shared" si="37"/>
        <v>0.36886322838228236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0.40570646806598826</v>
      </c>
      <c r="C122" s="386">
        <f t="shared" si="23"/>
        <v>0.55982141812675013</v>
      </c>
      <c r="D122" s="401">
        <f t="shared" si="24"/>
        <v>2.5774968662011011E-2</v>
      </c>
      <c r="E122" s="386">
        <f t="shared" ref="E122:E153" si="38">C122+$B$13*B122+$B$13*D122</f>
        <v>0.51358224794230656</v>
      </c>
      <c r="F122" s="401">
        <f t="shared" si="21"/>
        <v>0.6536848974645717</v>
      </c>
      <c r="G122" s="403">
        <f t="shared" si="25"/>
        <v>-4.355468900916689E-2</v>
      </c>
      <c r="H122" s="403">
        <f t="shared" si="26"/>
        <v>1.0435546890091669</v>
      </c>
      <c r="I122" s="403">
        <f t="shared" si="18"/>
        <v>0.4388397320136545</v>
      </c>
      <c r="J122" s="375">
        <f t="shared" si="19"/>
        <v>0.56116026798634544</v>
      </c>
      <c r="L122" s="385">
        <v>-0.59999999999999964</v>
      </c>
      <c r="M122" s="401">
        <f t="shared" si="27"/>
        <v>8.6745208803091223E-3</v>
      </c>
      <c r="N122" s="386">
        <f t="shared" si="28"/>
        <v>0.40570646806598826</v>
      </c>
      <c r="O122" s="401">
        <f t="shared" si="29"/>
        <v>0.55982141812675013</v>
      </c>
      <c r="P122" s="386">
        <f t="shared" si="30"/>
        <v>0.34478430957812867</v>
      </c>
      <c r="Q122" s="403">
        <f t="shared" si="33"/>
        <v>-1.1796355091729658E-3</v>
      </c>
      <c r="R122" s="403">
        <f t="shared" si="34"/>
        <v>0.43883973201365473</v>
      </c>
      <c r="S122" s="371">
        <f t="shared" si="35"/>
        <v>-4.355468900916689E-2</v>
      </c>
      <c r="T122" s="403">
        <f t="shared" si="36"/>
        <v>0.60589459250468503</v>
      </c>
      <c r="U122" s="610">
        <f t="shared" si="37"/>
        <v>0.39410540749531497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0.42553451014376548</v>
      </c>
      <c r="C123" s="386">
        <f t="shared" si="23"/>
        <v>0.54171344378988051</v>
      </c>
      <c r="D123" s="401">
        <f t="shared" si="24"/>
        <v>2.2701376235911008E-2</v>
      </c>
      <c r="E123" s="386">
        <f t="shared" si="38"/>
        <v>0.49367880389840757</v>
      </c>
      <c r="F123" s="401">
        <f t="shared" si="21"/>
        <v>0.62835189417024928</v>
      </c>
      <c r="G123" s="403">
        <f t="shared" si="25"/>
        <v>-4.4996292033222064E-2</v>
      </c>
      <c r="H123" s="403">
        <f t="shared" si="26"/>
        <v>1.0449962920332221</v>
      </c>
      <c r="I123" s="403">
        <f t="shared" si="18"/>
        <v>0.46636157157143748</v>
      </c>
      <c r="J123" s="375">
        <f t="shared" si="19"/>
        <v>0.53363842842856246</v>
      </c>
      <c r="L123" s="385">
        <v>-0.57499999999999973</v>
      </c>
      <c r="M123" s="401">
        <f t="shared" si="27"/>
        <v>1.0031398196944763E-2</v>
      </c>
      <c r="N123" s="386">
        <f t="shared" si="28"/>
        <v>0.42553451014376548</v>
      </c>
      <c r="O123" s="401">
        <f t="shared" si="29"/>
        <v>0.54171344378988051</v>
      </c>
      <c r="P123" s="386">
        <f t="shared" si="30"/>
        <v>0.36640746208236674</v>
      </c>
      <c r="Q123" s="403">
        <f t="shared" si="33"/>
        <v>-1.3636791631559766E-3</v>
      </c>
      <c r="R123" s="403">
        <f t="shared" si="34"/>
        <v>0.46636157157143765</v>
      </c>
      <c r="S123" s="371">
        <f t="shared" si="35"/>
        <v>-4.4996292033221967E-2</v>
      </c>
      <c r="T123" s="403">
        <f t="shared" si="36"/>
        <v>0.57999839962494026</v>
      </c>
      <c r="U123" s="610">
        <f t="shared" si="37"/>
        <v>0.42000160037505974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0.44536731262962981</v>
      </c>
      <c r="C124" s="386">
        <f t="shared" si="23"/>
        <v>0.52310339380916304</v>
      </c>
      <c r="D124" s="401">
        <f t="shared" si="24"/>
        <v>1.9942431058003751E-2</v>
      </c>
      <c r="E124" s="386">
        <f t="shared" si="38"/>
        <v>0.47323905528742155</v>
      </c>
      <c r="F124" s="401">
        <f t="shared" si="21"/>
        <v>0.60233628512514281</v>
      </c>
      <c r="G124" s="403">
        <f t="shared" si="25"/>
        <v>-4.5969046195203714E-2</v>
      </c>
      <c r="H124" s="403">
        <f t="shared" si="26"/>
        <v>1.0459690461952038</v>
      </c>
      <c r="I124" s="403">
        <f t="shared" si="18"/>
        <v>0.49393318131631642</v>
      </c>
      <c r="J124" s="375">
        <f t="shared" si="19"/>
        <v>0.50606681868368364</v>
      </c>
      <c r="L124" s="385">
        <v>-0.54999999999999982</v>
      </c>
      <c r="M124" s="401">
        <f t="shared" si="27"/>
        <v>1.1569882171947876E-2</v>
      </c>
      <c r="N124" s="386">
        <f t="shared" si="28"/>
        <v>0.44536731262962981</v>
      </c>
      <c r="O124" s="401">
        <f t="shared" si="29"/>
        <v>0.52310339380916304</v>
      </c>
      <c r="P124" s="386">
        <f t="shared" si="30"/>
        <v>0.38806971765395165</v>
      </c>
      <c r="Q124" s="403">
        <f t="shared" si="33"/>
        <v>-1.5722104365203974E-3</v>
      </c>
      <c r="R124" s="403">
        <f t="shared" si="34"/>
        <v>0.49393318131631642</v>
      </c>
      <c r="S124" s="371">
        <f t="shared" si="35"/>
        <v>-4.5969046195203714E-2</v>
      </c>
      <c r="T124" s="403">
        <f t="shared" si="36"/>
        <v>0.55360807531540768</v>
      </c>
      <c r="U124" s="610">
        <f t="shared" si="37"/>
        <v>0.44639192468459232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0.46512433463831759</v>
      </c>
      <c r="C125" s="386">
        <f t="shared" si="23"/>
        <v>0.50407765589681031</v>
      </c>
      <c r="D125" s="401">
        <f t="shared" si="24"/>
        <v>1.7473191150745859E-2</v>
      </c>
      <c r="E125" s="386">
        <f t="shared" si="38"/>
        <v>0.45236069376103483</v>
      </c>
      <c r="F125" s="401">
        <f t="shared" si="21"/>
        <v>0.57576241177129295</v>
      </c>
      <c r="G125" s="403">
        <f t="shared" si="25"/>
        <v>-4.6516458581070765E-2</v>
      </c>
      <c r="H125" s="403">
        <f t="shared" si="26"/>
        <v>1.0465164585810707</v>
      </c>
      <c r="I125" s="403">
        <f t="shared" si="18"/>
        <v>0.52143764741854048</v>
      </c>
      <c r="J125" s="375">
        <f t="shared" si="19"/>
        <v>0.47856235258145952</v>
      </c>
      <c r="L125" s="385">
        <v>-0.52499999999999991</v>
      </c>
      <c r="M125" s="401">
        <f t="shared" si="27"/>
        <v>1.330917206040233E-2</v>
      </c>
      <c r="N125" s="386">
        <f t="shared" si="28"/>
        <v>0.46512433463831759</v>
      </c>
      <c r="O125" s="401">
        <f t="shared" si="29"/>
        <v>0.50407765589681031</v>
      </c>
      <c r="P125" s="386">
        <f t="shared" si="30"/>
        <v>0.40967922031191811</v>
      </c>
      <c r="Q125" s="403">
        <f t="shared" si="33"/>
        <v>-1.8077752273755749E-3</v>
      </c>
      <c r="R125" s="403">
        <f t="shared" si="34"/>
        <v>0.52143764741854048</v>
      </c>
      <c r="S125" s="371">
        <f t="shared" si="35"/>
        <v>-4.6516458581070785E-2</v>
      </c>
      <c r="T125" s="403">
        <f t="shared" si="36"/>
        <v>0.52688658638990593</v>
      </c>
      <c r="U125" s="610">
        <f t="shared" si="37"/>
        <v>0.47311341361009407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0.48472267763971943</v>
      </c>
      <c r="C126" s="386">
        <f t="shared" si="23"/>
        <v>0.48472267763971943</v>
      </c>
      <c r="D126" s="401">
        <f t="shared" si="24"/>
        <v>1.5269718221024409E-2</v>
      </c>
      <c r="E126" s="386">
        <f t="shared" si="38"/>
        <v>0.43114161594109823</v>
      </c>
      <c r="F126" s="401">
        <f t="shared" si="21"/>
        <v>0.54875487643573329</v>
      </c>
      <c r="G126" s="403">
        <f t="shared" si="25"/>
        <v>-4.6680770960385344E-2</v>
      </c>
      <c r="H126" s="403">
        <f t="shared" si="26"/>
        <v>1.0466807709603854</v>
      </c>
      <c r="I126" s="403">
        <f t="shared" si="18"/>
        <v>0.54875487643573329</v>
      </c>
      <c r="J126" s="375">
        <f t="shared" si="19"/>
        <v>0.45124512356426671</v>
      </c>
      <c r="L126" s="385">
        <v>-0.5</v>
      </c>
      <c r="M126" s="401">
        <f t="shared" si="27"/>
        <v>1.5269718221024409E-2</v>
      </c>
      <c r="N126" s="386">
        <f t="shared" si="28"/>
        <v>0.48472267763971943</v>
      </c>
      <c r="O126" s="401">
        <f t="shared" si="29"/>
        <v>0.48472267763971943</v>
      </c>
      <c r="P126" s="386">
        <f t="shared" si="30"/>
        <v>0.43114161594109823</v>
      </c>
      <c r="Q126" s="403">
        <f t="shared" si="33"/>
        <v>-2.0730727143120739E-3</v>
      </c>
      <c r="R126" s="403">
        <f t="shared" si="34"/>
        <v>0.54875487643573329</v>
      </c>
      <c r="S126" s="371">
        <f t="shared" si="35"/>
        <v>-4.6680770960385344E-2</v>
      </c>
      <c r="T126" s="403">
        <f t="shared" si="36"/>
        <v>0.4999989672389642</v>
      </c>
      <c r="U126" s="610">
        <f t="shared" si="37"/>
        <v>0.5000010327610358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0.50407765589681064</v>
      </c>
      <c r="C127" s="386">
        <f t="shared" si="23"/>
        <v>0.46512433463831732</v>
      </c>
      <c r="D127" s="401">
        <f t="shared" si="24"/>
        <v>1.3309172060402275E-2</v>
      </c>
      <c r="E127" s="386">
        <f t="shared" si="38"/>
        <v>0.40967922031191778</v>
      </c>
      <c r="F127" s="401">
        <f t="shared" si="21"/>
        <v>0.52143764741854004</v>
      </c>
      <c r="G127" s="403">
        <f t="shared" si="25"/>
        <v>-4.6502752770874865E-2</v>
      </c>
      <c r="H127" s="403">
        <f t="shared" si="26"/>
        <v>1.0465027527708748</v>
      </c>
      <c r="I127" s="403">
        <f t="shared" si="18"/>
        <v>0.57576241177129306</v>
      </c>
      <c r="J127" s="375">
        <f t="shared" si="19"/>
        <v>0.42423758822870694</v>
      </c>
      <c r="L127" s="385">
        <v>-0.47499999999999964</v>
      </c>
      <c r="M127" s="401">
        <f t="shared" si="27"/>
        <v>1.7473191150745915E-2</v>
      </c>
      <c r="N127" s="386">
        <f t="shared" si="28"/>
        <v>0.50407765589681064</v>
      </c>
      <c r="O127" s="401">
        <f t="shared" si="29"/>
        <v>0.46512433463831732</v>
      </c>
      <c r="P127" s="386">
        <f t="shared" si="30"/>
        <v>0.45236069376103516</v>
      </c>
      <c r="Q127" s="403">
        <f t="shared" si="33"/>
        <v>-2.3709473567360808E-3</v>
      </c>
      <c r="R127" s="403">
        <f t="shared" si="34"/>
        <v>0.57576241177129339</v>
      </c>
      <c r="S127" s="371">
        <f t="shared" si="35"/>
        <v>-4.6502752770874865E-2</v>
      </c>
      <c r="T127" s="403">
        <f t="shared" si="36"/>
        <v>0.47311128835631755</v>
      </c>
      <c r="U127" s="610">
        <f t="shared" si="37"/>
        <v>0.52688871164368245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0.52310339380916349</v>
      </c>
      <c r="C128" s="386">
        <f t="shared" si="23"/>
        <v>0.44536731262962942</v>
      </c>
      <c r="D128" s="401">
        <f t="shared" si="24"/>
        <v>1.1569882171947876E-2</v>
      </c>
      <c r="E128" s="386">
        <f t="shared" si="38"/>
        <v>0.38806971765395121</v>
      </c>
      <c r="F128" s="401">
        <f t="shared" si="21"/>
        <v>0.49393318131631586</v>
      </c>
      <c r="G128" s="403">
        <f t="shared" si="25"/>
        <v>-4.6021525101562009E-2</v>
      </c>
      <c r="H128" s="403">
        <f t="shared" si="26"/>
        <v>1.0460215251015621</v>
      </c>
      <c r="I128" s="403">
        <f t="shared" si="18"/>
        <v>0.60233628512514314</v>
      </c>
      <c r="J128" s="375">
        <f t="shared" si="19"/>
        <v>0.39766371487485686</v>
      </c>
      <c r="L128" s="385">
        <v>-0.44999999999999973</v>
      </c>
      <c r="M128" s="401">
        <f t="shared" si="27"/>
        <v>1.9942431058003751E-2</v>
      </c>
      <c r="N128" s="386">
        <f t="shared" si="28"/>
        <v>0.52310339380916349</v>
      </c>
      <c r="O128" s="401">
        <f t="shared" si="29"/>
        <v>0.44536731262962942</v>
      </c>
      <c r="P128" s="386">
        <f t="shared" si="30"/>
        <v>0.47323905528742205</v>
      </c>
      <c r="Q128" s="403">
        <f t="shared" si="33"/>
        <v>-2.7043775114232384E-3</v>
      </c>
      <c r="R128" s="403">
        <f t="shared" si="34"/>
        <v>0.60233628512514337</v>
      </c>
      <c r="S128" s="371">
        <f t="shared" si="35"/>
        <v>-4.6021525101562065E-2</v>
      </c>
      <c r="T128" s="403">
        <f t="shared" si="36"/>
        <v>0.44638961748784201</v>
      </c>
      <c r="U128" s="610">
        <f t="shared" si="37"/>
        <v>0.55361038251215799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0.54171344378988084</v>
      </c>
      <c r="C129" s="386">
        <f t="shared" si="23"/>
        <v>0.42553451014376509</v>
      </c>
      <c r="D129" s="401">
        <f t="shared" si="24"/>
        <v>1.0031398196944763E-2</v>
      </c>
      <c r="E129" s="386">
        <f t="shared" si="38"/>
        <v>0.36640746208236635</v>
      </c>
      <c r="F129" s="401">
        <f t="shared" si="21"/>
        <v>0.46636157157143721</v>
      </c>
      <c r="G129" s="403">
        <f t="shared" si="25"/>
        <v>-4.5274414550934866E-2</v>
      </c>
      <c r="H129" s="403">
        <f t="shared" si="26"/>
        <v>1.0452744145509349</v>
      </c>
      <c r="I129" s="403">
        <f t="shared" si="18"/>
        <v>0.62835189417024984</v>
      </c>
      <c r="J129" s="375">
        <f t="shared" si="19"/>
        <v>0.37164810582975016</v>
      </c>
      <c r="L129" s="385">
        <v>-0.42499999999999982</v>
      </c>
      <c r="M129" s="401">
        <f t="shared" si="27"/>
        <v>2.2701376235911119E-2</v>
      </c>
      <c r="N129" s="386">
        <f t="shared" si="28"/>
        <v>0.54171344378988084</v>
      </c>
      <c r="O129" s="401">
        <f t="shared" si="29"/>
        <v>0.42553451014376509</v>
      </c>
      <c r="P129" s="386">
        <f t="shared" si="30"/>
        <v>0.49367880389840796</v>
      </c>
      <c r="Q129" s="403">
        <f t="shared" si="33"/>
        <v>-3.0764603089470169E-3</v>
      </c>
      <c r="R129" s="403">
        <f t="shared" si="34"/>
        <v>0.62835189417024984</v>
      </c>
      <c r="S129" s="371">
        <f t="shared" si="35"/>
        <v>-4.5274414550934866E-2</v>
      </c>
      <c r="T129" s="403">
        <f t="shared" si="36"/>
        <v>0.41999898068963204</v>
      </c>
      <c r="U129" s="610">
        <f t="shared" si="37"/>
        <v>0.58000101931036796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0.55982141812675046</v>
      </c>
      <c r="C130" s="386">
        <f t="shared" si="23"/>
        <v>0.40570646806598792</v>
      </c>
      <c r="D130" s="401">
        <f t="shared" si="24"/>
        <v>8.6745208803091223E-3</v>
      </c>
      <c r="E130" s="386">
        <f t="shared" si="38"/>
        <v>0.34478430957812833</v>
      </c>
      <c r="F130" s="401">
        <f t="shared" si="21"/>
        <v>0.43883973201365428</v>
      </c>
      <c r="G130" s="403">
        <f t="shared" si="25"/>
        <v>-4.4296835603361832E-2</v>
      </c>
      <c r="H130" s="403">
        <f t="shared" si="26"/>
        <v>1.0442968356033617</v>
      </c>
      <c r="I130" s="403">
        <f t="shared" si="18"/>
        <v>0.65368489746457215</v>
      </c>
      <c r="J130" s="375">
        <f t="shared" si="19"/>
        <v>0.34631510253542785</v>
      </c>
      <c r="L130" s="385">
        <v>-0.39999999999999991</v>
      </c>
      <c r="M130" s="401">
        <f t="shared" si="27"/>
        <v>2.5774968662011066E-2</v>
      </c>
      <c r="N130" s="386">
        <f t="shared" si="28"/>
        <v>0.55982141812675046</v>
      </c>
      <c r="O130" s="401">
        <f t="shared" si="29"/>
        <v>0.40570646806598792</v>
      </c>
      <c r="P130" s="386">
        <f t="shared" si="30"/>
        <v>0.51358224794230689</v>
      </c>
      <c r="Q130" s="403">
        <f t="shared" si="33"/>
        <v>-3.4903924415869507E-3</v>
      </c>
      <c r="R130" s="403">
        <f t="shared" si="34"/>
        <v>0.65368489746457215</v>
      </c>
      <c r="S130" s="371">
        <f t="shared" si="35"/>
        <v>-4.429683560336186E-2</v>
      </c>
      <c r="T130" s="403">
        <f t="shared" si="36"/>
        <v>0.39410233058037669</v>
      </c>
      <c r="U130" s="610">
        <f t="shared" si="37"/>
        <v>0.60589766941962331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0.57734162821136681</v>
      </c>
      <c r="C131" s="386">
        <f t="shared" si="23"/>
        <v>0.38596083218754074</v>
      </c>
      <c r="D131" s="401">
        <f t="shared" si="24"/>
        <v>7.4813154284143479E-3</v>
      </c>
      <c r="E131" s="386">
        <f t="shared" si="38"/>
        <v>0.32328901060515847</v>
      </c>
      <c r="F131" s="401">
        <f t="shared" si="21"/>
        <v>0.41148062378627148</v>
      </c>
      <c r="G131" s="403">
        <f t="shared" si="25"/>
        <v>-4.3122199982802159E-2</v>
      </c>
      <c r="H131" s="403">
        <f t="shared" si="26"/>
        <v>1.0431221999828022</v>
      </c>
      <c r="I131" s="403">
        <f t="shared" ref="I131:I146" si="39">F91</f>
        <v>0.67821211753239607</v>
      </c>
      <c r="J131" s="375">
        <f t="shared" ref="J131:J146" si="40">1-I131</f>
        <v>0.32178788246760393</v>
      </c>
      <c r="L131" s="385">
        <v>-0.375</v>
      </c>
      <c r="M131" s="401">
        <f t="shared" si="27"/>
        <v>2.9189035469608382E-2</v>
      </c>
      <c r="N131" s="386">
        <f t="shared" si="28"/>
        <v>0.57734162821136681</v>
      </c>
      <c r="O131" s="401">
        <f t="shared" si="29"/>
        <v>0.38596083218754074</v>
      </c>
      <c r="P131" s="386">
        <f t="shared" si="30"/>
        <v>0.53285261026376685</v>
      </c>
      <c r="Q131" s="403">
        <f t="shared" si="33"/>
        <v>-3.9494465287118839E-3</v>
      </c>
      <c r="R131" s="403">
        <f t="shared" si="34"/>
        <v>0.67821211753239607</v>
      </c>
      <c r="S131" s="371">
        <f t="shared" si="35"/>
        <v>-4.3122199982802159E-2</v>
      </c>
      <c r="T131" s="403">
        <f t="shared" si="36"/>
        <v>0.368859528979118</v>
      </c>
      <c r="U131" s="610">
        <f t="shared" si="37"/>
        <v>0.631140471020882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0.59418972455785379</v>
      </c>
      <c r="C132" s="386">
        <f t="shared" si="23"/>
        <v>0.36637185442869502</v>
      </c>
      <c r="D132" s="401">
        <f t="shared" si="24"/>
        <v>6.4351091803471205E-3</v>
      </c>
      <c r="E132" s="386">
        <f t="shared" si="38"/>
        <v>0.30200664299613178</v>
      </c>
      <c r="F132" s="401">
        <f t="shared" si="21"/>
        <v>0.38439253352604752</v>
      </c>
      <c r="G132" s="403">
        <f t="shared" si="25"/>
        <v>-4.1781851304019076E-2</v>
      </c>
      <c r="H132" s="403">
        <f t="shared" si="26"/>
        <v>1.0417818513040191</v>
      </c>
      <c r="I132" s="403">
        <f t="shared" si="39"/>
        <v>0.70181244311465429</v>
      </c>
      <c r="J132" s="375">
        <f t="shared" si="40"/>
        <v>0.29818755688534571</v>
      </c>
      <c r="L132" s="385">
        <v>-0.34999999999999964</v>
      </c>
      <c r="M132" s="401">
        <f t="shared" si="27"/>
        <v>3.2970145207632973E-2</v>
      </c>
      <c r="N132" s="386">
        <f t="shared" si="28"/>
        <v>0.59418972455785379</v>
      </c>
      <c r="O132" s="401">
        <f t="shared" si="29"/>
        <v>0.36637185442869502</v>
      </c>
      <c r="P132" s="386">
        <f t="shared" si="30"/>
        <v>0.55139473707703557</v>
      </c>
      <c r="Q132" s="403">
        <f t="shared" si="33"/>
        <v>-4.4569427468150588E-3</v>
      </c>
      <c r="R132" s="403">
        <f t="shared" si="34"/>
        <v>0.70181244311465463</v>
      </c>
      <c r="S132" s="371">
        <f t="shared" si="35"/>
        <v>-4.1781851304019076E-2</v>
      </c>
      <c r="T132" s="403">
        <f t="shared" si="36"/>
        <v>0.34442635093617957</v>
      </c>
      <c r="U132" s="610">
        <f t="shared" si="37"/>
        <v>0.65557364906382043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0.61028333116791955</v>
      </c>
      <c r="C133" s="386">
        <f t="shared" si="23"/>
        <v>0.34700993791160645</v>
      </c>
      <c r="D133" s="401">
        <f t="shared" si="24"/>
        <v>5.5204755373047809E-3</v>
      </c>
      <c r="E133" s="386">
        <f t="shared" si="38"/>
        <v>0.28101809076657863</v>
      </c>
      <c r="F133" s="401">
        <f t="shared" si="21"/>
        <v>0.35767841000041023</v>
      </c>
      <c r="G133" s="403">
        <f t="shared" si="25"/>
        <v>-4.0305023243606915E-2</v>
      </c>
      <c r="H133" s="403">
        <f t="shared" si="26"/>
        <v>1.0403050232436069</v>
      </c>
      <c r="I133" s="403">
        <f t="shared" si="39"/>
        <v>0.72436772178443531</v>
      </c>
      <c r="J133" s="375">
        <f t="shared" si="40"/>
        <v>0.27563227821556469</v>
      </c>
      <c r="L133" s="385">
        <v>-0.32499999999999973</v>
      </c>
      <c r="M133" s="401">
        <f t="shared" si="27"/>
        <v>3.714543813117166E-2</v>
      </c>
      <c r="N133" s="386">
        <f t="shared" si="28"/>
        <v>0.61028333116791955</v>
      </c>
      <c r="O133" s="401">
        <f t="shared" si="29"/>
        <v>0.34700993791160645</v>
      </c>
      <c r="P133" s="386">
        <f t="shared" si="30"/>
        <v>0.56911579926941858</v>
      </c>
      <c r="Q133" s="403">
        <f t="shared" si="33"/>
        <v>-5.0162154395453845E-3</v>
      </c>
      <c r="R133" s="403">
        <f t="shared" si="34"/>
        <v>0.72436772178443543</v>
      </c>
      <c r="S133" s="371">
        <f t="shared" si="35"/>
        <v>-4.030502324360697E-2</v>
      </c>
      <c r="T133" s="403">
        <f t="shared" si="36"/>
        <v>0.32095351689871687</v>
      </c>
      <c r="U133" s="610">
        <f t="shared" si="37"/>
        <v>0.67904648310128313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0.62554266802121938</v>
      </c>
      <c r="C134" s="386">
        <f t="shared" si="23"/>
        <v>0.32794123045623713</v>
      </c>
      <c r="D134" s="401">
        <f t="shared" si="24"/>
        <v>4.7232060794422104E-3</v>
      </c>
      <c r="E134" s="386">
        <f t="shared" si="38"/>
        <v>0.26039957389046692</v>
      </c>
      <c r="F134" s="401">
        <f t="shared" si="21"/>
        <v>0.33143526560818681</v>
      </c>
      <c r="G134" s="403">
        <f t="shared" si="25"/>
        <v>-3.8718819391458603E-2</v>
      </c>
      <c r="H134" s="403">
        <f t="shared" si="26"/>
        <v>1.0387188193914585</v>
      </c>
      <c r="I134" s="403">
        <f t="shared" si="39"/>
        <v>0.74576363443783034</v>
      </c>
      <c r="J134" s="375">
        <f t="shared" si="40"/>
        <v>0.25423636556216966</v>
      </c>
      <c r="L134" s="385">
        <v>-0.29999999999999982</v>
      </c>
      <c r="M134" s="401">
        <f t="shared" si="27"/>
        <v>4.1742430141274489E-2</v>
      </c>
      <c r="N134" s="386">
        <f t="shared" si="28"/>
        <v>0.62554266802121938</v>
      </c>
      <c r="O134" s="401">
        <f t="shared" si="29"/>
        <v>0.32794123045623713</v>
      </c>
      <c r="P134" s="386">
        <f t="shared" si="30"/>
        <v>0.58592597946469127</v>
      </c>
      <c r="Q134" s="403">
        <f t="shared" si="33"/>
        <v>-5.6305744583516216E-3</v>
      </c>
      <c r="R134" s="403">
        <f t="shared" si="34"/>
        <v>0.74576363443783034</v>
      </c>
      <c r="S134" s="371">
        <f t="shared" si="35"/>
        <v>-3.8718819391458603E-2</v>
      </c>
      <c r="T134" s="403">
        <f t="shared" si="36"/>
        <v>0.29858575941197985</v>
      </c>
      <c r="U134" s="610">
        <f t="shared" si="37"/>
        <v>0.70141424058802015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0.63989115576750866</v>
      </c>
      <c r="C135" s="386">
        <f t="shared" si="23"/>
        <v>0.30922727038067366</v>
      </c>
      <c r="D135" s="401">
        <f t="shared" si="24"/>
        <v>4.0302727499248459E-3</v>
      </c>
      <c r="E135" s="386">
        <f t="shared" si="38"/>
        <v>0.24022223335193793</v>
      </c>
      <c r="F135" s="401">
        <f t="shared" si="21"/>
        <v>0.30575364823554407</v>
      </c>
      <c r="G135" s="403">
        <f t="shared" si="25"/>
        <v>-3.7048212913017547E-2</v>
      </c>
      <c r="H135" s="403">
        <f t="shared" si="26"/>
        <v>1.0370482129130176</v>
      </c>
      <c r="I135" s="403">
        <f t="shared" si="39"/>
        <v>0.76589054358545605</v>
      </c>
      <c r="J135" s="375">
        <f t="shared" si="40"/>
        <v>0.23410945641454395</v>
      </c>
      <c r="L135" s="385">
        <v>-0.27499999999999991</v>
      </c>
      <c r="M135" s="401">
        <f t="shared" si="27"/>
        <v>4.6788790416855908E-2</v>
      </c>
      <c r="N135" s="386">
        <f t="shared" si="28"/>
        <v>0.63989115576750866</v>
      </c>
      <c r="O135" s="401">
        <f t="shared" si="29"/>
        <v>0.30922727038067366</v>
      </c>
      <c r="P135" s="386">
        <f t="shared" si="30"/>
        <v>0.60173913850241922</v>
      </c>
      <c r="Q135" s="403">
        <f t="shared" si="33"/>
        <v>-6.3032610266701835E-3</v>
      </c>
      <c r="R135" s="403">
        <f t="shared" si="34"/>
        <v>0.76589054358545605</v>
      </c>
      <c r="S135" s="371">
        <f t="shared" si="35"/>
        <v>-3.7048212913017499E-2</v>
      </c>
      <c r="T135" s="403">
        <f t="shared" si="36"/>
        <v>0.27746093035423169</v>
      </c>
      <c r="U135" s="610">
        <f t="shared" si="37"/>
        <v>0.72253906964576831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0.6532559970567281</v>
      </c>
      <c r="C136" s="386">
        <f t="shared" si="23"/>
        <v>0.29092468772110347</v>
      </c>
      <c r="D136" s="401">
        <f t="shared" si="24"/>
        <v>3.4297819074483593E-3</v>
      </c>
      <c r="E136" s="386">
        <f t="shared" si="38"/>
        <v>0.22055177499167361</v>
      </c>
      <c r="F136" s="401">
        <f t="shared" si="21"/>
        <v>0.28071718794543887</v>
      </c>
      <c r="G136" s="403">
        <f t="shared" si="25"/>
        <v>-3.5316064148995456E-2</v>
      </c>
      <c r="H136" s="403">
        <f t="shared" si="26"/>
        <v>1.0353160641489954</v>
      </c>
      <c r="I136" s="403">
        <f t="shared" si="39"/>
        <v>0.78464430786857509</v>
      </c>
      <c r="J136" s="375">
        <f t="shared" si="40"/>
        <v>0.21535569213142491</v>
      </c>
      <c r="L136" s="385">
        <v>-0.25</v>
      </c>
      <c r="M136" s="401">
        <f t="shared" si="27"/>
        <v>5.2312093248286673E-2</v>
      </c>
      <c r="N136" s="386">
        <f t="shared" si="28"/>
        <v>0.6532559970567281</v>
      </c>
      <c r="O136" s="401">
        <f t="shared" si="29"/>
        <v>0.29092468772110347</v>
      </c>
      <c r="P136" s="386">
        <f t="shared" si="30"/>
        <v>0.61647345538087583</v>
      </c>
      <c r="Q136" s="403">
        <f t="shared" si="33"/>
        <v>-7.0373979697971462E-3</v>
      </c>
      <c r="R136" s="403">
        <f t="shared" si="34"/>
        <v>0.78464430786857509</v>
      </c>
      <c r="S136" s="371">
        <f t="shared" si="35"/>
        <v>-3.5316064148995456E-2</v>
      </c>
      <c r="T136" s="403">
        <f t="shared" si="36"/>
        <v>0.25770915425021756</v>
      </c>
      <c r="U136" s="610">
        <f t="shared" si="37"/>
        <v>0.74229084574978244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0.66556872935116029</v>
      </c>
      <c r="C137" s="386">
        <f t="shared" si="23"/>
        <v>0.2730849631624076</v>
      </c>
      <c r="D137" s="401">
        <f t="shared" si="24"/>
        <v>2.910921946299605E-3</v>
      </c>
      <c r="E137" s="386">
        <f t="shared" si="38"/>
        <v>0.20144817480929458</v>
      </c>
      <c r="F137" s="401">
        <f t="shared" si="21"/>
        <v>0.25640222188799555</v>
      </c>
      <c r="G137" s="403">
        <f t="shared" si="25"/>
        <v>-3.3543154297680206E-2</v>
      </c>
      <c r="H137" s="403">
        <f t="shared" si="26"/>
        <v>1.0335431542976803</v>
      </c>
      <c r="I137" s="403">
        <f t="shared" si="39"/>
        <v>0.8019270557869389</v>
      </c>
      <c r="J137" s="375">
        <f t="shared" si="40"/>
        <v>0.1980729442130611</v>
      </c>
      <c r="L137" s="385">
        <v>-0.22499999999999964</v>
      </c>
      <c r="M137" s="401">
        <f t="shared" si="27"/>
        <v>5.8339545084744371E-2</v>
      </c>
      <c r="N137" s="386">
        <f t="shared" si="28"/>
        <v>0.66556872935116029</v>
      </c>
      <c r="O137" s="401">
        <f t="shared" si="29"/>
        <v>0.2730849631624076</v>
      </c>
      <c r="P137" s="386">
        <f t="shared" si="30"/>
        <v>0.63005203515373143</v>
      </c>
      <c r="Q137" s="403">
        <f t="shared" si="33"/>
        <v>-7.835934208367137E-3</v>
      </c>
      <c r="R137" s="403">
        <f t="shared" si="34"/>
        <v>0.80192705578693912</v>
      </c>
      <c r="S137" s="371">
        <f t="shared" si="35"/>
        <v>-3.3543154297680206E-2</v>
      </c>
      <c r="T137" s="403">
        <f t="shared" si="36"/>
        <v>0.2394520327191082</v>
      </c>
      <c r="U137" s="610">
        <f t="shared" si="37"/>
        <v>0.7605479672808918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0.67676574450632632</v>
      </c>
      <c r="C138" s="386">
        <f t="shared" si="23"/>
        <v>0.25575424610540609</v>
      </c>
      <c r="D138" s="401">
        <f t="shared" si="24"/>
        <v>2.4639060623398712E-3</v>
      </c>
      <c r="E138" s="386">
        <f t="shared" si="38"/>
        <v>0.18296544748377883</v>
      </c>
      <c r="F138" s="401">
        <f t="shared" si="21"/>
        <v>0.232877499674461</v>
      </c>
      <c r="G138" s="403">
        <f t="shared" si="25"/>
        <v>-3.1748233361318927E-2</v>
      </c>
      <c r="H138" s="403">
        <f t="shared" si="26"/>
        <v>1.0317482333613188</v>
      </c>
      <c r="I138" s="403">
        <f t="shared" si="39"/>
        <v>0.81764791223444999</v>
      </c>
      <c r="J138" s="375">
        <f t="shared" si="40"/>
        <v>0.18235208776555001</v>
      </c>
      <c r="L138" s="625">
        <v>-0.19999999999999973</v>
      </c>
      <c r="M138" s="626">
        <f t="shared" si="27"/>
        <v>6.4897688337083315E-2</v>
      </c>
      <c r="N138" s="627">
        <f t="shared" si="28"/>
        <v>0.67676574450632632</v>
      </c>
      <c r="O138" s="626">
        <f t="shared" si="29"/>
        <v>0.25575424610540609</v>
      </c>
      <c r="P138" s="627">
        <f t="shared" si="30"/>
        <v>0.64240347974914302</v>
      </c>
      <c r="Q138" s="628">
        <f t="shared" si="33"/>
        <v>-8.7015834753244869E-3</v>
      </c>
      <c r="R138" s="628">
        <f t="shared" si="34"/>
        <v>0.81764791223444999</v>
      </c>
      <c r="S138" s="629">
        <f t="shared" si="35"/>
        <v>-3.1748233361318864E-2</v>
      </c>
      <c r="T138" s="628">
        <f t="shared" si="36"/>
        <v>0.22280190460219329</v>
      </c>
      <c r="U138" s="630">
        <f t="shared" si="37"/>
        <v>0.77719809539780671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0.68678877087103807</v>
      </c>
      <c r="C139" s="386">
        <f t="shared" si="23"/>
        <v>0.23897323241020335</v>
      </c>
      <c r="D139" s="401">
        <f t="shared" si="24"/>
        <v>2.0799116090506331E-3</v>
      </c>
      <c r="E139" s="386">
        <f t="shared" si="38"/>
        <v>0.16515147895198942</v>
      </c>
      <c r="F139" s="401">
        <f t="shared" si="21"/>
        <v>0.21020397028399815</v>
      </c>
      <c r="G139" s="403">
        <f t="shared" si="25"/>
        <v>-2.9948080588620724E-2</v>
      </c>
      <c r="H139" s="403">
        <f t="shared" si="26"/>
        <v>1.0299480805886208</v>
      </c>
      <c r="I139" s="403">
        <f t="shared" si="39"/>
        <v>0.83172367207531828</v>
      </c>
      <c r="J139" s="375">
        <f t="shared" si="40"/>
        <v>0.16827632792468172</v>
      </c>
      <c r="L139" s="385">
        <v>-0.17499999999999982</v>
      </c>
      <c r="M139" s="401">
        <f t="shared" si="27"/>
        <v>7.2012084024913214E-2</v>
      </c>
      <c r="N139" s="386">
        <f t="shared" si="28"/>
        <v>0.68678877087103807</v>
      </c>
      <c r="O139" s="401">
        <f t="shared" si="29"/>
        <v>0.23897323241020335</v>
      </c>
      <c r="P139" s="386">
        <f t="shared" si="30"/>
        <v>0.65346241718001885</v>
      </c>
      <c r="Q139" s="403">
        <f t="shared" si="33"/>
        <v>-9.6367572838773272E-3</v>
      </c>
      <c r="R139" s="403">
        <f t="shared" si="34"/>
        <v>0.83172367207531828</v>
      </c>
      <c r="S139" s="371">
        <f t="shared" si="35"/>
        <v>-2.9948080588620724E-2</v>
      </c>
      <c r="T139" s="403">
        <f t="shared" si="36"/>
        <v>0.20786116579717984</v>
      </c>
      <c r="U139" s="610">
        <f t="shared" si="37"/>
        <v>0.79213883420282016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0.69558531412978297</v>
      </c>
      <c r="C140" s="386">
        <f t="shared" si="23"/>
        <v>0.22277710146640023</v>
      </c>
      <c r="D140" s="401">
        <f t="shared" si="24"/>
        <v>1.751017344652106E-3</v>
      </c>
      <c r="E140" s="386">
        <f t="shared" si="38"/>
        <v>0.14804792296139677</v>
      </c>
      <c r="F140" s="401">
        <f t="shared" si="21"/>
        <v>0.18843465039651233</v>
      </c>
      <c r="G140" s="403">
        <f t="shared" si="25"/>
        <v>-2.8157575706928981E-2</v>
      </c>
      <c r="H140" s="403">
        <f t="shared" si="26"/>
        <v>1.028157575706929</v>
      </c>
      <c r="I140" s="403">
        <f t="shared" si="39"/>
        <v>0.84407941564093758</v>
      </c>
      <c r="J140" s="375">
        <f t="shared" si="40"/>
        <v>0.15592058435906242</v>
      </c>
      <c r="L140" s="385">
        <v>-0.14999999999999991</v>
      </c>
      <c r="M140" s="401">
        <f t="shared" si="27"/>
        <v>7.9706975909381417E-2</v>
      </c>
      <c r="N140" s="386">
        <f t="shared" si="28"/>
        <v>0.69558531412978297</v>
      </c>
      <c r="O140" s="401">
        <f t="shared" si="29"/>
        <v>0.22277710146640023</v>
      </c>
      <c r="P140" s="386">
        <f t="shared" si="30"/>
        <v>0.66316998512298686</v>
      </c>
      <c r="Q140" s="403">
        <f t="shared" si="33"/>
        <v>-1.064349224657497E-2</v>
      </c>
      <c r="R140" s="403">
        <f t="shared" si="34"/>
        <v>0.84407941564093758</v>
      </c>
      <c r="S140" s="371">
        <f t="shared" si="35"/>
        <v>-2.8157575706928933E-2</v>
      </c>
      <c r="T140" s="403">
        <f t="shared" si="36"/>
        <v>0.19472165231256633</v>
      </c>
      <c r="U140" s="610">
        <f t="shared" si="37"/>
        <v>0.80527834768743367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0.70310905358176323</v>
      </c>
      <c r="C141" s="386">
        <f t="shared" si="23"/>
        <v>0.20719551136977443</v>
      </c>
      <c r="D141" s="401">
        <f t="shared" si="24"/>
        <v>1.4701397235212799E-3</v>
      </c>
      <c r="E141" s="386">
        <f t="shared" si="38"/>
        <v>0.13169016060726044</v>
      </c>
      <c r="F141" s="401">
        <f t="shared" si="21"/>
        <v>0.16761457289178008</v>
      </c>
      <c r="G141" s="403">
        <f t="shared" si="25"/>
        <v>-2.6389779307356271E-2</v>
      </c>
      <c r="H141" s="403">
        <f t="shared" si="26"/>
        <v>1.0263897793073562</v>
      </c>
      <c r="I141" s="403">
        <f t="shared" si="39"/>
        <v>0.85464906167168531</v>
      </c>
      <c r="J141" s="375">
        <f t="shared" si="40"/>
        <v>0.14535093832831469</v>
      </c>
      <c r="L141" s="385">
        <v>-0.125</v>
      </c>
      <c r="M141" s="401">
        <f t="shared" si="27"/>
        <v>8.8004939299394458E-2</v>
      </c>
      <c r="N141" s="386">
        <f t="shared" si="28"/>
        <v>0.70310905358176323</v>
      </c>
      <c r="O141" s="401">
        <f t="shared" si="29"/>
        <v>0.20719551136977443</v>
      </c>
      <c r="P141" s="386">
        <f t="shared" si="30"/>
        <v>0.67147426534956212</v>
      </c>
      <c r="Q141" s="403">
        <f t="shared" si="33"/>
        <v>-1.1723371922685383E-2</v>
      </c>
      <c r="R141" s="403">
        <f t="shared" si="34"/>
        <v>0.85464906167168531</v>
      </c>
      <c r="S141" s="371">
        <f t="shared" si="35"/>
        <v>-2.6389779307356271E-2</v>
      </c>
      <c r="T141" s="403">
        <f t="shared" si="36"/>
        <v>0.18346408955835636</v>
      </c>
      <c r="U141" s="610">
        <f t="shared" si="37"/>
        <v>0.81653591044164364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0.70932019101168864</v>
      </c>
      <c r="C142" s="386">
        <f t="shared" si="23"/>
        <v>0.19225265015044435</v>
      </c>
      <c r="D142" s="401">
        <f t="shared" si="24"/>
        <v>1.2309692364944613E-3</v>
      </c>
      <c r="E142" s="386">
        <f t="shared" si="38"/>
        <v>0.11610732099650159</v>
      </c>
      <c r="F142" s="401">
        <f t="shared" si="21"/>
        <v>0.14778081315032182</v>
      </c>
      <c r="G142" s="403">
        <f t="shared" si="25"/>
        <v>-2.4656020821932811E-2</v>
      </c>
      <c r="H142" s="403">
        <f t="shared" si="26"/>
        <v>1.0246560208219329</v>
      </c>
      <c r="I142" s="403">
        <f t="shared" si="39"/>
        <v>0.86337585385637827</v>
      </c>
      <c r="J142" s="375">
        <f t="shared" si="40"/>
        <v>0.13662414614362173</v>
      </c>
      <c r="L142" s="617">
        <v>-9.9999999999999645E-2</v>
      </c>
      <c r="M142" s="618">
        <f t="shared" si="27"/>
        <v>9.6926518245368853E-2</v>
      </c>
      <c r="N142" s="619">
        <f t="shared" si="28"/>
        <v>0.70932019101168864</v>
      </c>
      <c r="O142" s="618">
        <f t="shared" si="29"/>
        <v>0.19225265015044435</v>
      </c>
      <c r="P142" s="619">
        <f t="shared" si="30"/>
        <v>0.67833066598681702</v>
      </c>
      <c r="Q142" s="620">
        <f t="shared" si="33"/>
        <v>-1.2877443451758602E-2</v>
      </c>
      <c r="R142" s="620">
        <f t="shared" si="34"/>
        <v>0.86337585385637827</v>
      </c>
      <c r="S142" s="621">
        <f t="shared" si="35"/>
        <v>-2.4656020821932811E-2</v>
      </c>
      <c r="T142" s="620">
        <f t="shared" si="36"/>
        <v>0.17415761041731315</v>
      </c>
      <c r="U142" s="622">
        <f t="shared" si="37"/>
        <v>0.82584238958268685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0.71418574975138038</v>
      </c>
      <c r="C143" s="386">
        <f t="shared" si="23"/>
        <v>0.17796734021738758</v>
      </c>
      <c r="D143" s="401">
        <f t="shared" si="24"/>
        <v>1.0279076584096547E-3</v>
      </c>
      <c r="E143" s="386">
        <f t="shared" si="38"/>
        <v>0.10132236036844647</v>
      </c>
      <c r="F143" s="401">
        <f t="shared" si="21"/>
        <v>0.12896258975788549</v>
      </c>
      <c r="G143" s="403">
        <f t="shared" si="25"/>
        <v>-2.2965992611874642E-2</v>
      </c>
      <c r="H143" s="403">
        <f t="shared" si="26"/>
        <v>1.0229659926118746</v>
      </c>
      <c r="I143" s="403">
        <f t="shared" si="39"/>
        <v>0.8702127777263845</v>
      </c>
      <c r="J143" s="375">
        <f t="shared" si="40"/>
        <v>0.1297872222736155</v>
      </c>
      <c r="L143" s="385">
        <v>-7.4999999999999734E-2</v>
      </c>
      <c r="M143" s="401">
        <f t="shared" si="27"/>
        <v>0.10648985532727923</v>
      </c>
      <c r="N143" s="386">
        <f t="shared" si="28"/>
        <v>0.71418574975138038</v>
      </c>
      <c r="O143" s="401">
        <f t="shared" si="29"/>
        <v>0.17796734021738758</v>
      </c>
      <c r="P143" s="386">
        <f t="shared" si="30"/>
        <v>0.68370224905962074</v>
      </c>
      <c r="Q143" s="403">
        <f t="shared" si="33"/>
        <v>-1.410612931495731E-2</v>
      </c>
      <c r="R143" s="403">
        <f t="shared" si="34"/>
        <v>0.87021277772638439</v>
      </c>
      <c r="S143" s="371">
        <f t="shared" si="35"/>
        <v>-2.2965992611874601E-2</v>
      </c>
      <c r="T143" s="403">
        <f t="shared" si="36"/>
        <v>0.16685934420044757</v>
      </c>
      <c r="U143" s="610">
        <f t="shared" si="37"/>
        <v>0.83314065579955243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0.71767982195420921</v>
      </c>
      <c r="C144" s="386">
        <f t="shared" si="23"/>
        <v>0.16435319247468377</v>
      </c>
      <c r="D144" s="401">
        <f t="shared" si="24"/>
        <v>8.5600692020770808E-4</v>
      </c>
      <c r="E144" s="386">
        <f t="shared" si="38"/>
        <v>8.7352196262907522E-2</v>
      </c>
      <c r="F144" s="401">
        <f t="shared" si="21"/>
        <v>0.11118143527390434</v>
      </c>
      <c r="G144" s="403">
        <f t="shared" si="25"/>
        <v>-2.1327848769104728E-2</v>
      </c>
      <c r="H144" s="403">
        <f t="shared" si="26"/>
        <v>1.0213278487691047</v>
      </c>
      <c r="I144" s="403">
        <f t="shared" si="39"/>
        <v>0.87512290523581215</v>
      </c>
      <c r="J144" s="375">
        <f t="shared" si="40"/>
        <v>0.12487709476418785</v>
      </c>
      <c r="L144" s="385">
        <v>-4.9999999999999822E-2</v>
      </c>
      <c r="M144" s="401">
        <f t="shared" si="27"/>
        <v>0.11671031868884363</v>
      </c>
      <c r="N144" s="386">
        <f t="shared" si="28"/>
        <v>0.71767982195420921</v>
      </c>
      <c r="O144" s="401">
        <f t="shared" si="29"/>
        <v>0.16435319247468377</v>
      </c>
      <c r="P144" s="386">
        <f t="shared" si="30"/>
        <v>0.68756000121781857</v>
      </c>
      <c r="Q144" s="403">
        <f t="shared" si="33"/>
        <v>-1.5409134651720158E-2</v>
      </c>
      <c r="R144" s="403">
        <f t="shared" si="34"/>
        <v>0.87512290523581215</v>
      </c>
      <c r="S144" s="371">
        <f t="shared" si="35"/>
        <v>-2.1327848769104728E-2</v>
      </c>
      <c r="T144" s="403">
        <f t="shared" si="36"/>
        <v>0.16161407818501272</v>
      </c>
      <c r="U144" s="610">
        <f t="shared" si="37"/>
        <v>0.83838592181498728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0.71978376250461662</v>
      </c>
      <c r="C145" s="386">
        <f t="shared" si="23"/>
        <v>0.1514188059400538</v>
      </c>
      <c r="D145" s="401">
        <f t="shared" si="24"/>
        <v>7.10910189294367E-4</v>
      </c>
      <c r="E145" s="386">
        <f t="shared" si="38"/>
        <v>7.4207892672699963E-2</v>
      </c>
      <c r="F145" s="401">
        <f t="shared" si="21"/>
        <v>9.4451431892686927E-2</v>
      </c>
      <c r="G145" s="403">
        <f t="shared" si="25"/>
        <v>-1.9748307318253267E-2</v>
      </c>
      <c r="H145" s="403">
        <f t="shared" si="26"/>
        <v>1.0197483073182532</v>
      </c>
      <c r="I145" s="403">
        <f t="shared" si="39"/>
        <v>0.87807966490147238</v>
      </c>
      <c r="J145" s="375">
        <f t="shared" si="40"/>
        <v>0.12192033509852762</v>
      </c>
      <c r="L145" s="385">
        <v>-2.4999999999999911E-2</v>
      </c>
      <c r="M145" s="401">
        <f t="shared" si="27"/>
        <v>0.12760013135351789</v>
      </c>
      <c r="N145" s="386">
        <f t="shared" si="28"/>
        <v>0.71978376250461662</v>
      </c>
      <c r="O145" s="401">
        <f t="shared" si="29"/>
        <v>0.1514188059400538</v>
      </c>
      <c r="P145" s="386">
        <f t="shared" si="30"/>
        <v>0.68988304597777073</v>
      </c>
      <c r="Q145" s="403">
        <f t="shared" si="33"/>
        <v>-1.678535064697452E-2</v>
      </c>
      <c r="R145" s="403">
        <f t="shared" si="34"/>
        <v>0.87807966490147238</v>
      </c>
      <c r="S145" s="371">
        <f t="shared" si="35"/>
        <v>-1.9748307318253236E-2</v>
      </c>
      <c r="T145" s="403">
        <f t="shared" si="36"/>
        <v>0.15845399306375541</v>
      </c>
      <c r="U145" s="610">
        <f t="shared" si="37"/>
        <v>0.84154600693624459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0.72048632836300031</v>
      </c>
      <c r="C146" s="386">
        <f t="shared" si="23"/>
        <v>0.1391680081676625</v>
      </c>
      <c r="D146" s="401">
        <f t="shared" si="24"/>
        <v>5.8879561742558595E-4</v>
      </c>
      <c r="E146" s="386">
        <f t="shared" si="38"/>
        <v>6.1894891561911372E-2</v>
      </c>
      <c r="F146" s="401">
        <f t="shared" si="21"/>
        <v>7.877950611870424E-2</v>
      </c>
      <c r="G146" s="403">
        <f t="shared" si="25"/>
        <v>-1.8232754592855411E-2</v>
      </c>
      <c r="H146" s="403">
        <f t="shared" si="26"/>
        <v>1.0182327545928553</v>
      </c>
      <c r="I146" s="403">
        <f t="shared" si="39"/>
        <v>0.87906703588731983</v>
      </c>
      <c r="J146" s="375">
        <f t="shared" si="40"/>
        <v>0.12093296411268017</v>
      </c>
      <c r="L146" s="633">
        <v>0</v>
      </c>
      <c r="M146" s="634">
        <f t="shared" si="27"/>
        <v>0.1391680081676625</v>
      </c>
      <c r="N146" s="635">
        <f t="shared" si="28"/>
        <v>0.72048632836300031</v>
      </c>
      <c r="O146" s="634">
        <f t="shared" si="29"/>
        <v>0.1391680081676625</v>
      </c>
      <c r="P146" s="635">
        <f t="shared" si="30"/>
        <v>0.69065879620916104</v>
      </c>
      <c r="Q146" s="636">
        <f t="shared" si="33"/>
        <v>-1.8232754592855411E-2</v>
      </c>
      <c r="R146" s="636">
        <f t="shared" si="34"/>
        <v>0.87906703588731983</v>
      </c>
      <c r="S146" s="637">
        <f t="shared" si="35"/>
        <v>-1.8232754592855411E-2</v>
      </c>
      <c r="T146" s="636">
        <f t="shared" si="36"/>
        <v>0.15739847329839107</v>
      </c>
      <c r="U146" s="638">
        <f t="shared" si="37"/>
        <v>0.84260152670160893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0.77719809539780649</v>
      </c>
      <c r="AD146">
        <f ca="1">OFFSET(H106,-AB146,0)</f>
        <v>0.76712250032553897</v>
      </c>
    </row>
    <row r="147" spans="1:30">
      <c r="A147" s="385">
        <v>1.0250000000000004</v>
      </c>
      <c r="B147" s="401">
        <f t="shared" si="22"/>
        <v>0.71978376250461651</v>
      </c>
      <c r="C147" s="386">
        <f t="shared" si="23"/>
        <v>0.12760013135351767</v>
      </c>
      <c r="D147" s="401">
        <f t="shared" si="24"/>
        <v>4.8632310136187407E-4</v>
      </c>
      <c r="E147" s="386">
        <f t="shared" si="38"/>
        <v>5.0413285681420977E-2</v>
      </c>
      <c r="F147" s="401">
        <f t="shared" si="21"/>
        <v>6.4165776004808051E-2</v>
      </c>
      <c r="G147" s="403"/>
      <c r="H147" s="403"/>
      <c r="I147" s="403"/>
      <c r="J147" s="375"/>
      <c r="L147" s="385">
        <v>2.5000000000000355E-2</v>
      </c>
      <c r="M147" s="401">
        <f t="shared" si="27"/>
        <v>0.15141880594005408</v>
      </c>
      <c r="N147" s="386">
        <f t="shared" si="28"/>
        <v>0.71978376250461651</v>
      </c>
      <c r="O147" s="401">
        <f t="shared" si="29"/>
        <v>0.12760013135351767</v>
      </c>
      <c r="P147" s="386">
        <f t="shared" si="30"/>
        <v>0.68988304597777073</v>
      </c>
      <c r="Q147" s="403">
        <f t="shared" si="33"/>
        <v>-1.9748307318253274E-2</v>
      </c>
      <c r="R147" s="403">
        <f t="shared" si="34"/>
        <v>0.87807966490147238</v>
      </c>
      <c r="S147" s="371">
        <f t="shared" si="35"/>
        <v>-1.6785350646974492E-2</v>
      </c>
      <c r="T147" s="403">
        <f t="shared" si="36"/>
        <v>0.15845399306375541</v>
      </c>
      <c r="U147" s="610">
        <f t="shared" si="37"/>
        <v>0.84154600693624459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0.7176798219542091</v>
      </c>
      <c r="C148" s="386">
        <f t="shared" si="23"/>
        <v>0.11671031868884346</v>
      </c>
      <c r="D148" s="401">
        <f t="shared" si="24"/>
        <v>4.0058429878381263E-4</v>
      </c>
      <c r="E148" s="386">
        <f t="shared" si="38"/>
        <v>3.9758127274459099E-2</v>
      </c>
      <c r="F148" s="401">
        <f t="shared" si="21"/>
        <v>5.0603944071111476E-2</v>
      </c>
      <c r="G148" s="403"/>
      <c r="H148" s="403"/>
      <c r="I148" s="403"/>
      <c r="J148" s="375"/>
      <c r="L148" s="385">
        <v>5.0000000000000266E-2</v>
      </c>
      <c r="M148" s="401">
        <f t="shared" si="27"/>
        <v>0.164353192474684</v>
      </c>
      <c r="N148" s="386">
        <f t="shared" si="28"/>
        <v>0.7176798219542091</v>
      </c>
      <c r="O148" s="401">
        <f t="shared" si="29"/>
        <v>0.11671031868884346</v>
      </c>
      <c r="P148" s="386">
        <f t="shared" si="30"/>
        <v>0.68756000121781846</v>
      </c>
      <c r="Q148" s="403">
        <f t="shared" si="33"/>
        <v>-2.1327848769104752E-2</v>
      </c>
      <c r="R148" s="403">
        <f t="shared" si="34"/>
        <v>0.87512290523581204</v>
      </c>
      <c r="S148" s="371">
        <f t="shared" si="35"/>
        <v>-1.5409134651720115E-2</v>
      </c>
      <c r="T148" s="403">
        <f t="shared" si="36"/>
        <v>0.16161407818501283</v>
      </c>
      <c r="U148" s="610">
        <f t="shared" si="37"/>
        <v>0.83838592181498717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0.71418574975138038</v>
      </c>
      <c r="C149" s="386">
        <f t="shared" si="23"/>
        <v>0.106489855327279</v>
      </c>
      <c r="D149" s="401">
        <f t="shared" si="24"/>
        <v>3.2905605088323631E-4</v>
      </c>
      <c r="E149" s="386">
        <f t="shared" si="38"/>
        <v>2.991976703951172E-2</v>
      </c>
      <c r="F149" s="401">
        <f t="shared" si="21"/>
        <v>3.8081728735266093E-2</v>
      </c>
      <c r="G149" s="403"/>
      <c r="H149" s="403"/>
      <c r="I149" s="403"/>
      <c r="J149" s="375"/>
      <c r="L149" s="385">
        <v>7.5000000000000178E-2</v>
      </c>
      <c r="M149" s="401">
        <f t="shared" si="27"/>
        <v>0.1779673402173878</v>
      </c>
      <c r="N149" s="386">
        <f t="shared" si="28"/>
        <v>0.71418574975138038</v>
      </c>
      <c r="O149" s="401">
        <f t="shared" si="29"/>
        <v>0.106489855327279</v>
      </c>
      <c r="P149" s="386">
        <f t="shared" si="30"/>
        <v>0.68370224905962074</v>
      </c>
      <c r="Q149" s="403">
        <f t="shared" si="33"/>
        <v>-2.2965992611874642E-2</v>
      </c>
      <c r="R149" s="403">
        <f t="shared" si="34"/>
        <v>0.87021277772638439</v>
      </c>
      <c r="S149" s="371">
        <f t="shared" si="35"/>
        <v>-1.410612931495731E-2</v>
      </c>
      <c r="T149" s="403">
        <f t="shared" si="36"/>
        <v>0.16685934420044757</v>
      </c>
      <c r="U149" s="610">
        <f t="shared" si="37"/>
        <v>0.83314065579955243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0.70932019101168864</v>
      </c>
      <c r="C150" s="386">
        <f t="shared" si="23"/>
        <v>9.6926518245368687E-2</v>
      </c>
      <c r="D150" s="401">
        <f t="shared" si="24"/>
        <v>2.6955728373778687E-4</v>
      </c>
      <c r="E150" s="386">
        <f t="shared" si="38"/>
        <v>2.0884217604629142E-2</v>
      </c>
      <c r="F150" s="401">
        <f t="shared" si="21"/>
        <v>2.6581326940730576E-2</v>
      </c>
      <c r="G150" s="403"/>
      <c r="H150" s="403"/>
      <c r="I150" s="403"/>
      <c r="J150" s="375"/>
      <c r="L150" s="617">
        <v>0.10000000000000009</v>
      </c>
      <c r="M150" s="618">
        <f t="shared" si="27"/>
        <v>0.19225265015044457</v>
      </c>
      <c r="N150" s="619">
        <f t="shared" si="28"/>
        <v>0.70932019101168864</v>
      </c>
      <c r="O150" s="618">
        <f t="shared" si="29"/>
        <v>9.6926518245368687E-2</v>
      </c>
      <c r="P150" s="619">
        <f t="shared" si="30"/>
        <v>0.67833066598681702</v>
      </c>
      <c r="Q150" s="620">
        <f t="shared" si="33"/>
        <v>-2.4656020821932842E-2</v>
      </c>
      <c r="R150" s="620">
        <f t="shared" si="34"/>
        <v>0.86337585385637827</v>
      </c>
      <c r="S150" s="621">
        <f t="shared" si="35"/>
        <v>-1.2877443451758579E-2</v>
      </c>
      <c r="T150" s="620">
        <f t="shared" si="36"/>
        <v>0.17415761041731315</v>
      </c>
      <c r="U150" s="622">
        <f t="shared" si="37"/>
        <v>0.82584238958268685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0.70310905358176323</v>
      </c>
      <c r="C151" s="386">
        <f t="shared" si="23"/>
        <v>8.8004939299394458E-2</v>
      </c>
      <c r="D151" s="401">
        <f t="shared" si="24"/>
        <v>2.2020939282263452E-4</v>
      </c>
      <c r="E151" s="386">
        <f t="shared" si="38"/>
        <v>1.2633535762323463E-2</v>
      </c>
      <c r="F151" s="401">
        <f t="shared" si="21"/>
        <v>1.6079900663422301E-2</v>
      </c>
      <c r="G151" s="403"/>
      <c r="H151" s="403"/>
      <c r="I151" s="403"/>
      <c r="J151" s="375"/>
      <c r="L151" s="385">
        <v>0.125</v>
      </c>
      <c r="M151" s="401">
        <f t="shared" si="27"/>
        <v>0.20719551136977443</v>
      </c>
      <c r="N151" s="386">
        <f t="shared" si="28"/>
        <v>0.70310905358176323</v>
      </c>
      <c r="O151" s="401">
        <f t="shared" si="29"/>
        <v>8.8004939299394458E-2</v>
      </c>
      <c r="P151" s="386">
        <f t="shared" si="30"/>
        <v>0.67147426534956212</v>
      </c>
      <c r="Q151" s="403">
        <f t="shared" si="33"/>
        <v>-2.6389779307356271E-2</v>
      </c>
      <c r="R151" s="403">
        <f t="shared" si="34"/>
        <v>0.85464906167168531</v>
      </c>
      <c r="S151" s="371">
        <f t="shared" si="35"/>
        <v>-1.1723371922685383E-2</v>
      </c>
      <c r="T151" s="403">
        <f t="shared" si="36"/>
        <v>0.18346408955835636</v>
      </c>
      <c r="U151" s="610">
        <f t="shared" si="37"/>
        <v>0.81653591044164364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0.69558531412978275</v>
      </c>
      <c r="C152" s="386">
        <f t="shared" si="23"/>
        <v>7.9706975909381306E-2</v>
      </c>
      <c r="D152" s="401">
        <f t="shared" si="24"/>
        <v>1.7940005836819539E-4</v>
      </c>
      <c r="E152" s="386">
        <f t="shared" si="38"/>
        <v>5.1462178113283116E-3</v>
      </c>
      <c r="F152" s="401">
        <f t="shared" si="21"/>
        <v>6.5500801007171818E-3</v>
      </c>
      <c r="G152" s="403"/>
      <c r="H152" s="403"/>
      <c r="I152" s="403"/>
      <c r="J152" s="375"/>
      <c r="L152" s="385">
        <v>0.15000000000000036</v>
      </c>
      <c r="M152" s="401">
        <f t="shared" si="27"/>
        <v>0.22277710146640056</v>
      </c>
      <c r="N152" s="386">
        <f t="shared" si="28"/>
        <v>0.69558531412978275</v>
      </c>
      <c r="O152" s="401">
        <f t="shared" si="29"/>
        <v>7.9706975909381306E-2</v>
      </c>
      <c r="P152" s="386">
        <f t="shared" si="30"/>
        <v>0.66316998512298664</v>
      </c>
      <c r="Q152" s="403">
        <f t="shared" si="33"/>
        <v>-2.8157575706929006E-2</v>
      </c>
      <c r="R152" s="403">
        <f t="shared" si="34"/>
        <v>0.84407941564093725</v>
      </c>
      <c r="S152" s="371">
        <f t="shared" si="35"/>
        <v>-1.0643492246574954E-2</v>
      </c>
      <c r="T152" s="403">
        <f t="shared" si="36"/>
        <v>0.19472165231256666</v>
      </c>
      <c r="U152" s="610">
        <f t="shared" si="37"/>
        <v>0.80527834768743334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0.68678877087103785</v>
      </c>
      <c r="C153" s="386">
        <f t="shared" si="23"/>
        <v>7.2012084024913103E-2</v>
      </c>
      <c r="D153" s="401">
        <f t="shared" si="24"/>
        <v>1.4575039308528659E-4</v>
      </c>
      <c r="E153" s="386">
        <f t="shared" si="38"/>
        <v>-1.6023974581554528E-3</v>
      </c>
      <c r="F153" s="401">
        <f t="shared" si="21"/>
        <v>-2.0395234109600777E-3</v>
      </c>
      <c r="G153" s="403"/>
      <c r="H153" s="403"/>
      <c r="I153" s="403"/>
      <c r="J153" s="375"/>
      <c r="L153" s="385">
        <v>0.17500000000000027</v>
      </c>
      <c r="M153" s="401">
        <f t="shared" si="27"/>
        <v>0.23897323241020357</v>
      </c>
      <c r="N153" s="386">
        <f t="shared" si="28"/>
        <v>0.68678877087103785</v>
      </c>
      <c r="O153" s="401">
        <f t="shared" si="29"/>
        <v>7.2012084024913103E-2</v>
      </c>
      <c r="P153" s="386">
        <f t="shared" si="30"/>
        <v>0.65346241718001863</v>
      </c>
      <c r="Q153" s="403">
        <f t="shared" si="33"/>
        <v>-2.9948080588620741E-2</v>
      </c>
      <c r="R153" s="403">
        <f t="shared" si="34"/>
        <v>0.83172367207531805</v>
      </c>
      <c r="S153" s="371">
        <f t="shared" si="35"/>
        <v>-9.636757283877289E-3</v>
      </c>
      <c r="T153" s="403">
        <f t="shared" si="36"/>
        <v>0.20786116579717995</v>
      </c>
      <c r="U153" s="610">
        <f t="shared" si="37"/>
        <v>0.79213883420282005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0.67676574450632621</v>
      </c>
      <c r="C154" s="386">
        <f t="shared" si="23"/>
        <v>6.4897688337083204E-2</v>
      </c>
      <c r="D154" s="401">
        <f t="shared" si="24"/>
        <v>1.1808528727996759E-4</v>
      </c>
      <c r="E154" s="386">
        <f t="shared" ref="E154:E185" si="41">C154+$B$13*B154+$B$13*D154</f>
        <v>-7.639723326016392E-3</v>
      </c>
      <c r="F154" s="401">
        <f t="shared" ref="F154:F186" si="42">$B$14*E154</f>
        <v>-9.7238013561281068E-3</v>
      </c>
      <c r="G154" s="403"/>
      <c r="H154" s="403"/>
      <c r="I154" s="403"/>
      <c r="J154" s="375"/>
      <c r="L154" s="385">
        <v>0.20000000000000018</v>
      </c>
      <c r="M154" s="401">
        <f t="shared" si="27"/>
        <v>0.25575424610540631</v>
      </c>
      <c r="N154" s="386">
        <f t="shared" si="28"/>
        <v>0.67676574450632621</v>
      </c>
      <c r="O154" s="401">
        <f t="shared" si="29"/>
        <v>6.4897688337083204E-2</v>
      </c>
      <c r="P154" s="386">
        <f t="shared" si="30"/>
        <v>0.64240347974914291</v>
      </c>
      <c r="Q154" s="403">
        <f t="shared" si="33"/>
        <v>-3.1748233361318962E-2</v>
      </c>
      <c r="R154" s="403">
        <f t="shared" si="34"/>
        <v>0.81764791223444988</v>
      </c>
      <c r="S154" s="371">
        <f t="shared" si="35"/>
        <v>-8.7015834753244869E-3</v>
      </c>
      <c r="T154" s="403">
        <f t="shared" si="36"/>
        <v>0.22280190460219351</v>
      </c>
      <c r="U154" s="610">
        <f t="shared" si="37"/>
        <v>0.77719809539780649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0.66556872935116007</v>
      </c>
      <c r="C155" s="386">
        <f t="shared" ref="C155:C197" si="44">0.5*SIGN(2*A155+$B$6)*ERF((2.563*(ABS(2*A155+$B$6)))/(2*SQRT(2)*$B$7))-0.5*SIGN(2*A155-$B$6)*ERF((2.563*(ABS(2*A155-$B$6)))/(2*SQRT(2)*$B$7))</f>
        <v>5.833954508474426E-2</v>
      </c>
      <c r="D155" s="401">
        <f t="shared" ref="D155:D197" si="45">0.5*SIGN(2*(A155+$B$6)+$B$6)*ERF((2.563*(ABS(2*(A155+$B$6)+$B$6)))/(2*SQRT(2)*$B$7))-0.5*SIGN(2*(A155+$B$6)-$B$6)*ERF((2.563*(ABS(2*(A155+$B$6)-$B$6)))/(2*SQRT(2)*$B$7))</f>
        <v>9.5406788675145293E-5</v>
      </c>
      <c r="E155" s="386">
        <f t="shared" si="41"/>
        <v>-1.2995522096960938E-2</v>
      </c>
      <c r="F155" s="401">
        <f t="shared" si="42"/>
        <v>-1.6540635046258009E-2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0.27308496316240793</v>
      </c>
      <c r="N155" s="386">
        <f t="shared" ref="N155:N218" si="47">0.5*SIGN(2*L155+$B$6)*ERF((2.563*(ABS(2*L155+$B$6)))/(2*SQRT(2)*$B$7))-0.5*SIGN(2*L155-$B$6)*ERF((2.563*(ABS(2*L155-$B$6)))/(2*SQRT(2)*$B$7))</f>
        <v>0.66556872935116007</v>
      </c>
      <c r="O155" s="401">
        <f t="shared" ref="O155:O218" si="48">0.5*SIGN(2*(L155+$B$6)+$B$6)*ERF((2.563*(ABS(2*(L155+$B$6)+$B$6)))/(2*SQRT(2)*$B$7))-0.5*SIGN(2*(L155+$B$6)-$B$6)*ERF((2.563*(ABS(2*(L155+$B$6)-$B$6)))/(2*SQRT(2)*$B$7))</f>
        <v>5.833954508474426E-2</v>
      </c>
      <c r="P155" s="386">
        <f t="shared" ref="P155:P218" si="49">N155+$B$13*M155+$B$13*O155</f>
        <v>0.6300520351537312</v>
      </c>
      <c r="Q155" s="403">
        <f t="shared" si="33"/>
        <v>-3.3543154297680254E-2</v>
      </c>
      <c r="R155" s="403">
        <f t="shared" si="34"/>
        <v>0.80192705578693879</v>
      </c>
      <c r="S155" s="371">
        <f t="shared" si="35"/>
        <v>-7.8359342083671214E-3</v>
      </c>
      <c r="T155" s="403">
        <f t="shared" si="36"/>
        <v>0.23945203271910864</v>
      </c>
      <c r="U155" s="610">
        <f t="shared" si="37"/>
        <v>0.76054796728089136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0.6532559970567281</v>
      </c>
      <c r="C156" s="386">
        <f t="shared" si="44"/>
        <v>5.2312093248286673E-2</v>
      </c>
      <c r="D156" s="401">
        <f t="shared" si="45"/>
        <v>7.6870334417444841E-5</v>
      </c>
      <c r="E156" s="386">
        <f t="shared" si="41"/>
        <v>-1.7701508892918508E-2</v>
      </c>
      <c r="F156" s="401">
        <f t="shared" si="42"/>
        <v>-2.2530391328742919E-2</v>
      </c>
      <c r="G156" s="403"/>
      <c r="H156" s="403"/>
      <c r="I156" s="403"/>
      <c r="J156" s="375"/>
      <c r="L156" s="385">
        <v>0.25</v>
      </c>
      <c r="M156" s="401">
        <f t="shared" si="46"/>
        <v>0.29092468772110347</v>
      </c>
      <c r="N156" s="386">
        <f t="shared" si="47"/>
        <v>0.6532559970567281</v>
      </c>
      <c r="O156" s="401">
        <f t="shared" si="48"/>
        <v>5.2312093248286673E-2</v>
      </c>
      <c r="P156" s="386">
        <f t="shared" si="49"/>
        <v>0.61647345538087583</v>
      </c>
      <c r="Q156" s="403">
        <f t="shared" si="33"/>
        <v>-3.5316064148995456E-2</v>
      </c>
      <c r="R156" s="403">
        <f t="shared" si="34"/>
        <v>0.78464430786857509</v>
      </c>
      <c r="S156" s="371">
        <f t="shared" si="35"/>
        <v>-7.0373979697971462E-3</v>
      </c>
      <c r="T156" s="403">
        <f t="shared" si="36"/>
        <v>0.25770915425021756</v>
      </c>
      <c r="U156" s="610">
        <f t="shared" si="37"/>
        <v>0.74229084574978244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0.63989115576750843</v>
      </c>
      <c r="C157" s="386">
        <f t="shared" si="44"/>
        <v>4.6788790416855797E-2</v>
      </c>
      <c r="D157" s="401">
        <f t="shared" si="45"/>
        <v>6.176363980542332E-5</v>
      </c>
      <c r="E157" s="386">
        <f t="shared" si="41"/>
        <v>-2.1790966281136477E-2</v>
      </c>
      <c r="F157" s="401">
        <f t="shared" si="42"/>
        <v>-2.7735432087478987E-2</v>
      </c>
      <c r="G157" s="403"/>
      <c r="H157" s="403"/>
      <c r="I157" s="403"/>
      <c r="J157" s="375"/>
      <c r="L157" s="385">
        <v>0.27500000000000036</v>
      </c>
      <c r="M157" s="401">
        <f t="shared" si="46"/>
        <v>0.30922727038067399</v>
      </c>
      <c r="N157" s="386">
        <f t="shared" si="47"/>
        <v>0.63989115576750843</v>
      </c>
      <c r="O157" s="401">
        <f t="shared" si="48"/>
        <v>4.6788790416855797E-2</v>
      </c>
      <c r="P157" s="386">
        <f t="shared" si="49"/>
        <v>0.601739138502419</v>
      </c>
      <c r="Q157" s="403">
        <f t="shared" si="33"/>
        <v>-3.7048212913017561E-2</v>
      </c>
      <c r="R157" s="403">
        <f t="shared" si="34"/>
        <v>0.76589054358545572</v>
      </c>
      <c r="S157" s="371">
        <f t="shared" si="35"/>
        <v>-6.3032610266701679E-3</v>
      </c>
      <c r="T157" s="403">
        <f t="shared" si="36"/>
        <v>0.27746093035423192</v>
      </c>
      <c r="U157" s="610">
        <f t="shared" si="37"/>
        <v>0.72253906964576808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0.62554266802121916</v>
      </c>
      <c r="C158" s="386">
        <f t="shared" si="44"/>
        <v>4.1742430141274378E-2</v>
      </c>
      <c r="D158" s="401">
        <f t="shared" si="45"/>
        <v>4.9488041283796136E-5</v>
      </c>
      <c r="E158" s="386">
        <f t="shared" si="41"/>
        <v>-2.5298373258252294E-2</v>
      </c>
      <c r="F158" s="401">
        <f t="shared" si="42"/>
        <v>-3.2199642015661764E-2</v>
      </c>
      <c r="G158" s="403"/>
      <c r="H158" s="403"/>
      <c r="I158" s="403"/>
      <c r="J158" s="375"/>
      <c r="L158" s="385">
        <v>0.30000000000000027</v>
      </c>
      <c r="M158" s="401">
        <f t="shared" si="46"/>
        <v>0.32794123045623746</v>
      </c>
      <c r="N158" s="386">
        <f t="shared" si="47"/>
        <v>0.62554266802121916</v>
      </c>
      <c r="O158" s="401">
        <f t="shared" si="48"/>
        <v>4.1742430141274378E-2</v>
      </c>
      <c r="P158" s="386">
        <f t="shared" si="49"/>
        <v>0.58592597946469105</v>
      </c>
      <c r="Q158" s="403">
        <f t="shared" si="33"/>
        <v>-3.8718819391458645E-2</v>
      </c>
      <c r="R158" s="403">
        <f t="shared" si="34"/>
        <v>0.74576363443783011</v>
      </c>
      <c r="S158" s="371">
        <f t="shared" si="35"/>
        <v>-5.6305744583515982E-3</v>
      </c>
      <c r="T158" s="403">
        <f t="shared" si="36"/>
        <v>0.29858575941198007</v>
      </c>
      <c r="U158" s="610">
        <f t="shared" si="37"/>
        <v>0.70141424058801993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0.61028333116791922</v>
      </c>
      <c r="C159" s="386">
        <f t="shared" si="44"/>
        <v>3.7145438131171604E-2</v>
      </c>
      <c r="D159" s="401">
        <f t="shared" si="45"/>
        <v>3.9542089270983016E-5</v>
      </c>
      <c r="E159" s="386">
        <f t="shared" si="41"/>
        <v>-2.8259051614670971E-2</v>
      </c>
      <c r="F159" s="401">
        <f t="shared" si="42"/>
        <v>-3.5967978510147706E-2</v>
      </c>
      <c r="G159" s="403"/>
      <c r="H159" s="403"/>
      <c r="I159" s="403"/>
      <c r="J159" s="375"/>
      <c r="L159" s="385">
        <v>0.32500000000000018</v>
      </c>
      <c r="M159" s="401">
        <f t="shared" si="46"/>
        <v>0.34700993791160684</v>
      </c>
      <c r="N159" s="386">
        <f t="shared" si="47"/>
        <v>0.61028333116791922</v>
      </c>
      <c r="O159" s="401">
        <f t="shared" si="48"/>
        <v>3.7145438131171604E-2</v>
      </c>
      <c r="P159" s="386">
        <f t="shared" si="49"/>
        <v>0.56911579926941813</v>
      </c>
      <c r="Q159" s="403">
        <f t="shared" si="33"/>
        <v>-4.0305023243606977E-2</v>
      </c>
      <c r="R159" s="403">
        <f t="shared" si="34"/>
        <v>0.72436772178443487</v>
      </c>
      <c r="S159" s="371">
        <f t="shared" si="35"/>
        <v>-5.0162154395453845E-3</v>
      </c>
      <c r="T159" s="403">
        <f t="shared" si="36"/>
        <v>0.32095351689871743</v>
      </c>
      <c r="U159" s="610">
        <f t="shared" si="37"/>
        <v>0.67904648310128257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0.59418972455785346</v>
      </c>
      <c r="C160" s="386">
        <f t="shared" si="44"/>
        <v>3.2970145207632917E-2</v>
      </c>
      <c r="D160" s="401">
        <f t="shared" si="45"/>
        <v>3.1507188557877708E-5</v>
      </c>
      <c r="E160" s="386">
        <f t="shared" si="41"/>
        <v>-3.0708832201661228E-2</v>
      </c>
      <c r="F160" s="401">
        <f t="shared" si="42"/>
        <v>-3.9086046897895632E-2</v>
      </c>
      <c r="G160" s="403"/>
      <c r="H160" s="403"/>
      <c r="I160" s="403"/>
      <c r="J160" s="375"/>
      <c r="L160" s="385">
        <v>0.35000000000000009</v>
      </c>
      <c r="M160" s="401">
        <f t="shared" si="46"/>
        <v>0.36637185442869535</v>
      </c>
      <c r="N160" s="386">
        <f t="shared" si="47"/>
        <v>0.59418972455785346</v>
      </c>
      <c r="O160" s="401">
        <f t="shared" si="48"/>
        <v>3.2970145207632917E-2</v>
      </c>
      <c r="P160" s="386">
        <f t="shared" si="49"/>
        <v>0.55139473707703524</v>
      </c>
      <c r="Q160" s="403">
        <f t="shared" si="33"/>
        <v>-4.1781851304019048E-2</v>
      </c>
      <c r="R160" s="403">
        <f t="shared" si="34"/>
        <v>0.70181244311465418</v>
      </c>
      <c r="S160" s="371">
        <f t="shared" si="35"/>
        <v>-4.4569427468150518E-3</v>
      </c>
      <c r="T160" s="403">
        <f t="shared" si="36"/>
        <v>0.3444263509361799</v>
      </c>
      <c r="U160" s="610">
        <f t="shared" si="37"/>
        <v>0.6555736490638201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0.57734162821136681</v>
      </c>
      <c r="C161" s="386">
        <f t="shared" si="44"/>
        <v>2.9189035469608382E-2</v>
      </c>
      <c r="D161" s="401">
        <f t="shared" si="45"/>
        <v>2.5035089517344566E-5</v>
      </c>
      <c r="E161" s="386">
        <f t="shared" si="41"/>
        <v>-3.2683743126944317E-2</v>
      </c>
      <c r="F161" s="401">
        <f t="shared" si="42"/>
        <v>-4.1599703572883277E-2</v>
      </c>
      <c r="G161" s="403"/>
      <c r="H161" s="403"/>
      <c r="I161" s="403"/>
      <c r="J161" s="375"/>
      <c r="L161" s="385">
        <v>0.375</v>
      </c>
      <c r="M161" s="401">
        <f t="shared" si="46"/>
        <v>0.38596083218754074</v>
      </c>
      <c r="N161" s="386">
        <f t="shared" si="47"/>
        <v>0.57734162821136681</v>
      </c>
      <c r="O161" s="401">
        <f t="shared" si="48"/>
        <v>2.9189035469608382E-2</v>
      </c>
      <c r="P161" s="386">
        <f t="shared" si="49"/>
        <v>0.53285261026376685</v>
      </c>
      <c r="Q161" s="403">
        <f t="shared" si="33"/>
        <v>-4.3122199982802159E-2</v>
      </c>
      <c r="R161" s="403">
        <f t="shared" si="34"/>
        <v>0.67821211753239607</v>
      </c>
      <c r="S161" s="371">
        <f t="shared" si="35"/>
        <v>-3.9494465287118839E-3</v>
      </c>
      <c r="T161" s="403">
        <f t="shared" si="36"/>
        <v>0.368859528979118</v>
      </c>
      <c r="U161" s="610">
        <f t="shared" si="37"/>
        <v>0.631140471020882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0.55982141812675013</v>
      </c>
      <c r="C162" s="386">
        <f t="shared" si="44"/>
        <v>2.5774968662011011E-2</v>
      </c>
      <c r="D162" s="401">
        <f t="shared" si="45"/>
        <v>1.9837041450976312E-5</v>
      </c>
      <c r="E162" s="386">
        <f t="shared" si="41"/>
        <v>-3.4219721423146922E-2</v>
      </c>
      <c r="F162" s="401">
        <f t="shared" si="42"/>
        <v>-4.355468900916689E-2</v>
      </c>
      <c r="G162" s="403"/>
      <c r="H162" s="403"/>
      <c r="I162" s="403"/>
      <c r="J162" s="375"/>
      <c r="L162" s="385">
        <v>0.40000000000000036</v>
      </c>
      <c r="M162" s="401">
        <f t="shared" si="46"/>
        <v>0.40570646806598826</v>
      </c>
      <c r="N162" s="386">
        <f t="shared" si="47"/>
        <v>0.55982141812675013</v>
      </c>
      <c r="O162" s="401">
        <f t="shared" si="48"/>
        <v>2.5774968662011011E-2</v>
      </c>
      <c r="P162" s="386">
        <f t="shared" si="49"/>
        <v>0.51358224794230656</v>
      </c>
      <c r="Q162" s="403">
        <f t="shared" si="33"/>
        <v>-4.429683560336186E-2</v>
      </c>
      <c r="R162" s="403">
        <f t="shared" si="34"/>
        <v>0.6536848974645717</v>
      </c>
      <c r="S162" s="371">
        <f t="shared" si="35"/>
        <v>-3.4903924415869429E-3</v>
      </c>
      <c r="T162" s="403">
        <f t="shared" si="36"/>
        <v>0.39410233058037714</v>
      </c>
      <c r="U162" s="610">
        <f t="shared" si="37"/>
        <v>0.60589766941962286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0.54171344378988051</v>
      </c>
      <c r="C163" s="386">
        <f t="shared" si="44"/>
        <v>2.2701376235911008E-2</v>
      </c>
      <c r="D163" s="401">
        <f t="shared" si="45"/>
        <v>1.56744294239064E-5</v>
      </c>
      <c r="E163" s="386">
        <f t="shared" si="41"/>
        <v>-3.5352349275811684E-2</v>
      </c>
      <c r="F163" s="401">
        <f t="shared" si="42"/>
        <v>-4.4996292033222064E-2</v>
      </c>
      <c r="G163" s="403"/>
      <c r="H163" s="403"/>
      <c r="I163" s="403"/>
      <c r="J163" s="375"/>
      <c r="L163" s="385">
        <v>0.42500000000000027</v>
      </c>
      <c r="M163" s="401">
        <f t="shared" si="46"/>
        <v>0.42553451014376548</v>
      </c>
      <c r="N163" s="386">
        <f t="shared" si="47"/>
        <v>0.54171344378988051</v>
      </c>
      <c r="O163" s="401">
        <f t="shared" si="48"/>
        <v>2.2701376235911008E-2</v>
      </c>
      <c r="P163" s="386">
        <f t="shared" si="49"/>
        <v>0.49367880389840757</v>
      </c>
      <c r="Q163" s="403">
        <f t="shared" si="33"/>
        <v>-4.5274414550934901E-2</v>
      </c>
      <c r="R163" s="403">
        <f t="shared" si="34"/>
        <v>0.62835189417024928</v>
      </c>
      <c r="S163" s="371">
        <f t="shared" si="35"/>
        <v>-3.0764603089470017E-3</v>
      </c>
      <c r="T163" s="403">
        <f t="shared" si="36"/>
        <v>0.41999898068963271</v>
      </c>
      <c r="U163" s="610">
        <f t="shared" si="37"/>
        <v>0.58000101931036729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0.52310339380916304</v>
      </c>
      <c r="C164" s="386">
        <f t="shared" si="44"/>
        <v>1.9942431058003751E-2</v>
      </c>
      <c r="D164" s="401">
        <f t="shared" si="45"/>
        <v>1.2350727299992315E-5</v>
      </c>
      <c r="E164" s="386">
        <f t="shared" si="41"/>
        <v>-3.6116615470645791E-2</v>
      </c>
      <c r="F164" s="401">
        <f t="shared" si="42"/>
        <v>-4.5969046195203714E-2</v>
      </c>
      <c r="G164" s="403"/>
      <c r="H164" s="403"/>
      <c r="I164" s="403"/>
      <c r="J164" s="375"/>
      <c r="L164" s="385">
        <v>0.45000000000000018</v>
      </c>
      <c r="M164" s="401">
        <f t="shared" si="46"/>
        <v>0.44536731262962981</v>
      </c>
      <c r="N164" s="386">
        <f t="shared" si="47"/>
        <v>0.52310339380916304</v>
      </c>
      <c r="O164" s="401">
        <f t="shared" si="48"/>
        <v>1.9942431058003751E-2</v>
      </c>
      <c r="P164" s="386">
        <f t="shared" si="49"/>
        <v>0.47323905528742155</v>
      </c>
      <c r="Q164" s="403">
        <f t="shared" si="33"/>
        <v>-4.6021525101562058E-2</v>
      </c>
      <c r="R164" s="403">
        <f t="shared" si="34"/>
        <v>0.60233628512514281</v>
      </c>
      <c r="S164" s="371">
        <f t="shared" si="35"/>
        <v>-2.7043775114232384E-3</v>
      </c>
      <c r="T164" s="403">
        <f t="shared" si="36"/>
        <v>0.44638961748784256</v>
      </c>
      <c r="U164" s="610">
        <f t="shared" si="37"/>
        <v>0.55361038251215744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0.50407765589681031</v>
      </c>
      <c r="C165" s="386">
        <f t="shared" si="44"/>
        <v>1.7473191150745859E-2</v>
      </c>
      <c r="D165" s="401">
        <f t="shared" si="45"/>
        <v>9.7046119078569859E-6</v>
      </c>
      <c r="E165" s="386">
        <f t="shared" si="41"/>
        <v>-3.6546702328664867E-2</v>
      </c>
      <c r="F165" s="401">
        <f t="shared" si="42"/>
        <v>-4.6516458581070765E-2</v>
      </c>
      <c r="G165" s="403"/>
      <c r="H165" s="403"/>
      <c r="I165" s="403"/>
      <c r="J165" s="375"/>
      <c r="L165" s="385">
        <v>0.47500000000000009</v>
      </c>
      <c r="M165" s="401">
        <f t="shared" si="46"/>
        <v>0.46512433463831759</v>
      </c>
      <c r="N165" s="386">
        <f t="shared" si="47"/>
        <v>0.50407765589681031</v>
      </c>
      <c r="O165" s="401">
        <f t="shared" si="48"/>
        <v>1.7473191150745859E-2</v>
      </c>
      <c r="P165" s="386">
        <f t="shared" si="49"/>
        <v>0.45236069376103483</v>
      </c>
      <c r="Q165" s="403">
        <f t="shared" si="33"/>
        <v>-4.6502752770874831E-2</v>
      </c>
      <c r="R165" s="403">
        <f t="shared" si="34"/>
        <v>0.57576241177129295</v>
      </c>
      <c r="S165" s="371">
        <f t="shared" si="35"/>
        <v>-2.3709473567360734E-3</v>
      </c>
      <c r="T165" s="403">
        <f t="shared" si="36"/>
        <v>0.47311128835631788</v>
      </c>
      <c r="U165" s="610">
        <f t="shared" si="37"/>
        <v>0.52688871164368212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0.48472267763971943</v>
      </c>
      <c r="C166" s="386">
        <f t="shared" si="44"/>
        <v>1.5269718221024409E-2</v>
      </c>
      <c r="D166" s="401">
        <f t="shared" si="45"/>
        <v>7.6040959013368159E-6</v>
      </c>
      <c r="E166" s="386">
        <f t="shared" si="41"/>
        <v>-3.6675798046587132E-2</v>
      </c>
      <c r="F166" s="401">
        <f t="shared" si="42"/>
        <v>-4.6680770960385344E-2</v>
      </c>
      <c r="G166" s="403"/>
      <c r="H166" s="403"/>
      <c r="I166" s="403"/>
      <c r="J166" s="375"/>
      <c r="L166" s="385">
        <v>0.5</v>
      </c>
      <c r="M166" s="401">
        <f t="shared" si="46"/>
        <v>0.48472267763971943</v>
      </c>
      <c r="N166" s="386">
        <f t="shared" si="47"/>
        <v>0.48472267763971943</v>
      </c>
      <c r="O166" s="401">
        <f t="shared" si="48"/>
        <v>1.5269718221024409E-2</v>
      </c>
      <c r="P166" s="386">
        <f t="shared" si="49"/>
        <v>0.43114161594109823</v>
      </c>
      <c r="Q166" s="403">
        <f t="shared" si="33"/>
        <v>-4.6680770960385344E-2</v>
      </c>
      <c r="R166" s="403">
        <f t="shared" si="34"/>
        <v>0.54875487643573329</v>
      </c>
      <c r="S166" s="371">
        <f t="shared" si="35"/>
        <v>-2.0730727143120739E-3</v>
      </c>
      <c r="T166" s="403">
        <f t="shared" si="36"/>
        <v>0.4999989672389642</v>
      </c>
      <c r="U166" s="610">
        <f t="shared" si="37"/>
        <v>0.5000010327610358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0.46512433463831732</v>
      </c>
      <c r="C167" s="386">
        <f t="shared" si="44"/>
        <v>1.3309172060402275E-2</v>
      </c>
      <c r="D167" s="401">
        <f t="shared" si="45"/>
        <v>5.94154959659976E-6</v>
      </c>
      <c r="E167" s="386">
        <f t="shared" si="41"/>
        <v>-3.653593405049662E-2</v>
      </c>
      <c r="F167" s="401">
        <f t="shared" si="42"/>
        <v>-4.6502752770874865E-2</v>
      </c>
      <c r="G167" s="403"/>
      <c r="H167" s="403"/>
      <c r="I167" s="403"/>
      <c r="J167" s="375"/>
      <c r="L167" s="385">
        <v>0.52500000000000036</v>
      </c>
      <c r="M167" s="401">
        <f t="shared" si="46"/>
        <v>0.50407765589681064</v>
      </c>
      <c r="N167" s="386">
        <f t="shared" si="47"/>
        <v>0.46512433463831732</v>
      </c>
      <c r="O167" s="401">
        <f t="shared" si="48"/>
        <v>1.3309172060402275E-2</v>
      </c>
      <c r="P167" s="386">
        <f t="shared" si="49"/>
        <v>0.40967922031191778</v>
      </c>
      <c r="Q167" s="403">
        <f t="shared" si="33"/>
        <v>-4.6516458581070771E-2</v>
      </c>
      <c r="R167" s="403">
        <f t="shared" si="34"/>
        <v>0.52143764741854004</v>
      </c>
      <c r="S167" s="371">
        <f t="shared" si="35"/>
        <v>-1.8077752273755673E-3</v>
      </c>
      <c r="T167" s="403">
        <f t="shared" si="36"/>
        <v>0.52688658638990638</v>
      </c>
      <c r="U167" s="610">
        <f t="shared" si="37"/>
        <v>0.47311341361009362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0.44536731262962942</v>
      </c>
      <c r="C168" s="386">
        <f t="shared" si="44"/>
        <v>1.1569882171947876E-2</v>
      </c>
      <c r="D168" s="401">
        <f t="shared" si="45"/>
        <v>4.6294945718061697E-6</v>
      </c>
      <c r="E168" s="386">
        <f t="shared" si="41"/>
        <v>-3.6157846704228801E-2</v>
      </c>
      <c r="F168" s="401">
        <f t="shared" si="42"/>
        <v>-4.6021525101562009E-2</v>
      </c>
      <c r="G168" s="403"/>
      <c r="H168" s="403"/>
      <c r="I168" s="403"/>
      <c r="J168" s="375"/>
      <c r="L168" s="385">
        <v>0.55000000000000027</v>
      </c>
      <c r="M168" s="401">
        <f t="shared" si="46"/>
        <v>0.52310339380916349</v>
      </c>
      <c r="N168" s="386">
        <f t="shared" si="47"/>
        <v>0.44536731262962942</v>
      </c>
      <c r="O168" s="401">
        <f t="shared" si="48"/>
        <v>1.1569882171947876E-2</v>
      </c>
      <c r="P168" s="386">
        <f t="shared" si="49"/>
        <v>0.38806971765395121</v>
      </c>
      <c r="Q168" s="403">
        <f t="shared" si="33"/>
        <v>-4.5969046195203749E-2</v>
      </c>
      <c r="R168" s="403">
        <f t="shared" si="34"/>
        <v>0.49393318131631586</v>
      </c>
      <c r="S168" s="371">
        <f t="shared" si="35"/>
        <v>-1.5722104365203898E-3</v>
      </c>
      <c r="T168" s="403">
        <f t="shared" si="36"/>
        <v>0.55360807531540823</v>
      </c>
      <c r="U168" s="610">
        <f t="shared" si="37"/>
        <v>0.44639192468459177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0.42553451014376509</v>
      </c>
      <c r="C169" s="386">
        <f t="shared" si="44"/>
        <v>1.0031398196944763E-2</v>
      </c>
      <c r="D169" s="401">
        <f t="shared" si="45"/>
        <v>3.5970639030713514E-6</v>
      </c>
      <c r="E169" s="386">
        <f t="shared" si="41"/>
        <v>-3.5570862489753663E-2</v>
      </c>
      <c r="F169" s="401">
        <f t="shared" si="42"/>
        <v>-4.5274414550934866E-2</v>
      </c>
      <c r="G169" s="403"/>
      <c r="H169" s="403"/>
      <c r="I169" s="403"/>
      <c r="J169" s="375"/>
      <c r="L169" s="385">
        <v>0.57500000000000018</v>
      </c>
      <c r="M169" s="401">
        <f t="shared" si="46"/>
        <v>0.54171344378988084</v>
      </c>
      <c r="N169" s="386">
        <f t="shared" si="47"/>
        <v>0.42553451014376509</v>
      </c>
      <c r="O169" s="401">
        <f t="shared" si="48"/>
        <v>1.0031398196944763E-2</v>
      </c>
      <c r="P169" s="386">
        <f t="shared" si="49"/>
        <v>0.36640746208236635</v>
      </c>
      <c r="Q169" s="403">
        <f t="shared" si="33"/>
        <v>-4.4996292033221967E-2</v>
      </c>
      <c r="R169" s="403">
        <f t="shared" si="34"/>
        <v>0.46636157157143721</v>
      </c>
      <c r="S169" s="371">
        <f t="shared" si="35"/>
        <v>-1.3636791631559766E-3</v>
      </c>
      <c r="T169" s="403">
        <f t="shared" si="36"/>
        <v>0.57999839962494071</v>
      </c>
      <c r="U169" s="610">
        <f t="shared" si="37"/>
        <v>0.42000160037505929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0.40570646806598792</v>
      </c>
      <c r="C170" s="386">
        <f t="shared" si="44"/>
        <v>8.6745208803091223E-3</v>
      </c>
      <c r="D170" s="401">
        <f t="shared" si="45"/>
        <v>2.7870354037395906E-6</v>
      </c>
      <c r="E170" s="386">
        <f t="shared" si="41"/>
        <v>-3.4802805593559506E-2</v>
      </c>
      <c r="F170" s="401">
        <f t="shared" si="42"/>
        <v>-4.4296835603361832E-2</v>
      </c>
      <c r="G170" s="403"/>
      <c r="H170" s="403"/>
      <c r="I170" s="403"/>
      <c r="J170" s="375"/>
      <c r="L170" s="385">
        <v>0.60000000000000009</v>
      </c>
      <c r="M170" s="401">
        <f t="shared" si="46"/>
        <v>0.55982141812675046</v>
      </c>
      <c r="N170" s="386">
        <f t="shared" si="47"/>
        <v>0.40570646806598792</v>
      </c>
      <c r="O170" s="401">
        <f t="shared" si="48"/>
        <v>8.6745208803091223E-3</v>
      </c>
      <c r="P170" s="386">
        <f t="shared" si="49"/>
        <v>0.34478430957812833</v>
      </c>
      <c r="Q170" s="403">
        <f t="shared" si="33"/>
        <v>-4.3554689009166862E-2</v>
      </c>
      <c r="R170" s="403">
        <f t="shared" si="34"/>
        <v>0.43883973201365428</v>
      </c>
      <c r="S170" s="371">
        <f t="shared" si="35"/>
        <v>-1.1796355091729582E-3</v>
      </c>
      <c r="T170" s="403">
        <f t="shared" si="36"/>
        <v>0.60589459250468547</v>
      </c>
      <c r="U170" s="610">
        <f t="shared" si="37"/>
        <v>0.39410540749531453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0.38596083218754074</v>
      </c>
      <c r="C171" s="386">
        <f t="shared" si="44"/>
        <v>7.4813154284143479E-3</v>
      </c>
      <c r="D171" s="401">
        <f t="shared" si="45"/>
        <v>2.1533550262908818E-6</v>
      </c>
      <c r="E171" s="386">
        <f t="shared" si="41"/>
        <v>-3.3879926688356043E-2</v>
      </c>
      <c r="F171" s="401">
        <f t="shared" si="42"/>
        <v>-4.3122199982802159E-2</v>
      </c>
      <c r="G171" s="403"/>
      <c r="H171" s="403"/>
      <c r="I171" s="403"/>
      <c r="J171" s="375"/>
      <c r="L171" s="385">
        <v>0.625</v>
      </c>
      <c r="M171" s="401">
        <f t="shared" si="46"/>
        <v>0.57734162821136681</v>
      </c>
      <c r="N171" s="386">
        <f t="shared" si="47"/>
        <v>0.38596083218754074</v>
      </c>
      <c r="O171" s="401">
        <f t="shared" si="48"/>
        <v>7.4813154284143479E-3</v>
      </c>
      <c r="P171" s="386">
        <f t="shared" si="49"/>
        <v>0.32328901060515847</v>
      </c>
      <c r="Q171" s="403">
        <f t="shared" ref="Q171:Q186" si="52">$B$14*P91</f>
        <v>-4.1599703572883277E-2</v>
      </c>
      <c r="R171" s="403">
        <f t="shared" ref="R171:R186" si="53">$B$14*P171</f>
        <v>0.41148062378627148</v>
      </c>
      <c r="S171" s="371">
        <f t="shared" ref="S171:S186" si="54">$B$14*P251</f>
        <v>-1.0176918311058459E-3</v>
      </c>
      <c r="T171" s="403">
        <f t="shared" ref="T171:T186" si="55">1-(Q171+R171+S171)</f>
        <v>0.63113677161771764</v>
      </c>
      <c r="U171" s="610">
        <f t="shared" ref="U171:U186" si="56">1-T171</f>
        <v>0.36886322838228236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0.36637185442869502</v>
      </c>
      <c r="C172" s="386">
        <f t="shared" si="44"/>
        <v>6.4351091803471205E-3</v>
      </c>
      <c r="D172" s="401">
        <f t="shared" si="45"/>
        <v>1.659077595472791E-6</v>
      </c>
      <c r="E172" s="386">
        <f t="shared" si="41"/>
        <v>-3.2826851590329588E-2</v>
      </c>
      <c r="F172" s="401">
        <f t="shared" si="42"/>
        <v>-4.1781851304019076E-2</v>
      </c>
      <c r="G172" s="403"/>
      <c r="H172" s="403"/>
      <c r="I172" s="403"/>
      <c r="J172" s="375"/>
      <c r="L172" s="385">
        <v>0.65000000000000036</v>
      </c>
      <c r="M172" s="401">
        <f t="shared" si="46"/>
        <v>0.59418972455785379</v>
      </c>
      <c r="N172" s="386">
        <f t="shared" si="47"/>
        <v>0.36637185442869502</v>
      </c>
      <c r="O172" s="401">
        <f t="shared" si="48"/>
        <v>6.4351091803471205E-3</v>
      </c>
      <c r="P172" s="386">
        <f t="shared" si="49"/>
        <v>0.30200664299613178</v>
      </c>
      <c r="Q172" s="403">
        <f t="shared" si="52"/>
        <v>-3.9086046897895584E-2</v>
      </c>
      <c r="R172" s="403">
        <f t="shared" si="53"/>
        <v>0.38439253352604752</v>
      </c>
      <c r="S172" s="371">
        <f t="shared" si="54"/>
        <v>-8.7562104351336439E-4</v>
      </c>
      <c r="T172" s="403">
        <f t="shared" si="55"/>
        <v>0.65556913441536135</v>
      </c>
      <c r="U172" s="610">
        <f t="shared" si="56"/>
        <v>0.34443086558463865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0.34700993791160645</v>
      </c>
      <c r="C173" s="386">
        <f t="shared" si="44"/>
        <v>5.5204755373047809E-3</v>
      </c>
      <c r="D173" s="401">
        <f t="shared" si="45"/>
        <v>1.274661231120966E-6</v>
      </c>
      <c r="E173" s="386">
        <f t="shared" si="41"/>
        <v>-3.1666548395269369E-2</v>
      </c>
      <c r="F173" s="401">
        <f t="shared" si="42"/>
        <v>-4.0305023243606915E-2</v>
      </c>
      <c r="G173" s="403"/>
      <c r="H173" s="403"/>
      <c r="I173" s="403"/>
      <c r="J173" s="375"/>
      <c r="L173" s="385">
        <v>0.67500000000000027</v>
      </c>
      <c r="M173" s="401">
        <f t="shared" si="46"/>
        <v>0.61028333116791955</v>
      </c>
      <c r="N173" s="386">
        <f t="shared" si="47"/>
        <v>0.34700993791160645</v>
      </c>
      <c r="O173" s="401">
        <f t="shared" si="48"/>
        <v>5.5204755373047809E-3</v>
      </c>
      <c r="P173" s="386">
        <f t="shared" si="49"/>
        <v>0.28101809076657863</v>
      </c>
      <c r="Q173" s="403">
        <f t="shared" si="52"/>
        <v>-3.5967978510147734E-2</v>
      </c>
      <c r="R173" s="403">
        <f t="shared" si="53"/>
        <v>0.35767841000041023</v>
      </c>
      <c r="S173" s="371">
        <f t="shared" si="54"/>
        <v>-7.5135659783219348E-4</v>
      </c>
      <c r="T173" s="403">
        <f t="shared" si="55"/>
        <v>0.67904092510756975</v>
      </c>
      <c r="U173" s="610">
        <f t="shared" si="56"/>
        <v>0.32095907489243025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0.32794123045623713</v>
      </c>
      <c r="C174" s="386">
        <f t="shared" si="44"/>
        <v>4.7232060794422104E-3</v>
      </c>
      <c r="D174" s="401">
        <f t="shared" si="45"/>
        <v>9.7656017056246824E-7</v>
      </c>
      <c r="E174" s="386">
        <f t="shared" si="41"/>
        <v>-3.0420311648419598E-2</v>
      </c>
      <c r="F174" s="401">
        <f t="shared" si="42"/>
        <v>-3.8718819391458603E-2</v>
      </c>
      <c r="G174" s="403"/>
      <c r="H174" s="403"/>
      <c r="I174" s="403"/>
      <c r="J174" s="375"/>
      <c r="L174" s="385">
        <v>0.70000000000000018</v>
      </c>
      <c r="M174" s="401">
        <f t="shared" si="46"/>
        <v>0.62554266802121938</v>
      </c>
      <c r="N174" s="386">
        <f t="shared" si="47"/>
        <v>0.32794123045623713</v>
      </c>
      <c r="O174" s="401">
        <f t="shared" si="48"/>
        <v>4.7232060794422104E-3</v>
      </c>
      <c r="P174" s="386">
        <f t="shared" si="49"/>
        <v>0.26039957389046692</v>
      </c>
      <c r="Q174" s="403">
        <f t="shared" si="52"/>
        <v>-3.219964201566166E-2</v>
      </c>
      <c r="R174" s="403">
        <f t="shared" si="53"/>
        <v>0.33143526560818681</v>
      </c>
      <c r="S174" s="371">
        <f t="shared" si="54"/>
        <v>-6.4299047022876789E-4</v>
      </c>
      <c r="T174" s="403">
        <f t="shared" si="55"/>
        <v>0.70140736687770366</v>
      </c>
      <c r="U174" s="610">
        <f t="shared" si="56"/>
        <v>0.29859263312229634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0.30922727038067366</v>
      </c>
      <c r="C175" s="386">
        <f t="shared" si="44"/>
        <v>4.0302727499248459E-3</v>
      </c>
      <c r="D175" s="401">
        <f t="shared" si="45"/>
        <v>7.460682294735399E-7</v>
      </c>
      <c r="E175" s="386">
        <f t="shared" si="41"/>
        <v>-2.9107762079120057E-2</v>
      </c>
      <c r="F175" s="401">
        <f t="shared" si="42"/>
        <v>-3.7048212913017547E-2</v>
      </c>
      <c r="G175" s="403"/>
      <c r="H175" s="403"/>
      <c r="I175" s="403"/>
      <c r="J175" s="375"/>
      <c r="L175" s="385">
        <v>0.72500000000000009</v>
      </c>
      <c r="M175" s="401">
        <f t="shared" si="46"/>
        <v>0.63989115576750866</v>
      </c>
      <c r="N175" s="386">
        <f t="shared" si="47"/>
        <v>0.30922727038067366</v>
      </c>
      <c r="O175" s="401">
        <f t="shared" si="48"/>
        <v>4.0302727499248459E-3</v>
      </c>
      <c r="P175" s="386">
        <f t="shared" si="49"/>
        <v>0.24022223335193793</v>
      </c>
      <c r="Q175" s="403">
        <f t="shared" si="52"/>
        <v>-2.7735432087478879E-2</v>
      </c>
      <c r="R175" s="403">
        <f t="shared" si="53"/>
        <v>0.30575364823554407</v>
      </c>
      <c r="S175" s="371">
        <f t="shared" si="54"/>
        <v>-5.487694756329826E-4</v>
      </c>
      <c r="T175" s="403">
        <f t="shared" si="55"/>
        <v>0.72253055332756777</v>
      </c>
      <c r="U175" s="610">
        <f t="shared" si="56"/>
        <v>0.27746944667243223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0.29092468772110347</v>
      </c>
      <c r="C176" s="386">
        <f t="shared" si="44"/>
        <v>3.4297819074483593E-3</v>
      </c>
      <c r="D176" s="401">
        <f t="shared" si="45"/>
        <v>5.6837186518388094E-7</v>
      </c>
      <c r="E176" s="386">
        <f t="shared" si="41"/>
        <v>-2.7746860428420426E-2</v>
      </c>
      <c r="F176" s="401">
        <f t="shared" si="42"/>
        <v>-3.5316064148995456E-2</v>
      </c>
      <c r="G176" s="403"/>
      <c r="H176" s="403"/>
      <c r="I176" s="403"/>
      <c r="J176" s="375"/>
      <c r="L176" s="385">
        <v>0.75</v>
      </c>
      <c r="M176" s="401">
        <f t="shared" si="46"/>
        <v>0.6532559970567281</v>
      </c>
      <c r="N176" s="386">
        <f t="shared" si="47"/>
        <v>0.29092468772110347</v>
      </c>
      <c r="O176" s="401">
        <f t="shared" si="48"/>
        <v>3.4297819074483593E-3</v>
      </c>
      <c r="P176" s="386">
        <f t="shared" si="49"/>
        <v>0.22055177499167361</v>
      </c>
      <c r="Q176" s="403">
        <f t="shared" si="52"/>
        <v>-2.2530391328742919E-2</v>
      </c>
      <c r="R176" s="403">
        <f t="shared" si="53"/>
        <v>0.28071718794543887</v>
      </c>
      <c r="S176" s="371">
        <f t="shared" si="54"/>
        <v>-4.6709020587127085E-4</v>
      </c>
      <c r="T176" s="403">
        <f t="shared" si="55"/>
        <v>0.74228029358917524</v>
      </c>
      <c r="U176" s="610">
        <f t="shared" si="56"/>
        <v>0.25771970641082476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0.2730849631624076</v>
      </c>
      <c r="C177" s="386">
        <f t="shared" si="44"/>
        <v>2.910921946299605E-3</v>
      </c>
      <c r="D177" s="401">
        <f t="shared" si="45"/>
        <v>4.3177777381275817E-7</v>
      </c>
      <c r="E177" s="386">
        <f t="shared" si="41"/>
        <v>-2.6353933912343318E-2</v>
      </c>
      <c r="F177" s="401">
        <f t="shared" si="42"/>
        <v>-3.3543154297680206E-2</v>
      </c>
      <c r="G177" s="403"/>
      <c r="H177" s="403"/>
      <c r="I177" s="403"/>
      <c r="J177" s="375"/>
      <c r="L177" s="385">
        <v>0.77500000000000036</v>
      </c>
      <c r="M177" s="401">
        <f t="shared" si="46"/>
        <v>0.66556872935116029</v>
      </c>
      <c r="N177" s="386">
        <f t="shared" si="47"/>
        <v>0.2730849631624076</v>
      </c>
      <c r="O177" s="401">
        <f t="shared" si="48"/>
        <v>2.910921946299605E-3</v>
      </c>
      <c r="P177" s="386">
        <f t="shared" si="49"/>
        <v>0.20144817480929458</v>
      </c>
      <c r="Q177" s="403">
        <f t="shared" si="52"/>
        <v>-1.6540635046257954E-2</v>
      </c>
      <c r="R177" s="403">
        <f t="shared" si="53"/>
        <v>0.25640222188799555</v>
      </c>
      <c r="S177" s="371">
        <f t="shared" si="54"/>
        <v>-3.9649286828340316E-4</v>
      </c>
      <c r="T177" s="403">
        <f t="shared" si="55"/>
        <v>0.76053490602654583</v>
      </c>
      <c r="U177" s="610">
        <f t="shared" si="56"/>
        <v>0.23946509397345417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0.25575424610540609</v>
      </c>
      <c r="C178" s="386">
        <f t="shared" si="44"/>
        <v>2.4639060623398712E-3</v>
      </c>
      <c r="D178" s="401">
        <f t="shared" si="45"/>
        <v>3.2708520386615092E-7</v>
      </c>
      <c r="E178" s="386">
        <f t="shared" si="41"/>
        <v>-2.494371389203897E-2</v>
      </c>
      <c r="F178" s="401">
        <f t="shared" si="42"/>
        <v>-3.1748233361318927E-2</v>
      </c>
      <c r="G178" s="403"/>
      <c r="H178" s="403"/>
      <c r="I178" s="403"/>
      <c r="J178" s="375"/>
      <c r="L178" s="385">
        <v>0.80000000000000027</v>
      </c>
      <c r="M178" s="401">
        <f t="shared" si="46"/>
        <v>0.67676574450632632</v>
      </c>
      <c r="N178" s="386">
        <f t="shared" si="47"/>
        <v>0.25575424610540609</v>
      </c>
      <c r="O178" s="401">
        <f t="shared" si="48"/>
        <v>2.4639060623398712E-3</v>
      </c>
      <c r="P178" s="386">
        <f t="shared" si="49"/>
        <v>0.18296544748377883</v>
      </c>
      <c r="Q178" s="403">
        <f t="shared" si="52"/>
        <v>-9.7238013561281294E-3</v>
      </c>
      <c r="R178" s="403">
        <f t="shared" si="53"/>
        <v>0.232877499674461</v>
      </c>
      <c r="S178" s="371">
        <f t="shared" si="54"/>
        <v>-3.3565427806136729E-4</v>
      </c>
      <c r="T178" s="403">
        <f t="shared" si="55"/>
        <v>0.7771819559597285</v>
      </c>
      <c r="U178" s="610">
        <f t="shared" si="56"/>
        <v>0.2228180440402715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0.23897323241020335</v>
      </c>
      <c r="C179" s="386">
        <f t="shared" si="44"/>
        <v>2.0799116090506331E-3</v>
      </c>
      <c r="D179" s="401">
        <f t="shared" si="45"/>
        <v>2.4707776169474727E-7</v>
      </c>
      <c r="E179" s="386">
        <f t="shared" si="41"/>
        <v>-2.3529383361797482E-2</v>
      </c>
      <c r="F179" s="401">
        <f t="shared" si="42"/>
        <v>-2.9948080588620724E-2</v>
      </c>
      <c r="G179" s="403"/>
      <c r="H179" s="403"/>
      <c r="I179" s="403"/>
      <c r="J179" s="375"/>
      <c r="L179" s="385">
        <v>0.82500000000000018</v>
      </c>
      <c r="M179" s="401">
        <f t="shared" si="46"/>
        <v>0.68678877087103807</v>
      </c>
      <c r="N179" s="386">
        <f t="shared" si="47"/>
        <v>0.23897323241020335</v>
      </c>
      <c r="O179" s="401">
        <f t="shared" si="48"/>
        <v>2.0799116090506331E-3</v>
      </c>
      <c r="P179" s="386">
        <f t="shared" si="49"/>
        <v>0.16515147895198942</v>
      </c>
      <c r="Q179" s="403">
        <f t="shared" si="52"/>
        <v>-2.0395234109599502E-3</v>
      </c>
      <c r="R179" s="403">
        <f t="shared" si="53"/>
        <v>0.21020397028399815</v>
      </c>
      <c r="S179" s="371">
        <f t="shared" si="54"/>
        <v>-2.8338023339313583E-4</v>
      </c>
      <c r="T179" s="403">
        <f t="shared" si="55"/>
        <v>0.79211893336035488</v>
      </c>
      <c r="U179" s="610">
        <f t="shared" si="56"/>
        <v>0.20788106663964512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0.22277710146640023</v>
      </c>
      <c r="C180" s="386">
        <f t="shared" si="44"/>
        <v>1.751017344652106E-3</v>
      </c>
      <c r="D180" s="401">
        <f t="shared" si="45"/>
        <v>1.8611347579744475E-7</v>
      </c>
      <c r="E180" s="386">
        <f t="shared" si="41"/>
        <v>-2.2122632914207775E-2</v>
      </c>
      <c r="F180" s="401">
        <f t="shared" si="42"/>
        <v>-2.8157575706928981E-2</v>
      </c>
      <c r="G180" s="403"/>
      <c r="H180" s="403"/>
      <c r="I180" s="403"/>
      <c r="J180" s="375"/>
      <c r="L180" s="385">
        <v>0.85000000000000009</v>
      </c>
      <c r="M180" s="401">
        <f t="shared" si="46"/>
        <v>0.69558531412978297</v>
      </c>
      <c r="N180" s="386">
        <f t="shared" si="47"/>
        <v>0.22277710146640023</v>
      </c>
      <c r="O180" s="401">
        <f t="shared" si="48"/>
        <v>1.751017344652106E-3</v>
      </c>
      <c r="P180" s="386">
        <f t="shared" si="49"/>
        <v>0.14804792296139677</v>
      </c>
      <c r="Q180" s="403">
        <f t="shared" si="52"/>
        <v>6.5500801007173145E-3</v>
      </c>
      <c r="R180" s="403">
        <f t="shared" si="53"/>
        <v>0.18843465039651233</v>
      </c>
      <c r="S180" s="371">
        <f t="shared" si="54"/>
        <v>-2.3859747789092264E-4</v>
      </c>
      <c r="T180" s="403">
        <f t="shared" si="55"/>
        <v>0.80525386698066126</v>
      </c>
      <c r="U180" s="610">
        <f t="shared" si="56"/>
        <v>0.19474613301933874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0.20719551136977443</v>
      </c>
      <c r="C181" s="386">
        <f t="shared" si="44"/>
        <v>1.4701397235212799E-3</v>
      </c>
      <c r="D181" s="401">
        <f t="shared" si="45"/>
        <v>1.3979532892394175E-7</v>
      </c>
      <c r="E181" s="386">
        <f t="shared" si="41"/>
        <v>-2.0733723896547509E-2</v>
      </c>
      <c r="F181" s="401">
        <f t="shared" si="42"/>
        <v>-2.6389779307356271E-2</v>
      </c>
      <c r="G181" s="403"/>
      <c r="H181" s="403"/>
      <c r="I181" s="403"/>
      <c r="J181" s="375"/>
      <c r="L181" s="385">
        <v>0.875</v>
      </c>
      <c r="M181" s="401">
        <f t="shared" si="46"/>
        <v>0.70310905358176323</v>
      </c>
      <c r="N181" s="386">
        <f t="shared" si="47"/>
        <v>0.20719551136977443</v>
      </c>
      <c r="O181" s="401">
        <f t="shared" si="48"/>
        <v>1.4701397235212799E-3</v>
      </c>
      <c r="P181" s="386">
        <f t="shared" si="49"/>
        <v>0.13169016060726044</v>
      </c>
      <c r="Q181" s="403">
        <f t="shared" si="52"/>
        <v>1.6079900663422294E-2</v>
      </c>
      <c r="R181" s="403">
        <f t="shared" si="53"/>
        <v>0.16761457289178008</v>
      </c>
      <c r="S181" s="371">
        <f t="shared" si="54"/>
        <v>-2.0034543024548002E-4</v>
      </c>
      <c r="T181" s="403">
        <f t="shared" si="55"/>
        <v>0.81650587187504309</v>
      </c>
      <c r="U181" s="610">
        <f t="shared" si="56"/>
        <v>0.18349412812495691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0.19225265015044435</v>
      </c>
      <c r="C182" s="386">
        <f t="shared" si="44"/>
        <v>1.2309692364944613E-3</v>
      </c>
      <c r="D182" s="401">
        <f t="shared" si="45"/>
        <v>1.0470742356494256E-7</v>
      </c>
      <c r="E182" s="386">
        <f t="shared" si="41"/>
        <v>-1.937155753200933E-2</v>
      </c>
      <c r="F182" s="401">
        <f t="shared" si="42"/>
        <v>-2.4656020821932811E-2</v>
      </c>
      <c r="G182" s="403"/>
      <c r="H182" s="403"/>
      <c r="I182" s="403"/>
      <c r="J182" s="375"/>
      <c r="L182" s="385">
        <v>0.90000000000000036</v>
      </c>
      <c r="M182" s="401">
        <f t="shared" si="46"/>
        <v>0.70932019101168864</v>
      </c>
      <c r="N182" s="386">
        <f t="shared" si="47"/>
        <v>0.19225265015044435</v>
      </c>
      <c r="O182" s="401">
        <f t="shared" si="48"/>
        <v>1.2309692364944613E-3</v>
      </c>
      <c r="P182" s="386">
        <f t="shared" si="49"/>
        <v>0.11610732099650159</v>
      </c>
      <c r="Q182" s="403">
        <f t="shared" si="52"/>
        <v>2.6581326940730638E-2</v>
      </c>
      <c r="R182" s="403">
        <f t="shared" si="53"/>
        <v>0.14778081315032182</v>
      </c>
      <c r="S182" s="371">
        <f t="shared" si="54"/>
        <v>-1.6776783701039592E-4</v>
      </c>
      <c r="T182" s="403">
        <f t="shared" si="55"/>
        <v>0.82580562774595789</v>
      </c>
      <c r="U182" s="610">
        <f t="shared" si="56"/>
        <v>0.17419437225404211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0.17796734021738758</v>
      </c>
      <c r="C183" s="386">
        <f t="shared" si="44"/>
        <v>1.0279076584096547E-3</v>
      </c>
      <c r="D183" s="401">
        <f t="shared" si="45"/>
        <v>7.8204469011744493E-8</v>
      </c>
      <c r="E183" s="386">
        <f t="shared" si="41"/>
        <v>-1.8043748842265769E-2</v>
      </c>
      <c r="F183" s="401">
        <f t="shared" si="42"/>
        <v>-2.2965992611874642E-2</v>
      </c>
      <c r="G183" s="403"/>
      <c r="H183" s="403"/>
      <c r="I183" s="403"/>
      <c r="J183" s="375"/>
      <c r="L183" s="385">
        <v>0.92500000000000027</v>
      </c>
      <c r="M183" s="401">
        <f t="shared" si="46"/>
        <v>0.71418574975138038</v>
      </c>
      <c r="N183" s="386">
        <f t="shared" si="47"/>
        <v>0.17796734021738758</v>
      </c>
      <c r="O183" s="401">
        <f t="shared" si="48"/>
        <v>1.0279076584096547E-3</v>
      </c>
      <c r="P183" s="386">
        <f t="shared" si="49"/>
        <v>0.10132236036844647</v>
      </c>
      <c r="Q183" s="403">
        <f t="shared" si="52"/>
        <v>3.8081728735266294E-2</v>
      </c>
      <c r="R183" s="403">
        <f t="shared" si="53"/>
        <v>0.12896258975788549</v>
      </c>
      <c r="S183" s="371">
        <f t="shared" si="54"/>
        <v>-1.4010448126428201E-4</v>
      </c>
      <c r="T183" s="403">
        <f t="shared" si="55"/>
        <v>0.83309578598811251</v>
      </c>
      <c r="U183" s="610">
        <f t="shared" si="56"/>
        <v>0.16690421401188749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0.16435319247468377</v>
      </c>
      <c r="C184" s="386">
        <f t="shared" si="44"/>
        <v>8.5600692020770808E-4</v>
      </c>
      <c r="D184" s="401">
        <f t="shared" si="45"/>
        <v>5.8244414402608413E-8</v>
      </c>
      <c r="E184" s="386">
        <f t="shared" si="41"/>
        <v>-1.6756704273107402E-2</v>
      </c>
      <c r="F184" s="401">
        <f t="shared" si="42"/>
        <v>-2.1327848769104728E-2</v>
      </c>
      <c r="G184" s="403"/>
      <c r="H184" s="403"/>
      <c r="I184" s="403"/>
      <c r="J184" s="375"/>
      <c r="L184" s="385">
        <v>0.95000000000000018</v>
      </c>
      <c r="M184" s="401">
        <f t="shared" si="46"/>
        <v>0.71767982195420921</v>
      </c>
      <c r="N184" s="386">
        <f t="shared" si="47"/>
        <v>0.16435319247468377</v>
      </c>
      <c r="O184" s="401">
        <f t="shared" si="48"/>
        <v>8.5600692020770808E-4</v>
      </c>
      <c r="P184" s="386">
        <f t="shared" si="49"/>
        <v>8.7352196262907522E-2</v>
      </c>
      <c r="Q184" s="403">
        <f t="shared" si="52"/>
        <v>5.060394407111167E-2</v>
      </c>
      <c r="R184" s="403">
        <f t="shared" si="53"/>
        <v>0.11118143527390434</v>
      </c>
      <c r="S184" s="371">
        <f t="shared" si="54"/>
        <v>-1.1668305794277999E-4</v>
      </c>
      <c r="T184" s="403">
        <f t="shared" si="55"/>
        <v>0.83833130371292675</v>
      </c>
      <c r="U184" s="610">
        <f t="shared" si="56"/>
        <v>0.16166869628707325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0.1514188059400538</v>
      </c>
      <c r="C185" s="386">
        <f t="shared" si="44"/>
        <v>7.10910189294367E-4</v>
      </c>
      <c r="D185" s="401">
        <f t="shared" si="45"/>
        <v>4.32558602825317E-8</v>
      </c>
      <c r="E185" s="386">
        <f t="shared" si="41"/>
        <v>-1.5515701991743982E-2</v>
      </c>
      <c r="F185" s="401">
        <f t="shared" si="42"/>
        <v>-1.9748307318253267E-2</v>
      </c>
      <c r="G185" s="403"/>
      <c r="H185" s="403"/>
      <c r="I185" s="403"/>
      <c r="J185" s="375"/>
      <c r="L185" s="385">
        <v>0.97500000000000009</v>
      </c>
      <c r="M185" s="401">
        <f t="shared" si="46"/>
        <v>0.71978376250461662</v>
      </c>
      <c r="N185" s="386">
        <f t="shared" si="47"/>
        <v>0.1514188059400538</v>
      </c>
      <c r="O185" s="401">
        <f t="shared" si="48"/>
        <v>7.10910189294367E-4</v>
      </c>
      <c r="P185" s="386">
        <f t="shared" si="49"/>
        <v>7.4207892672699963E-2</v>
      </c>
      <c r="Q185" s="403">
        <f t="shared" si="52"/>
        <v>6.4165776004808314E-2</v>
      </c>
      <c r="R185" s="403">
        <f t="shared" si="53"/>
        <v>9.4451431892686927E-2</v>
      </c>
      <c r="S185" s="371">
        <f t="shared" si="54"/>
        <v>-9.6911306105924104E-5</v>
      </c>
      <c r="T185" s="403">
        <f t="shared" si="55"/>
        <v>0.84147970340861067</v>
      </c>
      <c r="U185" s="610">
        <f t="shared" si="56"/>
        <v>0.15852029659138933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0.1391680081676625</v>
      </c>
      <c r="C186" s="386">
        <f t="shared" si="44"/>
        <v>5.8879561742558595E-4</v>
      </c>
      <c r="D186" s="401">
        <f t="shared" si="45"/>
        <v>3.2033393104757835E-8</v>
      </c>
      <c r="E186" s="386">
        <f t="shared" ref="E186" si="57">C186+$B$13*B186+$B$13*D186</f>
        <v>-1.4324973892312702E-2</v>
      </c>
      <c r="F186" s="401">
        <f t="shared" si="42"/>
        <v>-1.8232754592855411E-2</v>
      </c>
      <c r="G186" s="403"/>
      <c r="H186" s="403"/>
      <c r="I186" s="403"/>
      <c r="J186" s="375"/>
      <c r="L186" s="385">
        <v>1</v>
      </c>
      <c r="M186" s="401">
        <f t="shared" si="46"/>
        <v>0.72048632836300031</v>
      </c>
      <c r="N186" s="386">
        <f t="shared" si="47"/>
        <v>0.1391680081676625</v>
      </c>
      <c r="O186" s="401">
        <f t="shared" si="48"/>
        <v>5.8879561742558595E-4</v>
      </c>
      <c r="P186" s="386">
        <f t="shared" si="49"/>
        <v>6.1894891561911372E-2</v>
      </c>
      <c r="Q186" s="403">
        <f t="shared" si="52"/>
        <v>7.877950611870424E-2</v>
      </c>
      <c r="R186" s="403">
        <f t="shared" si="53"/>
        <v>7.877950611870424E-2</v>
      </c>
      <c r="S186" s="371">
        <f t="shared" si="54"/>
        <v>-8.0269469508809787E-5</v>
      </c>
      <c r="T186" s="403">
        <f t="shared" si="55"/>
        <v>0.84252125723210036</v>
      </c>
      <c r="U186" s="610">
        <f t="shared" si="56"/>
        <v>0.15747874276789964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0.1391680081676625</v>
      </c>
      <c r="C187" s="386">
        <f t="shared" si="44"/>
        <v>0.72048632836300031</v>
      </c>
      <c r="D187" s="403">
        <f t="shared" si="45"/>
        <v>0.1391680081676625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0.71978376250461651</v>
      </c>
      <c r="N187" s="386">
        <f t="shared" si="47"/>
        <v>0.12760013135351767</v>
      </c>
      <c r="O187" s="401">
        <f t="shared" si="48"/>
        <v>4.8632310136187407E-4</v>
      </c>
      <c r="P187" s="386">
        <f t="shared" si="49"/>
        <v>5.0413285681420977E-2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1.865174681370263E-14</v>
      </c>
      <c r="C188" s="380">
        <f t="shared" si="44"/>
        <v>3.2033393104757835E-8</v>
      </c>
      <c r="D188" s="410">
        <f t="shared" si="45"/>
        <v>5.8879561742558595E-4</v>
      </c>
      <c r="E188" s="380">
        <f>C188+$B$13*B188+$B$13*D188</f>
        <v>-6.3065514824296929E-5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0.71767982195420921</v>
      </c>
      <c r="N188" s="386">
        <f t="shared" si="47"/>
        <v>0.11671031868884363</v>
      </c>
      <c r="O188" s="401">
        <f t="shared" si="48"/>
        <v>4.0058429878381263E-4</v>
      </c>
      <c r="P188" s="386">
        <f t="shared" si="49"/>
        <v>3.9758127274459251E-2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5.8879561742558595E-4</v>
      </c>
      <c r="C189" s="392">
        <f t="shared" si="44"/>
        <v>3.2033393104757835E-8</v>
      </c>
      <c r="D189" s="402">
        <f t="shared" si="45"/>
        <v>1.865174681370263E-14</v>
      </c>
      <c r="E189" s="392">
        <f>C189+$B$13*B189+$B$13*D189</f>
        <v>-6.3065514824296929E-5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0.71418574975138038</v>
      </c>
      <c r="N189" s="386">
        <f t="shared" si="47"/>
        <v>0.106489855327279</v>
      </c>
      <c r="O189" s="401">
        <f t="shared" si="48"/>
        <v>3.2905605088323631E-4</v>
      </c>
      <c r="P189" s="386">
        <f t="shared" si="49"/>
        <v>2.991976703951172E-2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0.70932019101168842</v>
      </c>
      <c r="N190" s="386">
        <f t="shared" si="47"/>
        <v>9.692651824536852E-2</v>
      </c>
      <c r="O190" s="401">
        <f t="shared" si="48"/>
        <v>2.6955728373778687E-4</v>
      </c>
      <c r="P190" s="386">
        <f t="shared" si="49"/>
        <v>2.0884217604629003E-2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0.25470000348640642</v>
      </c>
      <c r="C191" s="444">
        <f t="shared" si="44"/>
        <v>0.67742029745293098</v>
      </c>
      <c r="D191" s="443">
        <f t="shared" si="45"/>
        <v>6.5321319336404005E-2</v>
      </c>
      <c r="E191" s="444">
        <f>C191+$B$13*B191+$B$13*D191</f>
        <v>0.64312561140370728</v>
      </c>
      <c r="F191" s="443">
        <f t="shared" ref="F191:F197" si="58">$B$14*E191</f>
        <v>0.8185670377658737</v>
      </c>
      <c r="G191" s="443">
        <f>F192</f>
        <v>-9.2740976979674358E-3</v>
      </c>
      <c r="H191" s="443">
        <f>1-G191</f>
        <v>1.0092740976979675</v>
      </c>
      <c r="I191" s="443">
        <f>F193</f>
        <v>0.23144986275284188</v>
      </c>
      <c r="J191" s="445">
        <f>1-I191</f>
        <v>0.76855013724715815</v>
      </c>
      <c r="K191" s="442"/>
      <c r="L191" s="385">
        <v>1.125</v>
      </c>
      <c r="M191" s="401">
        <f t="shared" si="46"/>
        <v>0.70310905358176323</v>
      </c>
      <c r="N191" s="386">
        <f t="shared" si="47"/>
        <v>8.8004939299394458E-2</v>
      </c>
      <c r="O191" s="401">
        <f t="shared" si="48"/>
        <v>2.2020939282263452E-4</v>
      </c>
      <c r="P191" s="386">
        <f t="shared" si="49"/>
        <v>1.2633535762323463E-2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0.67742029745293098</v>
      </c>
      <c r="C192" s="444">
        <f t="shared" si="44"/>
        <v>6.5321319336404005E-2</v>
      </c>
      <c r="D192" s="443">
        <f t="shared" si="45"/>
        <v>1.1964226253918797E-4</v>
      </c>
      <c r="E192" s="444">
        <f>C192+$B$13*B192+$B$13*D192</f>
        <v>-7.2864035284168861E-3</v>
      </c>
      <c r="F192" s="443">
        <f t="shared" si="58"/>
        <v>-9.2740976979674358E-3</v>
      </c>
      <c r="L192" s="385">
        <v>1.1500000000000004</v>
      </c>
      <c r="M192" s="401">
        <f t="shared" si="46"/>
        <v>0.69558531412978275</v>
      </c>
      <c r="N192" s="386">
        <f t="shared" si="47"/>
        <v>7.9706975909381306E-2</v>
      </c>
      <c r="O192" s="401">
        <f t="shared" si="48"/>
        <v>1.7940005836819539E-4</v>
      </c>
      <c r="P192" s="386">
        <f t="shared" si="49"/>
        <v>5.1462178113283116E-3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2.4384133067546498E-3</v>
      </c>
      <c r="C193" s="444">
        <f t="shared" si="44"/>
        <v>0.25470000348640642</v>
      </c>
      <c r="D193" s="443">
        <f t="shared" si="45"/>
        <v>0.67742029745293098</v>
      </c>
      <c r="E193" s="444">
        <f>C193+$B$13*B193+$B$13*D193</f>
        <v>0.18184379241373749</v>
      </c>
      <c r="F193" s="443">
        <f t="shared" si="58"/>
        <v>0.23144986275284188</v>
      </c>
      <c r="L193" s="385">
        <v>1.1749999999999998</v>
      </c>
      <c r="M193" s="401">
        <f t="shared" si="46"/>
        <v>0.68678877087103807</v>
      </c>
      <c r="N193" s="386">
        <f t="shared" si="47"/>
        <v>7.2012084024913214E-2</v>
      </c>
      <c r="O193" s="401">
        <f t="shared" si="48"/>
        <v>1.4575039308528659E-4</v>
      </c>
      <c r="P193" s="386">
        <f t="shared" si="49"/>
        <v>-1.6023974581553556E-3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0.67676574450632621</v>
      </c>
      <c r="N194" s="386">
        <f t="shared" si="47"/>
        <v>6.4897688337083204E-2</v>
      </c>
      <c r="O194" s="401">
        <f t="shared" si="48"/>
        <v>1.1808528727996759E-4</v>
      </c>
      <c r="P194" s="386">
        <f t="shared" si="49"/>
        <v>-7.639723326016392E-3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0.1864587430189692</v>
      </c>
      <c r="C195" s="444">
        <f t="shared" si="44"/>
        <v>0.71142949546804968</v>
      </c>
      <c r="D195" s="443">
        <f t="shared" si="45"/>
        <v>0.10067391533035269</v>
      </c>
      <c r="E195" s="444">
        <f>C195+$B$13*B195+$B$13*D195</f>
        <v>0.68065928214066718</v>
      </c>
      <c r="F195" s="443">
        <f t="shared" si="58"/>
        <v>0.86633970476412014</v>
      </c>
      <c r="G195" s="443">
        <f>F196</f>
        <v>3.1060224684242254E-2</v>
      </c>
      <c r="H195" s="443">
        <f>1-G195</f>
        <v>0.9689397753157577</v>
      </c>
      <c r="I195" s="443">
        <f>F197</f>
        <v>0.14013028368527644</v>
      </c>
      <c r="J195" s="445">
        <f>1-I195</f>
        <v>0.85986971631472353</v>
      </c>
      <c r="L195" s="385">
        <v>1.2250000000000005</v>
      </c>
      <c r="M195" s="401">
        <f t="shared" si="46"/>
        <v>0.66556872935115985</v>
      </c>
      <c r="N195" s="386">
        <f t="shared" si="47"/>
        <v>5.8339545084744149E-2</v>
      </c>
      <c r="O195" s="401">
        <f t="shared" si="48"/>
        <v>9.5406788675145293E-5</v>
      </c>
      <c r="P195" s="386">
        <f t="shared" si="49"/>
        <v>-1.2995522096961021E-2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0.71142949546804968</v>
      </c>
      <c r="C196" s="444">
        <f t="shared" si="44"/>
        <v>0.10067391533035269</v>
      </c>
      <c r="D196" s="443">
        <f t="shared" si="45"/>
        <v>2.9203982163988895E-4</v>
      </c>
      <c r="E196" s="444">
        <f>C196+$B$13*B196+$B$13*D196</f>
        <v>2.4403164394341568E-2</v>
      </c>
      <c r="F196" s="443">
        <f t="shared" si="58"/>
        <v>3.1060224684242254E-2</v>
      </c>
      <c r="L196" s="385">
        <v>1.25</v>
      </c>
      <c r="M196" s="401">
        <f t="shared" si="46"/>
        <v>0.6532559970567281</v>
      </c>
      <c r="N196" s="386">
        <f t="shared" si="47"/>
        <v>5.2312093248286673E-2</v>
      </c>
      <c r="O196" s="401">
        <f t="shared" si="48"/>
        <v>7.6870334417444841E-5</v>
      </c>
      <c r="P196" s="386">
        <f t="shared" si="49"/>
        <v>-1.7701508892918508E-2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1.1457025465977377E-3</v>
      </c>
      <c r="C197" s="444">
        <f t="shared" si="44"/>
        <v>0.1864587430189692</v>
      </c>
      <c r="D197" s="443">
        <f t="shared" si="45"/>
        <v>0.71142949546804968</v>
      </c>
      <c r="E197" s="444">
        <f>C197+$B$13*B197+$B$13*D197</f>
        <v>0.11009651038140732</v>
      </c>
      <c r="F197" s="443">
        <f t="shared" si="58"/>
        <v>0.14013028368527644</v>
      </c>
      <c r="L197" s="385">
        <v>1.2750000000000004</v>
      </c>
      <c r="M197" s="401">
        <f t="shared" si="46"/>
        <v>0.63989115576750843</v>
      </c>
      <c r="N197" s="386">
        <f t="shared" si="47"/>
        <v>4.6788790416855797E-2</v>
      </c>
      <c r="O197" s="401">
        <f t="shared" si="48"/>
        <v>6.176363980542332E-5</v>
      </c>
      <c r="P197" s="386">
        <f t="shared" si="49"/>
        <v>-2.1790966281136477E-2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0.62554266802121938</v>
      </c>
      <c r="N198" s="386">
        <f t="shared" si="47"/>
        <v>4.1742430141274489E-2</v>
      </c>
      <c r="O198" s="401">
        <f t="shared" si="48"/>
        <v>4.9488041283796136E-5</v>
      </c>
      <c r="P198" s="386">
        <f t="shared" si="49"/>
        <v>-2.529837325825221E-2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0.61028333116791922</v>
      </c>
      <c r="N199" s="386">
        <f t="shared" si="47"/>
        <v>3.7145438131171604E-2</v>
      </c>
      <c r="O199" s="401">
        <f t="shared" si="48"/>
        <v>3.9542089270983016E-5</v>
      </c>
      <c r="P199" s="386">
        <f t="shared" si="49"/>
        <v>-2.8259051614670971E-2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0.59418972455785324</v>
      </c>
      <c r="N200" s="386">
        <f t="shared" si="47"/>
        <v>3.2970145207632862E-2</v>
      </c>
      <c r="O200" s="401">
        <f t="shared" si="48"/>
        <v>3.1507188557877708E-5</v>
      </c>
      <c r="P200" s="386">
        <f t="shared" si="49"/>
        <v>-3.0708832201661256E-2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0.57734162821136681</v>
      </c>
      <c r="N201" s="386">
        <f t="shared" si="47"/>
        <v>2.9189035469608382E-2</v>
      </c>
      <c r="O201" s="401">
        <f t="shared" si="48"/>
        <v>2.5035089517344566E-5</v>
      </c>
      <c r="P201" s="386">
        <f t="shared" si="49"/>
        <v>-3.2683743126944317E-2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0.55982141812675013</v>
      </c>
      <c r="N202" s="386">
        <f t="shared" si="47"/>
        <v>2.5774968662011011E-2</v>
      </c>
      <c r="O202" s="401">
        <f t="shared" si="48"/>
        <v>1.9837041450976312E-5</v>
      </c>
      <c r="P202" s="386">
        <f t="shared" si="49"/>
        <v>-3.4219721423146922E-2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0.54171344378988084</v>
      </c>
      <c r="N203" s="386">
        <f t="shared" si="47"/>
        <v>2.2701376235911119E-2</v>
      </c>
      <c r="O203" s="401">
        <f t="shared" si="48"/>
        <v>1.56744294239064E-5</v>
      </c>
      <c r="P203" s="386">
        <f t="shared" si="49"/>
        <v>-3.5352349275811608E-2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0.52310339380916304</v>
      </c>
      <c r="N204" s="386">
        <f t="shared" si="47"/>
        <v>1.9942431058003751E-2</v>
      </c>
      <c r="O204" s="401">
        <f t="shared" si="48"/>
        <v>1.2350727299992315E-5</v>
      </c>
      <c r="P204" s="386">
        <f t="shared" si="49"/>
        <v>-3.6116615470645791E-2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0.50407765589680997</v>
      </c>
      <c r="N205" s="386">
        <f t="shared" si="47"/>
        <v>1.7473191150745804E-2</v>
      </c>
      <c r="O205" s="401">
        <f t="shared" si="48"/>
        <v>9.7046119078569859E-6</v>
      </c>
      <c r="P205" s="386">
        <f t="shared" si="49"/>
        <v>-3.6546702328664887E-2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0.48472267763971943</v>
      </c>
      <c r="N206" s="386">
        <f t="shared" si="47"/>
        <v>1.5269718221024409E-2</v>
      </c>
      <c r="O206" s="401">
        <f t="shared" si="48"/>
        <v>7.6040959013368159E-6</v>
      </c>
      <c r="P206" s="386">
        <f t="shared" si="49"/>
        <v>-3.6675798046587132E-2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0.46512433463831732</v>
      </c>
      <c r="N207" s="386">
        <f t="shared" si="47"/>
        <v>1.3309172060402275E-2</v>
      </c>
      <c r="O207" s="401">
        <f t="shared" si="48"/>
        <v>5.94154959659976E-6</v>
      </c>
      <c r="P207" s="386">
        <f t="shared" si="49"/>
        <v>-3.653593405049662E-2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0.44536731262962981</v>
      </c>
      <c r="N208" s="386">
        <f t="shared" si="47"/>
        <v>1.1569882171947876E-2</v>
      </c>
      <c r="O208" s="401">
        <f t="shared" si="48"/>
        <v>4.6294945718061697E-6</v>
      </c>
      <c r="P208" s="386">
        <f t="shared" si="49"/>
        <v>-3.6157846704228842E-2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0.42553451014376509</v>
      </c>
      <c r="N209" s="386">
        <f t="shared" si="47"/>
        <v>1.0031398196944763E-2</v>
      </c>
      <c r="O209" s="401">
        <f t="shared" si="48"/>
        <v>3.5970639030713514E-6</v>
      </c>
      <c r="P209" s="386">
        <f t="shared" si="49"/>
        <v>-3.5570862489753663E-2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0.40570646806598759</v>
      </c>
      <c r="N210" s="386">
        <f t="shared" si="47"/>
        <v>8.6745208803090668E-3</v>
      </c>
      <c r="O210" s="401">
        <f t="shared" si="48"/>
        <v>2.7870354037395906E-6</v>
      </c>
      <c r="P210" s="386">
        <f t="shared" si="49"/>
        <v>-3.4802805593559527E-2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0.38596083218754074</v>
      </c>
      <c r="N211" s="386">
        <f t="shared" si="47"/>
        <v>7.4813154284143479E-3</v>
      </c>
      <c r="O211" s="401">
        <f t="shared" si="48"/>
        <v>2.1533550262908818E-6</v>
      </c>
      <c r="P211" s="386">
        <f t="shared" si="49"/>
        <v>-3.3879926688356043E-2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0.36637185442869502</v>
      </c>
      <c r="N212" s="386">
        <f t="shared" si="47"/>
        <v>6.4351091803471205E-3</v>
      </c>
      <c r="O212" s="401">
        <f t="shared" si="48"/>
        <v>1.659077595472791E-6</v>
      </c>
      <c r="P212" s="386">
        <f t="shared" si="49"/>
        <v>-3.2826851590329588E-2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0.34700993791160684</v>
      </c>
      <c r="N213" s="386">
        <f t="shared" si="47"/>
        <v>5.5204755373047809E-3</v>
      </c>
      <c r="O213" s="401">
        <f t="shared" si="48"/>
        <v>1.274661231120966E-6</v>
      </c>
      <c r="P213" s="386">
        <f t="shared" si="49"/>
        <v>-3.166654839526941E-2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0.32794123045623713</v>
      </c>
      <c r="N214" s="386">
        <f t="shared" si="47"/>
        <v>4.7232060794422104E-3</v>
      </c>
      <c r="O214" s="401">
        <f t="shared" si="48"/>
        <v>9.7656017056246824E-7</v>
      </c>
      <c r="P214" s="386">
        <f t="shared" si="49"/>
        <v>-3.0420311648419598E-2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0.30922727038067332</v>
      </c>
      <c r="N215" s="386">
        <f t="shared" si="47"/>
        <v>4.0302727499248459E-3</v>
      </c>
      <c r="O215" s="401">
        <f t="shared" si="48"/>
        <v>7.460682294735399E-7</v>
      </c>
      <c r="P215" s="386">
        <f t="shared" si="49"/>
        <v>-2.9107762079120015E-2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0.29092468772110347</v>
      </c>
      <c r="N216" s="386">
        <f t="shared" si="47"/>
        <v>3.4297819074483593E-3</v>
      </c>
      <c r="O216" s="401">
        <f t="shared" si="48"/>
        <v>5.6837186518388094E-7</v>
      </c>
      <c r="P216" s="386">
        <f t="shared" si="49"/>
        <v>-2.7746860428420426E-2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0.2730849631624076</v>
      </c>
      <c r="N217" s="386">
        <f t="shared" si="47"/>
        <v>2.910921946299605E-3</v>
      </c>
      <c r="O217" s="401">
        <f t="shared" si="48"/>
        <v>4.3177777381275817E-7</v>
      </c>
      <c r="P217" s="386">
        <f t="shared" si="49"/>
        <v>-2.6353933912343318E-2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0.25575424610540565</v>
      </c>
      <c r="N218" s="386">
        <f t="shared" si="47"/>
        <v>2.4639060623398712E-3</v>
      </c>
      <c r="O218" s="401">
        <f t="shared" si="48"/>
        <v>3.2708520386615092E-7</v>
      </c>
      <c r="P218" s="386">
        <f t="shared" si="49"/>
        <v>-2.4943713892038921E-2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0.23897323241020335</v>
      </c>
      <c r="N219" s="386">
        <f t="shared" ref="N219:N266" si="60">0.5*SIGN(2*L219+$B$6)*ERF((2.563*(ABS(2*L219+$B$6)))/(2*SQRT(2)*$B$7))-0.5*SIGN(2*L219-$B$6)*ERF((2.563*(ABS(2*L219-$B$6)))/(2*SQRT(2)*$B$7))</f>
        <v>2.0799116090506331E-3</v>
      </c>
      <c r="O219" s="401">
        <f t="shared" ref="O219:O266" si="61">0.5*SIGN(2*(L219+$B$6)+$B$6)*ERF((2.563*(ABS(2*(L219+$B$6)+$B$6)))/(2*SQRT(2)*$B$7))-0.5*SIGN(2*(L219+$B$6)-$B$6)*ERF((2.563*(ABS(2*(L219+$B$6)-$B$6)))/(2*SQRT(2)*$B$7))</f>
        <v>2.4707776169474727E-7</v>
      </c>
      <c r="P219" s="386">
        <f t="shared" ref="P219:P266" si="62">N219+$B$13*M219+$B$13*O219</f>
        <v>-2.3529383361797482E-2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0.2227771014663999</v>
      </c>
      <c r="N220" s="386">
        <f t="shared" si="60"/>
        <v>1.751017344652106E-3</v>
      </c>
      <c r="O220" s="401">
        <f t="shared" si="61"/>
        <v>1.8611347579744475E-7</v>
      </c>
      <c r="P220" s="386">
        <f t="shared" si="62"/>
        <v>-2.2122632914207737E-2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0.20719551136977443</v>
      </c>
      <c r="N221" s="386">
        <f t="shared" si="60"/>
        <v>1.4701397235212799E-3</v>
      </c>
      <c r="O221" s="401">
        <f t="shared" si="61"/>
        <v>1.3979532892394175E-7</v>
      </c>
      <c r="P221" s="386">
        <f t="shared" si="62"/>
        <v>-2.0733723896547509E-2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0.19225265015044435</v>
      </c>
      <c r="N222" s="386">
        <f t="shared" si="60"/>
        <v>1.2309692364944613E-3</v>
      </c>
      <c r="O222" s="401">
        <f t="shared" si="61"/>
        <v>1.0470742356494256E-7</v>
      </c>
      <c r="P222" s="386">
        <f t="shared" si="62"/>
        <v>-1.937155753200933E-2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0.17796734021738725</v>
      </c>
      <c r="N223" s="386">
        <f t="shared" si="60"/>
        <v>1.0279076584096547E-3</v>
      </c>
      <c r="O223" s="401">
        <f t="shared" si="61"/>
        <v>7.8204469011744493E-8</v>
      </c>
      <c r="P223" s="386">
        <f t="shared" si="62"/>
        <v>-1.8043748842265735E-2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0.16435319247468377</v>
      </c>
      <c r="N224" s="386">
        <f t="shared" si="60"/>
        <v>8.5600692020770808E-4</v>
      </c>
      <c r="O224" s="401">
        <f t="shared" si="61"/>
        <v>5.8244414402608413E-8</v>
      </c>
      <c r="P224" s="386">
        <f t="shared" si="62"/>
        <v>-1.6756704273107402E-2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0.15141880594005358</v>
      </c>
      <c r="N225" s="386">
        <f t="shared" si="60"/>
        <v>7.10910189294367E-4</v>
      </c>
      <c r="O225" s="401">
        <f t="shared" si="61"/>
        <v>4.32558602825317E-8</v>
      </c>
      <c r="P225" s="386">
        <f t="shared" si="62"/>
        <v>-1.5515701991743958E-2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0.1391680081676625</v>
      </c>
      <c r="N226" s="386">
        <f t="shared" si="60"/>
        <v>5.8879561742558595E-4</v>
      </c>
      <c r="O226" s="401">
        <f t="shared" si="61"/>
        <v>3.2033393104757835E-8</v>
      </c>
      <c r="P226" s="386">
        <f t="shared" si="62"/>
        <v>-1.4324973892312702E-2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0.12760013135351767</v>
      </c>
      <c r="N227" s="386">
        <f t="shared" si="60"/>
        <v>4.8632310136187407E-4</v>
      </c>
      <c r="O227" s="401">
        <f t="shared" si="61"/>
        <v>2.3655254643983881E-8</v>
      </c>
      <c r="P227" s="386">
        <f t="shared" si="62"/>
        <v>-1.3187788414891793E-2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0.1167103186888433</v>
      </c>
      <c r="N228" s="386">
        <f t="shared" si="60"/>
        <v>4.0058429878381263E-4</v>
      </c>
      <c r="O228" s="401">
        <f t="shared" si="61"/>
        <v>1.7418806674829312E-8</v>
      </c>
      <c r="P228" s="386">
        <f t="shared" si="62"/>
        <v>-1.2106533352646442E-2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0.106489855327279</v>
      </c>
      <c r="N229" s="386">
        <f t="shared" si="60"/>
        <v>3.2905605088323631E-4</v>
      </c>
      <c r="O229" s="401">
        <f t="shared" si="61"/>
        <v>1.2790121295402912E-8</v>
      </c>
      <c r="P229" s="386">
        <f t="shared" si="62"/>
        <v>-1.1082797891522786E-2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9.692651824536852E-2</v>
      </c>
      <c r="N230" s="386">
        <f t="shared" si="60"/>
        <v>2.6955728373778687E-4</v>
      </c>
      <c r="O230" s="401">
        <f t="shared" si="61"/>
        <v>9.3647424259657441E-9</v>
      </c>
      <c r="P230" s="386">
        <f t="shared" si="62"/>
        <v>-1.011745319703145E-2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8.8004939299394458E-2</v>
      </c>
      <c r="N231" s="386">
        <f t="shared" si="60"/>
        <v>2.2020939282263452E-4</v>
      </c>
      <c r="O231" s="401">
        <f t="shared" si="61"/>
        <v>6.8372483230660919E-9</v>
      </c>
      <c r="P231" s="386">
        <f t="shared" si="62"/>
        <v>-9.2107309330070608E-3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7.9706975909381306E-2</v>
      </c>
      <c r="N232" s="386">
        <f t="shared" si="60"/>
        <v>1.7940005836819539E-4</v>
      </c>
      <c r="O232" s="401">
        <f t="shared" si="61"/>
        <v>4.9777223454228192E-9</v>
      </c>
      <c r="P232" s="386">
        <f t="shared" si="62"/>
        <v>-8.3622991676180463E-3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7.2012084024912937E-2</v>
      </c>
      <c r="N233" s="386">
        <f t="shared" si="60"/>
        <v>1.4575039308528659E-4</v>
      </c>
      <c r="O233" s="401">
        <f t="shared" si="61"/>
        <v>3.6136261760688626E-9</v>
      </c>
      <c r="P233" s="386">
        <f t="shared" si="62"/>
        <v>-7.571335192115761E-3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6.4897688337083204E-2</v>
      </c>
      <c r="N234" s="386">
        <f t="shared" si="60"/>
        <v>1.1808528727996759E-4</v>
      </c>
      <c r="O234" s="401">
        <f t="shared" si="61"/>
        <v>2.6158841204271255E-9</v>
      </c>
      <c r="P234" s="386">
        <f t="shared" si="62"/>
        <v>-6.8365948475304751E-3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5.8339545084744149E-2</v>
      </c>
      <c r="N235" s="386">
        <f t="shared" si="60"/>
        <v>9.5406788675145293E-5</v>
      </c>
      <c r="O235" s="401">
        <f t="shared" si="61"/>
        <v>1.8882347907478447E-9</v>
      </c>
      <c r="P235" s="386">
        <f t="shared" si="62"/>
        <v>-6.156478023387894E-3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5.2312093248286673E-2</v>
      </c>
      <c r="N236" s="386">
        <f t="shared" si="60"/>
        <v>7.6870334417444841E-5</v>
      </c>
      <c r="O236" s="401">
        <f t="shared" si="61"/>
        <v>1.3591117675737507E-9</v>
      </c>
      <c r="P236" s="386">
        <f t="shared" si="62"/>
        <v>-5.5290900600758162E-3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4.6788790416855797E-2</v>
      </c>
      <c r="N237" s="386">
        <f t="shared" si="60"/>
        <v>6.176363980542332E-5</v>
      </c>
      <c r="O237" s="401">
        <f t="shared" si="61"/>
        <v>9.7547370181416682E-10</v>
      </c>
      <c r="P237" s="386">
        <f t="shared" si="62"/>
        <v>-4.9522988522460818E-3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4.1742430141274323E-2</v>
      </c>
      <c r="N238" s="386">
        <f t="shared" si="60"/>
        <v>4.9488041283796136E-5</v>
      </c>
      <c r="O238" s="401">
        <f t="shared" si="61"/>
        <v>6.9813060887824463E-10</v>
      </c>
      <c r="P238" s="386">
        <f t="shared" si="62"/>
        <v>-4.423787514049881E-3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3.7145438131171604E-2</v>
      </c>
      <c r="N239" s="386">
        <f t="shared" si="60"/>
        <v>3.9542089270983016E-5</v>
      </c>
      <c r="O239" s="401">
        <f t="shared" si="61"/>
        <v>4.9821641256997395E-10</v>
      </c>
      <c r="P239" s="386">
        <f t="shared" si="62"/>
        <v>-3.9411025275281819E-3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3.2970145207632862E-2</v>
      </c>
      <c r="N240" s="386">
        <f t="shared" si="60"/>
        <v>3.1507188557877708E-5</v>
      </c>
      <c r="O240" s="401">
        <f t="shared" si="61"/>
        <v>3.5453506797011869E-10</v>
      </c>
      <c r="P240" s="386">
        <f t="shared" si="62"/>
        <v>-3.5016973525589094E-3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2.9189035469608382E-2</v>
      </c>
      <c r="N241" s="386">
        <f t="shared" si="60"/>
        <v>2.5035089517344566E-5</v>
      </c>
      <c r="O241" s="401">
        <f t="shared" si="61"/>
        <v>2.515705421757275E-10</v>
      </c>
      <c r="P241" s="386">
        <f t="shared" si="62"/>
        <v>-3.1029715298780047E-3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2.5774968662011011E-2</v>
      </c>
      <c r="N242" s="386">
        <f t="shared" si="60"/>
        <v>1.9837041450976312E-5</v>
      </c>
      <c r="O242" s="401">
        <f t="shared" si="61"/>
        <v>1.779996705586484E-10</v>
      </c>
      <c r="P242" s="386">
        <f t="shared" si="62"/>
        <v>-2.7423053573732187E-3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2.2701376235911008E-2</v>
      </c>
      <c r="N243" s="386">
        <f t="shared" si="60"/>
        <v>1.56744294239064E-5</v>
      </c>
      <c r="O243" s="401">
        <f t="shared" si="61"/>
        <v>1.2558476480961644E-10</v>
      </c>
      <c r="P243" s="386">
        <f t="shared" si="62"/>
        <v>-2.4170902636769537E-3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1.9942431058003751E-2</v>
      </c>
      <c r="N244" s="386">
        <f t="shared" si="60"/>
        <v>1.2350727299992315E-5</v>
      </c>
      <c r="O244" s="401">
        <f t="shared" si="61"/>
        <v>8.8351270743913801E-11</v>
      </c>
      <c r="P244" s="386">
        <f t="shared" si="62"/>
        <v>-2.1247550417464616E-3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1.7473191150745804E-2</v>
      </c>
      <c r="N245" s="386">
        <f t="shared" si="60"/>
        <v>9.7046119078569859E-6</v>
      </c>
      <c r="O245" s="401">
        <f t="shared" si="61"/>
        <v>6.1979255061572758E-11</v>
      </c>
      <c r="P245" s="386">
        <f t="shared" si="62"/>
        <v>-1.8627881383650564E-3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1.5269718221024409E-2</v>
      </c>
      <c r="N246" s="386">
        <f t="shared" si="60"/>
        <v>7.6040959013368159E-6</v>
      </c>
      <c r="O246" s="401">
        <f t="shared" si="61"/>
        <v>4.3354819734275907E-11</v>
      </c>
      <c r="P246" s="386">
        <f t="shared" si="62"/>
        <v>-1.6287562232106762E-3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1.3309172060402275E-2</v>
      </c>
      <c r="N247" s="386">
        <f t="shared" si="60"/>
        <v>5.94154959659976E-6</v>
      </c>
      <c r="O247" s="401">
        <f t="shared" si="61"/>
        <v>3.0240199233588783E-11</v>
      </c>
      <c r="P247" s="386">
        <f t="shared" si="62"/>
        <v>-1.4203192832679414E-3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1.1569882171947821E-2</v>
      </c>
      <c r="N248" s="386">
        <f t="shared" si="60"/>
        <v>4.6294945718061697E-6</v>
      </c>
      <c r="O248" s="401">
        <f t="shared" si="61"/>
        <v>2.1032398045406353E-11</v>
      </c>
      <c r="P248" s="386">
        <f t="shared" si="62"/>
        <v>-1.2352425050025872E-3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1.0031398196944763E-2</v>
      </c>
      <c r="N249" s="386">
        <f t="shared" si="60"/>
        <v>3.5970639030713514E-6</v>
      </c>
      <c r="O249" s="401">
        <f t="shared" si="61"/>
        <v>1.4586443164432694E-11</v>
      </c>
      <c r="P249" s="386">
        <f t="shared" si="62"/>
        <v>-1.0714052180220179E-3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8.6745208803090668E-3</v>
      </c>
      <c r="N250" s="386">
        <f t="shared" si="60"/>
        <v>2.7870354037395906E-6</v>
      </c>
      <c r="O250" s="401">
        <f t="shared" si="61"/>
        <v>1.0087042312534322E-11</v>
      </c>
      <c r="P250" s="386">
        <f t="shared" si="62"/>
        <v>-9.2680718019257969E-4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7.4813154284143479E-3</v>
      </c>
      <c r="N251" s="386">
        <f t="shared" si="60"/>
        <v>2.1533550262908818E-6</v>
      </c>
      <c r="O251" s="401">
        <f t="shared" si="61"/>
        <v>6.955602760427837E-12</v>
      </c>
      <c r="P251" s="386">
        <f t="shared" si="62"/>
        <v>-7.9957248570239456E-4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6.4351091803471205E-3</v>
      </c>
      <c r="N252" s="386">
        <f t="shared" si="60"/>
        <v>1.659077595472791E-6</v>
      </c>
      <c r="O252" s="401">
        <f t="shared" si="61"/>
        <v>4.7825632343290181E-12</v>
      </c>
      <c r="P252" s="386">
        <f t="shared" si="62"/>
        <v>-6.879513747639471E-4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5.5204755373047809E-3</v>
      </c>
      <c r="N253" s="386">
        <f t="shared" si="60"/>
        <v>1.274661231120966E-6</v>
      </c>
      <c r="O253" s="401">
        <f t="shared" si="61"/>
        <v>3.2789881920791686E-12</v>
      </c>
      <c r="P253" s="386">
        <f t="shared" si="62"/>
        <v>-5.9032021700005017E-4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4.7232060794422104E-3</v>
      </c>
      <c r="N254" s="386">
        <f t="shared" si="60"/>
        <v>9.7656017056246824E-7</v>
      </c>
      <c r="O254" s="401">
        <f t="shared" si="61"/>
        <v>2.2417068201718848E-12</v>
      </c>
      <c r="P254" s="386">
        <f t="shared" si="62"/>
        <v>-5.0517993055433717E-4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4.0302727499248459E-3</v>
      </c>
      <c r="N255" s="386">
        <f t="shared" si="60"/>
        <v>7.460682294735399E-7</v>
      </c>
      <c r="O255" s="401">
        <f t="shared" si="61"/>
        <v>1.5281664822452967E-12</v>
      </c>
      <c r="P255" s="386">
        <f t="shared" si="62"/>
        <v>-4.3115308612890667E-4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3.4297819074483593E-3</v>
      </c>
      <c r="N256" s="386">
        <f t="shared" si="60"/>
        <v>5.6837186518388094E-7</v>
      </c>
      <c r="O256" s="401">
        <f t="shared" si="61"/>
        <v>1.0387246618392965E-12</v>
      </c>
      <c r="P256" s="386">
        <f t="shared" si="62"/>
        <v>-3.6697993001468036E-4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2.910921946299605E-3</v>
      </c>
      <c r="N257" s="386">
        <f t="shared" si="60"/>
        <v>4.3177777381275817E-7</v>
      </c>
      <c r="O257" s="401">
        <f t="shared" si="61"/>
        <v>7.0404793106604302E-13</v>
      </c>
      <c r="P257" s="386">
        <f t="shared" si="62"/>
        <v>-3.1151354326205684E-4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2.4639060623398712E-3</v>
      </c>
      <c r="N258" s="386">
        <f t="shared" si="60"/>
        <v>3.2708520386615092E-7</v>
      </c>
      <c r="O258" s="401">
        <f t="shared" si="61"/>
        <v>4.7584158835434209E-13</v>
      </c>
      <c r="P258" s="386">
        <f t="shared" si="62"/>
        <v>-2.6371433595427678E-4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2.0799116090506331E-3</v>
      </c>
      <c r="N259" s="386">
        <f t="shared" si="60"/>
        <v>2.4707776169474727E-7</v>
      </c>
      <c r="O259" s="401">
        <f t="shared" si="61"/>
        <v>3.2068792066297647E-13</v>
      </c>
      <c r="P259" s="386">
        <f t="shared" si="62"/>
        <v>-2.2264405656756064E-4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1.751017344652106E-3</v>
      </c>
      <c r="N260" s="386">
        <f t="shared" si="60"/>
        <v>1.8611347579744475E-7</v>
      </c>
      <c r="O260" s="401">
        <f t="shared" si="61"/>
        <v>2.1549428907974288E-13</v>
      </c>
      <c r="P260" s="386">
        <f t="shared" si="62"/>
        <v>-1.8745947707201881E-4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1.4701397235212799E-3</v>
      </c>
      <c r="N261" s="386">
        <f t="shared" si="60"/>
        <v>1.3979532892394175E-7</v>
      </c>
      <c r="O261" s="401">
        <f t="shared" si="61"/>
        <v>1.4438450435250161E-13</v>
      </c>
      <c r="P261" s="386">
        <f t="shared" si="62"/>
        <v>-1.5740589514846306E-4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1.2309692364944613E-3</v>
      </c>
      <c r="N262" s="386">
        <f t="shared" si="60"/>
        <v>1.0470742356494256E-7</v>
      </c>
      <c r="O262" s="401">
        <f t="shared" si="61"/>
        <v>9.6478380839926103E-14</v>
      </c>
      <c r="P262" s="386">
        <f t="shared" si="62"/>
        <v>-1.3181057601057314E-4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1.0279076584096547E-3</v>
      </c>
      <c r="N263" s="386">
        <f t="shared" si="60"/>
        <v>7.8204469011744493E-8</v>
      </c>
      <c r="O263" s="401">
        <f t="shared" si="61"/>
        <v>6.4281913125796564E-14</v>
      </c>
      <c r="P263" s="386">
        <f t="shared" si="62"/>
        <v>-1.1007623812878519E-4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8.5600692020770808E-4</v>
      </c>
      <c r="N264" s="386">
        <f t="shared" si="60"/>
        <v>5.8244414402608413E-8</v>
      </c>
      <c r="O264" s="401">
        <f t="shared" si="61"/>
        <v>4.2688075296837269E-14</v>
      </c>
      <c r="P264" s="386">
        <f t="shared" si="62"/>
        <v>-9.1674669902073474E-5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7.10910189294367E-4</v>
      </c>
      <c r="N265" s="386">
        <f t="shared" si="60"/>
        <v>4.32558602825317E-8</v>
      </c>
      <c r="O265" s="401">
        <f t="shared" si="61"/>
        <v>2.8255175976710234E-14</v>
      </c>
      <c r="P265" s="386">
        <f t="shared" si="62"/>
        <v>-7.6140548196775517E-5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5.8879561742558595E-4</v>
      </c>
      <c r="N266" s="392">
        <f t="shared" si="60"/>
        <v>3.2033393104757835E-8</v>
      </c>
      <c r="O266" s="402">
        <f t="shared" si="61"/>
        <v>1.865174681370263E-14</v>
      </c>
      <c r="P266" s="392">
        <f t="shared" si="62"/>
        <v>-6.3065514824296929E-5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0.13717690003823402</v>
      </c>
      <c r="L5" s="377">
        <f>C106</f>
        <v>0.72457824833620121</v>
      </c>
      <c r="M5" s="377">
        <f>K5</f>
        <v>0.13717690003823402</v>
      </c>
      <c r="N5" s="377">
        <f>0</f>
        <v>0</v>
      </c>
      <c r="O5" s="378">
        <f>0</f>
        <v>0</v>
      </c>
      <c r="P5" s="371"/>
      <c r="Q5" s="376">
        <f>K5</f>
        <v>0.13717690003823402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0.13717690003823402</v>
      </c>
      <c r="M6" s="383">
        <f t="shared" si="0"/>
        <v>0.72457824833620121</v>
      </c>
      <c r="N6" s="383">
        <f t="shared" si="0"/>
        <v>0.13717690003823402</v>
      </c>
      <c r="O6" s="384">
        <f>0</f>
        <v>0</v>
      </c>
      <c r="P6" s="371"/>
      <c r="Q6" s="382">
        <f>L5</f>
        <v>0.72457824833620121</v>
      </c>
      <c r="R6" s="383">
        <f>Q5</f>
        <v>0.13717690003823402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2xCDR'!K30/'M5E 850S4500 32GFC EQ &amp; 2xCDR'!Tb_eff</f>
        <v>1.1749747450517272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0.13717690003823402</v>
      </c>
      <c r="N7" s="389">
        <f t="shared" si="0"/>
        <v>0.72457824833620121</v>
      </c>
      <c r="O7" s="390">
        <f>N6</f>
        <v>0.13717690003823402</v>
      </c>
      <c r="P7" s="371"/>
      <c r="Q7" s="382">
        <f>Q5</f>
        <v>0.13717690003823402</v>
      </c>
      <c r="R7" s="383">
        <f>Q6</f>
        <v>0.72457824833620121</v>
      </c>
      <c r="S7" s="384">
        <f>R6</f>
        <v>0.13717690003823402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0.13717690003823402</v>
      </c>
      <c r="S8" s="384">
        <f>R7</f>
        <v>0.72457824833620121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0.13717690003823402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15.810515675161604</v>
      </c>
      <c r="C12" s="366" t="s">
        <v>229</v>
      </c>
      <c r="E12" s="365"/>
      <c r="F12" s="365"/>
      <c r="J12" s="370"/>
      <c r="K12" s="379">
        <f t="array" ref="K12:M14">MMULT(K5:O7,Q5:S9)</f>
        <v>0.56264864177015705</v>
      </c>
      <c r="L12" s="380">
        <v>0.19879079588378756</v>
      </c>
      <c r="M12" s="381">
        <v>1.881750190409965E-2</v>
      </c>
      <c r="N12" s="371"/>
      <c r="O12" s="379">
        <f t="shared" ref="O12:Q14" si="1">$B$9^2*K12</f>
        <v>0.28132432088507858</v>
      </c>
      <c r="P12" s="380">
        <f t="shared" si="1"/>
        <v>9.9395397941893809E-2</v>
      </c>
      <c r="Q12" s="381">
        <f t="shared" si="1"/>
        <v>9.4087509520498266E-3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0.19879079588378756</v>
      </c>
      <c r="L13" s="386">
        <v>0.56264864177015705</v>
      </c>
      <c r="M13" s="387">
        <v>0.19879079588378756</v>
      </c>
      <c r="N13" s="371"/>
      <c r="O13" s="385">
        <f t="shared" si="1"/>
        <v>9.9395397941893809E-2</v>
      </c>
      <c r="P13" s="386">
        <f t="shared" si="1"/>
        <v>0.28132432088507858</v>
      </c>
      <c r="Q13" s="387">
        <f t="shared" si="1"/>
        <v>9.9395397941893809E-2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1.2727949639763108</v>
      </c>
      <c r="C14" s="366" t="s">
        <v>236</v>
      </c>
      <c r="E14" s="365"/>
      <c r="F14" s="365"/>
      <c r="J14" s="370"/>
      <c r="K14" s="391">
        <v>1.881750190409965E-2</v>
      </c>
      <c r="L14" s="392">
        <v>0.19879079588378756</v>
      </c>
      <c r="M14" s="393">
        <v>0.56264864177015705</v>
      </c>
      <c r="N14" s="371"/>
      <c r="O14" s="391">
        <f t="shared" si="1"/>
        <v>9.4087509520498266E-3</v>
      </c>
      <c r="P14" s="392">
        <f t="shared" si="1"/>
        <v>9.9395397941893809E-2</v>
      </c>
      <c r="Q14" s="393">
        <f t="shared" si="1"/>
        <v>0.28132432088507858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1.1825490772005012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3.4760231423170493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2.6822367036204273</v>
      </c>
      <c r="C17" s="366" t="s">
        <v>18</v>
      </c>
      <c r="E17" s="365"/>
      <c r="F17" s="365"/>
      <c r="J17" s="370"/>
      <c r="K17" s="379">
        <f t="shared" ref="K17:M19" si="3">O12+S12</f>
        <v>0.28353721829593886</v>
      </c>
      <c r="L17" s="380">
        <f t="shared" si="3"/>
        <v>9.9395397941893809E-2</v>
      </c>
      <c r="M17" s="381">
        <f t="shared" si="3"/>
        <v>9.4087509520498266E-3</v>
      </c>
      <c r="N17" s="371"/>
      <c r="O17" s="367">
        <f t="array" ref="O17:Q19">MINVERSE(K17:M19)</f>
        <v>4.0635151555989779</v>
      </c>
      <c r="P17" s="368">
        <v>-1.5701730088961567</v>
      </c>
      <c r="Q17" s="369">
        <v>0.41559048112320157</v>
      </c>
      <c r="R17" s="371"/>
      <c r="S17" s="400">
        <f>$B$9^2*M5</f>
        <v>6.8588450019117023E-2</v>
      </c>
      <c r="T17" s="371"/>
      <c r="U17" s="401">
        <f t="array" ref="U17:U19">MMULT(O17:Q19,S17:S19)</f>
        <v>-0.26164169109071544</v>
      </c>
      <c r="V17" s="371"/>
      <c r="W17" s="401">
        <f>U17/$U$18</f>
        <v>-0.17906097791074016</v>
      </c>
      <c r="X17" s="375"/>
    </row>
    <row r="18" spans="1:26" ht="15">
      <c r="A18" s="441" t="s">
        <v>259</v>
      </c>
      <c r="B18" s="365">
        <f ca="1">-10*LOG(1-2*I191)-B17</f>
        <v>-2.3098338948523089E-2</v>
      </c>
      <c r="C18" s="366" t="s">
        <v>18</v>
      </c>
      <c r="E18" s="365"/>
      <c r="F18" s="365"/>
      <c r="J18" s="370"/>
      <c r="K18" s="385">
        <f t="shared" si="3"/>
        <v>9.9395397941893809E-2</v>
      </c>
      <c r="L18" s="386">
        <f t="shared" si="3"/>
        <v>0.28353721829593886</v>
      </c>
      <c r="M18" s="387">
        <f t="shared" si="3"/>
        <v>9.9395397941893809E-2</v>
      </c>
      <c r="N18" s="371"/>
      <c r="O18" s="370">
        <v>-1.5701730088961567</v>
      </c>
      <c r="P18" s="371">
        <v>4.627737938601701</v>
      </c>
      <c r="Q18" s="375">
        <v>-1.5701730088961567</v>
      </c>
      <c r="R18" s="371"/>
      <c r="S18" s="403">
        <f>$B$9^2*M6</f>
        <v>0.36228912416810066</v>
      </c>
      <c r="T18" s="371"/>
      <c r="U18" s="401">
        <v>1.4611876587714205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-1.2668803514784706</v>
      </c>
      <c r="C19" s="366" t="s">
        <v>18</v>
      </c>
      <c r="E19" s="365"/>
      <c r="F19" s="365"/>
      <c r="J19" s="370"/>
      <c r="K19" s="391">
        <f t="shared" si="3"/>
        <v>9.4087509520498266E-3</v>
      </c>
      <c r="L19" s="392">
        <f t="shared" si="3"/>
        <v>9.9395397941893809E-2</v>
      </c>
      <c r="M19" s="393">
        <f t="shared" si="3"/>
        <v>0.28353721829593886</v>
      </c>
      <c r="N19" s="371"/>
      <c r="O19" s="397">
        <v>0.41559048112320163</v>
      </c>
      <c r="P19" s="398">
        <v>-1.5701730088961567</v>
      </c>
      <c r="Q19" s="399">
        <v>4.0635151555989788</v>
      </c>
      <c r="R19" s="371"/>
      <c r="S19" s="404">
        <f>$B$9^2*M7</f>
        <v>6.8588450019117023E-2</v>
      </c>
      <c r="T19" s="371"/>
      <c r="U19" s="402">
        <v>-0.26164169109071539</v>
      </c>
      <c r="V19" s="371"/>
      <c r="W19" s="402">
        <f>U19/$U$18</f>
        <v>-0.1790609779107401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1.253639891938243</v>
      </c>
      <c r="C21" s="365"/>
      <c r="E21" s="365"/>
      <c r="F21" s="365"/>
      <c r="J21" s="370"/>
      <c r="K21" s="405" t="s">
        <v>245</v>
      </c>
      <c r="L21" s="406">
        <f>W17</f>
        <v>-0.17906097791074016</v>
      </c>
      <c r="M21" s="406">
        <f>W18</f>
        <v>1</v>
      </c>
      <c r="N21" s="407">
        <f>W19</f>
        <v>-0.1790609779107401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0.83413784454698225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2.4720553493118302E-8</v>
      </c>
      <c r="C26" s="386">
        <f>0.5*SIGN(2*A26+$B$6)*ERF((2.563*(ABS(2*A26+$B$6)))/(2*SQRT(2)*$B$7))-0.5*SIGN(2*A26-$B$6)*ERF((2.563*(ABS(2*A26-$B$6)))/(2*SQRT(2)*$B$7))</f>
        <v>5.3395107310055812E-4</v>
      </c>
      <c r="D26" s="401">
        <f>0.5*SIGN(2*(A26+$B$6)+$B$6)*ERF((2.563*(ABS(2*(A26+$B$6)+$B$6)))/(2*SQRT(2)*$B$7))-0.5*SIGN(2*(A26+$B$6)-$B$6)*ERF((2.563*(ABS(2*(A26+$B$6)-$B$6)))/(2*SQRT(2)*$B$7))</f>
        <v>0.13717690003823402</v>
      </c>
      <c r="E26" s="386">
        <f t="shared" ref="E26:E57" si="4">C26+$B$13*B26+$B$13*D26</f>
        <v>-1.4166443032842672E-2</v>
      </c>
      <c r="F26" s="401">
        <f t="shared" ref="F26:F89" si="5">$B$14*E26</f>
        <v>-1.8030977349659447E-2</v>
      </c>
      <c r="G26" s="403">
        <f>F66</f>
        <v>7.5694586939284617E-2</v>
      </c>
      <c r="H26" s="403">
        <f>1-G26</f>
        <v>0.92430541306071534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1.1324274851176597E-14</v>
      </c>
      <c r="N26" s="386">
        <f>0.5*SIGN(2*L26+$B$6)*ERF((2.563*(ABS(2*L26+$B$6)))/(2*SQRT(2)*$B$7))-0.5*SIGN(2*L26-$B$6)*ERF((2.563*(ABS(2*L26-$B$6)))/(2*SQRT(2)*$B$7))</f>
        <v>2.4720553493118302E-8</v>
      </c>
      <c r="O26" s="401">
        <f>0.5*SIGN(2*(L26+$B$6)+$B$6)*ERF((2.563*(ABS(2*(L26+$B$6)+$B$6)))/(2*SQRT(2)*$B$7))-0.5*SIGN(2*(L26+$B$6)-$B$6)*ERF((2.563*(ABS(2*(L26+$B$6)-$B$6)))/(2*SQRT(2)*$B$7))</f>
        <v>5.3395107310055812E-4</v>
      </c>
      <c r="P26" s="386">
        <f>N26+$B$13*M26+$B$13*O26</f>
        <v>-5.7195480452165862E-5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3.3548597511146028E-8</v>
      </c>
      <c r="C27" s="386">
        <f t="shared" ref="C27:C90" si="7">0.5*SIGN(2*A27+$B$6)*ERF((2.563*(ABS(2*A27+$B$6)))/(2*SQRT(2)*$B$7))-0.5*SIGN(2*A27-$B$6)*ERF((2.563*(ABS(2*A27-$B$6)))/(2*SQRT(2)*$B$7))</f>
        <v>6.4663948172311025E-4</v>
      </c>
      <c r="D27" s="401">
        <f t="shared" ref="D27:D90" si="8">0.5*SIGN(2*(A27+$B$6)+$B$6)*ERF((2.563*(ABS(2*(A27+$B$6)+$B$6)))/(2*SQRT(2)*$B$7))-0.5*SIGN(2*(A27+$B$6)-$B$6)*ERF((2.563*(ABS(2*(A27+$B$6)-$B$6)))/(2*SQRT(2)*$B$7))</f>
        <v>0.14942439015795145</v>
      </c>
      <c r="E27" s="386">
        <f t="shared" si="4"/>
        <v>-1.5366242578450083E-2</v>
      </c>
      <c r="F27" s="401">
        <f t="shared" si="5"/>
        <v>-1.9558076169089625E-2</v>
      </c>
      <c r="G27" s="403">
        <f t="shared" ref="G27:G90" si="9">F67</f>
        <v>9.1365085588512682E-2</v>
      </c>
      <c r="H27" s="403">
        <f t="shared" ref="H27:H90" si="10">1-G27</f>
        <v>0.90863491441148736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1.7263968032921184E-14</v>
      </c>
      <c r="N27" s="386">
        <f t="shared" ref="N27:N90" si="12">0.5*SIGN(2*L27+$B$6)*ERF((2.563*(ABS(2*L27+$B$6)))/(2*SQRT(2)*$B$7))-0.5*SIGN(2*L27-$B$6)*ERF((2.563*(ABS(2*L27-$B$6)))/(2*SQRT(2)*$B$7))</f>
        <v>3.3548597511146028E-8</v>
      </c>
      <c r="O27" s="401">
        <f t="shared" ref="O27:O90" si="13">0.5*SIGN(2*(L27+$B$6)+$B$6)*ERF((2.563*(ABS(2*(L27+$B$6)+$B$6)))/(2*SQRT(2)*$B$7))-0.5*SIGN(2*(L27+$B$6)-$B$6)*ERF((2.563*(ABS(2*(L27+$B$6)-$B$6)))/(2*SQRT(2)*$B$7))</f>
        <v>6.4663948172311025E-4</v>
      </c>
      <c r="P27" s="386">
        <f t="shared" ref="P27:P90" si="14">N27+$B$13*M27+$B$13*O27</f>
        <v>-6.9262765215920077E-5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4.5397940684477334E-8</v>
      </c>
      <c r="C28" s="386">
        <f t="shared" si="7"/>
        <v>7.8093339926305072E-4</v>
      </c>
      <c r="D28" s="401">
        <f t="shared" si="8"/>
        <v>0.16236858756960143</v>
      </c>
      <c r="E28" s="386">
        <f t="shared" si="4"/>
        <v>-1.6619098707180664E-2</v>
      </c>
      <c r="F28" s="401">
        <f t="shared" si="5"/>
        <v>-2.1152705140324767E-2</v>
      </c>
      <c r="G28" s="403">
        <f t="shared" si="9"/>
        <v>0.10811352988103465</v>
      </c>
      <c r="H28" s="403">
        <f t="shared" si="10"/>
        <v>0.89188647011896538</v>
      </c>
      <c r="I28" s="403"/>
      <c r="J28" s="375"/>
      <c r="L28" s="385">
        <v>-2.95</v>
      </c>
      <c r="M28" s="401">
        <f t="shared" si="11"/>
        <v>2.6256774532384952E-14</v>
      </c>
      <c r="N28" s="386">
        <f t="shared" si="12"/>
        <v>4.5397940684477334E-8</v>
      </c>
      <c r="O28" s="401">
        <f t="shared" si="13"/>
        <v>7.8093339926305072E-4</v>
      </c>
      <c r="P28" s="386">
        <f t="shared" si="14"/>
        <v>-8.3642356105655892E-5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6.1255372441060274E-8</v>
      </c>
      <c r="C29" s="386">
        <f t="shared" si="7"/>
        <v>9.4049988748196034E-4</v>
      </c>
      <c r="D29" s="401">
        <f t="shared" si="8"/>
        <v>0.17600648673352948</v>
      </c>
      <c r="E29" s="386">
        <f t="shared" si="4"/>
        <v>-1.7921022378111197E-2</v>
      </c>
      <c r="F29" s="401">
        <f t="shared" si="5"/>
        <v>-2.2809787032166701E-2</v>
      </c>
      <c r="G29" s="403">
        <f t="shared" si="9"/>
        <v>0.12593402731889417</v>
      </c>
      <c r="H29" s="403">
        <f t="shared" si="10"/>
        <v>0.87406597268110586</v>
      </c>
      <c r="I29" s="403"/>
      <c r="J29" s="375"/>
      <c r="L29" s="385">
        <v>-2.9249999999999998</v>
      </c>
      <c r="M29" s="401">
        <f t="shared" si="11"/>
        <v>3.9801495432811862E-14</v>
      </c>
      <c r="N29" s="386">
        <f t="shared" si="12"/>
        <v>6.1255372441060274E-8</v>
      </c>
      <c r="O29" s="401">
        <f t="shared" si="13"/>
        <v>9.4049988748196034E-4</v>
      </c>
      <c r="P29" s="386">
        <f t="shared" si="14"/>
        <v>-1.0072624243359581E-4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8.2413645019485671E-8</v>
      </c>
      <c r="C30" s="386">
        <f t="shared" si="7"/>
        <v>1.1295318353924944E-3</v>
      </c>
      <c r="D30" s="401">
        <f t="shared" si="8"/>
        <v>0.19033020618954877</v>
      </c>
      <c r="E30" s="386">
        <f t="shared" si="4"/>
        <v>-1.9266976233911121E-2</v>
      </c>
      <c r="F30" s="401">
        <f t="shared" si="5"/>
        <v>-2.4522910321573343E-2</v>
      </c>
      <c r="G30" s="403">
        <f t="shared" si="9"/>
        <v>0.14481337598055152</v>
      </c>
      <c r="H30" s="403">
        <f t="shared" si="10"/>
        <v>0.85518662401944845</v>
      </c>
      <c r="I30" s="403"/>
      <c r="J30" s="375"/>
      <c r="L30" s="385">
        <v>-2.9</v>
      </c>
      <c r="M30" s="401">
        <f t="shared" si="11"/>
        <v>6.0118576783452227E-14</v>
      </c>
      <c r="N30" s="386">
        <f t="shared" si="12"/>
        <v>8.2413645019485671E-8</v>
      </c>
      <c r="O30" s="401">
        <f t="shared" si="13"/>
        <v>1.1295318353924944E-3</v>
      </c>
      <c r="P30" s="386">
        <f t="shared" si="14"/>
        <v>-1.2096245717097501E-4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1.1056091941963331E-7</v>
      </c>
      <c r="C31" s="386">
        <f t="shared" si="7"/>
        <v>1.352805157022352E-3</v>
      </c>
      <c r="D31" s="401">
        <f t="shared" si="8"/>
        <v>0.20532673283774355</v>
      </c>
      <c r="E31" s="386">
        <f t="shared" si="4"/>
        <v>-2.0650790008834997E-2</v>
      </c>
      <c r="F31" s="401">
        <f t="shared" si="5"/>
        <v>-2.6284221525377498E-2</v>
      </c>
      <c r="G31" s="403">
        <f t="shared" si="9"/>
        <v>0.16473075056878903</v>
      </c>
      <c r="H31" s="403">
        <f t="shared" si="10"/>
        <v>0.83526924943121095</v>
      </c>
      <c r="I31" s="403"/>
      <c r="J31" s="375"/>
      <c r="L31" s="385">
        <v>-2.875</v>
      </c>
      <c r="M31" s="401">
        <f t="shared" si="11"/>
        <v>9.0594198809412774E-14</v>
      </c>
      <c r="N31" s="386">
        <f t="shared" si="12"/>
        <v>1.1056091941963331E-7</v>
      </c>
      <c r="O31" s="401">
        <f t="shared" si="13"/>
        <v>1.352805157022352E-3</v>
      </c>
      <c r="P31" s="386">
        <f t="shared" si="14"/>
        <v>-1.4486111702919849E-4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1.4789463959052895E-7</v>
      </c>
      <c r="C32" s="386">
        <f t="shared" si="7"/>
        <v>1.6157389894151386E-3</v>
      </c>
      <c r="D32" s="401">
        <f t="shared" si="8"/>
        <v>0.22097770827289298</v>
      </c>
      <c r="E32" s="386">
        <f t="shared" si="4"/>
        <v>-2.2065077445719821E-2</v>
      </c>
      <c r="F32" s="401">
        <f t="shared" si="5"/>
        <v>-2.8084319452659465E-2</v>
      </c>
      <c r="G32" s="403">
        <f t="shared" si="9"/>
        <v>0.18565744915582391</v>
      </c>
      <c r="H32" s="403">
        <f t="shared" si="10"/>
        <v>0.81434255084417606</v>
      </c>
      <c r="I32" s="403"/>
      <c r="J32" s="375"/>
      <c r="L32" s="385">
        <v>-2.85</v>
      </c>
      <c r="M32" s="401">
        <f t="shared" si="11"/>
        <v>1.3616885397027545E-13</v>
      </c>
      <c r="N32" s="386">
        <f t="shared" si="12"/>
        <v>1.4789463959052895E-7</v>
      </c>
      <c r="O32" s="401">
        <f t="shared" si="13"/>
        <v>1.6157389894151386E-3</v>
      </c>
      <c r="P32" s="386">
        <f t="shared" si="14"/>
        <v>-1.7300075962940062E-4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1.9726598599056899E-7</v>
      </c>
      <c r="C33" s="386">
        <f t="shared" si="7"/>
        <v>1.9244584637123086E-3</v>
      </c>
      <c r="D33" s="401">
        <f t="shared" si="8"/>
        <v>0.23725926218727261</v>
      </c>
      <c r="E33" s="386">
        <f t="shared" si="4"/>
        <v>-2.350115568720218E-2</v>
      </c>
      <c r="F33" s="401">
        <f t="shared" si="5"/>
        <v>-2.9912152606294169E-2</v>
      </c>
      <c r="G33" s="403">
        <f t="shared" si="9"/>
        <v>0.20755670691184147</v>
      </c>
      <c r="H33" s="403">
        <f t="shared" si="10"/>
        <v>0.79244329308815853</v>
      </c>
      <c r="I33" s="403"/>
      <c r="J33" s="375"/>
      <c r="L33" s="385">
        <v>-2.8250000000000002</v>
      </c>
      <c r="M33" s="401">
        <f t="shared" si="11"/>
        <v>2.0394796962364126E-13</v>
      </c>
      <c r="N33" s="386">
        <f t="shared" si="12"/>
        <v>1.9726598599056899E-7</v>
      </c>
      <c r="O33" s="401">
        <f t="shared" si="13"/>
        <v>1.9244584637123086E-3</v>
      </c>
      <c r="P33" s="386">
        <f t="shared" si="14"/>
        <v>-2.0603492583368233E-4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2.6236245825872473E-7</v>
      </c>
      <c r="C34" s="386">
        <f t="shared" si="7"/>
        <v>2.2858594942444799E-3</v>
      </c>
      <c r="D34" s="401">
        <f t="shared" si="8"/>
        <v>0.2541418973020278</v>
      </c>
      <c r="E34" s="386">
        <f t="shared" si="4"/>
        <v>-2.4948968175007292E-2</v>
      </c>
      <c r="F34" s="401">
        <f t="shared" si="5"/>
        <v>-3.1754921049554533E-2</v>
      </c>
      <c r="G34" s="403">
        <f t="shared" si="9"/>
        <v>0.23038358236443449</v>
      </c>
      <c r="H34" s="403">
        <f t="shared" si="10"/>
        <v>0.76961641763556554</v>
      </c>
      <c r="I34" s="403"/>
      <c r="J34" s="375"/>
      <c r="L34" s="385">
        <v>-2.8</v>
      </c>
      <c r="M34" s="401">
        <f t="shared" si="11"/>
        <v>3.0470070910837421E-13</v>
      </c>
      <c r="N34" s="386">
        <f t="shared" si="12"/>
        <v>2.6236245825872473E-7</v>
      </c>
      <c r="O34" s="401">
        <f t="shared" si="13"/>
        <v>2.2858594942444799E-3</v>
      </c>
      <c r="P34" s="386">
        <f t="shared" si="14"/>
        <v>-2.4469892020479025E-4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3.4793781467090668E-7</v>
      </c>
      <c r="C35" s="386">
        <f t="shared" si="7"/>
        <v>2.7076748920615845E-3</v>
      </c>
      <c r="D35" s="401">
        <f t="shared" si="8"/>
        <v>0.27159042962796309</v>
      </c>
      <c r="E35" s="386">
        <f t="shared" si="4"/>
        <v>-2.6397012159182005E-2</v>
      </c>
      <c r="F35" s="401">
        <f t="shared" si="5"/>
        <v>-3.3597984140228299E-2</v>
      </c>
      <c r="G35" s="403">
        <f t="shared" si="9"/>
        <v>0.2540849208618568</v>
      </c>
      <c r="H35" s="403">
        <f t="shared" si="10"/>
        <v>0.74591507913814326</v>
      </c>
      <c r="I35" s="403"/>
      <c r="J35" s="375"/>
      <c r="L35" s="385">
        <v>-2.7749999999999999</v>
      </c>
      <c r="M35" s="401">
        <f t="shared" si="11"/>
        <v>4.5380366131553274E-13</v>
      </c>
      <c r="N35" s="386">
        <f t="shared" si="12"/>
        <v>3.4793781467090668E-7</v>
      </c>
      <c r="O35" s="401">
        <f t="shared" si="13"/>
        <v>2.7076748920615845E-3</v>
      </c>
      <c r="P35" s="386">
        <f t="shared" si="14"/>
        <v>-2.8981666604078809E-4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4.6010059268075665E-7</v>
      </c>
      <c r="C36" s="386">
        <f t="shared" si="7"/>
        <v>3.1985409618828231E-3</v>
      </c>
      <c r="D36" s="401">
        <f t="shared" si="8"/>
        <v>0.28956398710481834</v>
      </c>
      <c r="E36" s="386">
        <f t="shared" si="4"/>
        <v>-2.7832271986243502E-2</v>
      </c>
      <c r="F36" s="401">
        <f t="shared" si="5"/>
        <v>-3.5424775620109684E-2</v>
      </c>
      <c r="G36" s="403">
        <f t="shared" si="9"/>
        <v>0.27859939891795693</v>
      </c>
      <c r="H36" s="403">
        <f t="shared" si="10"/>
        <v>0.72140060108204307</v>
      </c>
      <c r="I36" s="403"/>
      <c r="J36" s="375"/>
      <c r="L36" s="385">
        <v>-2.75</v>
      </c>
      <c r="M36" s="401">
        <f t="shared" si="11"/>
        <v>6.7396088709870128E-13</v>
      </c>
      <c r="N36" s="386">
        <f t="shared" si="12"/>
        <v>4.6010059268075665E-7</v>
      </c>
      <c r="O36" s="401">
        <f t="shared" si="13"/>
        <v>3.1985409618828231E-3</v>
      </c>
      <c r="P36" s="386">
        <f t="shared" si="14"/>
        <v>-3.423075536339144E-4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6.0667480694664988E-7</v>
      </c>
      <c r="C37" s="386">
        <f t="shared" si="7"/>
        <v>3.7680635872491819E-3</v>
      </c>
      <c r="D37" s="401">
        <f t="shared" si="8"/>
        <v>0.30801606883909383</v>
      </c>
      <c r="E37" s="386">
        <f t="shared" si="4"/>
        <v>-2.9240159400828233E-2</v>
      </c>
      <c r="F37" s="401">
        <f t="shared" si="5"/>
        <v>-3.7216727631238754E-2</v>
      </c>
      <c r="G37" s="403">
        <f t="shared" si="9"/>
        <v>0.30385765202032006</v>
      </c>
      <c r="H37" s="403">
        <f t="shared" si="10"/>
        <v>0.69614234797968</v>
      </c>
      <c r="I37" s="403"/>
      <c r="J37" s="375"/>
      <c r="L37" s="385">
        <v>-2.7250000000000001</v>
      </c>
      <c r="M37" s="401">
        <f t="shared" si="11"/>
        <v>9.9797947683555321E-13</v>
      </c>
      <c r="N37" s="386">
        <f t="shared" si="12"/>
        <v>6.0667480694664988E-7</v>
      </c>
      <c r="O37" s="401">
        <f t="shared" si="13"/>
        <v>3.7680635872491819E-3</v>
      </c>
      <c r="P37" s="386">
        <f t="shared" si="14"/>
        <v>-4.0319316150582563E-4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7.9764921295799596E-7</v>
      </c>
      <c r="C38" s="386">
        <f t="shared" si="7"/>
        <v>4.4268826504614833E-3</v>
      </c>
      <c r="D38" s="401">
        <f t="shared" si="8"/>
        <v>0.32689466627180569</v>
      </c>
      <c r="E38" s="386">
        <f t="shared" si="4"/>
        <v>-3.060446215869005E-2</v>
      </c>
      <c r="F38" s="401">
        <f t="shared" si="5"/>
        <v>-3.8953205310784264E-2</v>
      </c>
      <c r="G38" s="403">
        <f t="shared" si="9"/>
        <v>0.32978248730811927</v>
      </c>
      <c r="H38" s="403">
        <f t="shared" si="10"/>
        <v>0.67021751269188079</v>
      </c>
      <c r="I38" s="403"/>
      <c r="J38" s="375"/>
      <c r="L38" s="385">
        <v>-2.7</v>
      </c>
      <c r="M38" s="401">
        <f t="shared" si="11"/>
        <v>1.4734324871312765E-12</v>
      </c>
      <c r="N38" s="386">
        <f t="shared" si="12"/>
        <v>7.9764921295799596E-7</v>
      </c>
      <c r="O38" s="401">
        <f t="shared" si="13"/>
        <v>4.4268826504614833E-3</v>
      </c>
      <c r="P38" s="386">
        <f t="shared" si="14"/>
        <v>-4.7360371062681034E-4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1.0457348003090061E-6</v>
      </c>
      <c r="C39" s="386">
        <f t="shared" si="7"/>
        <v>5.1867334750159699E-3</v>
      </c>
      <c r="D39" s="401">
        <f t="shared" si="8"/>
        <v>0.34614244667872635</v>
      </c>
      <c r="E39" s="386">
        <f t="shared" si="4"/>
        <v>-3.1907302308582165E-2</v>
      </c>
      <c r="F39" s="401">
        <f t="shared" si="5"/>
        <v>-4.0611453692433096E-2</v>
      </c>
      <c r="G39" s="403">
        <f t="shared" si="9"/>
        <v>0.35628918129777576</v>
      </c>
      <c r="H39" s="403">
        <f t="shared" si="10"/>
        <v>0.64371081870222424</v>
      </c>
      <c r="I39" s="403"/>
      <c r="J39" s="375"/>
      <c r="L39" s="385">
        <v>-2.6749999999999998</v>
      </c>
      <c r="M39" s="401">
        <f t="shared" si="11"/>
        <v>2.1690982343613996E-12</v>
      </c>
      <c r="N39" s="386">
        <f t="shared" si="12"/>
        <v>1.0457348003090061E-6</v>
      </c>
      <c r="O39" s="401">
        <f t="shared" si="13"/>
        <v>5.1867334750159699E-3</v>
      </c>
      <c r="P39" s="386">
        <f t="shared" si="14"/>
        <v>-5.5478409132520673E-4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1.367053997280987E-6</v>
      </c>
      <c r="C40" s="386">
        <f t="shared" si="7"/>
        <v>6.060503822587604E-3</v>
      </c>
      <c r="D40" s="401">
        <f t="shared" si="8"/>
        <v>0.36569699845749415</v>
      </c>
      <c r="E40" s="386">
        <f t="shared" si="4"/>
        <v>-3.3129105555018912E-2</v>
      </c>
      <c r="F40" s="401">
        <f t="shared" si="5"/>
        <v>-4.216655871146769E-2</v>
      </c>
      <c r="G40" s="403">
        <f t="shared" si="9"/>
        <v>0.38328586158000549</v>
      </c>
      <c r="H40" s="403">
        <f t="shared" si="10"/>
        <v>0.61671413841999456</v>
      </c>
      <c r="I40" s="403"/>
      <c r="J40" s="375"/>
      <c r="L40" s="385">
        <v>-2.65</v>
      </c>
      <c r="M40" s="401">
        <f t="shared" si="11"/>
        <v>3.1838975900200239E-12</v>
      </c>
      <c r="N40" s="386">
        <f t="shared" si="12"/>
        <v>1.367053997280987E-6</v>
      </c>
      <c r="O40" s="401">
        <f t="shared" si="13"/>
        <v>6.060503822587604E-3</v>
      </c>
      <c r="P40" s="386">
        <f t="shared" si="14"/>
        <v>-6.4809928209442818E-4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1.7819894860826579E-6</v>
      </c>
      <c r="C41" s="386">
        <f t="shared" si="7"/>
        <v>7.0622848285851192E-3</v>
      </c>
      <c r="D41" s="401">
        <f t="shared" si="8"/>
        <v>0.38549113670996649</v>
      </c>
      <c r="E41" s="386">
        <f t="shared" si="4"/>
        <v>-3.4248583161034733E-2</v>
      </c>
      <c r="F41" s="401">
        <f t="shared" si="5"/>
        <v>-4.3591424170688883E-2</v>
      </c>
      <c r="G41" s="403">
        <f t="shared" si="9"/>
        <v>0.41067397015959317</v>
      </c>
      <c r="H41" s="403">
        <f t="shared" si="10"/>
        <v>0.58932602984040683</v>
      </c>
      <c r="I41" s="403"/>
      <c r="J41" s="375"/>
      <c r="L41" s="385">
        <v>-2.625</v>
      </c>
      <c r="M41" s="401">
        <f t="shared" si="11"/>
        <v>4.659828078956707E-12</v>
      </c>
      <c r="N41" s="386">
        <f t="shared" si="12"/>
        <v>1.7819894860826579E-6</v>
      </c>
      <c r="O41" s="401">
        <f t="shared" si="13"/>
        <v>7.0622848285851192E-3</v>
      </c>
      <c r="P41" s="386">
        <f t="shared" si="14"/>
        <v>-7.5503895922435801E-4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2.3162256166942008E-6</v>
      </c>
      <c r="C42" s="386">
        <f t="shared" si="7"/>
        <v>8.2074141247860943E-3</v>
      </c>
      <c r="D42" s="401">
        <f t="shared" si="8"/>
        <v>0.40545326670583764</v>
      </c>
      <c r="E42" s="386">
        <f t="shared" si="4"/>
        <v>-3.5242727887276393E-2</v>
      </c>
      <c r="F42" s="401">
        <f t="shared" si="5"/>
        <v>-4.4856766571712878E-2</v>
      </c>
      <c r="G42" s="403">
        <f t="shared" si="9"/>
        <v>0.43834880488779532</v>
      </c>
      <c r="H42" s="403">
        <f t="shared" si="10"/>
        <v>0.56165119511220474</v>
      </c>
      <c r="I42" s="403"/>
      <c r="J42" s="375"/>
      <c r="L42" s="385">
        <v>-2.6</v>
      </c>
      <c r="M42" s="401">
        <f t="shared" si="11"/>
        <v>6.8001715369803151E-12</v>
      </c>
      <c r="N42" s="386">
        <f t="shared" si="12"/>
        <v>2.3162256166942008E-6</v>
      </c>
      <c r="O42" s="401">
        <f t="shared" si="13"/>
        <v>8.2074141247860943E-3</v>
      </c>
      <c r="P42" s="386">
        <f t="shared" si="14"/>
        <v>-8.7722107657287822E-4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3.0020212191672613E-6</v>
      </c>
      <c r="C43" s="386">
        <f t="shared" si="7"/>
        <v>9.5125092798405975E-3</v>
      </c>
      <c r="D43" s="401">
        <f t="shared" si="8"/>
        <v>0.42550780193560694</v>
      </c>
      <c r="E43" s="386">
        <f t="shared" si="4"/>
        <v>-3.6086825488023763E-2</v>
      </c>
      <c r="F43" s="401">
        <f t="shared" si="5"/>
        <v>-4.5931129747048619E-2</v>
      </c>
      <c r="G43" s="403">
        <f t="shared" si="9"/>
        <v>0.46620013427443996</v>
      </c>
      <c r="H43" s="403">
        <f t="shared" si="10"/>
        <v>0.53379986572556004</v>
      </c>
      <c r="I43" s="403"/>
      <c r="J43" s="375"/>
      <c r="L43" s="385">
        <v>-2.5750000000000002</v>
      </c>
      <c r="M43" s="401">
        <f t="shared" si="11"/>
        <v>9.8946406623667826E-12</v>
      </c>
      <c r="N43" s="386">
        <f t="shared" si="12"/>
        <v>3.0020212191672613E-6</v>
      </c>
      <c r="O43" s="401">
        <f t="shared" si="13"/>
        <v>9.5125092798405975E-3</v>
      </c>
      <c r="P43" s="386">
        <f t="shared" si="14"/>
        <v>-1.0163941763661427E-3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3.8797592116779356E-6</v>
      </c>
      <c r="C44" s="386">
        <f t="shared" si="7"/>
        <v>1.0995489594062935E-2</v>
      </c>
      <c r="D44" s="401">
        <f t="shared" si="8"/>
        <v>0.44557563264687977</v>
      </c>
      <c r="E44" s="386">
        <f t="shared" si="4"/>
        <v>-3.6754483292568363E-2</v>
      </c>
      <c r="F44" s="401">
        <f t="shared" si="5"/>
        <v>-4.6780921238332468E-2</v>
      </c>
      <c r="G44" s="403">
        <f t="shared" si="9"/>
        <v>0.49411287988859615</v>
      </c>
      <c r="H44" s="403">
        <f t="shared" si="10"/>
        <v>0.50588712011140391</v>
      </c>
      <c r="I44" s="403"/>
      <c r="J44" s="375"/>
      <c r="L44" s="385">
        <v>-2.5499999999999998</v>
      </c>
      <c r="M44" s="401">
        <f t="shared" si="11"/>
        <v>1.4355350241856968E-11</v>
      </c>
      <c r="N44" s="386">
        <f t="shared" si="12"/>
        <v>3.8797592116779356E-6</v>
      </c>
      <c r="O44" s="401">
        <f t="shared" si="13"/>
        <v>1.0995489594062935E-2</v>
      </c>
      <c r="P44" s="386">
        <f t="shared" si="14"/>
        <v>-1.1744381752060618E-3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4.9998258350725244E-6</v>
      </c>
      <c r="C45" s="386">
        <f t="shared" si="7"/>
        <v>1.2675584219620006E-2</v>
      </c>
      <c r="D45" s="401">
        <f t="shared" si="8"/>
        <v>0.46557464002507976</v>
      </c>
      <c r="E45" s="386">
        <f t="shared" si="4"/>
        <v>-3.7217677387945833E-2</v>
      </c>
      <c r="F45" s="401">
        <f t="shared" si="5"/>
        <v>-4.7370472350272474E-2</v>
      </c>
      <c r="G45" s="403">
        <f t="shared" si="9"/>
        <v>0.52196785958662284</v>
      </c>
      <c r="H45" s="403">
        <f t="shared" si="10"/>
        <v>0.47803214041337716</v>
      </c>
      <c r="I45" s="403"/>
      <c r="J45" s="375"/>
      <c r="L45" s="385">
        <v>-2.5249999999999999</v>
      </c>
      <c r="M45" s="401">
        <f t="shared" si="11"/>
        <v>2.0766444119857397E-11</v>
      </c>
      <c r="N45" s="386">
        <f t="shared" si="12"/>
        <v>4.9998258350725244E-6</v>
      </c>
      <c r="O45" s="401">
        <f t="shared" si="13"/>
        <v>1.2675584219620006E-2</v>
      </c>
      <c r="P45" s="386">
        <f t="shared" si="14"/>
        <v>-1.3533633550309374E-3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6.4248806468936159E-6</v>
      </c>
      <c r="C46" s="386">
        <f t="shared" si="7"/>
        <v>1.4573324546672428E-2</v>
      </c>
      <c r="D46" s="401">
        <f t="shared" si="8"/>
        <v>0.48542025054272736</v>
      </c>
      <c r="E46" s="386">
        <f t="shared" si="4"/>
        <v>-3.7446819882205079E-2</v>
      </c>
      <c r="F46" s="401">
        <f t="shared" si="5"/>
        <v>-4.7662123762998609E-2</v>
      </c>
      <c r="G46" s="403">
        <f t="shared" si="9"/>
        <v>0.54964258396457</v>
      </c>
      <c r="H46" s="403">
        <f t="shared" si="10"/>
        <v>0.45035741603543</v>
      </c>
      <c r="I46" s="403"/>
      <c r="J46" s="375"/>
      <c r="L46" s="385">
        <v>-2.5</v>
      </c>
      <c r="M46" s="401">
        <f t="shared" si="11"/>
        <v>2.9953317604025642E-11</v>
      </c>
      <c r="N46" s="386">
        <f t="shared" si="12"/>
        <v>6.4248806468936159E-6</v>
      </c>
      <c r="O46" s="401">
        <f t="shared" si="13"/>
        <v>1.4573324546672428E-2</v>
      </c>
      <c r="P46" s="386">
        <f t="shared" si="14"/>
        <v>-1.5553072771991585E-3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8.2325876121225328E-6</v>
      </c>
      <c r="C47" s="386">
        <f t="shared" si="7"/>
        <v>1.6710518805733265E-2</v>
      </c>
      <c r="D47" s="401">
        <f t="shared" si="8"/>
        <v>0.50502602447227463</v>
      </c>
      <c r="E47" s="386">
        <f t="shared" si="4"/>
        <v>-3.7410847661967679E-2</v>
      </c>
      <c r="F47" s="401">
        <f t="shared" si="5"/>
        <v>-4.7616338502237399E-2</v>
      </c>
      <c r="G47" s="403">
        <f t="shared" si="9"/>
        <v>0.57701209773433459</v>
      </c>
      <c r="H47" s="403">
        <f t="shared" si="10"/>
        <v>0.42298790226566541</v>
      </c>
      <c r="I47" s="403"/>
      <c r="J47" s="375"/>
      <c r="L47" s="385">
        <v>-2.4750000000000001</v>
      </c>
      <c r="M47" s="401">
        <f t="shared" si="11"/>
        <v>4.3078762779202862E-11</v>
      </c>
      <c r="N47" s="386">
        <f t="shared" si="12"/>
        <v>8.2325876121225328E-6</v>
      </c>
      <c r="O47" s="401">
        <f t="shared" si="13"/>
        <v>1.6710518805733265E-2</v>
      </c>
      <c r="P47" s="386">
        <f t="shared" si="14"/>
        <v>-1.7825293297022054E-3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1.0518887728294679E-5</v>
      </c>
      <c r="C48" s="386">
        <f t="shared" si="7"/>
        <v>1.9110206891606807E-2</v>
      </c>
      <c r="D48" s="401">
        <f t="shared" si="8"/>
        <v>0.52430427214437958</v>
      </c>
      <c r="E48" s="386">
        <f t="shared" si="4"/>
        <v>-3.7077333959745509E-2</v>
      </c>
      <c r="F48" s="401">
        <f t="shared" si="5"/>
        <v>-4.7191843941631929E-2</v>
      </c>
      <c r="G48" s="403">
        <f t="shared" si="9"/>
        <v>0.6039498571811982</v>
      </c>
      <c r="H48" s="403">
        <f t="shared" si="10"/>
        <v>0.3960501428188018</v>
      </c>
      <c r="I48" s="403"/>
      <c r="J48" s="375"/>
      <c r="L48" s="385">
        <v>-2.4500000000000002</v>
      </c>
      <c r="M48" s="401">
        <f t="shared" si="11"/>
        <v>6.1775584647705273E-11</v>
      </c>
      <c r="N48" s="386">
        <f t="shared" si="12"/>
        <v>1.0518887728294679E-5</v>
      </c>
      <c r="O48" s="401">
        <f t="shared" si="13"/>
        <v>1.9110206891606807E-2</v>
      </c>
      <c r="P48" s="386">
        <f t="shared" si="14"/>
        <v>-2.0374026133174686E-3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1.3401904603083103E-5</v>
      </c>
      <c r="C49" s="386">
        <f t="shared" si="7"/>
        <v>2.1796593519269825E-2</v>
      </c>
      <c r="D49" s="401">
        <f t="shared" si="8"/>
        <v>0.54316669124123629</v>
      </c>
      <c r="E49" s="386">
        <f t="shared" si="4"/>
        <v>-3.6412623911340918E-2</v>
      </c>
      <c r="F49" s="401">
        <f t="shared" si="5"/>
        <v>-4.6345804339518112E-2</v>
      </c>
      <c r="G49" s="403">
        <f t="shared" si="9"/>
        <v>0.63032863448101728</v>
      </c>
      <c r="H49" s="403">
        <f t="shared" si="10"/>
        <v>0.36967136551898272</v>
      </c>
      <c r="I49" s="403"/>
      <c r="J49" s="375"/>
      <c r="L49" s="385">
        <v>-2.4249999999999998</v>
      </c>
      <c r="M49" s="401">
        <f t="shared" si="11"/>
        <v>8.8329621394933611E-11</v>
      </c>
      <c r="N49" s="386">
        <f t="shared" si="12"/>
        <v>1.3401904603083103E-5</v>
      </c>
      <c r="O49" s="401">
        <f t="shared" si="13"/>
        <v>2.1796593519269825E-2</v>
      </c>
      <c r="P49" s="386">
        <f t="shared" si="14"/>
        <v>-2.3224028727836391E-3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1.7026586201229765E-5</v>
      </c>
      <c r="C50" s="386">
        <f t="shared" si="7"/>
        <v>2.4794957980673826E-2</v>
      </c>
      <c r="D50" s="401">
        <f t="shared" si="8"/>
        <v>0.56152501824415346</v>
      </c>
      <c r="E50" s="386">
        <f t="shared" si="4"/>
        <v>-3.5381995108039077E-2</v>
      </c>
      <c r="F50" s="401">
        <f t="shared" si="5"/>
        <v>-4.50340251889466E-2</v>
      </c>
      <c r="G50" s="403">
        <f t="shared" si="9"/>
        <v>0.65602143944003566</v>
      </c>
      <c r="H50" s="403">
        <f t="shared" si="10"/>
        <v>0.34397856055996434</v>
      </c>
      <c r="I50" s="403"/>
      <c r="J50" s="375"/>
      <c r="L50" s="385">
        <v>-2.4</v>
      </c>
      <c r="M50" s="401">
        <f t="shared" si="11"/>
        <v>1.2593087683754334E-10</v>
      </c>
      <c r="N50" s="386">
        <f t="shared" si="12"/>
        <v>1.7026586201229765E-5</v>
      </c>
      <c r="O50" s="401">
        <f t="shared" si="13"/>
        <v>2.4794957980673826E-2</v>
      </c>
      <c r="P50" s="386">
        <f t="shared" si="14"/>
        <v>-2.6400941842809182E-3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2.1570198506348781E-5</v>
      </c>
      <c r="C51" s="386">
        <f t="shared" si="7"/>
        <v>2.8131538986333804E-2</v>
      </c>
      <c r="D51" s="401">
        <f t="shared" si="8"/>
        <v>0.57929168710344503</v>
      </c>
      <c r="E51" s="386">
        <f t="shared" si="4"/>
        <v>-3.3949843929278176E-2</v>
      </c>
      <c r="F51" s="401">
        <f t="shared" si="5"/>
        <v>-4.3211190380966991E-2</v>
      </c>
      <c r="G51" s="403">
        <f t="shared" si="9"/>
        <v>0.68090244916577036</v>
      </c>
      <c r="H51" s="403">
        <f t="shared" si="10"/>
        <v>0.31909755083422964</v>
      </c>
      <c r="I51" s="403"/>
      <c r="J51" s="375"/>
      <c r="L51" s="385">
        <v>-2.375</v>
      </c>
      <c r="M51" s="401">
        <f t="shared" si="11"/>
        <v>1.7901724547186859E-10</v>
      </c>
      <c r="N51" s="386">
        <f t="shared" si="12"/>
        <v>2.1570198506348781E-5</v>
      </c>
      <c r="O51" s="401">
        <f t="shared" si="13"/>
        <v>2.8131538986333804E-2</v>
      </c>
      <c r="P51" s="386">
        <f t="shared" si="14"/>
        <v>-2.9931111209984917E-3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2.7248799950529978E-5</v>
      </c>
      <c r="C52" s="386">
        <f t="shared" si="7"/>
        <v>3.1833393348171646E-2</v>
      </c>
      <c r="D52" s="401">
        <f t="shared" si="8"/>
        <v>0.59638048826087164</v>
      </c>
      <c r="E52" s="386">
        <f t="shared" si="4"/>
        <v>-3.2079898176948451E-2</v>
      </c>
      <c r="F52" s="401">
        <f t="shared" si="5"/>
        <v>-4.0831132844492822E-2</v>
      </c>
      <c r="G52" s="403">
        <f t="shared" si="9"/>
        <v>0.70484793627571674</v>
      </c>
      <c r="H52" s="403">
        <f t="shared" si="10"/>
        <v>0.29515206372428326</v>
      </c>
      <c r="I52" s="403"/>
      <c r="J52" s="375"/>
      <c r="L52" s="385">
        <v>-2.35</v>
      </c>
      <c r="M52" s="401">
        <f t="shared" si="11"/>
        <v>2.5374330414607016E-10</v>
      </c>
      <c r="N52" s="386">
        <f t="shared" si="12"/>
        <v>2.7248799950529978E-5</v>
      </c>
      <c r="O52" s="401">
        <f t="shared" si="13"/>
        <v>3.1833393348171646E-2</v>
      </c>
      <c r="P52" s="386">
        <f t="shared" si="14"/>
        <v>-3.3841371346782748E-3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3.4324838959876036E-5</v>
      </c>
      <c r="C53" s="386">
        <f t="shared" si="7"/>
        <v>3.5928227590371564E-2</v>
      </c>
      <c r="D53" s="401">
        <f t="shared" si="8"/>
        <v>0.61270722132133904</v>
      </c>
      <c r="E53" s="386">
        <f t="shared" si="4"/>
        <v>-2.973545622146706E-2</v>
      </c>
      <c r="F53" s="401">
        <f t="shared" si="5"/>
        <v>-3.7847138930221333E-2</v>
      </c>
      <c r="G53" s="403">
        <f t="shared" si="9"/>
        <v>0.72773718648962837</v>
      </c>
      <c r="H53" s="403">
        <f t="shared" si="10"/>
        <v>0.27226281351037163</v>
      </c>
      <c r="I53" s="403"/>
      <c r="J53" s="375"/>
      <c r="L53" s="385">
        <v>-2.3250000000000002</v>
      </c>
      <c r="M53" s="401">
        <f t="shared" si="11"/>
        <v>3.5861774660972401E-10</v>
      </c>
      <c r="N53" s="386">
        <f t="shared" si="12"/>
        <v>3.4324838959876036E-5</v>
      </c>
      <c r="O53" s="401">
        <f t="shared" si="13"/>
        <v>3.5928227590371564E-2</v>
      </c>
      <c r="P53" s="386">
        <f t="shared" si="14"/>
        <v>-3.8158789129249587E-3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4.3116030583045806E-5</v>
      </c>
      <c r="C54" s="386">
        <f t="shared" si="7"/>
        <v>4.0444201961391257E-2</v>
      </c>
      <c r="D54" s="401">
        <f t="shared" si="8"/>
        <v>0.62819033492970489</v>
      </c>
      <c r="E54" s="386">
        <f t="shared" si="4"/>
        <v>-2.6879652512619936E-2</v>
      </c>
      <c r="F54" s="401">
        <f t="shared" si="5"/>
        <v>-3.4212286351495841E-2</v>
      </c>
      <c r="G54" s="403">
        <f t="shared" si="9"/>
        <v>0.74945339681513723</v>
      </c>
      <c r="H54" s="403">
        <f t="shared" si="10"/>
        <v>0.25054660318486277</v>
      </c>
      <c r="I54" s="403"/>
      <c r="J54" s="375"/>
      <c r="L54" s="385">
        <v>-2.2999999999999998</v>
      </c>
      <c r="M54" s="401">
        <f t="shared" si="11"/>
        <v>5.0536730356043336E-10</v>
      </c>
      <c r="N54" s="386">
        <f t="shared" si="12"/>
        <v>4.3116030583045806E-5</v>
      </c>
      <c r="O54" s="401">
        <f t="shared" si="13"/>
        <v>4.0444201961391257E-2</v>
      </c>
      <c r="P54" s="386">
        <f t="shared" si="14"/>
        <v>-4.2910364998615903E-3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5.400568158259178E-5</v>
      </c>
      <c r="C55" s="386">
        <f t="shared" si="7"/>
        <v>4.5409706759411972E-2</v>
      </c>
      <c r="D55" s="401">
        <f t="shared" si="8"/>
        <v>0.64275154774675503</v>
      </c>
      <c r="E55" s="386">
        <f t="shared" si="4"/>
        <v>-2.3475748906703481E-2</v>
      </c>
      <c r="F55" s="401">
        <f t="shared" si="5"/>
        <v>-2.9879814984024575E-2</v>
      </c>
      <c r="G55" s="403">
        <f t="shared" si="9"/>
        <v>0.76988454600701806</v>
      </c>
      <c r="H55" s="403">
        <f t="shared" si="10"/>
        <v>0.23011545399298194</v>
      </c>
      <c r="I55" s="403"/>
      <c r="J55" s="375"/>
      <c r="L55" s="385">
        <v>-2.2749999999999999</v>
      </c>
      <c r="M55" s="401">
        <f t="shared" si="11"/>
        <v>7.1010242130853385E-10</v>
      </c>
      <c r="N55" s="386">
        <f t="shared" si="12"/>
        <v>5.400568158259178E-5</v>
      </c>
      <c r="O55" s="401">
        <f t="shared" si="13"/>
        <v>4.5409706759411972E-2</v>
      </c>
      <c r="P55" s="386">
        <f t="shared" si="14"/>
        <v>-4.8122690013588862E-3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6.745464616614294E-5</v>
      </c>
      <c r="C56" s="386">
        <f t="shared" si="7"/>
        <v>5.0853111370274207E-2</v>
      </c>
      <c r="D56" s="401">
        <f t="shared" si="8"/>
        <v>0.65631644482070461</v>
      </c>
      <c r="E56" s="386">
        <f t="shared" si="4"/>
        <v>-1.9487450819218259E-2</v>
      </c>
      <c r="F56" s="401">
        <f t="shared" si="5"/>
        <v>-2.480352926343703E-2</v>
      </c>
      <c r="G56" s="403">
        <f t="shared" si="9"/>
        <v>0.78892422953709129</v>
      </c>
      <c r="H56" s="403">
        <f t="shared" si="10"/>
        <v>0.21107577046290871</v>
      </c>
      <c r="I56" s="403"/>
      <c r="J56" s="375"/>
      <c r="L56" s="385">
        <v>-2.25</v>
      </c>
      <c r="M56" s="401">
        <f t="shared" si="11"/>
        <v>9.9488711713391353E-10</v>
      </c>
      <c r="N56" s="386">
        <f t="shared" si="12"/>
        <v>6.745464616614294E-5</v>
      </c>
      <c r="O56" s="401">
        <f t="shared" si="13"/>
        <v>5.0853111370274207E-2</v>
      </c>
      <c r="P56" s="386">
        <f t="shared" si="14"/>
        <v>-5.3821557354355766E-3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8.4015106228629843E-5</v>
      </c>
      <c r="C57" s="386">
        <f t="shared" si="7"/>
        <v>5.6802486944355302E-2</v>
      </c>
      <c r="D57" s="401">
        <f t="shared" si="8"/>
        <v>0.66881504410127857</v>
      </c>
      <c r="E57" s="386">
        <f t="shared" si="4"/>
        <v>-1.4879246734508994E-2</v>
      </c>
      <c r="F57" s="401">
        <f t="shared" si="5"/>
        <v>-1.8938230311444013E-2</v>
      </c>
      <c r="G57" s="403">
        <f t="shared" si="9"/>
        <v>0.80647245193321326</v>
      </c>
      <c r="H57" s="403">
        <f t="shared" si="10"/>
        <v>0.19352754806678674</v>
      </c>
      <c r="I57" s="403"/>
      <c r="J57" s="375"/>
      <c r="L57" s="385">
        <v>-2.2250000000000001</v>
      </c>
      <c r="M57" s="401">
        <f t="shared" si="11"/>
        <v>1.3898441286741559E-9</v>
      </c>
      <c r="N57" s="386">
        <f t="shared" si="12"/>
        <v>8.4015106228629843E-5</v>
      </c>
      <c r="O57" s="401">
        <f t="shared" si="13"/>
        <v>5.6802486944355302E-2</v>
      </c>
      <c r="P57" s="386">
        <f t="shared" si="14"/>
        <v>-6.0031527332551279E-3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1.0434637998796292E-4</v>
      </c>
      <c r="C58" s="386">
        <f t="shared" si="7"/>
        <v>6.328530419813938E-2</v>
      </c>
      <c r="D58" s="401">
        <f t="shared" si="8"/>
        <v>0.68018232832686831</v>
      </c>
      <c r="E58" s="386">
        <f t="shared" ref="E58:E89" si="17">C58+$B$13*B58+$B$13*D58</f>
        <v>-9.6167690973312792E-3</v>
      </c>
      <c r="F58" s="401">
        <f t="shared" si="5"/>
        <v>-1.2240175276806264E-2</v>
      </c>
      <c r="G58" s="403">
        <f t="shared" si="9"/>
        <v>0.82243637001064618</v>
      </c>
      <c r="H58" s="403">
        <f t="shared" si="10"/>
        <v>0.17756362998935382</v>
      </c>
      <c r="I58" s="403"/>
      <c r="J58" s="375"/>
      <c r="L58" s="385">
        <v>-2.2000000000000002</v>
      </c>
      <c r="M58" s="401">
        <f t="shared" si="11"/>
        <v>1.9359687741804521E-9</v>
      </c>
      <c r="N58" s="386">
        <f t="shared" si="12"/>
        <v>1.0434637998796292E-4</v>
      </c>
      <c r="O58" s="401">
        <f t="shared" si="13"/>
        <v>6.328530419813938E-2</v>
      </c>
      <c r="P58" s="386">
        <f t="shared" si="14"/>
        <v>-6.6775445460736426E-3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1.292329705566142E-4</v>
      </c>
      <c r="C59" s="386">
        <f t="shared" si="7"/>
        <v>7.0328108406923662E-2</v>
      </c>
      <c r="D59" s="401">
        <f t="shared" si="8"/>
        <v>0.69035873801646674</v>
      </c>
      <c r="E59" s="386">
        <f t="shared" si="17"/>
        <v>-3.6671740851640239E-3</v>
      </c>
      <c r="F59" s="401">
        <f t="shared" si="5"/>
        <v>-4.6675607076212041E-3</v>
      </c>
      <c r="G59" s="403">
        <f t="shared" si="9"/>
        <v>0.83673098120686862</v>
      </c>
      <c r="H59" s="403">
        <f t="shared" si="10"/>
        <v>0.16326901879313138</v>
      </c>
      <c r="I59" s="403"/>
      <c r="J59" s="375"/>
      <c r="L59" s="385">
        <v>-2.1749999999999998</v>
      </c>
      <c r="M59" s="401">
        <f t="shared" si="11"/>
        <v>2.6888776760713995E-9</v>
      </c>
      <c r="N59" s="386">
        <f t="shared" si="12"/>
        <v>1.292329705566142E-4</v>
      </c>
      <c r="O59" s="401">
        <f t="shared" si="13"/>
        <v>7.0328108406923662E-2</v>
      </c>
      <c r="P59" s="386">
        <f t="shared" si="14"/>
        <v>-7.4073913680686079E-3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1.5960507055079454E-4</v>
      </c>
      <c r="C60" s="386">
        <f t="shared" si="7"/>
        <v>7.7956174245198517E-2</v>
      </c>
      <c r="D60" s="401">
        <f t="shared" si="8"/>
        <v>0.69929062180337986</v>
      </c>
      <c r="E60" s="386">
        <f t="shared" si="17"/>
        <v>3.0004627753690283E-3</v>
      </c>
      <c r="F60" s="401">
        <f t="shared" si="5"/>
        <v>3.8189739100880837E-3</v>
      </c>
      <c r="G60" s="403">
        <f t="shared" si="9"/>
        <v>0.84927975192284633</v>
      </c>
      <c r="H60" s="403">
        <f t="shared" si="10"/>
        <v>0.15072024807715367</v>
      </c>
      <c r="I60" s="403"/>
      <c r="J60" s="375"/>
      <c r="L60" s="385">
        <v>-2.15</v>
      </c>
      <c r="M60" s="401">
        <f t="shared" si="11"/>
        <v>3.7237861683081519E-9</v>
      </c>
      <c r="N60" s="386">
        <f t="shared" si="12"/>
        <v>1.5960507055079454E-4</v>
      </c>
      <c r="O60" s="401">
        <f t="shared" si="13"/>
        <v>7.7956174245198517E-2</v>
      </c>
      <c r="P60" s="386">
        <f t="shared" si="14"/>
        <v>-8.1944715436627971E-3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1.9656173945586941E-4</v>
      </c>
      <c r="C61" s="386">
        <f t="shared" si="7"/>
        <v>8.619314371741893E-2</v>
      </c>
      <c r="D61" s="401">
        <f t="shared" si="8"/>
        <v>0.70693064084525481</v>
      </c>
      <c r="E61" s="386">
        <f t="shared" si="17"/>
        <v>1.0414738717400868E-2</v>
      </c>
      <c r="F61" s="401">
        <f t="shared" si="5"/>
        <v>1.3255826990636927E-2</v>
      </c>
      <c r="G61" s="403">
        <f t="shared" si="9"/>
        <v>0.86001518145381517</v>
      </c>
      <c r="H61" s="403">
        <f t="shared" si="10"/>
        <v>0.13998481854618483</v>
      </c>
      <c r="I61" s="403"/>
      <c r="J61" s="375"/>
      <c r="L61" s="385">
        <v>-2.125</v>
      </c>
      <c r="M61" s="401">
        <f t="shared" si="11"/>
        <v>5.1420931401757741E-9</v>
      </c>
      <c r="N61" s="386">
        <f t="shared" si="12"/>
        <v>1.9656173945586941E-4</v>
      </c>
      <c r="O61" s="401">
        <f t="shared" si="13"/>
        <v>8.619314371741893E-2</v>
      </c>
      <c r="P61" s="386">
        <f t="shared" si="14"/>
        <v>-9.0402195901670666E-3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2.4139696622299534E-4</v>
      </c>
      <c r="C62" s="386">
        <f t="shared" si="7"/>
        <v>9.5060650989839346E-2</v>
      </c>
      <c r="D62" s="401">
        <f t="shared" si="8"/>
        <v>0.71323812452522484</v>
      </c>
      <c r="E62" s="386">
        <f t="shared" si="17"/>
        <v>1.8601507654420674E-2</v>
      </c>
      <c r="F62" s="401">
        <f t="shared" si="5"/>
        <v>2.3675905264913429E-2</v>
      </c>
      <c r="G62" s="403">
        <f t="shared" si="9"/>
        <v>0.86887929774762196</v>
      </c>
      <c r="H62" s="403">
        <f t="shared" si="10"/>
        <v>0.13112070225237804</v>
      </c>
      <c r="I62" s="403"/>
      <c r="J62" s="375"/>
      <c r="L62" s="385">
        <v>-2.1</v>
      </c>
      <c r="M62" s="401">
        <f t="shared" si="11"/>
        <v>7.0800643681145914E-9</v>
      </c>
      <c r="N62" s="386">
        <f t="shared" si="12"/>
        <v>2.4139696622299534E-4</v>
      </c>
      <c r="O62" s="401">
        <f t="shared" si="13"/>
        <v>9.5060650989839346E-2</v>
      </c>
      <c r="P62" s="386">
        <f t="shared" si="14"/>
        <v>-9.9456599316856201E-3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2.9562881949879438E-4</v>
      </c>
      <c r="C63" s="386">
        <f t="shared" si="7"/>
        <v>0.10457793846886565</v>
      </c>
      <c r="D63" s="401">
        <f t="shared" si="8"/>
        <v>0.71817937511496655</v>
      </c>
      <c r="E63" s="386">
        <f t="shared" si="17"/>
        <v>2.7583460485941166E-2</v>
      </c>
      <c r="F63" s="401">
        <f t="shared" si="5"/>
        <v>3.5108089595545476E-2</v>
      </c>
      <c r="G63" s="403">
        <f t="shared" si="9"/>
        <v>0.87582408184920579</v>
      </c>
      <c r="H63" s="403">
        <f t="shared" si="10"/>
        <v>0.12417591815079421</v>
      </c>
      <c r="I63" s="403"/>
      <c r="J63" s="375"/>
      <c r="L63" s="385">
        <v>-2.0750000000000002</v>
      </c>
      <c r="M63" s="401">
        <f t="shared" si="11"/>
        <v>9.7202422222331109E-9</v>
      </c>
      <c r="N63" s="386">
        <f t="shared" si="12"/>
        <v>2.9562881949879438E-4</v>
      </c>
      <c r="O63" s="401">
        <f t="shared" si="13"/>
        <v>0.10457793846886554</v>
      </c>
      <c r="P63" s="386">
        <f t="shared" si="14"/>
        <v>-1.0911336607624292E-2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3.6103187095376521E-4</v>
      </c>
      <c r="C64" s="386">
        <f t="shared" si="7"/>
        <v>0.11476146895780881</v>
      </c>
      <c r="D64" s="401">
        <f t="shared" si="8"/>
        <v>0.72172791949801418</v>
      </c>
      <c r="E64" s="386">
        <f t="shared" si="17"/>
        <v>3.7379706804031465E-2</v>
      </c>
      <c r="F64" s="401">
        <f t="shared" si="5"/>
        <v>4.7576702575082286E-2</v>
      </c>
      <c r="G64" s="403">
        <f t="shared" si="9"/>
        <v>0.88081181847016932</v>
      </c>
      <c r="H64" s="403">
        <f t="shared" si="10"/>
        <v>0.11918818152983068</v>
      </c>
      <c r="I64" s="403"/>
      <c r="J64" s="375"/>
      <c r="L64" s="385">
        <v>-2.0499999999999998</v>
      </c>
      <c r="M64" s="401">
        <f t="shared" si="11"/>
        <v>1.3306387158795729E-8</v>
      </c>
      <c r="N64" s="386">
        <f t="shared" si="12"/>
        <v>3.6103187095376521E-4</v>
      </c>
      <c r="O64" s="401">
        <f t="shared" si="13"/>
        <v>0.11476146895780881</v>
      </c>
      <c r="P64" s="386">
        <f t="shared" si="14"/>
        <v>-1.1937239288225461E-2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4.3967305233660881E-4</v>
      </c>
      <c r="C65" s="386">
        <f t="shared" si="7"/>
        <v>0.12562453914705463</v>
      </c>
      <c r="D65" s="401">
        <f t="shared" si="8"/>
        <v>0.72386470644933687</v>
      </c>
      <c r="E65" s="386">
        <f t="shared" si="17"/>
        <v>4.8005363399690526E-2</v>
      </c>
      <c r="F65" s="401">
        <f t="shared" si="5"/>
        <v>6.1100984778978809E-2</v>
      </c>
      <c r="G65" s="403">
        <f t="shared" si="9"/>
        <v>0.88381537066075322</v>
      </c>
      <c r="H65" s="403">
        <f t="shared" si="10"/>
        <v>0.11618462933924678</v>
      </c>
      <c r="I65" s="403"/>
      <c r="J65" s="375"/>
      <c r="L65" s="385">
        <v>-2.0249999999999999</v>
      </c>
      <c r="M65" s="401">
        <f t="shared" si="11"/>
        <v>1.8162975179425445E-8</v>
      </c>
      <c r="N65" s="386">
        <f t="shared" si="12"/>
        <v>4.3967305233660881E-4</v>
      </c>
      <c r="O65" s="401">
        <f t="shared" si="13"/>
        <v>0.12562453914705463</v>
      </c>
      <c r="P65" s="386">
        <f t="shared" si="14"/>
        <v>-1.3022725999758986E-2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5.3395107310055812E-4</v>
      </c>
      <c r="C66" s="386">
        <f t="shared" si="7"/>
        <v>0.13717690003823402</v>
      </c>
      <c r="D66" s="401">
        <f t="shared" si="8"/>
        <v>0.72457824833620121</v>
      </c>
      <c r="E66" s="386">
        <f t="shared" si="17"/>
        <v>5.9471155277680252E-2</v>
      </c>
      <c r="F66" s="401">
        <f t="shared" si="5"/>
        <v>7.5694586939284617E-2</v>
      </c>
      <c r="G66" s="403">
        <f t="shared" si="9"/>
        <v>0.88481837705971311</v>
      </c>
      <c r="H66" s="403">
        <f t="shared" si="10"/>
        <v>0.11518162294028689</v>
      </c>
      <c r="I66" s="403">
        <f>F26</f>
        <v>-1.8030977349659447E-2</v>
      </c>
      <c r="J66" s="375">
        <f>1-I66</f>
        <v>1.0180309773496594</v>
      </c>
      <c r="L66" s="385">
        <v>-2</v>
      </c>
      <c r="M66" s="401">
        <f t="shared" si="11"/>
        <v>2.4720553493118302E-8</v>
      </c>
      <c r="N66" s="386">
        <f t="shared" si="12"/>
        <v>5.3395107310055812E-4</v>
      </c>
      <c r="O66" s="401">
        <f t="shared" si="13"/>
        <v>0.13717690003823402</v>
      </c>
      <c r="P66" s="386">
        <f t="shared" si="14"/>
        <v>-1.4166443032842672E-2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6.4663948172311025E-4</v>
      </c>
      <c r="C67" s="386">
        <f t="shared" si="7"/>
        <v>0.14942439015795156</v>
      </c>
      <c r="D67" s="401">
        <f t="shared" si="8"/>
        <v>0.72386470644933687</v>
      </c>
      <c r="E67" s="386">
        <f t="shared" si="17"/>
        <v>7.178303511123349E-2</v>
      </c>
      <c r="F67" s="401">
        <f t="shared" si="5"/>
        <v>9.1365085588512682E-2</v>
      </c>
      <c r="G67" s="403">
        <f t="shared" si="9"/>
        <v>0.88381537066075322</v>
      </c>
      <c r="H67" s="403">
        <f t="shared" si="10"/>
        <v>0.11618462933924678</v>
      </c>
      <c r="I67" s="403">
        <f t="shared" ref="I67:I130" si="18">F27</f>
        <v>-1.9558076169089625E-2</v>
      </c>
      <c r="J67" s="375">
        <f t="shared" ref="J67:J130" si="19">1-I67</f>
        <v>1.0195580761690897</v>
      </c>
      <c r="L67" s="385">
        <v>-1.9749999999999999</v>
      </c>
      <c r="M67" s="401">
        <f t="shared" si="11"/>
        <v>3.3548597511146028E-8</v>
      </c>
      <c r="N67" s="386">
        <f t="shared" si="12"/>
        <v>6.4663948172311025E-4</v>
      </c>
      <c r="O67" s="401">
        <f t="shared" si="13"/>
        <v>0.14942439015795156</v>
      </c>
      <c r="P67" s="386">
        <f t="shared" si="14"/>
        <v>-1.5366242578450094E-2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7.8093339926305072E-4</v>
      </c>
      <c r="C68" s="386">
        <f t="shared" si="7"/>
        <v>0.16236858756960143</v>
      </c>
      <c r="D68" s="401">
        <f t="shared" si="8"/>
        <v>0.72172791949801418</v>
      </c>
      <c r="E68" s="386">
        <f t="shared" si="17"/>
        <v>8.4941827192087205E-2</v>
      </c>
      <c r="F68" s="401">
        <f t="shared" si="5"/>
        <v>0.10811352988103465</v>
      </c>
      <c r="G68" s="403">
        <f t="shared" si="9"/>
        <v>0.88081181847016932</v>
      </c>
      <c r="H68" s="403">
        <f t="shared" si="10"/>
        <v>0.11918818152983068</v>
      </c>
      <c r="I68" s="403">
        <f t="shared" si="18"/>
        <v>-2.1152705140324767E-2</v>
      </c>
      <c r="J68" s="375">
        <f t="shared" si="19"/>
        <v>1.0211527051403249</v>
      </c>
      <c r="L68" s="385">
        <v>-1.95</v>
      </c>
      <c r="M68" s="401">
        <f t="shared" si="11"/>
        <v>4.5397940684477334E-8</v>
      </c>
      <c r="N68" s="386">
        <f t="shared" si="12"/>
        <v>7.8093339926305072E-4</v>
      </c>
      <c r="O68" s="401">
        <f t="shared" si="13"/>
        <v>0.16236858756960143</v>
      </c>
      <c r="P68" s="386">
        <f t="shared" si="14"/>
        <v>-1.6619098707180664E-2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9.4049988748196034E-4</v>
      </c>
      <c r="C69" s="386">
        <f t="shared" si="7"/>
        <v>0.17600648673352948</v>
      </c>
      <c r="D69" s="401">
        <f t="shared" si="8"/>
        <v>0.71817937511496655</v>
      </c>
      <c r="E69" s="386">
        <f t="shared" si="17"/>
        <v>9.8942901946646955E-2</v>
      </c>
      <c r="F69" s="401">
        <f t="shared" si="5"/>
        <v>0.12593402731889417</v>
      </c>
      <c r="G69" s="403">
        <f t="shared" si="9"/>
        <v>0.87582408184920579</v>
      </c>
      <c r="H69" s="403">
        <f t="shared" si="10"/>
        <v>0.12417591815079421</v>
      </c>
      <c r="I69" s="403">
        <f t="shared" si="18"/>
        <v>-2.2809787032166701E-2</v>
      </c>
      <c r="J69" s="375">
        <f t="shared" si="19"/>
        <v>1.0228097870321666</v>
      </c>
      <c r="L69" s="385">
        <v>-1.925</v>
      </c>
      <c r="M69" s="401">
        <f t="shared" si="11"/>
        <v>6.1255372441060274E-8</v>
      </c>
      <c r="N69" s="386">
        <f t="shared" si="12"/>
        <v>9.4049988748196034E-4</v>
      </c>
      <c r="O69" s="401">
        <f t="shared" si="13"/>
        <v>0.17600648673352948</v>
      </c>
      <c r="P69" s="386">
        <f t="shared" si="14"/>
        <v>-1.7921022378111197E-2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1.1295318353924944E-3</v>
      </c>
      <c r="C70" s="386">
        <f t="shared" si="7"/>
        <v>0.19033020618954877</v>
      </c>
      <c r="D70" s="401">
        <f t="shared" si="8"/>
        <v>0.71323812452522484</v>
      </c>
      <c r="E70" s="386">
        <f t="shared" si="17"/>
        <v>0.11377588698822569</v>
      </c>
      <c r="F70" s="401">
        <f t="shared" si="5"/>
        <v>0.14481337598055152</v>
      </c>
      <c r="G70" s="403">
        <f t="shared" si="9"/>
        <v>0.86887929774762196</v>
      </c>
      <c r="H70" s="403">
        <f t="shared" si="10"/>
        <v>0.13112070225237804</v>
      </c>
      <c r="I70" s="403">
        <f t="shared" si="18"/>
        <v>-2.4522910321573343E-2</v>
      </c>
      <c r="J70" s="375">
        <f t="shared" si="19"/>
        <v>1.0245229103215734</v>
      </c>
      <c r="L70" s="385">
        <v>-1.9</v>
      </c>
      <c r="M70" s="401">
        <f t="shared" si="11"/>
        <v>8.2413645019485671E-8</v>
      </c>
      <c r="N70" s="386">
        <f t="shared" si="12"/>
        <v>1.1295318353924944E-3</v>
      </c>
      <c r="O70" s="401">
        <f t="shared" si="13"/>
        <v>0.19033020618954877</v>
      </c>
      <c r="P70" s="386">
        <f t="shared" si="14"/>
        <v>-1.9266976233911121E-2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1.352805157022352E-3</v>
      </c>
      <c r="C71" s="386">
        <f t="shared" si="7"/>
        <v>0.20532673283774355</v>
      </c>
      <c r="D71" s="401">
        <f t="shared" si="8"/>
        <v>0.70693064084525481</v>
      </c>
      <c r="E71" s="386">
        <f t="shared" si="17"/>
        <v>0.12942442045351696</v>
      </c>
      <c r="F71" s="401">
        <f t="shared" si="5"/>
        <v>0.16473075056878903</v>
      </c>
      <c r="G71" s="403">
        <f t="shared" si="9"/>
        <v>0.86001518145381517</v>
      </c>
      <c r="H71" s="403">
        <f t="shared" si="10"/>
        <v>0.13998481854618483</v>
      </c>
      <c r="I71" s="403">
        <f t="shared" si="18"/>
        <v>-2.6284221525377498E-2</v>
      </c>
      <c r="J71" s="375">
        <f t="shared" si="19"/>
        <v>1.0262842215253776</v>
      </c>
      <c r="L71" s="385">
        <v>-1.875</v>
      </c>
      <c r="M71" s="401">
        <f t="shared" si="11"/>
        <v>1.1056091941963331E-7</v>
      </c>
      <c r="N71" s="386">
        <f t="shared" si="12"/>
        <v>1.352805157022352E-3</v>
      </c>
      <c r="O71" s="401">
        <f t="shared" si="13"/>
        <v>0.20532673283774355</v>
      </c>
      <c r="P71" s="386">
        <f t="shared" si="14"/>
        <v>-2.0650790008834997E-2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1.6157389894151386E-3</v>
      </c>
      <c r="C72" s="386">
        <f t="shared" si="7"/>
        <v>0.22097770827289315</v>
      </c>
      <c r="D72" s="401">
        <f t="shared" si="8"/>
        <v>0.69929062180337964</v>
      </c>
      <c r="E72" s="386">
        <f t="shared" si="17"/>
        <v>0.14586595202719499</v>
      </c>
      <c r="F72" s="401">
        <f t="shared" si="5"/>
        <v>0.18565744915582391</v>
      </c>
      <c r="G72" s="403">
        <f t="shared" si="9"/>
        <v>0.84927975192284633</v>
      </c>
      <c r="H72" s="403">
        <f t="shared" si="10"/>
        <v>0.15072024807715367</v>
      </c>
      <c r="I72" s="403">
        <f t="shared" si="18"/>
        <v>-2.8084319452659465E-2</v>
      </c>
      <c r="J72" s="375">
        <f t="shared" si="19"/>
        <v>1.0280843194526594</v>
      </c>
      <c r="L72" s="385">
        <v>-1.8499999999999999</v>
      </c>
      <c r="M72" s="401">
        <f t="shared" si="11"/>
        <v>1.4789463959052895E-7</v>
      </c>
      <c r="N72" s="386">
        <f t="shared" si="12"/>
        <v>1.6157389894151386E-3</v>
      </c>
      <c r="O72" s="401">
        <f t="shared" si="13"/>
        <v>0.22097770827289315</v>
      </c>
      <c r="P72" s="386">
        <f t="shared" si="14"/>
        <v>-2.2065077445719838E-2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1.9244584637123086E-3</v>
      </c>
      <c r="C73" s="386">
        <f t="shared" si="7"/>
        <v>0.23725926218727261</v>
      </c>
      <c r="D73" s="401">
        <f t="shared" si="8"/>
        <v>0.69035873801646663</v>
      </c>
      <c r="E73" s="386">
        <f t="shared" si="17"/>
        <v>0.1630715965935457</v>
      </c>
      <c r="F73" s="401">
        <f t="shared" si="5"/>
        <v>0.20755670691184147</v>
      </c>
      <c r="G73" s="403">
        <f t="shared" si="9"/>
        <v>0.83673098120686817</v>
      </c>
      <c r="H73" s="403">
        <f t="shared" si="10"/>
        <v>0.16326901879313183</v>
      </c>
      <c r="I73" s="403">
        <f t="shared" si="18"/>
        <v>-2.9912152606294169E-2</v>
      </c>
      <c r="J73" s="375">
        <f t="shared" si="19"/>
        <v>1.0299121526062942</v>
      </c>
      <c r="L73" s="385">
        <v>-1.825</v>
      </c>
      <c r="M73" s="401">
        <f t="shared" si="11"/>
        <v>1.9726598599056899E-7</v>
      </c>
      <c r="N73" s="386">
        <f t="shared" si="12"/>
        <v>1.9244584637123086E-3</v>
      </c>
      <c r="O73" s="401">
        <f t="shared" si="13"/>
        <v>0.23725926218727261</v>
      </c>
      <c r="P73" s="386">
        <f t="shared" si="14"/>
        <v>-2.350115568720218E-2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2.2858594942444799E-3</v>
      </c>
      <c r="C74" s="386">
        <f t="shared" si="7"/>
        <v>0.25414189730202785</v>
      </c>
      <c r="D74" s="401">
        <f t="shared" si="8"/>
        <v>0.6801823283268682</v>
      </c>
      <c r="E74" s="386">
        <f t="shared" si="17"/>
        <v>0.18100604487363636</v>
      </c>
      <c r="F74" s="401">
        <f t="shared" si="5"/>
        <v>0.23038358236443449</v>
      </c>
      <c r="G74" s="403">
        <f t="shared" si="9"/>
        <v>0.82243637001064607</v>
      </c>
      <c r="H74" s="403">
        <f t="shared" si="10"/>
        <v>0.17756362998935393</v>
      </c>
      <c r="I74" s="403">
        <f t="shared" si="18"/>
        <v>-3.1754921049554533E-2</v>
      </c>
      <c r="J74" s="375">
        <f t="shared" si="19"/>
        <v>1.0317549210495545</v>
      </c>
      <c r="L74" s="385">
        <v>-1.7999999999999998</v>
      </c>
      <c r="M74" s="401">
        <f t="shared" si="11"/>
        <v>2.6236245825872473E-7</v>
      </c>
      <c r="N74" s="386">
        <f t="shared" si="12"/>
        <v>2.2858594942444799E-3</v>
      </c>
      <c r="O74" s="401">
        <f t="shared" si="13"/>
        <v>0.25414189730202785</v>
      </c>
      <c r="P74" s="386">
        <f t="shared" si="14"/>
        <v>-2.4948968175007295E-2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2.7076748920615845E-3</v>
      </c>
      <c r="C75" s="386">
        <f t="shared" si="7"/>
        <v>0.27159042962796309</v>
      </c>
      <c r="D75" s="401">
        <f t="shared" si="8"/>
        <v>0.66881504410127857</v>
      </c>
      <c r="E75" s="386">
        <f t="shared" si="17"/>
        <v>0.1996275347193987</v>
      </c>
      <c r="F75" s="401">
        <f t="shared" si="5"/>
        <v>0.2540849208618568</v>
      </c>
      <c r="G75" s="403">
        <f t="shared" si="9"/>
        <v>0.80647245193321293</v>
      </c>
      <c r="H75" s="403">
        <f t="shared" si="10"/>
        <v>0.19352754806678707</v>
      </c>
      <c r="I75" s="403">
        <f t="shared" si="18"/>
        <v>-3.3597984140228299E-2</v>
      </c>
      <c r="J75" s="375">
        <f t="shared" si="19"/>
        <v>1.0335979841402283</v>
      </c>
      <c r="L75" s="385">
        <v>-1.7749999999999999</v>
      </c>
      <c r="M75" s="401">
        <f t="shared" si="11"/>
        <v>3.4793781467090668E-7</v>
      </c>
      <c r="N75" s="386">
        <f t="shared" si="12"/>
        <v>2.7076748920615845E-3</v>
      </c>
      <c r="O75" s="401">
        <f t="shared" si="13"/>
        <v>0.27159042962796309</v>
      </c>
      <c r="P75" s="386">
        <f t="shared" si="14"/>
        <v>-2.6397012159182005E-2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3.1985409618828231E-3</v>
      </c>
      <c r="C76" s="386">
        <f t="shared" si="7"/>
        <v>0.28956398710481834</v>
      </c>
      <c r="D76" s="401">
        <f t="shared" si="8"/>
        <v>0.65631644482070461</v>
      </c>
      <c r="E76" s="386">
        <f t="shared" si="17"/>
        <v>0.21888788595422365</v>
      </c>
      <c r="F76" s="401">
        <f t="shared" si="5"/>
        <v>0.27859939891795693</v>
      </c>
      <c r="G76" s="403">
        <f t="shared" si="9"/>
        <v>0.78892422953709129</v>
      </c>
      <c r="H76" s="403">
        <f t="shared" si="10"/>
        <v>0.21107577046290871</v>
      </c>
      <c r="I76" s="403">
        <f t="shared" si="18"/>
        <v>-3.5424775620109684E-2</v>
      </c>
      <c r="J76" s="375">
        <f t="shared" si="19"/>
        <v>1.0354247756201096</v>
      </c>
      <c r="L76" s="385">
        <v>-1.75</v>
      </c>
      <c r="M76" s="401">
        <f t="shared" si="11"/>
        <v>4.6010059268075665E-7</v>
      </c>
      <c r="N76" s="386">
        <f t="shared" si="12"/>
        <v>3.1985409618828231E-3</v>
      </c>
      <c r="O76" s="401">
        <f t="shared" si="13"/>
        <v>0.28956398710481834</v>
      </c>
      <c r="P76" s="386">
        <f t="shared" si="14"/>
        <v>-2.7832271986243502E-2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3.7680635872491819E-3</v>
      </c>
      <c r="C77" s="386">
        <f t="shared" si="7"/>
        <v>0.30801606883909394</v>
      </c>
      <c r="D77" s="401">
        <f t="shared" si="8"/>
        <v>0.64275154774675491</v>
      </c>
      <c r="E77" s="386">
        <f t="shared" si="17"/>
        <v>0.23873260078830377</v>
      </c>
      <c r="F77" s="401">
        <f t="shared" si="5"/>
        <v>0.30385765202032006</v>
      </c>
      <c r="G77" s="403">
        <f t="shared" si="9"/>
        <v>0.76988454600701806</v>
      </c>
      <c r="H77" s="403">
        <f t="shared" si="10"/>
        <v>0.23011545399298194</v>
      </c>
      <c r="I77" s="403">
        <f t="shared" si="18"/>
        <v>-3.7216727631238754E-2</v>
      </c>
      <c r="J77" s="375">
        <f t="shared" si="19"/>
        <v>1.0372167276312387</v>
      </c>
      <c r="L77" s="385">
        <v>-1.7249999999999999</v>
      </c>
      <c r="M77" s="401">
        <f t="shared" si="11"/>
        <v>6.0667480694664988E-7</v>
      </c>
      <c r="N77" s="386">
        <f t="shared" si="12"/>
        <v>3.7680635872491819E-3</v>
      </c>
      <c r="O77" s="401">
        <f t="shared" si="13"/>
        <v>0.30801606883909394</v>
      </c>
      <c r="P77" s="386">
        <f t="shared" si="14"/>
        <v>-2.924015940082824E-2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4.4268826504614833E-3</v>
      </c>
      <c r="C78" s="386">
        <f t="shared" si="7"/>
        <v>0.32689466627180569</v>
      </c>
      <c r="D78" s="401">
        <f t="shared" si="8"/>
        <v>0.62819033492970477</v>
      </c>
      <c r="E78" s="386">
        <f t="shared" si="17"/>
        <v>0.2591010309137719</v>
      </c>
      <c r="F78" s="401">
        <f t="shared" si="5"/>
        <v>0.32978248730811927</v>
      </c>
      <c r="G78" s="403">
        <f t="shared" si="9"/>
        <v>0.7494533968151369</v>
      </c>
      <c r="H78" s="403">
        <f t="shared" si="10"/>
        <v>0.2505466031848631</v>
      </c>
      <c r="I78" s="403">
        <f t="shared" si="18"/>
        <v>-3.8953205310784264E-2</v>
      </c>
      <c r="J78" s="375">
        <f t="shared" si="19"/>
        <v>1.0389532053107842</v>
      </c>
      <c r="L78" s="385">
        <v>-1.7</v>
      </c>
      <c r="M78" s="401">
        <f t="shared" si="11"/>
        <v>7.9764921295799596E-7</v>
      </c>
      <c r="N78" s="386">
        <f t="shared" si="12"/>
        <v>4.4268826504614833E-3</v>
      </c>
      <c r="O78" s="401">
        <f t="shared" si="13"/>
        <v>0.32689466627180569</v>
      </c>
      <c r="P78" s="386">
        <f t="shared" si="14"/>
        <v>-3.060446215869005E-2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5.1867334750159699E-3</v>
      </c>
      <c r="C79" s="386">
        <f t="shared" si="7"/>
        <v>0.34614244667872651</v>
      </c>
      <c r="D79" s="401">
        <f t="shared" si="8"/>
        <v>0.61270722132133892</v>
      </c>
      <c r="E79" s="386">
        <f t="shared" si="17"/>
        <v>0.27992661141956482</v>
      </c>
      <c r="F79" s="401">
        <f t="shared" si="5"/>
        <v>0.35628918129777576</v>
      </c>
      <c r="G79" s="403">
        <f t="shared" si="9"/>
        <v>0.72773718648962826</v>
      </c>
      <c r="H79" s="403">
        <f t="shared" si="10"/>
        <v>0.27226281351037174</v>
      </c>
      <c r="I79" s="403">
        <f t="shared" si="18"/>
        <v>-4.0611453692433096E-2</v>
      </c>
      <c r="J79" s="375">
        <f t="shared" si="19"/>
        <v>1.0406114536924331</v>
      </c>
      <c r="L79" s="385">
        <v>-1.6749999999999998</v>
      </c>
      <c r="M79" s="401">
        <f t="shared" si="11"/>
        <v>1.0457348003090061E-6</v>
      </c>
      <c r="N79" s="386">
        <f t="shared" si="12"/>
        <v>5.1867334750159699E-3</v>
      </c>
      <c r="O79" s="401">
        <f t="shared" si="13"/>
        <v>0.34614244667872651</v>
      </c>
      <c r="P79" s="386">
        <f t="shared" si="14"/>
        <v>-3.1907302308582186E-2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6.060503822587604E-3</v>
      </c>
      <c r="C80" s="386">
        <f t="shared" si="7"/>
        <v>0.36569699845749415</v>
      </c>
      <c r="D80" s="401">
        <f t="shared" si="8"/>
        <v>0.59638048826087164</v>
      </c>
      <c r="E80" s="386">
        <f t="shared" si="17"/>
        <v>0.30113716068029572</v>
      </c>
      <c r="F80" s="401">
        <f t="shared" si="5"/>
        <v>0.38328586158000549</v>
      </c>
      <c r="G80" s="403">
        <f t="shared" si="9"/>
        <v>0.70484793627571674</v>
      </c>
      <c r="H80" s="403">
        <f t="shared" si="10"/>
        <v>0.29515206372428326</v>
      </c>
      <c r="I80" s="403">
        <f t="shared" si="18"/>
        <v>-4.216655871146769E-2</v>
      </c>
      <c r="J80" s="375">
        <f t="shared" si="19"/>
        <v>1.0421665587114677</v>
      </c>
      <c r="L80" s="385">
        <v>-1.65</v>
      </c>
      <c r="M80" s="401">
        <f t="shared" si="11"/>
        <v>1.367053997280987E-6</v>
      </c>
      <c r="N80" s="386">
        <f t="shared" si="12"/>
        <v>6.060503822587604E-3</v>
      </c>
      <c r="O80" s="401">
        <f t="shared" si="13"/>
        <v>0.36569699845749415</v>
      </c>
      <c r="P80" s="386">
        <f t="shared" si="14"/>
        <v>-3.3129105555018912E-2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7.0622848285851192E-3</v>
      </c>
      <c r="C81" s="386">
        <f t="shared" si="7"/>
        <v>0.38549113670996649</v>
      </c>
      <c r="D81" s="401">
        <f t="shared" si="8"/>
        <v>0.57929168710344503</v>
      </c>
      <c r="E81" s="386">
        <f t="shared" si="17"/>
        <v>0.3226552443895721</v>
      </c>
      <c r="F81" s="401">
        <f t="shared" si="5"/>
        <v>0.41067397015959317</v>
      </c>
      <c r="G81" s="403">
        <f t="shared" si="9"/>
        <v>0.68090244916577036</v>
      </c>
      <c r="H81" s="403">
        <f t="shared" si="10"/>
        <v>0.31909755083422964</v>
      </c>
      <c r="I81" s="403">
        <f t="shared" si="18"/>
        <v>-4.3591424170688883E-2</v>
      </c>
      <c r="J81" s="375">
        <f t="shared" si="19"/>
        <v>1.043591424170689</v>
      </c>
      <c r="L81" s="385">
        <v>-1.625</v>
      </c>
      <c r="M81" s="401">
        <f t="shared" si="11"/>
        <v>1.7819894860826579E-6</v>
      </c>
      <c r="N81" s="386">
        <f t="shared" si="12"/>
        <v>7.0622848285851192E-3</v>
      </c>
      <c r="O81" s="401">
        <f t="shared" si="13"/>
        <v>0.38549113670996649</v>
      </c>
      <c r="P81" s="386">
        <f t="shared" si="14"/>
        <v>-3.4248583161034733E-2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8.2074141247861498E-3</v>
      </c>
      <c r="C82" s="386">
        <f t="shared" si="7"/>
        <v>0.40545326670583781</v>
      </c>
      <c r="D82" s="401">
        <f t="shared" si="8"/>
        <v>0.56152501824415335</v>
      </c>
      <c r="E82" s="386">
        <f t="shared" si="17"/>
        <v>0.34439860094854513</v>
      </c>
      <c r="F82" s="401">
        <f t="shared" si="5"/>
        <v>0.43834880488779532</v>
      </c>
      <c r="G82" s="403">
        <f t="shared" si="9"/>
        <v>0.65602143944003521</v>
      </c>
      <c r="H82" s="403">
        <f t="shared" si="10"/>
        <v>0.34397856055996479</v>
      </c>
      <c r="I82" s="403">
        <f t="shared" si="18"/>
        <v>-4.4856766571712878E-2</v>
      </c>
      <c r="J82" s="375">
        <f t="shared" si="19"/>
        <v>1.0448567665717128</v>
      </c>
      <c r="L82" s="385">
        <v>-1.5999999999999999</v>
      </c>
      <c r="M82" s="401">
        <f t="shared" si="11"/>
        <v>2.3162256166942008E-6</v>
      </c>
      <c r="N82" s="386">
        <f t="shared" si="12"/>
        <v>8.2074141247861498E-3</v>
      </c>
      <c r="O82" s="401">
        <f t="shared" si="13"/>
        <v>0.40545326670583781</v>
      </c>
      <c r="P82" s="386">
        <f t="shared" si="14"/>
        <v>-3.5242727887276358E-2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9.5125092798405975E-3</v>
      </c>
      <c r="C83" s="386">
        <f t="shared" si="7"/>
        <v>0.42550780193560694</v>
      </c>
      <c r="D83" s="401">
        <f t="shared" si="8"/>
        <v>0.54316669124123607</v>
      </c>
      <c r="E83" s="386">
        <f t="shared" si="17"/>
        <v>0.36628062450686821</v>
      </c>
      <c r="F83" s="401">
        <f t="shared" si="5"/>
        <v>0.46620013427443996</v>
      </c>
      <c r="G83" s="403">
        <f t="shared" si="9"/>
        <v>0.63032863448101673</v>
      </c>
      <c r="H83" s="403">
        <f t="shared" si="10"/>
        <v>0.36967136551898327</v>
      </c>
      <c r="I83" s="403">
        <f t="shared" si="18"/>
        <v>-4.5931129747048619E-2</v>
      </c>
      <c r="J83" s="375">
        <f t="shared" si="19"/>
        <v>1.0459311297470486</v>
      </c>
      <c r="L83" s="385">
        <v>-1.575</v>
      </c>
      <c r="M83" s="401">
        <f t="shared" si="11"/>
        <v>3.0020212191672613E-6</v>
      </c>
      <c r="N83" s="386">
        <f t="shared" si="12"/>
        <v>9.5125092798405975E-3</v>
      </c>
      <c r="O83" s="401">
        <f t="shared" si="13"/>
        <v>0.42550780193560694</v>
      </c>
      <c r="P83" s="386">
        <f t="shared" si="14"/>
        <v>-3.6086825488023763E-2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1.0995489594062935E-2</v>
      </c>
      <c r="C84" s="386">
        <f t="shared" si="7"/>
        <v>0.44557563264687999</v>
      </c>
      <c r="D84" s="401">
        <f t="shared" si="8"/>
        <v>0.52430427214437936</v>
      </c>
      <c r="E84" s="386">
        <f t="shared" si="17"/>
        <v>0.38821090110613649</v>
      </c>
      <c r="F84" s="401">
        <f t="shared" si="5"/>
        <v>0.49411287988859615</v>
      </c>
      <c r="G84" s="403">
        <f t="shared" si="9"/>
        <v>0.60394985718119787</v>
      </c>
      <c r="H84" s="403">
        <f t="shared" si="10"/>
        <v>0.39605014281880213</v>
      </c>
      <c r="I84" s="403">
        <f t="shared" si="18"/>
        <v>-4.6780921238332468E-2</v>
      </c>
      <c r="J84" s="375">
        <f t="shared" si="19"/>
        <v>1.0467809212383326</v>
      </c>
      <c r="L84" s="385">
        <v>-1.5499999999999998</v>
      </c>
      <c r="M84" s="401">
        <f t="shared" si="11"/>
        <v>3.8797592116779356E-6</v>
      </c>
      <c r="N84" s="386">
        <f t="shared" si="12"/>
        <v>1.0995489594062935E-2</v>
      </c>
      <c r="O84" s="401">
        <f t="shared" si="13"/>
        <v>0.44557563264687999</v>
      </c>
      <c r="P84" s="386">
        <f t="shared" si="14"/>
        <v>-3.6754483292568391E-2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1.2675584219620006E-2</v>
      </c>
      <c r="C85" s="386">
        <f t="shared" si="7"/>
        <v>0.46557464002507976</v>
      </c>
      <c r="D85" s="401">
        <f t="shared" si="8"/>
        <v>0.50502602447227463</v>
      </c>
      <c r="E85" s="386">
        <f t="shared" si="17"/>
        <v>0.41009579261372509</v>
      </c>
      <c r="F85" s="401">
        <f t="shared" si="5"/>
        <v>0.52196785958662284</v>
      </c>
      <c r="G85" s="403">
        <f t="shared" si="9"/>
        <v>0.57701209773433459</v>
      </c>
      <c r="H85" s="403">
        <f t="shared" si="10"/>
        <v>0.42298790226566541</v>
      </c>
      <c r="I85" s="403">
        <f t="shared" si="18"/>
        <v>-4.7370472350272474E-2</v>
      </c>
      <c r="J85" s="375">
        <f t="shared" si="19"/>
        <v>1.0473704723502726</v>
      </c>
      <c r="L85" s="385">
        <v>-1.5249999999999999</v>
      </c>
      <c r="M85" s="401">
        <f t="shared" si="11"/>
        <v>4.9998258350725244E-6</v>
      </c>
      <c r="N85" s="386">
        <f t="shared" si="12"/>
        <v>1.2675584219620006E-2</v>
      </c>
      <c r="O85" s="401">
        <f t="shared" si="13"/>
        <v>0.46557464002507976</v>
      </c>
      <c r="P85" s="386">
        <f t="shared" si="14"/>
        <v>-3.7217677387945833E-2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1.4573324546672428E-2</v>
      </c>
      <c r="C86" s="386">
        <f t="shared" si="7"/>
        <v>0.48542025054272736</v>
      </c>
      <c r="D86" s="401">
        <f t="shared" si="8"/>
        <v>0.48542025054272736</v>
      </c>
      <c r="E86" s="386">
        <f t="shared" si="17"/>
        <v>0.43183906247353754</v>
      </c>
      <c r="F86" s="401">
        <f t="shared" si="5"/>
        <v>0.54964258396457</v>
      </c>
      <c r="G86" s="403">
        <f t="shared" si="9"/>
        <v>0.54964258396457</v>
      </c>
      <c r="H86" s="403">
        <f t="shared" si="10"/>
        <v>0.45035741603543</v>
      </c>
      <c r="I86" s="403">
        <f t="shared" si="18"/>
        <v>-4.7662123762998609E-2</v>
      </c>
      <c r="J86" s="375">
        <f t="shared" si="19"/>
        <v>1.0476621237629986</v>
      </c>
      <c r="L86" s="385">
        <v>-1.5</v>
      </c>
      <c r="M86" s="401">
        <f t="shared" si="11"/>
        <v>6.4248806468936159E-6</v>
      </c>
      <c r="N86" s="386">
        <f t="shared" si="12"/>
        <v>1.4573324546672428E-2</v>
      </c>
      <c r="O86" s="401">
        <f t="shared" si="13"/>
        <v>0.48542025054272736</v>
      </c>
      <c r="P86" s="386">
        <f t="shared" si="14"/>
        <v>-3.7446819882205079E-2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1.6710518805733321E-2</v>
      </c>
      <c r="C87" s="386">
        <f t="shared" si="7"/>
        <v>0.50502602447227474</v>
      </c>
      <c r="D87" s="401">
        <f t="shared" si="8"/>
        <v>0.46557464002507959</v>
      </c>
      <c r="E87" s="386">
        <f t="shared" si="17"/>
        <v>0.45334253675211272</v>
      </c>
      <c r="F87" s="401">
        <f t="shared" si="5"/>
        <v>0.57701209773433459</v>
      </c>
      <c r="G87" s="403">
        <f t="shared" si="9"/>
        <v>0.52196785958662228</v>
      </c>
      <c r="H87" s="403">
        <f t="shared" si="10"/>
        <v>0.47803214041337772</v>
      </c>
      <c r="I87" s="403">
        <f t="shared" si="18"/>
        <v>-4.7616338502237399E-2</v>
      </c>
      <c r="J87" s="375">
        <f t="shared" si="19"/>
        <v>1.0476163385022375</v>
      </c>
      <c r="L87" s="385">
        <v>-1.4749999999999999</v>
      </c>
      <c r="M87" s="401">
        <f t="shared" si="11"/>
        <v>8.2325876121225328E-6</v>
      </c>
      <c r="N87" s="386">
        <f t="shared" si="12"/>
        <v>1.6710518805733321E-2</v>
      </c>
      <c r="O87" s="401">
        <f t="shared" si="13"/>
        <v>0.50502602447227474</v>
      </c>
      <c r="P87" s="386">
        <f t="shared" si="14"/>
        <v>-3.7410847661967638E-2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1.9110206891606807E-2</v>
      </c>
      <c r="C88" s="386">
        <f t="shared" si="7"/>
        <v>0.52430427214437958</v>
      </c>
      <c r="D88" s="401">
        <f t="shared" si="8"/>
        <v>0.44557563264687977</v>
      </c>
      <c r="E88" s="386">
        <f t="shared" si="17"/>
        <v>0.47450679353288117</v>
      </c>
      <c r="F88" s="401">
        <f t="shared" si="5"/>
        <v>0.6039498571811982</v>
      </c>
      <c r="G88" s="403">
        <f t="shared" si="9"/>
        <v>0.49411287988859565</v>
      </c>
      <c r="H88" s="403">
        <f t="shared" si="10"/>
        <v>0.50588712011140435</v>
      </c>
      <c r="I88" s="403">
        <f t="shared" si="18"/>
        <v>-4.7191843941631929E-2</v>
      </c>
      <c r="J88" s="375">
        <f t="shared" si="19"/>
        <v>1.0471918439416319</v>
      </c>
      <c r="L88" s="385">
        <v>-1.45</v>
      </c>
      <c r="M88" s="401">
        <f t="shared" si="11"/>
        <v>1.0518887728294679E-5</v>
      </c>
      <c r="N88" s="386">
        <f t="shared" si="12"/>
        <v>1.9110206891606807E-2</v>
      </c>
      <c r="O88" s="401">
        <f t="shared" si="13"/>
        <v>0.52430427214437958</v>
      </c>
      <c r="P88" s="386">
        <f t="shared" si="14"/>
        <v>-3.7077333959745509E-2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2.1796593519269825E-2</v>
      </c>
      <c r="C89" s="386">
        <f t="shared" si="7"/>
        <v>0.54316669124123629</v>
      </c>
      <c r="D89" s="401">
        <f t="shared" si="8"/>
        <v>0.42550780193560678</v>
      </c>
      <c r="E89" s="386">
        <f t="shared" si="17"/>
        <v>0.49523187341331193</v>
      </c>
      <c r="F89" s="401">
        <f t="shared" si="5"/>
        <v>0.63032863448101728</v>
      </c>
      <c r="G89" s="403">
        <f t="shared" si="9"/>
        <v>0.46620013427443963</v>
      </c>
      <c r="H89" s="403">
        <f t="shared" si="10"/>
        <v>0.53379986572556037</v>
      </c>
      <c r="I89" s="403">
        <f t="shared" si="18"/>
        <v>-4.6345804339518112E-2</v>
      </c>
      <c r="J89" s="375">
        <f t="shared" si="19"/>
        <v>1.0463458043395182</v>
      </c>
      <c r="L89" s="385">
        <v>-1.4249999999999998</v>
      </c>
      <c r="M89" s="401">
        <f t="shared" si="11"/>
        <v>1.3401904603083103E-5</v>
      </c>
      <c r="N89" s="386">
        <f t="shared" si="12"/>
        <v>2.1796593519269825E-2</v>
      </c>
      <c r="O89" s="401">
        <f t="shared" si="13"/>
        <v>0.54316669124123629</v>
      </c>
      <c r="P89" s="386">
        <f t="shared" si="14"/>
        <v>-3.6412623911340918E-2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2.4794957980673826E-2</v>
      </c>
      <c r="C90" s="386">
        <f t="shared" si="7"/>
        <v>0.56152501824415346</v>
      </c>
      <c r="D90" s="401">
        <f t="shared" si="8"/>
        <v>0.40545326670583764</v>
      </c>
      <c r="E90" s="386">
        <f t="shared" ref="E90:E121" si="20">C90+$B$13*B90+$B$13*D90</f>
        <v>0.51541800369053437</v>
      </c>
      <c r="F90" s="401">
        <f t="shared" ref="F90:F153" si="21">$B$14*E90</f>
        <v>0.65602143944003566</v>
      </c>
      <c r="G90" s="403">
        <f t="shared" si="9"/>
        <v>0.4383488048877951</v>
      </c>
      <c r="H90" s="403">
        <f t="shared" si="10"/>
        <v>0.56165119511220496</v>
      </c>
      <c r="I90" s="403">
        <f t="shared" si="18"/>
        <v>-4.50340251889466E-2</v>
      </c>
      <c r="J90" s="375">
        <f t="shared" si="19"/>
        <v>1.0450340251889465</v>
      </c>
      <c r="L90" s="385">
        <v>-1.4</v>
      </c>
      <c r="M90" s="401">
        <f t="shared" si="11"/>
        <v>1.7026586201229765E-5</v>
      </c>
      <c r="N90" s="386">
        <f t="shared" si="12"/>
        <v>2.4794957980673826E-2</v>
      </c>
      <c r="O90" s="401">
        <f t="shared" si="13"/>
        <v>0.56152501824415346</v>
      </c>
      <c r="P90" s="386">
        <f t="shared" si="14"/>
        <v>-3.5381995108039077E-2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2.8131538986333804E-2</v>
      </c>
      <c r="C91" s="386">
        <f t="shared" ref="C91:C154" si="23">0.5*SIGN(2*A91+$B$6)*ERF((2.563*(ABS(2*A91+$B$6)))/(2*SQRT(2)*$B$7))-0.5*SIGN(2*A91-$B$6)*ERF((2.563*(ABS(2*A91-$B$6)))/(2*SQRT(2)*$B$7))</f>
        <v>0.57929168710344503</v>
      </c>
      <c r="D91" s="401">
        <f t="shared" ref="D91:D154" si="24">0.5*SIGN(2*(A91+$B$6)+$B$6)*ERF((2.563*(ABS(2*(A91+$B$6)+$B$6)))/(2*SQRT(2)*$B$7))-0.5*SIGN(2*(A91+$B$6)-$B$6)*ERF((2.563*(ABS(2*(A91+$B$6)-$B$6)))/(2*SQRT(2)*$B$7))</f>
        <v>0.38549113670996649</v>
      </c>
      <c r="E91" s="386">
        <f t="shared" si="20"/>
        <v>0.53496632877818595</v>
      </c>
      <c r="F91" s="401">
        <f t="shared" si="21"/>
        <v>0.68090244916577036</v>
      </c>
      <c r="G91" s="403">
        <f t="shared" ref="G91:G146" si="25">F131</f>
        <v>0.41067397015959317</v>
      </c>
      <c r="H91" s="403">
        <f t="shared" ref="H91:H146" si="26">1-G91</f>
        <v>0.58932602984040683</v>
      </c>
      <c r="I91" s="403">
        <f t="shared" si="18"/>
        <v>-4.3211190380966991E-2</v>
      </c>
      <c r="J91" s="375">
        <f t="shared" si="19"/>
        <v>1.0432111903809669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2.1570198506348781E-5</v>
      </c>
      <c r="N91" s="386">
        <f t="shared" ref="N91:N154" si="28">0.5*SIGN(2*L91+$B$6)*ERF((2.563*(ABS(2*L91+$B$6)))/(2*SQRT(2)*$B$7))-0.5*SIGN(2*L91-$B$6)*ERF((2.563*(ABS(2*L91-$B$6)))/(2*SQRT(2)*$B$7))</f>
        <v>2.8131538986333804E-2</v>
      </c>
      <c r="O91" s="401">
        <f t="shared" ref="O91:O154" si="29">0.5*SIGN(2*(L91+$B$6)+$B$6)*ERF((2.563*(ABS(2*(L91+$B$6)+$B$6)))/(2*SQRT(2)*$B$7))-0.5*SIGN(2*(L91+$B$6)-$B$6)*ERF((2.563*(ABS(2*(L91+$B$6)-$B$6)))/(2*SQRT(2)*$B$7))</f>
        <v>0.57929168710344503</v>
      </c>
      <c r="P91" s="386">
        <f t="shared" ref="P91:P154" si="30">N91+$B$13*M91+$B$13*O91</f>
        <v>-3.3949843929278176E-2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3.1833393348171701E-2</v>
      </c>
      <c r="C92" s="386">
        <f t="shared" si="23"/>
        <v>0.59638048826087164</v>
      </c>
      <c r="D92" s="401">
        <f t="shared" si="24"/>
        <v>0.36569699845749404</v>
      </c>
      <c r="E92" s="386">
        <f t="shared" si="20"/>
        <v>0.55377963947446551</v>
      </c>
      <c r="F92" s="401">
        <f t="shared" si="21"/>
        <v>0.70484793627571674</v>
      </c>
      <c r="G92" s="403">
        <f t="shared" si="25"/>
        <v>0.38328586158000499</v>
      </c>
      <c r="H92" s="403">
        <f t="shared" si="26"/>
        <v>0.61671413841999501</v>
      </c>
      <c r="I92" s="403">
        <f t="shared" si="18"/>
        <v>-4.0831132844492822E-2</v>
      </c>
      <c r="J92" s="375">
        <f t="shared" si="19"/>
        <v>1.0408311328444928</v>
      </c>
      <c r="L92" s="385">
        <v>-1.3499999999999999</v>
      </c>
      <c r="M92" s="401">
        <f t="shared" si="27"/>
        <v>2.7248799950529978E-5</v>
      </c>
      <c r="N92" s="386">
        <f t="shared" si="28"/>
        <v>3.1833393348171701E-2</v>
      </c>
      <c r="O92" s="401">
        <f t="shared" si="29"/>
        <v>0.59638048826087164</v>
      </c>
      <c r="P92" s="386">
        <f t="shared" si="30"/>
        <v>-3.2079898176948396E-2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3.5928227590371564E-2</v>
      </c>
      <c r="C93" s="386">
        <f t="shared" si="23"/>
        <v>0.61270722132133904</v>
      </c>
      <c r="D93" s="401">
        <f t="shared" si="24"/>
        <v>0.34614244667872635</v>
      </c>
      <c r="E93" s="386">
        <f t="shared" si="20"/>
        <v>0.57176309388915292</v>
      </c>
      <c r="F93" s="401">
        <f t="shared" si="21"/>
        <v>0.72773718648962837</v>
      </c>
      <c r="G93" s="403">
        <f t="shared" si="25"/>
        <v>0.35628918129777531</v>
      </c>
      <c r="H93" s="403">
        <f t="shared" si="26"/>
        <v>0.64371081870222469</v>
      </c>
      <c r="I93" s="403">
        <f t="shared" si="18"/>
        <v>-3.7847138930221333E-2</v>
      </c>
      <c r="J93" s="375">
        <f t="shared" si="19"/>
        <v>1.0378471389302213</v>
      </c>
      <c r="L93" s="385">
        <v>-1.325</v>
      </c>
      <c r="M93" s="401">
        <f t="shared" si="27"/>
        <v>3.4324838959876036E-5</v>
      </c>
      <c r="N93" s="386">
        <f t="shared" si="28"/>
        <v>3.5928227590371564E-2</v>
      </c>
      <c r="O93" s="401">
        <f t="shared" si="29"/>
        <v>0.61270722132133904</v>
      </c>
      <c r="P93" s="386">
        <f t="shared" si="30"/>
        <v>-2.973545622146706E-2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4.0444201961391257E-2</v>
      </c>
      <c r="C94" s="386">
        <f t="shared" si="23"/>
        <v>0.62819033492970489</v>
      </c>
      <c r="D94" s="401">
        <f t="shared" si="24"/>
        <v>0.32689466627180552</v>
      </c>
      <c r="E94" s="386">
        <f t="shared" si="20"/>
        <v>0.58882492312334922</v>
      </c>
      <c r="F94" s="401">
        <f t="shared" si="21"/>
        <v>0.74945339681513723</v>
      </c>
      <c r="G94" s="403">
        <f t="shared" si="25"/>
        <v>0.32978248730811899</v>
      </c>
      <c r="H94" s="403">
        <f t="shared" si="26"/>
        <v>0.67021751269188101</v>
      </c>
      <c r="I94" s="403">
        <f t="shared" si="18"/>
        <v>-3.4212286351495841E-2</v>
      </c>
      <c r="J94" s="375">
        <f t="shared" si="19"/>
        <v>1.0342122863514958</v>
      </c>
      <c r="L94" s="385">
        <v>-1.2999999999999998</v>
      </c>
      <c r="M94" s="401">
        <f t="shared" si="27"/>
        <v>4.3116030583045806E-5</v>
      </c>
      <c r="N94" s="386">
        <f t="shared" si="28"/>
        <v>4.0444201961391257E-2</v>
      </c>
      <c r="O94" s="401">
        <f t="shared" si="29"/>
        <v>0.62819033492970489</v>
      </c>
      <c r="P94" s="386">
        <f t="shared" si="30"/>
        <v>-2.6879652512619936E-2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4.5409706759411972E-2</v>
      </c>
      <c r="C95" s="386">
        <f t="shared" si="23"/>
        <v>0.64275154774675503</v>
      </c>
      <c r="D95" s="401">
        <f t="shared" si="24"/>
        <v>0.30801606883909383</v>
      </c>
      <c r="E95" s="386">
        <f t="shared" si="20"/>
        <v>0.60487711516538267</v>
      </c>
      <c r="F95" s="401">
        <f t="shared" si="21"/>
        <v>0.76988454600701806</v>
      </c>
      <c r="G95" s="403">
        <f t="shared" si="25"/>
        <v>0.30385765202031989</v>
      </c>
      <c r="H95" s="403">
        <f t="shared" si="26"/>
        <v>0.69614234797968011</v>
      </c>
      <c r="I95" s="403">
        <f t="shared" si="18"/>
        <v>-2.9879814984024575E-2</v>
      </c>
      <c r="J95" s="375">
        <f t="shared" si="19"/>
        <v>1.0298798149840245</v>
      </c>
      <c r="L95" s="385">
        <v>-1.2749999999999999</v>
      </c>
      <c r="M95" s="401">
        <f t="shared" si="27"/>
        <v>5.400568158259178E-5</v>
      </c>
      <c r="N95" s="386">
        <f t="shared" si="28"/>
        <v>4.5409706759411972E-2</v>
      </c>
      <c r="O95" s="401">
        <f t="shared" si="29"/>
        <v>0.64275154774675503</v>
      </c>
      <c r="P95" s="386">
        <f t="shared" si="30"/>
        <v>-2.3475748906703481E-2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5.0853111370274207E-2</v>
      </c>
      <c r="C96" s="386">
        <f t="shared" si="23"/>
        <v>0.65631644482070461</v>
      </c>
      <c r="D96" s="401">
        <f t="shared" si="24"/>
        <v>0.28956398710481834</v>
      </c>
      <c r="E96" s="386">
        <f t="shared" si="20"/>
        <v>0.61983607090369874</v>
      </c>
      <c r="F96" s="401">
        <f t="shared" si="21"/>
        <v>0.78892422953709129</v>
      </c>
      <c r="G96" s="403">
        <f t="shared" si="25"/>
        <v>0.27859939891795693</v>
      </c>
      <c r="H96" s="403">
        <f t="shared" si="26"/>
        <v>0.72140060108204307</v>
      </c>
      <c r="I96" s="403">
        <f t="shared" si="18"/>
        <v>-2.480352926343703E-2</v>
      </c>
      <c r="J96" s="375">
        <f t="shared" si="19"/>
        <v>1.024803529263437</v>
      </c>
      <c r="L96" s="385">
        <v>-1.25</v>
      </c>
      <c r="M96" s="401">
        <f t="shared" si="27"/>
        <v>6.745464616614294E-5</v>
      </c>
      <c r="N96" s="386">
        <f t="shared" si="28"/>
        <v>5.0853111370274207E-2</v>
      </c>
      <c r="O96" s="401">
        <f t="shared" si="29"/>
        <v>0.65631644482070461</v>
      </c>
      <c r="P96" s="386">
        <f t="shared" si="30"/>
        <v>-1.9487450819218259E-2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5.6802486944355357E-2</v>
      </c>
      <c r="C97" s="386">
        <f t="shared" si="23"/>
        <v>0.66881504410127879</v>
      </c>
      <c r="D97" s="401">
        <f t="shared" si="24"/>
        <v>0.27159042962796287</v>
      </c>
      <c r="E97" s="386">
        <f t="shared" si="20"/>
        <v>0.6336232266458145</v>
      </c>
      <c r="F97" s="401">
        <f t="shared" si="21"/>
        <v>0.80647245193321326</v>
      </c>
      <c r="G97" s="403">
        <f t="shared" si="25"/>
        <v>0.25408492086185636</v>
      </c>
      <c r="H97" s="403">
        <f t="shared" si="26"/>
        <v>0.7459150791381437</v>
      </c>
      <c r="I97" s="403">
        <f t="shared" si="18"/>
        <v>-1.8938230311444013E-2</v>
      </c>
      <c r="J97" s="375">
        <f t="shared" si="19"/>
        <v>1.018938230311444</v>
      </c>
      <c r="L97" s="385">
        <v>-1.2249999999999999</v>
      </c>
      <c r="M97" s="401">
        <f t="shared" si="27"/>
        <v>8.4015106228629843E-5</v>
      </c>
      <c r="N97" s="386">
        <f t="shared" si="28"/>
        <v>5.6802486944355357E-2</v>
      </c>
      <c r="O97" s="401">
        <f t="shared" si="29"/>
        <v>0.66881504410127879</v>
      </c>
      <c r="P97" s="386">
        <f t="shared" si="30"/>
        <v>-1.4879246734508952E-2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6.328530419813938E-2</v>
      </c>
      <c r="C98" s="386">
        <f t="shared" si="23"/>
        <v>0.68018232832686831</v>
      </c>
      <c r="D98" s="401">
        <f t="shared" si="24"/>
        <v>0.2541418973020278</v>
      </c>
      <c r="E98" s="386">
        <f t="shared" si="20"/>
        <v>0.64616563805476634</v>
      </c>
      <c r="F98" s="401">
        <f t="shared" si="21"/>
        <v>0.82243637001064618</v>
      </c>
      <c r="G98" s="403">
        <f t="shared" si="25"/>
        <v>0.23038358236443413</v>
      </c>
      <c r="H98" s="403">
        <f t="shared" si="26"/>
        <v>0.76961641763556587</v>
      </c>
      <c r="I98" s="403">
        <f t="shared" si="18"/>
        <v>-1.2240175276806264E-2</v>
      </c>
      <c r="J98" s="375">
        <f t="shared" si="19"/>
        <v>1.0122401752768062</v>
      </c>
      <c r="L98" s="385">
        <v>-1.2</v>
      </c>
      <c r="M98" s="401">
        <f t="shared" si="27"/>
        <v>1.0434637998796292E-4</v>
      </c>
      <c r="N98" s="386">
        <f t="shared" si="28"/>
        <v>6.328530419813938E-2</v>
      </c>
      <c r="O98" s="401">
        <f t="shared" si="29"/>
        <v>0.68018232832686831</v>
      </c>
      <c r="P98" s="386">
        <f t="shared" si="30"/>
        <v>-9.6167690973312792E-3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7.0328108406923662E-2</v>
      </c>
      <c r="C99" s="386">
        <f t="shared" si="23"/>
        <v>0.69035873801646674</v>
      </c>
      <c r="D99" s="401">
        <f t="shared" si="24"/>
        <v>0.2372592621872725</v>
      </c>
      <c r="E99" s="386">
        <f t="shared" si="20"/>
        <v>0.6573965209548408</v>
      </c>
      <c r="F99" s="401">
        <f t="shared" si="21"/>
        <v>0.83673098120686862</v>
      </c>
      <c r="G99" s="403">
        <f t="shared" si="25"/>
        <v>0.20755670691184133</v>
      </c>
      <c r="H99" s="403">
        <f t="shared" si="26"/>
        <v>0.79244329308815864</v>
      </c>
      <c r="I99" s="403">
        <f t="shared" si="18"/>
        <v>-4.6675607076212041E-3</v>
      </c>
      <c r="J99" s="375">
        <f t="shared" si="19"/>
        <v>1.0046675607076212</v>
      </c>
      <c r="L99" s="385">
        <v>-1.1749999999999998</v>
      </c>
      <c r="M99" s="401">
        <f t="shared" si="27"/>
        <v>1.292329705566142E-4</v>
      </c>
      <c r="N99" s="386">
        <f t="shared" si="28"/>
        <v>7.0328108406923662E-2</v>
      </c>
      <c r="O99" s="401">
        <f t="shared" si="29"/>
        <v>0.69035873801646674</v>
      </c>
      <c r="P99" s="386">
        <f t="shared" si="30"/>
        <v>-3.6671740851640239E-3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7.7956174245198517E-2</v>
      </c>
      <c r="C100" s="386">
        <f t="shared" si="23"/>
        <v>0.69929062180337986</v>
      </c>
      <c r="D100" s="401">
        <f t="shared" si="24"/>
        <v>0.22097770827289298</v>
      </c>
      <c r="E100" s="386">
        <f t="shared" si="20"/>
        <v>0.66725574500203089</v>
      </c>
      <c r="F100" s="401">
        <f t="shared" si="21"/>
        <v>0.84927975192284633</v>
      </c>
      <c r="G100" s="403">
        <f t="shared" si="25"/>
        <v>0.18565744915582366</v>
      </c>
      <c r="H100" s="403">
        <f t="shared" si="26"/>
        <v>0.81434255084417639</v>
      </c>
      <c r="I100" s="403">
        <f t="shared" si="18"/>
        <v>3.8189739100880837E-3</v>
      </c>
      <c r="J100" s="375">
        <f t="shared" si="19"/>
        <v>0.99618102608991188</v>
      </c>
      <c r="L100" s="385">
        <v>-1.1499999999999999</v>
      </c>
      <c r="M100" s="401">
        <f t="shared" si="27"/>
        <v>1.5960507055079454E-4</v>
      </c>
      <c r="N100" s="386">
        <f t="shared" si="28"/>
        <v>7.7956174245198517E-2</v>
      </c>
      <c r="O100" s="401">
        <f t="shared" si="29"/>
        <v>0.69929062180337986</v>
      </c>
      <c r="P100" s="386">
        <f t="shared" si="30"/>
        <v>3.0004627753690283E-3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8.619314371741893E-2</v>
      </c>
      <c r="C101" s="386">
        <f t="shared" si="23"/>
        <v>0.70693064084525481</v>
      </c>
      <c r="D101" s="401">
        <f t="shared" si="24"/>
        <v>0.20532673283774355</v>
      </c>
      <c r="E101" s="386">
        <f t="shared" si="20"/>
        <v>0.67569027674894366</v>
      </c>
      <c r="F101" s="401">
        <f t="shared" si="21"/>
        <v>0.86001518145381517</v>
      </c>
      <c r="G101" s="403">
        <f t="shared" si="25"/>
        <v>0.16473075056878903</v>
      </c>
      <c r="H101" s="403">
        <f t="shared" si="26"/>
        <v>0.83526924943121095</v>
      </c>
      <c r="I101" s="403">
        <f t="shared" si="18"/>
        <v>1.3255826990636927E-2</v>
      </c>
      <c r="J101" s="375">
        <f t="shared" si="19"/>
        <v>0.98674417300936312</v>
      </c>
      <c r="L101" s="385">
        <v>-1.125</v>
      </c>
      <c r="M101" s="401">
        <f t="shared" si="27"/>
        <v>1.9656173945586941E-4</v>
      </c>
      <c r="N101" s="386">
        <f t="shared" si="28"/>
        <v>8.619314371741893E-2</v>
      </c>
      <c r="O101" s="401">
        <f t="shared" si="29"/>
        <v>0.70693064084525481</v>
      </c>
      <c r="P101" s="386">
        <f t="shared" si="30"/>
        <v>1.0414738717400868E-2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9.5060650989839457E-2</v>
      </c>
      <c r="C102" s="386">
        <f t="shared" si="23"/>
        <v>0.71323812452522484</v>
      </c>
      <c r="D102" s="401">
        <f t="shared" si="24"/>
        <v>0.19033020618954871</v>
      </c>
      <c r="E102" s="386">
        <f t="shared" si="20"/>
        <v>0.68265456914849443</v>
      </c>
      <c r="F102" s="401">
        <f t="shared" si="21"/>
        <v>0.86887929774762196</v>
      </c>
      <c r="G102" s="403">
        <f t="shared" si="25"/>
        <v>0.14481337598055125</v>
      </c>
      <c r="H102" s="403">
        <f t="shared" si="26"/>
        <v>0.85518662401944878</v>
      </c>
      <c r="I102" s="403">
        <f t="shared" si="18"/>
        <v>2.3675905264913429E-2</v>
      </c>
      <c r="J102" s="375">
        <f t="shared" si="19"/>
        <v>0.97632409473508652</v>
      </c>
      <c r="L102" s="385">
        <v>-1.0999999999999999</v>
      </c>
      <c r="M102" s="401">
        <f t="shared" si="27"/>
        <v>2.4139696622299534E-4</v>
      </c>
      <c r="N102" s="386">
        <f t="shared" si="28"/>
        <v>9.5060650989839457E-2</v>
      </c>
      <c r="O102" s="401">
        <f t="shared" si="29"/>
        <v>0.71323812452522484</v>
      </c>
      <c r="P102" s="386">
        <f t="shared" si="30"/>
        <v>1.8601507654420785E-2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0.10457793846886565</v>
      </c>
      <c r="C103" s="386">
        <f t="shared" si="23"/>
        <v>0.71817937511496655</v>
      </c>
      <c r="D103" s="401">
        <f t="shared" si="24"/>
        <v>0.17600648673352948</v>
      </c>
      <c r="E103" s="386">
        <f t="shared" si="20"/>
        <v>0.68811089502826361</v>
      </c>
      <c r="F103" s="401">
        <f t="shared" si="21"/>
        <v>0.87582408184920579</v>
      </c>
      <c r="G103" s="403">
        <f t="shared" si="25"/>
        <v>0.125934027318894</v>
      </c>
      <c r="H103" s="403">
        <f t="shared" si="26"/>
        <v>0.87406597268110597</v>
      </c>
      <c r="I103" s="403">
        <f t="shared" si="18"/>
        <v>3.5108089595545476E-2</v>
      </c>
      <c r="J103" s="375">
        <f t="shared" si="19"/>
        <v>0.96489191040445454</v>
      </c>
      <c r="L103" s="385">
        <v>-1.075</v>
      </c>
      <c r="M103" s="401">
        <f t="shared" si="27"/>
        <v>2.9562881949879438E-4</v>
      </c>
      <c r="N103" s="386">
        <f t="shared" si="28"/>
        <v>0.10457793846886565</v>
      </c>
      <c r="O103" s="401">
        <f t="shared" si="29"/>
        <v>0.71817937511496655</v>
      </c>
      <c r="P103" s="386">
        <f t="shared" si="30"/>
        <v>2.7583460485941166E-2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0.11476146895780881</v>
      </c>
      <c r="C104" s="386">
        <f t="shared" si="23"/>
        <v>0.72172791949801418</v>
      </c>
      <c r="D104" s="401">
        <f t="shared" si="24"/>
        <v>0.16236858756960121</v>
      </c>
      <c r="E104" s="386">
        <f t="shared" si="20"/>
        <v>0.69202962252336742</v>
      </c>
      <c r="F104" s="401">
        <f t="shared" si="21"/>
        <v>0.88081181847016932</v>
      </c>
      <c r="G104" s="403">
        <f t="shared" si="25"/>
        <v>0.10811352988103437</v>
      </c>
      <c r="H104" s="403">
        <f t="shared" si="26"/>
        <v>0.8918864701189656</v>
      </c>
      <c r="I104" s="403">
        <f t="shared" si="18"/>
        <v>4.7576702575082286E-2</v>
      </c>
      <c r="J104" s="375">
        <f t="shared" si="19"/>
        <v>0.95242329742491771</v>
      </c>
      <c r="L104" s="385">
        <v>-1.0499999999999998</v>
      </c>
      <c r="M104" s="401">
        <f t="shared" si="27"/>
        <v>3.6103187095376521E-4</v>
      </c>
      <c r="N104" s="386">
        <f t="shared" si="28"/>
        <v>0.11476146895780881</v>
      </c>
      <c r="O104" s="401">
        <f t="shared" si="29"/>
        <v>0.72172791949801418</v>
      </c>
      <c r="P104" s="386">
        <f t="shared" si="30"/>
        <v>3.7379706804031465E-2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0.12562453914705463</v>
      </c>
      <c r="C105" s="386">
        <f t="shared" si="23"/>
        <v>0.72386470644933687</v>
      </c>
      <c r="D105" s="401">
        <f t="shared" si="24"/>
        <v>0.14942439015795145</v>
      </c>
      <c r="E105" s="386">
        <f t="shared" si="20"/>
        <v>0.69438943087867433</v>
      </c>
      <c r="F105" s="401">
        <f t="shared" si="21"/>
        <v>0.88381537066075322</v>
      </c>
      <c r="G105" s="403">
        <f t="shared" si="25"/>
        <v>9.1365085588512543E-2</v>
      </c>
      <c r="H105" s="403">
        <f t="shared" si="26"/>
        <v>0.90863491441148747</v>
      </c>
      <c r="I105" s="403">
        <f t="shared" si="18"/>
        <v>6.1100984778978809E-2</v>
      </c>
      <c r="J105" s="375">
        <f t="shared" si="19"/>
        <v>0.93889901522102115</v>
      </c>
      <c r="L105" s="385">
        <v>-1.0249999999999999</v>
      </c>
      <c r="M105" s="401">
        <f t="shared" si="27"/>
        <v>4.3967305233660881E-4</v>
      </c>
      <c r="N105" s="386">
        <f t="shared" si="28"/>
        <v>0.12562453914705463</v>
      </c>
      <c r="O105" s="401">
        <f t="shared" si="29"/>
        <v>0.72386470644933687</v>
      </c>
      <c r="P105" s="386">
        <f t="shared" si="30"/>
        <v>4.8005363399690526E-2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0.13717690003823402</v>
      </c>
      <c r="C106" s="386">
        <f t="shared" si="23"/>
        <v>0.72457824833620121</v>
      </c>
      <c r="D106" s="401">
        <f t="shared" si="24"/>
        <v>0.13717690003823402</v>
      </c>
      <c r="E106" s="386">
        <f t="shared" si="20"/>
        <v>0.69517746542260939</v>
      </c>
      <c r="F106" s="401">
        <f t="shared" si="21"/>
        <v>0.88481837705971311</v>
      </c>
      <c r="G106" s="403">
        <f t="shared" si="25"/>
        <v>7.5694586939284603E-2</v>
      </c>
      <c r="H106" s="403">
        <f t="shared" si="26"/>
        <v>0.92430541306071534</v>
      </c>
      <c r="I106" s="403">
        <f t="shared" si="18"/>
        <v>7.5694586939284617E-2</v>
      </c>
      <c r="J106" s="375">
        <f t="shared" si="19"/>
        <v>0.92430541306071534</v>
      </c>
      <c r="L106" s="385">
        <v>-1</v>
      </c>
      <c r="M106" s="401">
        <f t="shared" si="27"/>
        <v>5.3395107310055812E-4</v>
      </c>
      <c r="N106" s="386">
        <f t="shared" si="28"/>
        <v>0.13717690003823402</v>
      </c>
      <c r="O106" s="401">
        <f t="shared" si="29"/>
        <v>0.72457824833620121</v>
      </c>
      <c r="P106" s="386">
        <f t="shared" si="30"/>
        <v>5.9471155277680252E-2</v>
      </c>
      <c r="Q106" s="403">
        <f>$B$14*P26</f>
        <v>-7.2798119481722235E-5</v>
      </c>
      <c r="R106" s="403">
        <f>$B$14*P106</f>
        <v>7.5694586939284617E-2</v>
      </c>
      <c r="S106" s="371">
        <f>$B$14*P186</f>
        <v>7.5694586939284603E-2</v>
      </c>
      <c r="T106" s="403">
        <f>1-(Q106+R106+S106)</f>
        <v>0.84868362424091248</v>
      </c>
      <c r="U106" s="610">
        <f>1-T106</f>
        <v>0.15131637575908752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0.14942439015795145</v>
      </c>
      <c r="C107" s="386">
        <f t="shared" si="23"/>
        <v>0.72386470644933687</v>
      </c>
      <c r="D107" s="401">
        <f t="shared" si="24"/>
        <v>0.12562453914705463</v>
      </c>
      <c r="E107" s="386">
        <f t="shared" si="20"/>
        <v>0.69438943087867433</v>
      </c>
      <c r="F107" s="401">
        <f t="shared" si="21"/>
        <v>0.88381537066075322</v>
      </c>
      <c r="G107" s="403">
        <f t="shared" si="25"/>
        <v>6.1100984778978525E-2</v>
      </c>
      <c r="H107" s="403">
        <f t="shared" si="26"/>
        <v>0.93889901522102148</v>
      </c>
      <c r="I107" s="403">
        <f t="shared" si="18"/>
        <v>9.1365085588512682E-2</v>
      </c>
      <c r="J107" s="375">
        <f t="shared" si="19"/>
        <v>0.90863491441148736</v>
      </c>
      <c r="L107" s="385">
        <v>-0.97500000000000009</v>
      </c>
      <c r="M107" s="401">
        <f t="shared" si="27"/>
        <v>6.4663948172311025E-4</v>
      </c>
      <c r="N107" s="386">
        <f t="shared" si="28"/>
        <v>0.14942439015795145</v>
      </c>
      <c r="O107" s="401">
        <f t="shared" si="29"/>
        <v>0.72386470644933687</v>
      </c>
      <c r="P107" s="386">
        <f t="shared" si="30"/>
        <v>7.1783035111233379E-2</v>
      </c>
      <c r="Q107" s="403">
        <f t="shared" ref="Q107:Q170" si="33">$B$14*P27</f>
        <v>-8.8157298757896667E-5</v>
      </c>
      <c r="R107" s="403">
        <f t="shared" ref="R107:R170" si="34">$B$14*P107</f>
        <v>9.1365085588512543E-2</v>
      </c>
      <c r="S107" s="371">
        <f t="shared" ref="S107:S170" si="35">$B$14*P187</f>
        <v>6.1100984778978525E-2</v>
      </c>
      <c r="T107" s="403">
        <f t="shared" ref="T107:T170" si="36">1-(Q107+R107+S107)</f>
        <v>0.84762208693126684</v>
      </c>
      <c r="U107" s="610">
        <f t="shared" ref="U107:U170" si="37">1-T107</f>
        <v>0.15237791306873316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0.16236858756960149</v>
      </c>
      <c r="C108" s="386">
        <f t="shared" si="23"/>
        <v>0.72172791949801418</v>
      </c>
      <c r="D108" s="401">
        <f t="shared" si="24"/>
        <v>0.11476146895780864</v>
      </c>
      <c r="E108" s="386">
        <f t="shared" si="20"/>
        <v>0.69202962252336742</v>
      </c>
      <c r="F108" s="401">
        <f t="shared" si="21"/>
        <v>0.88081181847016932</v>
      </c>
      <c r="G108" s="403">
        <f t="shared" si="25"/>
        <v>4.7576702575082078E-2</v>
      </c>
      <c r="H108" s="403">
        <f t="shared" si="26"/>
        <v>0.95242329742491794</v>
      </c>
      <c r="I108" s="403">
        <f t="shared" si="18"/>
        <v>0.10811352988103465</v>
      </c>
      <c r="J108" s="375">
        <f t="shared" si="19"/>
        <v>0.89188647011896538</v>
      </c>
      <c r="L108" s="385">
        <v>-0.94999999999999973</v>
      </c>
      <c r="M108" s="401">
        <f t="shared" si="27"/>
        <v>7.8093339926305072E-4</v>
      </c>
      <c r="N108" s="386">
        <f t="shared" si="28"/>
        <v>0.16236858756960149</v>
      </c>
      <c r="O108" s="401">
        <f t="shared" si="29"/>
        <v>0.72172791949801418</v>
      </c>
      <c r="P108" s="386">
        <f t="shared" si="30"/>
        <v>8.494182719208726E-2</v>
      </c>
      <c r="Q108" s="403">
        <f t="shared" si="33"/>
        <v>-1.0645956962639204E-4</v>
      </c>
      <c r="R108" s="403">
        <f t="shared" si="34"/>
        <v>0.10811352988103472</v>
      </c>
      <c r="S108" s="371">
        <f t="shared" si="35"/>
        <v>4.7576702575082286E-2</v>
      </c>
      <c r="T108" s="403">
        <f t="shared" si="36"/>
        <v>0.84441622711350939</v>
      </c>
      <c r="U108" s="610">
        <f t="shared" si="37"/>
        <v>0.15558377288649061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0.17600648673352959</v>
      </c>
      <c r="C109" s="386">
        <f t="shared" si="23"/>
        <v>0.71817937511496655</v>
      </c>
      <c r="D109" s="401">
        <f t="shared" si="24"/>
        <v>0.10457793846886554</v>
      </c>
      <c r="E109" s="386">
        <f t="shared" si="20"/>
        <v>0.68811089502826361</v>
      </c>
      <c r="F109" s="401">
        <f t="shared" si="21"/>
        <v>0.87582408184920579</v>
      </c>
      <c r="G109" s="403">
        <f t="shared" si="25"/>
        <v>3.5108089595545337E-2</v>
      </c>
      <c r="H109" s="403">
        <f t="shared" si="26"/>
        <v>0.96489191040445466</v>
      </c>
      <c r="I109" s="403">
        <f t="shared" si="18"/>
        <v>0.12593402731889417</v>
      </c>
      <c r="J109" s="375">
        <f t="shared" si="19"/>
        <v>0.87406597268110586</v>
      </c>
      <c r="L109" s="385">
        <v>-0.92499999999999982</v>
      </c>
      <c r="M109" s="401">
        <f t="shared" si="27"/>
        <v>9.4049988748196034E-4</v>
      </c>
      <c r="N109" s="386">
        <f t="shared" si="28"/>
        <v>0.17600648673352959</v>
      </c>
      <c r="O109" s="401">
        <f t="shared" si="29"/>
        <v>0.71817937511496655</v>
      </c>
      <c r="P109" s="386">
        <f t="shared" si="30"/>
        <v>9.8942901946647066E-2</v>
      </c>
      <c r="Q109" s="403">
        <f t="shared" si="33"/>
        <v>-1.2820385410973771E-4</v>
      </c>
      <c r="R109" s="403">
        <f t="shared" si="34"/>
        <v>0.1259340273188943</v>
      </c>
      <c r="S109" s="371">
        <f t="shared" si="35"/>
        <v>3.5108089595545337E-2</v>
      </c>
      <c r="T109" s="403">
        <f t="shared" si="36"/>
        <v>0.83908608693967013</v>
      </c>
      <c r="U109" s="610">
        <f t="shared" si="37"/>
        <v>0.16091391306032987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0.19033020618954877</v>
      </c>
      <c r="C110" s="386">
        <f t="shared" si="23"/>
        <v>0.71323812452522484</v>
      </c>
      <c r="D110" s="401">
        <f t="shared" si="24"/>
        <v>9.5060650989839346E-2</v>
      </c>
      <c r="E110" s="386">
        <f t="shared" si="20"/>
        <v>0.68265456914849443</v>
      </c>
      <c r="F110" s="401">
        <f t="shared" si="21"/>
        <v>0.86887929774762196</v>
      </c>
      <c r="G110" s="403">
        <f t="shared" si="25"/>
        <v>2.3675905264913435E-2</v>
      </c>
      <c r="H110" s="403">
        <f t="shared" si="26"/>
        <v>0.97632409473508652</v>
      </c>
      <c r="I110" s="403">
        <f t="shared" si="18"/>
        <v>0.14481337598055152</v>
      </c>
      <c r="J110" s="375">
        <f t="shared" si="19"/>
        <v>0.85518662401944845</v>
      </c>
      <c r="L110" s="385">
        <v>-0.89999999999999991</v>
      </c>
      <c r="M110" s="401">
        <f t="shared" si="27"/>
        <v>1.1295318353924944E-3</v>
      </c>
      <c r="N110" s="386">
        <f t="shared" si="28"/>
        <v>0.19033020618954877</v>
      </c>
      <c r="O110" s="401">
        <f t="shared" si="29"/>
        <v>0.71323812452522484</v>
      </c>
      <c r="P110" s="386">
        <f t="shared" si="30"/>
        <v>0.11377588698822569</v>
      </c>
      <c r="Q110" s="403">
        <f t="shared" si="33"/>
        <v>-1.5396040631741718E-4</v>
      </c>
      <c r="R110" s="403">
        <f t="shared" si="34"/>
        <v>0.14481337598055152</v>
      </c>
      <c r="S110" s="371">
        <f t="shared" si="35"/>
        <v>2.3675905264913311E-2</v>
      </c>
      <c r="T110" s="403">
        <f t="shared" si="36"/>
        <v>0.83166467916085263</v>
      </c>
      <c r="U110" s="610">
        <f t="shared" si="37"/>
        <v>0.16833532083914737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0.20532673283774355</v>
      </c>
      <c r="C111" s="386">
        <f t="shared" si="23"/>
        <v>0.70693064084525481</v>
      </c>
      <c r="D111" s="401">
        <f t="shared" si="24"/>
        <v>8.619314371741893E-2</v>
      </c>
      <c r="E111" s="386">
        <f t="shared" si="20"/>
        <v>0.67569027674894366</v>
      </c>
      <c r="F111" s="401">
        <f t="shared" si="21"/>
        <v>0.86001518145381517</v>
      </c>
      <c r="G111" s="403">
        <f t="shared" si="25"/>
        <v>1.3255826990636922E-2</v>
      </c>
      <c r="H111" s="403">
        <f t="shared" si="26"/>
        <v>0.98674417300936312</v>
      </c>
      <c r="I111" s="403">
        <f t="shared" si="18"/>
        <v>0.16473075056878903</v>
      </c>
      <c r="J111" s="375">
        <f t="shared" si="19"/>
        <v>0.83526924943121095</v>
      </c>
      <c r="L111" s="385">
        <v>-0.875</v>
      </c>
      <c r="M111" s="401">
        <f t="shared" si="27"/>
        <v>1.352805157022352E-3</v>
      </c>
      <c r="N111" s="386">
        <f t="shared" si="28"/>
        <v>0.20532673283774355</v>
      </c>
      <c r="O111" s="401">
        <f t="shared" si="29"/>
        <v>0.70693064084525481</v>
      </c>
      <c r="P111" s="386">
        <f t="shared" si="30"/>
        <v>0.12942442045351696</v>
      </c>
      <c r="Q111" s="403">
        <f t="shared" si="33"/>
        <v>-1.8437850023074681E-4</v>
      </c>
      <c r="R111" s="403">
        <f t="shared" si="34"/>
        <v>0.16473075056878903</v>
      </c>
      <c r="S111" s="371">
        <f t="shared" si="35"/>
        <v>1.3255826990636922E-2</v>
      </c>
      <c r="T111" s="403">
        <f t="shared" si="36"/>
        <v>0.82219780094080486</v>
      </c>
      <c r="U111" s="610">
        <f t="shared" si="37"/>
        <v>0.17780219905919514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0.22097770827289298</v>
      </c>
      <c r="C112" s="386">
        <f t="shared" si="23"/>
        <v>0.69929062180337986</v>
      </c>
      <c r="D112" s="401">
        <f t="shared" si="24"/>
        <v>7.7956174245198517E-2</v>
      </c>
      <c r="E112" s="386">
        <f t="shared" si="20"/>
        <v>0.66725574500203089</v>
      </c>
      <c r="F112" s="401">
        <f t="shared" si="21"/>
        <v>0.84927975192284633</v>
      </c>
      <c r="G112" s="403">
        <f t="shared" si="25"/>
        <v>3.8189739100879879E-3</v>
      </c>
      <c r="H112" s="403">
        <f t="shared" si="26"/>
        <v>0.99618102608991199</v>
      </c>
      <c r="I112" s="403">
        <f t="shared" si="18"/>
        <v>0.18565744915582391</v>
      </c>
      <c r="J112" s="375">
        <f t="shared" si="19"/>
        <v>0.81434255084417606</v>
      </c>
      <c r="L112" s="385">
        <v>-0.85000000000000009</v>
      </c>
      <c r="M112" s="401">
        <f t="shared" si="27"/>
        <v>1.6157389894151386E-3</v>
      </c>
      <c r="N112" s="386">
        <f t="shared" si="28"/>
        <v>0.22097770827289298</v>
      </c>
      <c r="O112" s="401">
        <f t="shared" si="29"/>
        <v>0.69929062180337986</v>
      </c>
      <c r="P112" s="386">
        <f t="shared" si="30"/>
        <v>0.14586595202719482</v>
      </c>
      <c r="Q112" s="403">
        <f t="shared" si="33"/>
        <v>-2.2019449562037737E-4</v>
      </c>
      <c r="R112" s="403">
        <f t="shared" si="34"/>
        <v>0.18565744915582372</v>
      </c>
      <c r="S112" s="371">
        <f t="shared" si="35"/>
        <v>3.8189739100879879E-3</v>
      </c>
      <c r="T112" s="403">
        <f t="shared" si="36"/>
        <v>0.81074377142970866</v>
      </c>
      <c r="U112" s="610">
        <f t="shared" si="37"/>
        <v>0.18925622857029134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0.23725926218727283</v>
      </c>
      <c r="C113" s="386">
        <f t="shared" si="23"/>
        <v>0.69035873801646652</v>
      </c>
      <c r="D113" s="401">
        <f t="shared" si="24"/>
        <v>7.0328108406923551E-2</v>
      </c>
      <c r="E113" s="386">
        <f t="shared" si="20"/>
        <v>0.65739652095484047</v>
      </c>
      <c r="F113" s="401">
        <f t="shared" si="21"/>
        <v>0.83673098120686817</v>
      </c>
      <c r="G113" s="403">
        <f t="shared" si="25"/>
        <v>-4.6675607076213117E-3</v>
      </c>
      <c r="H113" s="403">
        <f t="shared" si="26"/>
        <v>1.0046675607076214</v>
      </c>
      <c r="I113" s="403">
        <f t="shared" si="18"/>
        <v>0.20755670691184147</v>
      </c>
      <c r="J113" s="375">
        <f t="shared" si="19"/>
        <v>0.79244329308815853</v>
      </c>
      <c r="L113" s="385">
        <v>-0.82499999999999973</v>
      </c>
      <c r="M113" s="401">
        <f t="shared" si="27"/>
        <v>1.9244584637123086E-3</v>
      </c>
      <c r="N113" s="386">
        <f t="shared" si="28"/>
        <v>0.23725926218727283</v>
      </c>
      <c r="O113" s="401">
        <f t="shared" si="29"/>
        <v>0.69035873801646652</v>
      </c>
      <c r="P113" s="386">
        <f t="shared" si="30"/>
        <v>0.16307159659354595</v>
      </c>
      <c r="Q113" s="403">
        <f t="shared" si="33"/>
        <v>-2.6224021600434354E-4</v>
      </c>
      <c r="R113" s="403">
        <f t="shared" si="34"/>
        <v>0.2075567069118418</v>
      </c>
      <c r="S113" s="371">
        <f t="shared" si="35"/>
        <v>-4.6675607076212058E-3</v>
      </c>
      <c r="T113" s="403">
        <f t="shared" si="36"/>
        <v>0.7973730940117838</v>
      </c>
      <c r="U113" s="610">
        <f t="shared" si="37"/>
        <v>0.2026269059882162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0.25414189730202785</v>
      </c>
      <c r="C114" s="386">
        <f t="shared" si="23"/>
        <v>0.6801823283268682</v>
      </c>
      <c r="D114" s="401">
        <f t="shared" si="24"/>
        <v>6.328530419813938E-2</v>
      </c>
      <c r="E114" s="386">
        <f t="shared" si="20"/>
        <v>0.64616563805476623</v>
      </c>
      <c r="F114" s="401">
        <f t="shared" si="21"/>
        <v>0.82243637001064607</v>
      </c>
      <c r="G114" s="403">
        <f t="shared" si="25"/>
        <v>-1.2240175276806242E-2</v>
      </c>
      <c r="H114" s="403">
        <f t="shared" si="26"/>
        <v>1.0122401752768062</v>
      </c>
      <c r="I114" s="403">
        <f t="shared" si="18"/>
        <v>0.23038358236443449</v>
      </c>
      <c r="J114" s="375">
        <f t="shared" si="19"/>
        <v>0.76961641763556554</v>
      </c>
      <c r="L114" s="385">
        <v>-0.79999999999999982</v>
      </c>
      <c r="M114" s="401">
        <f t="shared" si="27"/>
        <v>2.2858594942444799E-3</v>
      </c>
      <c r="N114" s="386">
        <f t="shared" si="28"/>
        <v>0.25414189730202785</v>
      </c>
      <c r="O114" s="401">
        <f t="shared" si="29"/>
        <v>0.6801823283268682</v>
      </c>
      <c r="P114" s="386">
        <f t="shared" si="30"/>
        <v>0.18100604487363636</v>
      </c>
      <c r="Q114" s="403">
        <f t="shared" si="33"/>
        <v>-3.1145155332709814E-4</v>
      </c>
      <c r="R114" s="403">
        <f t="shared" si="34"/>
        <v>0.23038358236443449</v>
      </c>
      <c r="S114" s="371">
        <f t="shared" si="35"/>
        <v>-1.2240175276806242E-2</v>
      </c>
      <c r="T114" s="403">
        <f t="shared" si="36"/>
        <v>0.78216804446569888</v>
      </c>
      <c r="U114" s="610">
        <f t="shared" si="37"/>
        <v>0.21783195553430112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0.27159042962796309</v>
      </c>
      <c r="C115" s="386">
        <f t="shared" si="23"/>
        <v>0.66881504410127857</v>
      </c>
      <c r="D115" s="401">
        <f t="shared" si="24"/>
        <v>5.6802486944355302E-2</v>
      </c>
      <c r="E115" s="386">
        <f t="shared" si="20"/>
        <v>0.63362322664581427</v>
      </c>
      <c r="F115" s="401">
        <f t="shared" si="21"/>
        <v>0.80647245193321293</v>
      </c>
      <c r="G115" s="403">
        <f t="shared" si="25"/>
        <v>-1.8938230311444013E-2</v>
      </c>
      <c r="H115" s="403">
        <f t="shared" si="26"/>
        <v>1.018938230311444</v>
      </c>
      <c r="I115" s="403">
        <f t="shared" si="18"/>
        <v>0.2540849208618568</v>
      </c>
      <c r="J115" s="375">
        <f t="shared" si="19"/>
        <v>0.74591507913814326</v>
      </c>
      <c r="L115" s="385">
        <v>-0.77499999999999991</v>
      </c>
      <c r="M115" s="401">
        <f t="shared" si="27"/>
        <v>2.7076748920615845E-3</v>
      </c>
      <c r="N115" s="386">
        <f t="shared" si="28"/>
        <v>0.27159042962796309</v>
      </c>
      <c r="O115" s="401">
        <f t="shared" si="29"/>
        <v>0.66881504410127857</v>
      </c>
      <c r="P115" s="386">
        <f t="shared" si="30"/>
        <v>0.1996275347193987</v>
      </c>
      <c r="Q115" s="403">
        <f t="shared" si="33"/>
        <v>-3.6887719301311936E-4</v>
      </c>
      <c r="R115" s="403">
        <f t="shared" si="34"/>
        <v>0.2540849208618568</v>
      </c>
      <c r="S115" s="371">
        <f t="shared" si="35"/>
        <v>-1.8938230311444121E-2</v>
      </c>
      <c r="T115" s="403">
        <f t="shared" si="36"/>
        <v>0.76522218664260044</v>
      </c>
      <c r="U115" s="610">
        <f t="shared" si="37"/>
        <v>0.23477781335739956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0.28956398710481834</v>
      </c>
      <c r="C116" s="386">
        <f t="shared" si="23"/>
        <v>0.65631644482070461</v>
      </c>
      <c r="D116" s="401">
        <f t="shared" si="24"/>
        <v>5.0853111370274207E-2</v>
      </c>
      <c r="E116" s="386">
        <f t="shared" si="20"/>
        <v>0.61983607090369874</v>
      </c>
      <c r="F116" s="401">
        <f t="shared" si="21"/>
        <v>0.78892422953709129</v>
      </c>
      <c r="G116" s="403">
        <f t="shared" si="25"/>
        <v>-2.4803529263437037E-2</v>
      </c>
      <c r="H116" s="403">
        <f t="shared" si="26"/>
        <v>1.024803529263437</v>
      </c>
      <c r="I116" s="403">
        <f t="shared" si="18"/>
        <v>0.27859939891795693</v>
      </c>
      <c r="J116" s="375">
        <f t="shared" si="19"/>
        <v>0.72140060108204307</v>
      </c>
      <c r="L116" s="385">
        <v>-0.75</v>
      </c>
      <c r="M116" s="401">
        <f t="shared" si="27"/>
        <v>3.1985409618828231E-3</v>
      </c>
      <c r="N116" s="386">
        <f t="shared" si="28"/>
        <v>0.28956398710481834</v>
      </c>
      <c r="O116" s="401">
        <f t="shared" si="29"/>
        <v>0.65631644482070461</v>
      </c>
      <c r="P116" s="386">
        <f t="shared" si="30"/>
        <v>0.21888788595422365</v>
      </c>
      <c r="Q116" s="403">
        <f t="shared" si="33"/>
        <v>-4.3568733039629716E-4</v>
      </c>
      <c r="R116" s="403">
        <f t="shared" si="34"/>
        <v>0.27859939891795693</v>
      </c>
      <c r="S116" s="371">
        <f t="shared" si="35"/>
        <v>-2.4803529263437037E-2</v>
      </c>
      <c r="T116" s="403">
        <f t="shared" si="36"/>
        <v>0.74663981767587639</v>
      </c>
      <c r="U116" s="610">
        <f t="shared" si="37"/>
        <v>0.25336018232412361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0.30801606883909383</v>
      </c>
      <c r="C117" s="386">
        <f t="shared" si="23"/>
        <v>0.64275154774675503</v>
      </c>
      <c r="D117" s="401">
        <f t="shared" si="24"/>
        <v>4.5409706759411972E-2</v>
      </c>
      <c r="E117" s="386">
        <f t="shared" si="20"/>
        <v>0.60487711516538267</v>
      </c>
      <c r="F117" s="401">
        <f t="shared" si="21"/>
        <v>0.76988454600701806</v>
      </c>
      <c r="G117" s="403">
        <f t="shared" si="25"/>
        <v>-2.9879814984024585E-2</v>
      </c>
      <c r="H117" s="403">
        <f t="shared" si="26"/>
        <v>1.0298798149840245</v>
      </c>
      <c r="I117" s="403">
        <f t="shared" si="18"/>
        <v>0.30385765202032006</v>
      </c>
      <c r="J117" s="375">
        <f t="shared" si="19"/>
        <v>0.69614234797968</v>
      </c>
      <c r="L117" s="385">
        <v>-0.72500000000000009</v>
      </c>
      <c r="M117" s="401">
        <f t="shared" si="27"/>
        <v>3.7680635872491819E-3</v>
      </c>
      <c r="N117" s="386">
        <f t="shared" si="28"/>
        <v>0.30801606883909383</v>
      </c>
      <c r="O117" s="401">
        <f t="shared" si="29"/>
        <v>0.64275154774675503</v>
      </c>
      <c r="P117" s="386">
        <f t="shared" si="30"/>
        <v>0.23873260078830366</v>
      </c>
      <c r="Q117" s="403">
        <f t="shared" si="33"/>
        <v>-5.1318222547430215E-4</v>
      </c>
      <c r="R117" s="403">
        <f t="shared" si="34"/>
        <v>0.30385765202031995</v>
      </c>
      <c r="S117" s="371">
        <f t="shared" si="35"/>
        <v>-2.9879814984024585E-2</v>
      </c>
      <c r="T117" s="403">
        <f t="shared" si="36"/>
        <v>0.72653534518917895</v>
      </c>
      <c r="U117" s="610">
        <f t="shared" si="37"/>
        <v>0.27346465481082105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0.32689466627180586</v>
      </c>
      <c r="C118" s="386">
        <f t="shared" si="23"/>
        <v>0.62819033492970466</v>
      </c>
      <c r="D118" s="401">
        <f t="shared" si="24"/>
        <v>4.0444201961391202E-2</v>
      </c>
      <c r="E118" s="386">
        <f t="shared" si="20"/>
        <v>0.588824923123349</v>
      </c>
      <c r="F118" s="401">
        <f t="shared" si="21"/>
        <v>0.7494533968151369</v>
      </c>
      <c r="G118" s="403">
        <f t="shared" si="25"/>
        <v>-3.4212286351495882E-2</v>
      </c>
      <c r="H118" s="403">
        <f t="shared" si="26"/>
        <v>1.034212286351496</v>
      </c>
      <c r="I118" s="403">
        <f t="shared" si="18"/>
        <v>0.32978248730811927</v>
      </c>
      <c r="J118" s="375">
        <f t="shared" si="19"/>
        <v>0.67021751269188079</v>
      </c>
      <c r="L118" s="385">
        <v>-0.69999999999999973</v>
      </c>
      <c r="M118" s="401">
        <f t="shared" si="27"/>
        <v>4.4268826504614833E-3</v>
      </c>
      <c r="N118" s="386">
        <f t="shared" si="28"/>
        <v>0.32689466627180586</v>
      </c>
      <c r="O118" s="401">
        <f t="shared" si="29"/>
        <v>0.62819033492970466</v>
      </c>
      <c r="P118" s="386">
        <f t="shared" si="30"/>
        <v>0.25910103091377207</v>
      </c>
      <c r="Q118" s="403">
        <f t="shared" si="33"/>
        <v>-6.0280041780629815E-4</v>
      </c>
      <c r="R118" s="403">
        <f t="shared" si="34"/>
        <v>0.32978248730811949</v>
      </c>
      <c r="S118" s="371">
        <f t="shared" si="35"/>
        <v>-3.4212286351495848E-2</v>
      </c>
      <c r="T118" s="403">
        <f t="shared" si="36"/>
        <v>0.70503259946118269</v>
      </c>
      <c r="U118" s="610">
        <f t="shared" si="37"/>
        <v>0.29496740053881731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0.34614244667872651</v>
      </c>
      <c r="C119" s="386">
        <f t="shared" si="23"/>
        <v>0.61270722132133892</v>
      </c>
      <c r="D119" s="401">
        <f t="shared" si="24"/>
        <v>3.5928227590371564E-2</v>
      </c>
      <c r="E119" s="386">
        <f t="shared" si="20"/>
        <v>0.57176309388915281</v>
      </c>
      <c r="F119" s="401">
        <f t="shared" si="21"/>
        <v>0.72773718648962826</v>
      </c>
      <c r="G119" s="403">
        <f t="shared" si="25"/>
        <v>-3.7847138930221312E-2</v>
      </c>
      <c r="H119" s="403">
        <f t="shared" si="26"/>
        <v>1.0378471389302213</v>
      </c>
      <c r="I119" s="403">
        <f t="shared" si="18"/>
        <v>0.35628918129777576</v>
      </c>
      <c r="J119" s="375">
        <f t="shared" si="19"/>
        <v>0.64371081870222424</v>
      </c>
      <c r="L119" s="385">
        <v>-0.67499999999999982</v>
      </c>
      <c r="M119" s="401">
        <f t="shared" si="27"/>
        <v>5.1867334750159699E-3</v>
      </c>
      <c r="N119" s="386">
        <f t="shared" si="28"/>
        <v>0.34614244667872651</v>
      </c>
      <c r="O119" s="401">
        <f t="shared" si="29"/>
        <v>0.61270722132133892</v>
      </c>
      <c r="P119" s="386">
        <f t="shared" si="30"/>
        <v>0.27992661141956482</v>
      </c>
      <c r="Q119" s="403">
        <f t="shared" si="33"/>
        <v>-7.0612639753289685E-4</v>
      </c>
      <c r="R119" s="403">
        <f t="shared" si="34"/>
        <v>0.35628918129777576</v>
      </c>
      <c r="S119" s="371">
        <f t="shared" si="35"/>
        <v>-3.7847138930221312E-2</v>
      </c>
      <c r="T119" s="403">
        <f t="shared" si="36"/>
        <v>0.6822640840299784</v>
      </c>
      <c r="U119" s="610">
        <f t="shared" si="37"/>
        <v>0.3177359159700216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0.36569699845749415</v>
      </c>
      <c r="C120" s="386">
        <f t="shared" si="23"/>
        <v>0.59638048826087164</v>
      </c>
      <c r="D120" s="401">
        <f t="shared" si="24"/>
        <v>3.1833393348171646E-2</v>
      </c>
      <c r="E120" s="386">
        <f t="shared" si="20"/>
        <v>0.55377963947446551</v>
      </c>
      <c r="F120" s="401">
        <f t="shared" si="21"/>
        <v>0.70484793627571674</v>
      </c>
      <c r="G120" s="403">
        <f t="shared" si="25"/>
        <v>-4.0831132844492822E-2</v>
      </c>
      <c r="H120" s="403">
        <f t="shared" si="26"/>
        <v>1.0408311328444928</v>
      </c>
      <c r="I120" s="403">
        <f t="shared" si="18"/>
        <v>0.38328586158000549</v>
      </c>
      <c r="J120" s="375">
        <f t="shared" si="19"/>
        <v>0.61671413841999456</v>
      </c>
      <c r="L120" s="385">
        <v>-0.64999999999999991</v>
      </c>
      <c r="M120" s="401">
        <f t="shared" si="27"/>
        <v>6.060503822587604E-3</v>
      </c>
      <c r="N120" s="386">
        <f t="shared" si="28"/>
        <v>0.36569699845749415</v>
      </c>
      <c r="O120" s="401">
        <f t="shared" si="29"/>
        <v>0.59638048826087164</v>
      </c>
      <c r="P120" s="386">
        <f t="shared" si="30"/>
        <v>0.30113716068029572</v>
      </c>
      <c r="Q120" s="403">
        <f t="shared" si="33"/>
        <v>-8.2489750240645054E-4</v>
      </c>
      <c r="R120" s="403">
        <f t="shared" si="34"/>
        <v>0.38328586158000549</v>
      </c>
      <c r="S120" s="371">
        <f t="shared" si="35"/>
        <v>-4.0831132844492822E-2</v>
      </c>
      <c r="T120" s="403">
        <f t="shared" si="36"/>
        <v>0.65837016876689369</v>
      </c>
      <c r="U120" s="610">
        <f t="shared" si="37"/>
        <v>0.34162983123310631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0.38549113670996649</v>
      </c>
      <c r="C121" s="386">
        <f t="shared" si="23"/>
        <v>0.57929168710344503</v>
      </c>
      <c r="D121" s="401">
        <f t="shared" si="24"/>
        <v>2.8131538986333804E-2</v>
      </c>
      <c r="E121" s="386">
        <f t="shared" si="20"/>
        <v>0.53496632877818595</v>
      </c>
      <c r="F121" s="401">
        <f t="shared" si="21"/>
        <v>0.68090244916577036</v>
      </c>
      <c r="G121" s="403">
        <f t="shared" si="25"/>
        <v>-4.3211190380966977E-2</v>
      </c>
      <c r="H121" s="403">
        <f t="shared" si="26"/>
        <v>1.0432111903809669</v>
      </c>
      <c r="I121" s="403">
        <f t="shared" si="18"/>
        <v>0.41067397015959317</v>
      </c>
      <c r="J121" s="375">
        <f t="shared" si="19"/>
        <v>0.58932602984040683</v>
      </c>
      <c r="L121" s="385">
        <v>-0.625</v>
      </c>
      <c r="M121" s="401">
        <f t="shared" si="27"/>
        <v>7.0622848285851192E-3</v>
      </c>
      <c r="N121" s="386">
        <f t="shared" si="28"/>
        <v>0.38549113670996649</v>
      </c>
      <c r="O121" s="401">
        <f t="shared" si="29"/>
        <v>0.57929168710344503</v>
      </c>
      <c r="P121" s="386">
        <f t="shared" si="30"/>
        <v>0.3226552443895721</v>
      </c>
      <c r="Q121" s="403">
        <f t="shared" si="33"/>
        <v>-9.6100978490667793E-4</v>
      </c>
      <c r="R121" s="403">
        <f t="shared" si="34"/>
        <v>0.41067397015959317</v>
      </c>
      <c r="S121" s="371">
        <f t="shared" si="35"/>
        <v>-4.3211190380966977E-2</v>
      </c>
      <c r="T121" s="403">
        <f t="shared" si="36"/>
        <v>0.63349823000628047</v>
      </c>
      <c r="U121" s="610">
        <f t="shared" si="37"/>
        <v>0.36650176999371953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0.40545326670583798</v>
      </c>
      <c r="C122" s="386">
        <f t="shared" si="23"/>
        <v>0.56152501824415313</v>
      </c>
      <c r="D122" s="401">
        <f t="shared" si="24"/>
        <v>2.4794957980673771E-2</v>
      </c>
      <c r="E122" s="386">
        <f t="shared" ref="E122:E153" si="38">C122+$B$13*B122+$B$13*D122</f>
        <v>0.51541800369053403</v>
      </c>
      <c r="F122" s="401">
        <f t="shared" si="21"/>
        <v>0.65602143944003521</v>
      </c>
      <c r="G122" s="403">
        <f t="shared" si="25"/>
        <v>-4.5034025188946634E-2</v>
      </c>
      <c r="H122" s="403">
        <f t="shared" si="26"/>
        <v>1.0450340251889467</v>
      </c>
      <c r="I122" s="403">
        <f t="shared" si="18"/>
        <v>0.43834880488779532</v>
      </c>
      <c r="J122" s="375">
        <f t="shared" si="19"/>
        <v>0.56165119511220474</v>
      </c>
      <c r="L122" s="385">
        <v>-0.59999999999999964</v>
      </c>
      <c r="M122" s="401">
        <f t="shared" si="27"/>
        <v>8.2074141247861498E-3</v>
      </c>
      <c r="N122" s="386">
        <f t="shared" si="28"/>
        <v>0.40545326670583798</v>
      </c>
      <c r="O122" s="401">
        <f t="shared" si="29"/>
        <v>0.56152501824415313</v>
      </c>
      <c r="P122" s="386">
        <f t="shared" si="30"/>
        <v>0.3443986009485453</v>
      </c>
      <c r="Q122" s="403">
        <f t="shared" si="33"/>
        <v>-1.116522568555837E-3</v>
      </c>
      <c r="R122" s="403">
        <f t="shared" si="34"/>
        <v>0.43834880488779554</v>
      </c>
      <c r="S122" s="371">
        <f t="shared" si="35"/>
        <v>-4.5034025188946634E-2</v>
      </c>
      <c r="T122" s="403">
        <f t="shared" si="36"/>
        <v>0.6078017428697069</v>
      </c>
      <c r="U122" s="610">
        <f t="shared" si="37"/>
        <v>0.3921982571302931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0.42550780193560706</v>
      </c>
      <c r="C123" s="386">
        <f t="shared" si="23"/>
        <v>0.54316669124123595</v>
      </c>
      <c r="D123" s="401">
        <f t="shared" si="24"/>
        <v>2.1796593519269825E-2</v>
      </c>
      <c r="E123" s="386">
        <f t="shared" si="38"/>
        <v>0.49523187341331154</v>
      </c>
      <c r="F123" s="401">
        <f t="shared" si="21"/>
        <v>0.63032863448101673</v>
      </c>
      <c r="G123" s="403">
        <f t="shared" si="25"/>
        <v>-4.6345804339518071E-2</v>
      </c>
      <c r="H123" s="403">
        <f t="shared" si="26"/>
        <v>1.0463458043395182</v>
      </c>
      <c r="I123" s="403">
        <f t="shared" si="18"/>
        <v>0.46620013427443996</v>
      </c>
      <c r="J123" s="375">
        <f t="shared" si="19"/>
        <v>0.53379986572556004</v>
      </c>
      <c r="L123" s="385">
        <v>-0.57499999999999973</v>
      </c>
      <c r="M123" s="401">
        <f t="shared" si="27"/>
        <v>9.512509279840653E-3</v>
      </c>
      <c r="N123" s="386">
        <f t="shared" si="28"/>
        <v>0.42550780193560706</v>
      </c>
      <c r="O123" s="401">
        <f t="shared" si="29"/>
        <v>0.54316669124123595</v>
      </c>
      <c r="P123" s="386">
        <f t="shared" si="30"/>
        <v>0.36628062450686832</v>
      </c>
      <c r="Q123" s="403">
        <f t="shared" si="33"/>
        <v>-1.2936613890936768E-3</v>
      </c>
      <c r="R123" s="403">
        <f t="shared" si="34"/>
        <v>0.46620013427444007</v>
      </c>
      <c r="S123" s="371">
        <f t="shared" si="35"/>
        <v>-4.6345804339518112E-2</v>
      </c>
      <c r="T123" s="403">
        <f t="shared" si="36"/>
        <v>0.5814393314541717</v>
      </c>
      <c r="U123" s="610">
        <f t="shared" si="37"/>
        <v>0.4185606685458283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0.44557563264687999</v>
      </c>
      <c r="C124" s="386">
        <f t="shared" si="23"/>
        <v>0.52430427214437936</v>
      </c>
      <c r="D124" s="401">
        <f t="shared" si="24"/>
        <v>1.9110206891606807E-2</v>
      </c>
      <c r="E124" s="386">
        <f t="shared" si="38"/>
        <v>0.47450679353288089</v>
      </c>
      <c r="F124" s="401">
        <f t="shared" si="21"/>
        <v>0.60394985718119787</v>
      </c>
      <c r="G124" s="403">
        <f t="shared" si="25"/>
        <v>-4.7191843941631902E-2</v>
      </c>
      <c r="H124" s="403">
        <f t="shared" si="26"/>
        <v>1.0471918439416319</v>
      </c>
      <c r="I124" s="403">
        <f t="shared" si="18"/>
        <v>0.49411287988859615</v>
      </c>
      <c r="J124" s="375">
        <f t="shared" si="19"/>
        <v>0.50588712011140391</v>
      </c>
      <c r="L124" s="385">
        <v>-0.54999999999999982</v>
      </c>
      <c r="M124" s="401">
        <f t="shared" si="27"/>
        <v>1.0995489594062935E-2</v>
      </c>
      <c r="N124" s="386">
        <f t="shared" si="28"/>
        <v>0.44557563264687999</v>
      </c>
      <c r="O124" s="401">
        <f t="shared" si="29"/>
        <v>0.52430427214437936</v>
      </c>
      <c r="P124" s="386">
        <f t="shared" si="30"/>
        <v>0.38821090110613649</v>
      </c>
      <c r="Q124" s="403">
        <f t="shared" si="33"/>
        <v>-1.4948189949038036E-3</v>
      </c>
      <c r="R124" s="403">
        <f t="shared" si="34"/>
        <v>0.49411287988859615</v>
      </c>
      <c r="S124" s="371">
        <f t="shared" si="35"/>
        <v>-4.7191843941631902E-2</v>
      </c>
      <c r="T124" s="403">
        <f t="shared" si="36"/>
        <v>0.55457378304793958</v>
      </c>
      <c r="U124" s="610">
        <f t="shared" si="37"/>
        <v>0.44542621695206042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0.46557464002507976</v>
      </c>
      <c r="C125" s="386">
        <f t="shared" si="23"/>
        <v>0.50502602447227463</v>
      </c>
      <c r="D125" s="401">
        <f t="shared" si="24"/>
        <v>1.6710518805733265E-2</v>
      </c>
      <c r="E125" s="386">
        <f t="shared" si="38"/>
        <v>0.45334253675211267</v>
      </c>
      <c r="F125" s="401">
        <f t="shared" si="21"/>
        <v>0.57701209773433459</v>
      </c>
      <c r="G125" s="403">
        <f t="shared" si="25"/>
        <v>-4.7616338502237399E-2</v>
      </c>
      <c r="H125" s="403">
        <f t="shared" si="26"/>
        <v>1.0476163385022375</v>
      </c>
      <c r="I125" s="403">
        <f t="shared" si="18"/>
        <v>0.52196785958662284</v>
      </c>
      <c r="J125" s="375">
        <f t="shared" si="19"/>
        <v>0.47803214041337716</v>
      </c>
      <c r="L125" s="385">
        <v>-0.52499999999999991</v>
      </c>
      <c r="M125" s="401">
        <f t="shared" si="27"/>
        <v>1.2675584219620006E-2</v>
      </c>
      <c r="N125" s="386">
        <f t="shared" si="28"/>
        <v>0.46557464002507976</v>
      </c>
      <c r="O125" s="401">
        <f t="shared" si="29"/>
        <v>0.50502602447227463</v>
      </c>
      <c r="P125" s="386">
        <f t="shared" si="30"/>
        <v>0.41009579261372509</v>
      </c>
      <c r="Q125" s="403">
        <f t="shared" si="33"/>
        <v>-1.722554062713461E-3</v>
      </c>
      <c r="R125" s="403">
        <f t="shared" si="34"/>
        <v>0.52196785958662284</v>
      </c>
      <c r="S125" s="371">
        <f t="shared" si="35"/>
        <v>-4.7616338502237426E-2</v>
      </c>
      <c r="T125" s="403">
        <f t="shared" si="36"/>
        <v>0.5273710329783281</v>
      </c>
      <c r="U125" s="610">
        <f t="shared" si="37"/>
        <v>0.4726289670216719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0.48542025054272736</v>
      </c>
      <c r="C126" s="386">
        <f t="shared" si="23"/>
        <v>0.48542025054272736</v>
      </c>
      <c r="D126" s="401">
        <f t="shared" si="24"/>
        <v>1.4573324546672428E-2</v>
      </c>
      <c r="E126" s="386">
        <f t="shared" si="38"/>
        <v>0.43183906247353754</v>
      </c>
      <c r="F126" s="401">
        <f t="shared" si="21"/>
        <v>0.54964258396457</v>
      </c>
      <c r="G126" s="403">
        <f t="shared" si="25"/>
        <v>-4.7662123762998609E-2</v>
      </c>
      <c r="H126" s="403">
        <f t="shared" si="26"/>
        <v>1.0476621237629986</v>
      </c>
      <c r="I126" s="403">
        <f t="shared" si="18"/>
        <v>0.54964258396457</v>
      </c>
      <c r="J126" s="375">
        <f t="shared" si="19"/>
        <v>0.45035741603543</v>
      </c>
      <c r="L126" s="385">
        <v>-0.5</v>
      </c>
      <c r="M126" s="401">
        <f t="shared" si="27"/>
        <v>1.4573324546672428E-2</v>
      </c>
      <c r="N126" s="386">
        <f t="shared" si="28"/>
        <v>0.48542025054272736</v>
      </c>
      <c r="O126" s="401">
        <f t="shared" si="29"/>
        <v>0.48542025054272736</v>
      </c>
      <c r="P126" s="386">
        <f t="shared" si="30"/>
        <v>0.43183906247353754</v>
      </c>
      <c r="Q126" s="403">
        <f t="shared" si="33"/>
        <v>-1.979587269854797E-3</v>
      </c>
      <c r="R126" s="403">
        <f t="shared" si="34"/>
        <v>0.54964258396457</v>
      </c>
      <c r="S126" s="371">
        <f t="shared" si="35"/>
        <v>-4.7662123762998609E-2</v>
      </c>
      <c r="T126" s="403">
        <f t="shared" si="36"/>
        <v>0.49999912706828342</v>
      </c>
      <c r="U126" s="610">
        <f t="shared" si="37"/>
        <v>0.50000087293171658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0.50502602447227496</v>
      </c>
      <c r="C127" s="386">
        <f t="shared" si="23"/>
        <v>0.46557464002507942</v>
      </c>
      <c r="D127" s="401">
        <f t="shared" si="24"/>
        <v>1.2675584219619951E-2</v>
      </c>
      <c r="E127" s="386">
        <f t="shared" si="38"/>
        <v>0.4100957926137247</v>
      </c>
      <c r="F127" s="401">
        <f t="shared" si="21"/>
        <v>0.52196785958662228</v>
      </c>
      <c r="G127" s="403">
        <f t="shared" si="25"/>
        <v>-4.7370472350272495E-2</v>
      </c>
      <c r="H127" s="403">
        <f t="shared" si="26"/>
        <v>1.0473704723502726</v>
      </c>
      <c r="I127" s="403">
        <f t="shared" si="18"/>
        <v>0.57701209773433459</v>
      </c>
      <c r="J127" s="375">
        <f t="shared" si="19"/>
        <v>0.42298790226566541</v>
      </c>
      <c r="L127" s="385">
        <v>-0.47499999999999964</v>
      </c>
      <c r="M127" s="401">
        <f t="shared" si="27"/>
        <v>1.6710518805733321E-2</v>
      </c>
      <c r="N127" s="386">
        <f t="shared" si="28"/>
        <v>0.50502602447227496</v>
      </c>
      <c r="O127" s="401">
        <f t="shared" si="29"/>
        <v>0.46557464002507942</v>
      </c>
      <c r="P127" s="386">
        <f t="shared" si="30"/>
        <v>0.45334253675211295</v>
      </c>
      <c r="Q127" s="403">
        <f t="shared" si="33"/>
        <v>-2.2687943539850359E-3</v>
      </c>
      <c r="R127" s="403">
        <f t="shared" si="34"/>
        <v>0.57701209773433493</v>
      </c>
      <c r="S127" s="371">
        <f t="shared" si="35"/>
        <v>-4.7370472350272495E-2</v>
      </c>
      <c r="T127" s="403">
        <f t="shared" si="36"/>
        <v>0.47262716896992263</v>
      </c>
      <c r="U127" s="610">
        <f t="shared" si="37"/>
        <v>0.52737283103007737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0.5243042721443798</v>
      </c>
      <c r="C128" s="386">
        <f t="shared" si="23"/>
        <v>0.4455756326468796</v>
      </c>
      <c r="D128" s="401">
        <f t="shared" si="24"/>
        <v>1.0995489594062935E-2</v>
      </c>
      <c r="E128" s="386">
        <f t="shared" si="38"/>
        <v>0.3882109011061361</v>
      </c>
      <c r="F128" s="401">
        <f t="shared" si="21"/>
        <v>0.49411287988859565</v>
      </c>
      <c r="G128" s="403">
        <f t="shared" si="25"/>
        <v>-4.6780921238332447E-2</v>
      </c>
      <c r="H128" s="403">
        <f t="shared" si="26"/>
        <v>1.0467809212383326</v>
      </c>
      <c r="I128" s="403">
        <f t="shared" si="18"/>
        <v>0.6039498571811982</v>
      </c>
      <c r="J128" s="375">
        <f t="shared" si="19"/>
        <v>0.3960501428188018</v>
      </c>
      <c r="L128" s="385">
        <v>-0.44999999999999973</v>
      </c>
      <c r="M128" s="401">
        <f t="shared" si="27"/>
        <v>1.9110206891606807E-2</v>
      </c>
      <c r="N128" s="386">
        <f t="shared" si="28"/>
        <v>0.5243042721443798</v>
      </c>
      <c r="O128" s="401">
        <f t="shared" si="29"/>
        <v>0.4455756326468796</v>
      </c>
      <c r="P128" s="386">
        <f t="shared" si="30"/>
        <v>0.47450679353288139</v>
      </c>
      <c r="Q128" s="403">
        <f t="shared" si="33"/>
        <v>-2.5931957858226491E-3</v>
      </c>
      <c r="R128" s="403">
        <f t="shared" si="34"/>
        <v>0.60394985718119854</v>
      </c>
      <c r="S128" s="371">
        <f t="shared" si="35"/>
        <v>-4.6780921238332503E-2</v>
      </c>
      <c r="T128" s="403">
        <f t="shared" si="36"/>
        <v>0.44542425984295664</v>
      </c>
      <c r="U128" s="610">
        <f t="shared" si="37"/>
        <v>0.55457574015704336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0.54316669124123629</v>
      </c>
      <c r="C129" s="386">
        <f t="shared" si="23"/>
        <v>0.42550780193560678</v>
      </c>
      <c r="D129" s="401">
        <f t="shared" si="24"/>
        <v>9.5125092798405975E-3</v>
      </c>
      <c r="E129" s="386">
        <f t="shared" si="38"/>
        <v>0.36628062450686799</v>
      </c>
      <c r="F129" s="401">
        <f t="shared" si="21"/>
        <v>0.46620013427443963</v>
      </c>
      <c r="G129" s="403">
        <f t="shared" si="25"/>
        <v>-4.5931129747048598E-2</v>
      </c>
      <c r="H129" s="403">
        <f t="shared" si="26"/>
        <v>1.0459311297470486</v>
      </c>
      <c r="I129" s="403">
        <f t="shared" si="18"/>
        <v>0.63032863448101728</v>
      </c>
      <c r="J129" s="375">
        <f t="shared" si="19"/>
        <v>0.36967136551898272</v>
      </c>
      <c r="L129" s="385">
        <v>-0.42499999999999982</v>
      </c>
      <c r="M129" s="401">
        <f t="shared" si="27"/>
        <v>2.1796593519269825E-2</v>
      </c>
      <c r="N129" s="386">
        <f t="shared" si="28"/>
        <v>0.54316669124123629</v>
      </c>
      <c r="O129" s="401">
        <f t="shared" si="29"/>
        <v>0.42550780193560678</v>
      </c>
      <c r="P129" s="386">
        <f t="shared" si="30"/>
        <v>0.49523187341331193</v>
      </c>
      <c r="Q129" s="403">
        <f t="shared" si="33"/>
        <v>-2.9559426808031327E-3</v>
      </c>
      <c r="R129" s="403">
        <f t="shared" si="34"/>
        <v>0.63032863448101728</v>
      </c>
      <c r="S129" s="371">
        <f t="shared" si="35"/>
        <v>-4.5931129747048598E-2</v>
      </c>
      <c r="T129" s="403">
        <f t="shared" si="36"/>
        <v>0.41855843794683445</v>
      </c>
      <c r="U129" s="610">
        <f t="shared" si="37"/>
        <v>0.58144156205316555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0.56152501824415346</v>
      </c>
      <c r="C130" s="386">
        <f t="shared" si="23"/>
        <v>0.40545326670583764</v>
      </c>
      <c r="D130" s="401">
        <f t="shared" si="24"/>
        <v>8.2074141247860943E-3</v>
      </c>
      <c r="E130" s="386">
        <f t="shared" si="38"/>
        <v>0.34439860094854496</v>
      </c>
      <c r="F130" s="401">
        <f t="shared" si="21"/>
        <v>0.4383488048877951</v>
      </c>
      <c r="G130" s="403">
        <f t="shared" si="25"/>
        <v>-4.4856766571712878E-2</v>
      </c>
      <c r="H130" s="403">
        <f t="shared" si="26"/>
        <v>1.0448567665717128</v>
      </c>
      <c r="I130" s="403">
        <f t="shared" si="18"/>
        <v>0.65602143944003566</v>
      </c>
      <c r="J130" s="375">
        <f t="shared" si="19"/>
        <v>0.34397856055996434</v>
      </c>
      <c r="L130" s="385">
        <v>-0.39999999999999991</v>
      </c>
      <c r="M130" s="401">
        <f t="shared" si="27"/>
        <v>2.4794957980673826E-2</v>
      </c>
      <c r="N130" s="386">
        <f t="shared" si="28"/>
        <v>0.56152501824415346</v>
      </c>
      <c r="O130" s="401">
        <f t="shared" si="29"/>
        <v>0.40545326670583764</v>
      </c>
      <c r="P130" s="386">
        <f t="shared" si="30"/>
        <v>0.51541800369053437</v>
      </c>
      <c r="Q130" s="403">
        <f t="shared" si="33"/>
        <v>-3.3602985821758989E-3</v>
      </c>
      <c r="R130" s="403">
        <f t="shared" si="34"/>
        <v>0.65602143944003566</v>
      </c>
      <c r="S130" s="371">
        <f t="shared" si="35"/>
        <v>-4.4856766571712829E-2</v>
      </c>
      <c r="T130" s="403">
        <f t="shared" si="36"/>
        <v>0.39219562571385302</v>
      </c>
      <c r="U130" s="610">
        <f t="shared" si="37"/>
        <v>0.60780437428614698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0.57929168710344503</v>
      </c>
      <c r="C131" s="386">
        <f t="shared" si="23"/>
        <v>0.38549113670996649</v>
      </c>
      <c r="D131" s="401">
        <f t="shared" si="24"/>
        <v>7.0622848285851192E-3</v>
      </c>
      <c r="E131" s="386">
        <f t="shared" si="38"/>
        <v>0.3226552443895721</v>
      </c>
      <c r="F131" s="401">
        <f t="shared" si="21"/>
        <v>0.41067397015959317</v>
      </c>
      <c r="G131" s="403">
        <f t="shared" si="25"/>
        <v>-4.3591424170688883E-2</v>
      </c>
      <c r="H131" s="403">
        <f t="shared" si="26"/>
        <v>1.043591424170689</v>
      </c>
      <c r="I131" s="403">
        <f t="shared" ref="I131:I146" si="39">F91</f>
        <v>0.68090244916577036</v>
      </c>
      <c r="J131" s="375">
        <f t="shared" ref="J131:J146" si="40">1-I131</f>
        <v>0.31909755083422964</v>
      </c>
      <c r="L131" s="385">
        <v>-0.375</v>
      </c>
      <c r="M131" s="401">
        <f t="shared" si="27"/>
        <v>2.8131538986333804E-2</v>
      </c>
      <c r="N131" s="386">
        <f t="shared" si="28"/>
        <v>0.57929168710344503</v>
      </c>
      <c r="O131" s="401">
        <f t="shared" si="29"/>
        <v>0.38549113670996649</v>
      </c>
      <c r="P131" s="386">
        <f t="shared" si="30"/>
        <v>0.53496632877818595</v>
      </c>
      <c r="Q131" s="403">
        <f t="shared" si="33"/>
        <v>-3.8096167614283705E-3</v>
      </c>
      <c r="R131" s="403">
        <f t="shared" si="34"/>
        <v>0.68090244916577036</v>
      </c>
      <c r="S131" s="371">
        <f t="shared" si="35"/>
        <v>-4.3591424170688883E-2</v>
      </c>
      <c r="T131" s="403">
        <f t="shared" si="36"/>
        <v>0.3664985917663468</v>
      </c>
      <c r="U131" s="610">
        <f t="shared" si="37"/>
        <v>0.6335014082336532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0.59638048826087187</v>
      </c>
      <c r="C132" s="386">
        <f t="shared" si="23"/>
        <v>0.36569699845749382</v>
      </c>
      <c r="D132" s="401">
        <f t="shared" si="24"/>
        <v>6.0605038225875485E-3</v>
      </c>
      <c r="E132" s="386">
        <f t="shared" si="38"/>
        <v>0.30113716068029533</v>
      </c>
      <c r="F132" s="401">
        <f t="shared" si="21"/>
        <v>0.38328586158000499</v>
      </c>
      <c r="G132" s="403">
        <f t="shared" si="25"/>
        <v>-4.2166558711467711E-2</v>
      </c>
      <c r="H132" s="403">
        <f t="shared" si="26"/>
        <v>1.0421665587114677</v>
      </c>
      <c r="I132" s="403">
        <f t="shared" si="39"/>
        <v>0.70484793627571674</v>
      </c>
      <c r="J132" s="375">
        <f t="shared" si="40"/>
        <v>0.29515206372428326</v>
      </c>
      <c r="L132" s="385">
        <v>-0.34999999999999964</v>
      </c>
      <c r="M132" s="401">
        <f t="shared" si="27"/>
        <v>3.1833393348171757E-2</v>
      </c>
      <c r="N132" s="386">
        <f t="shared" si="28"/>
        <v>0.59638048826087187</v>
      </c>
      <c r="O132" s="401">
        <f t="shared" si="29"/>
        <v>0.36569699845749382</v>
      </c>
      <c r="P132" s="386">
        <f t="shared" si="30"/>
        <v>0.55377963947446585</v>
      </c>
      <c r="Q132" s="403">
        <f t="shared" si="33"/>
        <v>-4.3073127024237301E-3</v>
      </c>
      <c r="R132" s="403">
        <f t="shared" si="34"/>
        <v>0.70484793627571707</v>
      </c>
      <c r="S132" s="371">
        <f t="shared" si="35"/>
        <v>-4.2166558711467711E-2</v>
      </c>
      <c r="T132" s="403">
        <f t="shared" si="36"/>
        <v>0.3416259351381743</v>
      </c>
      <c r="U132" s="610">
        <f t="shared" si="37"/>
        <v>0.6583740648618257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0.61270722132133915</v>
      </c>
      <c r="C133" s="386">
        <f t="shared" si="23"/>
        <v>0.34614244667872618</v>
      </c>
      <c r="D133" s="401">
        <f t="shared" si="24"/>
        <v>5.1867334750159699E-3</v>
      </c>
      <c r="E133" s="386">
        <f t="shared" si="38"/>
        <v>0.27992661141956449</v>
      </c>
      <c r="F133" s="401">
        <f t="shared" si="21"/>
        <v>0.35628918129777531</v>
      </c>
      <c r="G133" s="403">
        <f t="shared" si="25"/>
        <v>-4.0611453692433075E-2</v>
      </c>
      <c r="H133" s="403">
        <f t="shared" si="26"/>
        <v>1.0406114536924331</v>
      </c>
      <c r="I133" s="403">
        <f t="shared" si="39"/>
        <v>0.72773718648962837</v>
      </c>
      <c r="J133" s="375">
        <f t="shared" si="40"/>
        <v>0.27226281351037163</v>
      </c>
      <c r="L133" s="385">
        <v>-0.32499999999999973</v>
      </c>
      <c r="M133" s="401">
        <f t="shared" si="27"/>
        <v>3.592822759037162E-2</v>
      </c>
      <c r="N133" s="386">
        <f t="shared" si="28"/>
        <v>0.61270722132133915</v>
      </c>
      <c r="O133" s="401">
        <f t="shared" si="29"/>
        <v>0.34614244667872618</v>
      </c>
      <c r="P133" s="386">
        <f t="shared" si="30"/>
        <v>0.57176309388915303</v>
      </c>
      <c r="Q133" s="403">
        <f t="shared" si="33"/>
        <v>-4.8568314635142867E-3</v>
      </c>
      <c r="R133" s="403">
        <f t="shared" si="34"/>
        <v>0.72773718648962848</v>
      </c>
      <c r="S133" s="371">
        <f t="shared" si="35"/>
        <v>-4.0611453692433123E-2</v>
      </c>
      <c r="T133" s="403">
        <f t="shared" si="36"/>
        <v>0.31773109866631888</v>
      </c>
      <c r="U133" s="610">
        <f t="shared" si="37"/>
        <v>0.68226890133368112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0.62819033492970489</v>
      </c>
      <c r="C134" s="386">
        <f t="shared" si="23"/>
        <v>0.32689466627180552</v>
      </c>
      <c r="D134" s="401">
        <f t="shared" si="24"/>
        <v>4.4268826504614833E-3</v>
      </c>
      <c r="E134" s="386">
        <f t="shared" si="38"/>
        <v>0.25910103091377168</v>
      </c>
      <c r="F134" s="401">
        <f t="shared" si="21"/>
        <v>0.32978248730811899</v>
      </c>
      <c r="G134" s="403">
        <f t="shared" si="25"/>
        <v>-3.8953205310784243E-2</v>
      </c>
      <c r="H134" s="403">
        <f t="shared" si="26"/>
        <v>1.0389532053107842</v>
      </c>
      <c r="I134" s="403">
        <f t="shared" si="39"/>
        <v>0.74945339681513723</v>
      </c>
      <c r="J134" s="375">
        <f t="shared" si="40"/>
        <v>0.25054660318486277</v>
      </c>
      <c r="L134" s="385">
        <v>-0.29999999999999982</v>
      </c>
      <c r="M134" s="401">
        <f t="shared" si="27"/>
        <v>4.0444201961391257E-2</v>
      </c>
      <c r="N134" s="386">
        <f t="shared" si="28"/>
        <v>0.62819033492970489</v>
      </c>
      <c r="O134" s="401">
        <f t="shared" si="29"/>
        <v>0.32689466627180552</v>
      </c>
      <c r="P134" s="386">
        <f t="shared" si="30"/>
        <v>0.58882492312334922</v>
      </c>
      <c r="Q134" s="403">
        <f t="shared" si="33"/>
        <v>-5.461609647262367E-3</v>
      </c>
      <c r="R134" s="403">
        <f t="shared" si="34"/>
        <v>0.74945339681513723</v>
      </c>
      <c r="S134" s="371">
        <f t="shared" si="35"/>
        <v>-3.8953205310784243E-2</v>
      </c>
      <c r="T134" s="403">
        <f t="shared" si="36"/>
        <v>0.29496141814290944</v>
      </c>
      <c r="U134" s="610">
        <f t="shared" si="37"/>
        <v>0.70503858185709056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0.64275154774675503</v>
      </c>
      <c r="C135" s="386">
        <f t="shared" si="23"/>
        <v>0.30801606883909383</v>
      </c>
      <c r="D135" s="401">
        <f t="shared" si="24"/>
        <v>3.7680635872491819E-3</v>
      </c>
      <c r="E135" s="386">
        <f t="shared" si="38"/>
        <v>0.23873260078830363</v>
      </c>
      <c r="F135" s="401">
        <f t="shared" si="21"/>
        <v>0.30385765202031989</v>
      </c>
      <c r="G135" s="403">
        <f t="shared" si="25"/>
        <v>-3.7216727631238761E-2</v>
      </c>
      <c r="H135" s="403">
        <f t="shared" si="26"/>
        <v>1.0372167276312387</v>
      </c>
      <c r="I135" s="403">
        <f t="shared" si="39"/>
        <v>0.76988454600701806</v>
      </c>
      <c r="J135" s="375">
        <f t="shared" si="40"/>
        <v>0.23011545399298194</v>
      </c>
      <c r="L135" s="385">
        <v>-0.27499999999999991</v>
      </c>
      <c r="M135" s="401">
        <f t="shared" si="27"/>
        <v>4.5409706759411972E-2</v>
      </c>
      <c r="N135" s="386">
        <f t="shared" si="28"/>
        <v>0.64275154774675503</v>
      </c>
      <c r="O135" s="401">
        <f t="shared" si="29"/>
        <v>0.30801606883909383</v>
      </c>
      <c r="P135" s="386">
        <f t="shared" si="30"/>
        <v>0.60487711516538267</v>
      </c>
      <c r="Q135" s="403">
        <f t="shared" si="33"/>
        <v>-6.1250317502289002E-3</v>
      </c>
      <c r="R135" s="403">
        <f t="shared" si="34"/>
        <v>0.76988454600701806</v>
      </c>
      <c r="S135" s="371">
        <f t="shared" si="35"/>
        <v>-3.7216727631238705E-2</v>
      </c>
      <c r="T135" s="403">
        <f t="shared" si="36"/>
        <v>0.27345721337444961</v>
      </c>
      <c r="U135" s="610">
        <f t="shared" si="37"/>
        <v>0.72654278662555039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0.65631644482070461</v>
      </c>
      <c r="C136" s="386">
        <f t="shared" si="23"/>
        <v>0.28956398710481834</v>
      </c>
      <c r="D136" s="401">
        <f t="shared" si="24"/>
        <v>3.1985409618828231E-3</v>
      </c>
      <c r="E136" s="386">
        <f t="shared" si="38"/>
        <v>0.21888788595422365</v>
      </c>
      <c r="F136" s="401">
        <f t="shared" si="21"/>
        <v>0.27859939891795693</v>
      </c>
      <c r="G136" s="403">
        <f t="shared" si="25"/>
        <v>-3.5424775620109684E-2</v>
      </c>
      <c r="H136" s="403">
        <f t="shared" si="26"/>
        <v>1.0354247756201096</v>
      </c>
      <c r="I136" s="403">
        <f t="shared" si="39"/>
        <v>0.78892422953709129</v>
      </c>
      <c r="J136" s="375">
        <f t="shared" si="40"/>
        <v>0.21107577046290871</v>
      </c>
      <c r="L136" s="385">
        <v>-0.25</v>
      </c>
      <c r="M136" s="401">
        <f t="shared" si="27"/>
        <v>5.0853111370274207E-2</v>
      </c>
      <c r="N136" s="386">
        <f t="shared" si="28"/>
        <v>0.65631644482070461</v>
      </c>
      <c r="O136" s="401">
        <f t="shared" si="29"/>
        <v>0.28956398710481834</v>
      </c>
      <c r="P136" s="386">
        <f t="shared" si="30"/>
        <v>0.61983607090369874</v>
      </c>
      <c r="Q136" s="403">
        <f t="shared" si="33"/>
        <v>-6.8503807153986193E-3</v>
      </c>
      <c r="R136" s="403">
        <f t="shared" si="34"/>
        <v>0.78892422953709129</v>
      </c>
      <c r="S136" s="371">
        <f t="shared" si="35"/>
        <v>-3.5424775620109684E-2</v>
      </c>
      <c r="T136" s="403">
        <f t="shared" si="36"/>
        <v>0.25335092679841709</v>
      </c>
      <c r="U136" s="610">
        <f t="shared" si="37"/>
        <v>0.74664907320158291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0.66881504410127879</v>
      </c>
      <c r="C137" s="386">
        <f t="shared" si="23"/>
        <v>0.27159042962796276</v>
      </c>
      <c r="D137" s="401">
        <f t="shared" si="24"/>
        <v>2.7076748920615845E-3</v>
      </c>
      <c r="E137" s="386">
        <f t="shared" si="38"/>
        <v>0.19962753471939837</v>
      </c>
      <c r="F137" s="401">
        <f t="shared" si="21"/>
        <v>0.25408492086185636</v>
      </c>
      <c r="G137" s="403">
        <f t="shared" si="25"/>
        <v>-3.359798414022825E-2</v>
      </c>
      <c r="H137" s="403">
        <f t="shared" si="26"/>
        <v>1.0335979841402283</v>
      </c>
      <c r="I137" s="403">
        <f t="shared" si="39"/>
        <v>0.80647245193321326</v>
      </c>
      <c r="J137" s="375">
        <f t="shared" si="40"/>
        <v>0.19352754806678674</v>
      </c>
      <c r="L137" s="385">
        <v>-0.22499999999999964</v>
      </c>
      <c r="M137" s="401">
        <f t="shared" si="27"/>
        <v>5.6802486944355413E-2</v>
      </c>
      <c r="N137" s="386">
        <f t="shared" si="28"/>
        <v>0.66881504410127879</v>
      </c>
      <c r="O137" s="401">
        <f t="shared" si="29"/>
        <v>0.27159042962796276</v>
      </c>
      <c r="P137" s="386">
        <f t="shared" si="30"/>
        <v>0.6336232266458145</v>
      </c>
      <c r="Q137" s="403">
        <f t="shared" si="33"/>
        <v>-7.640782566867752E-3</v>
      </c>
      <c r="R137" s="403">
        <f t="shared" si="34"/>
        <v>0.80647245193321326</v>
      </c>
      <c r="S137" s="371">
        <f t="shared" si="35"/>
        <v>-3.359798414022825E-2</v>
      </c>
      <c r="T137" s="403">
        <f t="shared" si="36"/>
        <v>0.23476631477388277</v>
      </c>
      <c r="U137" s="610">
        <f t="shared" si="37"/>
        <v>0.76523368522611723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0.68018232832686842</v>
      </c>
      <c r="C138" s="386">
        <f t="shared" si="23"/>
        <v>0.25414189730202758</v>
      </c>
      <c r="D138" s="401">
        <f t="shared" si="24"/>
        <v>2.2858594942444799E-3</v>
      </c>
      <c r="E138" s="386">
        <f t="shared" si="38"/>
        <v>0.18100604487363608</v>
      </c>
      <c r="F138" s="401">
        <f t="shared" si="21"/>
        <v>0.23038358236443413</v>
      </c>
      <c r="G138" s="403">
        <f t="shared" si="25"/>
        <v>-3.1754921049554498E-2</v>
      </c>
      <c r="H138" s="403">
        <f t="shared" si="26"/>
        <v>1.0317549210495545</v>
      </c>
      <c r="I138" s="403">
        <f t="shared" si="39"/>
        <v>0.82243637001064618</v>
      </c>
      <c r="J138" s="375">
        <f t="shared" si="40"/>
        <v>0.17756362998935382</v>
      </c>
      <c r="L138" s="625">
        <v>-0.19999999999999973</v>
      </c>
      <c r="M138" s="626">
        <f t="shared" si="27"/>
        <v>6.3285304198139491E-2</v>
      </c>
      <c r="N138" s="627">
        <f t="shared" si="28"/>
        <v>0.68018232832686842</v>
      </c>
      <c r="O138" s="626">
        <f t="shared" si="29"/>
        <v>0.25414189730202758</v>
      </c>
      <c r="P138" s="627">
        <f t="shared" si="30"/>
        <v>0.64616563805476646</v>
      </c>
      <c r="Q138" s="628">
        <f t="shared" si="33"/>
        <v>-8.499145069970012E-3</v>
      </c>
      <c r="R138" s="628">
        <f t="shared" si="34"/>
        <v>0.82243637001064629</v>
      </c>
      <c r="S138" s="629">
        <f t="shared" si="35"/>
        <v>-3.1754921049554533E-2</v>
      </c>
      <c r="T138" s="628">
        <f t="shared" si="36"/>
        <v>0.21781769610887824</v>
      </c>
      <c r="U138" s="630">
        <f t="shared" si="37"/>
        <v>0.78218230389112176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0.69035873801646674</v>
      </c>
      <c r="C139" s="386">
        <f t="shared" si="23"/>
        <v>0.2372592621872725</v>
      </c>
      <c r="D139" s="401">
        <f t="shared" si="24"/>
        <v>1.9244584637123086E-3</v>
      </c>
      <c r="E139" s="386">
        <f t="shared" si="38"/>
        <v>0.16307159659354559</v>
      </c>
      <c r="F139" s="401">
        <f t="shared" si="21"/>
        <v>0.20755670691184133</v>
      </c>
      <c r="G139" s="403">
        <f t="shared" si="25"/>
        <v>-2.9912152606294155E-2</v>
      </c>
      <c r="H139" s="403">
        <f t="shared" si="26"/>
        <v>1.0299121526062942</v>
      </c>
      <c r="I139" s="403">
        <f t="shared" si="39"/>
        <v>0.83673098120686862</v>
      </c>
      <c r="J139" s="375">
        <f t="shared" si="40"/>
        <v>0.16326901879313138</v>
      </c>
      <c r="L139" s="385">
        <v>-0.17499999999999982</v>
      </c>
      <c r="M139" s="401">
        <f t="shared" si="27"/>
        <v>7.0328108406923662E-2</v>
      </c>
      <c r="N139" s="386">
        <f t="shared" si="28"/>
        <v>0.69035873801646674</v>
      </c>
      <c r="O139" s="401">
        <f t="shared" si="29"/>
        <v>0.2372592621872725</v>
      </c>
      <c r="P139" s="386">
        <f t="shared" si="30"/>
        <v>0.6573965209548408</v>
      </c>
      <c r="Q139" s="403">
        <f t="shared" si="33"/>
        <v>-9.4280904294793185E-3</v>
      </c>
      <c r="R139" s="403">
        <f t="shared" si="34"/>
        <v>0.83673098120686862</v>
      </c>
      <c r="S139" s="371">
        <f t="shared" si="35"/>
        <v>-2.9912152606294155E-2</v>
      </c>
      <c r="T139" s="403">
        <f t="shared" si="36"/>
        <v>0.20260926182890493</v>
      </c>
      <c r="U139" s="610">
        <f t="shared" si="37"/>
        <v>0.79739073817109507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0.69929062180337986</v>
      </c>
      <c r="C140" s="386">
        <f t="shared" si="23"/>
        <v>0.22097770827289298</v>
      </c>
      <c r="D140" s="401">
        <f t="shared" si="24"/>
        <v>1.6157389894151386E-3</v>
      </c>
      <c r="E140" s="386">
        <f t="shared" si="38"/>
        <v>0.1458659520271948</v>
      </c>
      <c r="F140" s="401">
        <f t="shared" si="21"/>
        <v>0.18565744915582366</v>
      </c>
      <c r="G140" s="403">
        <f t="shared" si="25"/>
        <v>-2.8084319452659465E-2</v>
      </c>
      <c r="H140" s="403">
        <f t="shared" si="26"/>
        <v>1.0280843194526594</v>
      </c>
      <c r="I140" s="403">
        <f t="shared" si="39"/>
        <v>0.84927975192284633</v>
      </c>
      <c r="J140" s="375">
        <f t="shared" si="40"/>
        <v>0.15072024807715367</v>
      </c>
      <c r="L140" s="385">
        <v>-0.14999999999999991</v>
      </c>
      <c r="M140" s="401">
        <f t="shared" si="27"/>
        <v>7.7956174245198517E-2</v>
      </c>
      <c r="N140" s="386">
        <f t="shared" si="28"/>
        <v>0.69929062180337986</v>
      </c>
      <c r="O140" s="401">
        <f t="shared" si="29"/>
        <v>0.22097770827289298</v>
      </c>
      <c r="P140" s="386">
        <f t="shared" si="30"/>
        <v>0.66725574500203089</v>
      </c>
      <c r="Q140" s="403">
        <f t="shared" si="33"/>
        <v>-1.0429882113221194E-2</v>
      </c>
      <c r="R140" s="403">
        <f t="shared" si="34"/>
        <v>0.84927975192284633</v>
      </c>
      <c r="S140" s="371">
        <f t="shared" si="35"/>
        <v>-2.8084319452659434E-2</v>
      </c>
      <c r="T140" s="403">
        <f t="shared" si="36"/>
        <v>0.18923444964303426</v>
      </c>
      <c r="U140" s="610">
        <f t="shared" si="37"/>
        <v>0.81076555035696574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0.70693064084525481</v>
      </c>
      <c r="C141" s="386">
        <f t="shared" si="23"/>
        <v>0.20532673283774355</v>
      </c>
      <c r="D141" s="401">
        <f t="shared" si="24"/>
        <v>1.352805157022352E-3</v>
      </c>
      <c r="E141" s="386">
        <f t="shared" si="38"/>
        <v>0.12942442045351696</v>
      </c>
      <c r="F141" s="401">
        <f t="shared" si="21"/>
        <v>0.16473075056878903</v>
      </c>
      <c r="G141" s="403">
        <f t="shared" si="25"/>
        <v>-2.6284221525377498E-2</v>
      </c>
      <c r="H141" s="403">
        <f t="shared" si="26"/>
        <v>1.0262842215253776</v>
      </c>
      <c r="I141" s="403">
        <f t="shared" si="39"/>
        <v>0.86001518145381517</v>
      </c>
      <c r="J141" s="375">
        <f t="shared" si="40"/>
        <v>0.13998481854618483</v>
      </c>
      <c r="L141" s="385">
        <v>-0.125</v>
      </c>
      <c r="M141" s="401">
        <f t="shared" si="27"/>
        <v>8.619314371741893E-2</v>
      </c>
      <c r="N141" s="386">
        <f t="shared" si="28"/>
        <v>0.70693064084525481</v>
      </c>
      <c r="O141" s="401">
        <f t="shared" si="29"/>
        <v>0.20532673283774355</v>
      </c>
      <c r="P141" s="386">
        <f t="shared" si="30"/>
        <v>0.67569027674894366</v>
      </c>
      <c r="Q141" s="403">
        <f t="shared" si="33"/>
        <v>-1.150634596760463E-2</v>
      </c>
      <c r="R141" s="403">
        <f t="shared" si="34"/>
        <v>0.86001518145381517</v>
      </c>
      <c r="S141" s="371">
        <f t="shared" si="35"/>
        <v>-2.6284221525377498E-2</v>
      </c>
      <c r="T141" s="403">
        <f t="shared" si="36"/>
        <v>0.17777538603916687</v>
      </c>
      <c r="U141" s="610">
        <f t="shared" si="37"/>
        <v>0.82222461396083313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0.71323812452522484</v>
      </c>
      <c r="C142" s="386">
        <f t="shared" si="23"/>
        <v>0.19033020618954855</v>
      </c>
      <c r="D142" s="401">
        <f t="shared" si="24"/>
        <v>1.1295318353924944E-3</v>
      </c>
      <c r="E142" s="386">
        <f t="shared" si="38"/>
        <v>0.11377588698822547</v>
      </c>
      <c r="F142" s="401">
        <f t="shared" si="21"/>
        <v>0.14481337598055125</v>
      </c>
      <c r="G142" s="403">
        <f t="shared" si="25"/>
        <v>-2.4522910321573312E-2</v>
      </c>
      <c r="H142" s="403">
        <f t="shared" si="26"/>
        <v>1.0245229103215734</v>
      </c>
      <c r="I142" s="403">
        <f t="shared" si="39"/>
        <v>0.86887929774762196</v>
      </c>
      <c r="J142" s="375">
        <f t="shared" si="40"/>
        <v>0.13112070225237804</v>
      </c>
      <c r="L142" s="617">
        <v>-9.9999999999999645E-2</v>
      </c>
      <c r="M142" s="618">
        <f t="shared" si="27"/>
        <v>9.5060650989839568E-2</v>
      </c>
      <c r="N142" s="619">
        <f t="shared" si="28"/>
        <v>0.71323812452522484</v>
      </c>
      <c r="O142" s="618">
        <f t="shared" si="29"/>
        <v>0.19033020618954855</v>
      </c>
      <c r="P142" s="619">
        <f t="shared" si="30"/>
        <v>0.68265456914849443</v>
      </c>
      <c r="Q142" s="620">
        <f t="shared" si="33"/>
        <v>-1.2658785874470436E-2</v>
      </c>
      <c r="R142" s="620">
        <f t="shared" si="34"/>
        <v>0.86887929774762196</v>
      </c>
      <c r="S142" s="621">
        <f t="shared" si="35"/>
        <v>-2.4522910321573312E-2</v>
      </c>
      <c r="T142" s="620">
        <f t="shared" si="36"/>
        <v>0.16830239844842176</v>
      </c>
      <c r="U142" s="622">
        <f t="shared" si="37"/>
        <v>0.83169760155157824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0.71817937511496655</v>
      </c>
      <c r="C143" s="386">
        <f t="shared" si="23"/>
        <v>0.17600648673352937</v>
      </c>
      <c r="D143" s="401">
        <f t="shared" si="24"/>
        <v>9.4049988748196034E-4</v>
      </c>
      <c r="E143" s="386">
        <f t="shared" si="38"/>
        <v>9.894290194664683E-2</v>
      </c>
      <c r="F143" s="401">
        <f t="shared" si="21"/>
        <v>0.125934027318894</v>
      </c>
      <c r="G143" s="403">
        <f t="shared" si="25"/>
        <v>-2.2809787032166687E-2</v>
      </c>
      <c r="H143" s="403">
        <f t="shared" si="26"/>
        <v>1.0228097870321666</v>
      </c>
      <c r="I143" s="403">
        <f t="shared" si="39"/>
        <v>0.87582408184920579</v>
      </c>
      <c r="J143" s="375">
        <f t="shared" si="40"/>
        <v>0.12417591815079421</v>
      </c>
      <c r="L143" s="385">
        <v>-7.4999999999999734E-2</v>
      </c>
      <c r="M143" s="401">
        <f t="shared" si="27"/>
        <v>0.10457793846886571</v>
      </c>
      <c r="N143" s="386">
        <f t="shared" si="28"/>
        <v>0.71817937511496655</v>
      </c>
      <c r="O143" s="401">
        <f t="shared" si="29"/>
        <v>0.17600648673352937</v>
      </c>
      <c r="P143" s="386">
        <f t="shared" si="30"/>
        <v>0.68811089502826361</v>
      </c>
      <c r="Q143" s="403">
        <f t="shared" si="33"/>
        <v>-1.3887894284434561E-2</v>
      </c>
      <c r="R143" s="403">
        <f t="shared" si="34"/>
        <v>0.87582408184920579</v>
      </c>
      <c r="S143" s="371">
        <f t="shared" si="35"/>
        <v>-2.2809787032166642E-2</v>
      </c>
      <c r="T143" s="403">
        <f t="shared" si="36"/>
        <v>0.16087359946739543</v>
      </c>
      <c r="U143" s="610">
        <f t="shared" si="37"/>
        <v>0.83912640053260457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0.72172791949801418</v>
      </c>
      <c r="C144" s="386">
        <f t="shared" si="23"/>
        <v>0.16236858756960121</v>
      </c>
      <c r="D144" s="401">
        <f t="shared" si="24"/>
        <v>7.8093339926305072E-4</v>
      </c>
      <c r="E144" s="386">
        <f t="shared" si="38"/>
        <v>8.4941827192086983E-2</v>
      </c>
      <c r="F144" s="401">
        <f t="shared" si="21"/>
        <v>0.10811352988103437</v>
      </c>
      <c r="G144" s="403">
        <f t="shared" si="25"/>
        <v>-2.1152705140324735E-2</v>
      </c>
      <c r="H144" s="403">
        <f t="shared" si="26"/>
        <v>1.0211527051403246</v>
      </c>
      <c r="I144" s="403">
        <f t="shared" si="39"/>
        <v>0.88081181847016932</v>
      </c>
      <c r="J144" s="375">
        <f t="shared" si="40"/>
        <v>0.11918818152983068</v>
      </c>
      <c r="L144" s="385">
        <v>-4.9999999999999822E-2</v>
      </c>
      <c r="M144" s="401">
        <f t="shared" si="27"/>
        <v>0.11476146895780881</v>
      </c>
      <c r="N144" s="386">
        <f t="shared" si="28"/>
        <v>0.72172791949801418</v>
      </c>
      <c r="O144" s="401">
        <f t="shared" si="29"/>
        <v>0.16236858756960121</v>
      </c>
      <c r="P144" s="386">
        <f t="shared" si="30"/>
        <v>0.69202962252336742</v>
      </c>
      <c r="Q144" s="403">
        <f t="shared" si="33"/>
        <v>-1.5193658049833528E-2</v>
      </c>
      <c r="R144" s="403">
        <f t="shared" si="34"/>
        <v>0.88081181847016932</v>
      </c>
      <c r="S144" s="371">
        <f t="shared" si="35"/>
        <v>-2.1152705140324735E-2</v>
      </c>
      <c r="T144" s="403">
        <f t="shared" si="36"/>
        <v>0.15553454471998895</v>
      </c>
      <c r="U144" s="610">
        <f t="shared" si="37"/>
        <v>0.84446545528001105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0.72386470644933687</v>
      </c>
      <c r="C145" s="386">
        <f t="shared" si="23"/>
        <v>0.14942439015795145</v>
      </c>
      <c r="D145" s="401">
        <f t="shared" si="24"/>
        <v>6.4663948172311025E-4</v>
      </c>
      <c r="E145" s="386">
        <f t="shared" si="38"/>
        <v>7.1783035111233379E-2</v>
      </c>
      <c r="F145" s="401">
        <f t="shared" si="21"/>
        <v>9.1365085588512543E-2</v>
      </c>
      <c r="G145" s="403">
        <f t="shared" si="25"/>
        <v>-1.9558076169089625E-2</v>
      </c>
      <c r="H145" s="403">
        <f t="shared" si="26"/>
        <v>1.0195580761690897</v>
      </c>
      <c r="I145" s="403">
        <f t="shared" si="39"/>
        <v>0.88381537066075322</v>
      </c>
      <c r="J145" s="375">
        <f t="shared" si="40"/>
        <v>0.11618462933924678</v>
      </c>
      <c r="L145" s="385">
        <v>-2.4999999999999911E-2</v>
      </c>
      <c r="M145" s="401">
        <f t="shared" si="27"/>
        <v>0.12562453914705463</v>
      </c>
      <c r="N145" s="386">
        <f t="shared" si="28"/>
        <v>0.72386470644933687</v>
      </c>
      <c r="O145" s="401">
        <f t="shared" si="29"/>
        <v>0.14942439015795145</v>
      </c>
      <c r="P145" s="386">
        <f t="shared" si="30"/>
        <v>0.69438943087867433</v>
      </c>
      <c r="Q145" s="403">
        <f t="shared" si="33"/>
        <v>-1.6575260069736603E-2</v>
      </c>
      <c r="R145" s="403">
        <f t="shared" si="34"/>
        <v>0.88381537066075322</v>
      </c>
      <c r="S145" s="371">
        <f t="shared" si="35"/>
        <v>-1.9558076169089587E-2</v>
      </c>
      <c r="T145" s="403">
        <f t="shared" si="36"/>
        <v>0.15231796557807298</v>
      </c>
      <c r="U145" s="610">
        <f t="shared" si="37"/>
        <v>0.84768203442192702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0.72457824833620121</v>
      </c>
      <c r="C146" s="386">
        <f t="shared" si="23"/>
        <v>0.13717690003823402</v>
      </c>
      <c r="D146" s="401">
        <f t="shared" si="24"/>
        <v>5.3395107310055812E-4</v>
      </c>
      <c r="E146" s="386">
        <f t="shared" si="38"/>
        <v>5.9471155277680238E-2</v>
      </c>
      <c r="F146" s="401">
        <f t="shared" si="21"/>
        <v>7.5694586939284603E-2</v>
      </c>
      <c r="G146" s="403">
        <f t="shared" si="25"/>
        <v>-1.8030977349659447E-2</v>
      </c>
      <c r="H146" s="403">
        <f t="shared" si="26"/>
        <v>1.0180309773496594</v>
      </c>
      <c r="I146" s="403">
        <f t="shared" si="39"/>
        <v>0.88481837705971311</v>
      </c>
      <c r="J146" s="375">
        <f t="shared" si="40"/>
        <v>0.11518162294028689</v>
      </c>
      <c r="L146" s="633">
        <v>0</v>
      </c>
      <c r="M146" s="634">
        <f t="shared" si="27"/>
        <v>0.13717690003823402</v>
      </c>
      <c r="N146" s="635">
        <f t="shared" si="28"/>
        <v>0.72457824833620121</v>
      </c>
      <c r="O146" s="634">
        <f t="shared" si="29"/>
        <v>0.13717690003823402</v>
      </c>
      <c r="P146" s="635">
        <f t="shared" si="30"/>
        <v>0.69517746542260939</v>
      </c>
      <c r="Q146" s="636">
        <f t="shared" si="33"/>
        <v>-1.8030977349659447E-2</v>
      </c>
      <c r="R146" s="636">
        <f t="shared" si="34"/>
        <v>0.88481837705971311</v>
      </c>
      <c r="S146" s="637">
        <f t="shared" si="35"/>
        <v>-1.8030977349659447E-2</v>
      </c>
      <c r="T146" s="636">
        <f t="shared" si="36"/>
        <v>0.15124357763960572</v>
      </c>
      <c r="U146" s="638">
        <f t="shared" si="37"/>
        <v>0.84875642236039428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0.78218230389112153</v>
      </c>
      <c r="AD146">
        <f ca="1">OFFSET(H106,-AB146,0)</f>
        <v>0.76961641763556587</v>
      </c>
    </row>
    <row r="147" spans="1:30">
      <c r="A147" s="385">
        <v>1.0250000000000004</v>
      </c>
      <c r="B147" s="401">
        <f t="shared" si="22"/>
        <v>0.72386470644933687</v>
      </c>
      <c r="C147" s="386">
        <f t="shared" si="23"/>
        <v>0.1256245391470544</v>
      </c>
      <c r="D147" s="401">
        <f t="shared" si="24"/>
        <v>4.3967305233660881E-4</v>
      </c>
      <c r="E147" s="386">
        <f t="shared" si="38"/>
        <v>4.8005363399690304E-2</v>
      </c>
      <c r="F147" s="401">
        <f t="shared" si="21"/>
        <v>6.1100984778978525E-2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0.14942439015795161</v>
      </c>
      <c r="N147" s="386">
        <f t="shared" si="28"/>
        <v>0.72386470644933687</v>
      </c>
      <c r="O147" s="401">
        <f t="shared" si="29"/>
        <v>0.1256245391470544</v>
      </c>
      <c r="P147" s="386">
        <f t="shared" si="30"/>
        <v>0.69438943087867433</v>
      </c>
      <c r="Q147" s="403">
        <f t="shared" si="33"/>
        <v>-1.9558076169089639E-2</v>
      </c>
      <c r="R147" s="403">
        <f t="shared" si="34"/>
        <v>0.88381537066075322</v>
      </c>
      <c r="S147" s="371">
        <f t="shared" si="35"/>
        <v>-1.6575260069736572E-2</v>
      </c>
      <c r="T147" s="403">
        <f t="shared" si="36"/>
        <v>0.15231796557807298</v>
      </c>
      <c r="U147" s="610">
        <f t="shared" si="37"/>
        <v>0.84768203442192702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0.72172791949801418</v>
      </c>
      <c r="C148" s="386">
        <f t="shared" si="23"/>
        <v>0.11476146895780864</v>
      </c>
      <c r="D148" s="401">
        <f t="shared" si="24"/>
        <v>3.6103187095376521E-4</v>
      </c>
      <c r="E148" s="386">
        <f t="shared" si="38"/>
        <v>3.7379706804031299E-2</v>
      </c>
      <c r="F148" s="401">
        <f t="shared" si="21"/>
        <v>4.7576702575082078E-2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0.16236858756960149</v>
      </c>
      <c r="N148" s="386">
        <f t="shared" si="28"/>
        <v>0.72172791949801418</v>
      </c>
      <c r="O148" s="401">
        <f t="shared" si="29"/>
        <v>0.11476146895780864</v>
      </c>
      <c r="P148" s="386">
        <f t="shared" si="30"/>
        <v>0.69202962252336742</v>
      </c>
      <c r="Q148" s="403">
        <f t="shared" si="33"/>
        <v>-2.1152705140324767E-2</v>
      </c>
      <c r="R148" s="403">
        <f t="shared" si="34"/>
        <v>0.88081181847016932</v>
      </c>
      <c r="S148" s="371">
        <f t="shared" si="35"/>
        <v>-1.5193658049833561E-2</v>
      </c>
      <c r="T148" s="403">
        <f t="shared" si="36"/>
        <v>0.15553454471998895</v>
      </c>
      <c r="U148" s="610">
        <f t="shared" si="37"/>
        <v>0.84446545528001105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0.71817937511496655</v>
      </c>
      <c r="C149" s="386">
        <f t="shared" si="23"/>
        <v>0.10457793846886554</v>
      </c>
      <c r="D149" s="401">
        <f t="shared" si="24"/>
        <v>2.9562881949879438E-4</v>
      </c>
      <c r="E149" s="386">
        <f t="shared" si="38"/>
        <v>2.7583460485941055E-2</v>
      </c>
      <c r="F149" s="401">
        <f t="shared" si="21"/>
        <v>3.5108089595545337E-2</v>
      </c>
      <c r="G149" s="403"/>
      <c r="H149" s="403"/>
      <c r="I149" s="403"/>
      <c r="J149" s="375"/>
      <c r="L149" s="385">
        <v>7.5000000000000178E-2</v>
      </c>
      <c r="M149" s="401">
        <f t="shared" si="27"/>
        <v>0.17600648673352959</v>
      </c>
      <c r="N149" s="386">
        <f t="shared" si="28"/>
        <v>0.71817937511496655</v>
      </c>
      <c r="O149" s="401">
        <f t="shared" si="29"/>
        <v>0.10457793846886554</v>
      </c>
      <c r="P149" s="386">
        <f t="shared" si="30"/>
        <v>0.68811089502826361</v>
      </c>
      <c r="Q149" s="403">
        <f t="shared" si="33"/>
        <v>-2.2809787032166701E-2</v>
      </c>
      <c r="R149" s="403">
        <f t="shared" si="34"/>
        <v>0.87582408184920579</v>
      </c>
      <c r="S149" s="371">
        <f t="shared" si="35"/>
        <v>-1.3887894284434561E-2</v>
      </c>
      <c r="T149" s="403">
        <f t="shared" si="36"/>
        <v>0.16087359946739554</v>
      </c>
      <c r="U149" s="610">
        <f t="shared" si="37"/>
        <v>0.83912640053260446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0.71323812452522484</v>
      </c>
      <c r="C150" s="386">
        <f t="shared" si="23"/>
        <v>9.5060650989839346E-2</v>
      </c>
      <c r="D150" s="401">
        <f t="shared" si="24"/>
        <v>2.4139696622299534E-4</v>
      </c>
      <c r="E150" s="386">
        <f t="shared" si="38"/>
        <v>1.8601507654420677E-2</v>
      </c>
      <c r="F150" s="401">
        <f t="shared" si="21"/>
        <v>2.3675905264913435E-2</v>
      </c>
      <c r="G150" s="403"/>
      <c r="H150" s="403"/>
      <c r="I150" s="403"/>
      <c r="J150" s="375"/>
      <c r="L150" s="617">
        <v>0.10000000000000009</v>
      </c>
      <c r="M150" s="618">
        <f t="shared" si="27"/>
        <v>0.19033020618954877</v>
      </c>
      <c r="N150" s="619">
        <f t="shared" si="28"/>
        <v>0.71323812452522484</v>
      </c>
      <c r="O150" s="618">
        <f t="shared" si="29"/>
        <v>9.5060650989839346E-2</v>
      </c>
      <c r="P150" s="619">
        <f t="shared" si="30"/>
        <v>0.68265456914849443</v>
      </c>
      <c r="Q150" s="620">
        <f t="shared" si="33"/>
        <v>-2.4522910321573343E-2</v>
      </c>
      <c r="R150" s="620">
        <f t="shared" si="34"/>
        <v>0.86887929774762196</v>
      </c>
      <c r="S150" s="621">
        <f t="shared" si="35"/>
        <v>-1.2658785874470424E-2</v>
      </c>
      <c r="T150" s="620">
        <f t="shared" si="36"/>
        <v>0.16830239844842187</v>
      </c>
      <c r="U150" s="622">
        <f t="shared" si="37"/>
        <v>0.83169760155157813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0.70693064084525481</v>
      </c>
      <c r="C151" s="386">
        <f t="shared" si="23"/>
        <v>8.619314371741893E-2</v>
      </c>
      <c r="D151" s="401">
        <f t="shared" si="24"/>
        <v>1.9656173945586941E-4</v>
      </c>
      <c r="E151" s="386">
        <f t="shared" si="38"/>
        <v>1.0414738717400864E-2</v>
      </c>
      <c r="F151" s="401">
        <f t="shared" si="21"/>
        <v>1.3255826990636922E-2</v>
      </c>
      <c r="G151" s="403"/>
      <c r="H151" s="403"/>
      <c r="I151" s="403"/>
      <c r="J151" s="375"/>
      <c r="L151" s="385">
        <v>0.125</v>
      </c>
      <c r="M151" s="401">
        <f t="shared" si="27"/>
        <v>0.20532673283774355</v>
      </c>
      <c r="N151" s="386">
        <f t="shared" si="28"/>
        <v>0.70693064084525481</v>
      </c>
      <c r="O151" s="401">
        <f t="shared" si="29"/>
        <v>8.619314371741893E-2</v>
      </c>
      <c r="P151" s="386">
        <f t="shared" si="30"/>
        <v>0.67569027674894366</v>
      </c>
      <c r="Q151" s="403">
        <f t="shared" si="33"/>
        <v>-2.6284221525377498E-2</v>
      </c>
      <c r="R151" s="403">
        <f t="shared" si="34"/>
        <v>0.86001518145381517</v>
      </c>
      <c r="S151" s="371">
        <f t="shared" si="35"/>
        <v>-1.150634596760463E-2</v>
      </c>
      <c r="T151" s="403">
        <f t="shared" si="36"/>
        <v>0.17777538603916687</v>
      </c>
      <c r="U151" s="610">
        <f t="shared" si="37"/>
        <v>0.82222461396083313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0.69929062180337953</v>
      </c>
      <c r="C152" s="386">
        <f t="shared" si="23"/>
        <v>7.7956174245198406E-2</v>
      </c>
      <c r="D152" s="401">
        <f t="shared" si="24"/>
        <v>1.5960507055079454E-4</v>
      </c>
      <c r="E152" s="386">
        <f t="shared" si="38"/>
        <v>3.0004627753689528E-3</v>
      </c>
      <c r="F152" s="401">
        <f t="shared" si="21"/>
        <v>3.8189739100879879E-3</v>
      </c>
      <c r="G152" s="403"/>
      <c r="H152" s="403"/>
      <c r="I152" s="403"/>
      <c r="J152" s="375"/>
      <c r="L152" s="385">
        <v>0.15000000000000036</v>
      </c>
      <c r="M152" s="401">
        <f t="shared" si="27"/>
        <v>0.22097770827289337</v>
      </c>
      <c r="N152" s="386">
        <f t="shared" si="28"/>
        <v>0.69929062180337953</v>
      </c>
      <c r="O152" s="401">
        <f t="shared" si="29"/>
        <v>7.7956174245198406E-2</v>
      </c>
      <c r="P152" s="386">
        <f t="shared" si="30"/>
        <v>0.66725574500203044</v>
      </c>
      <c r="Q152" s="403">
        <f t="shared" si="33"/>
        <v>-2.808431945265949E-2</v>
      </c>
      <c r="R152" s="403">
        <f t="shared" si="34"/>
        <v>0.84927975192284577</v>
      </c>
      <c r="S152" s="371">
        <f t="shared" si="35"/>
        <v>-1.0429882113221179E-2</v>
      </c>
      <c r="T152" s="403">
        <f t="shared" si="36"/>
        <v>0.18923444964303493</v>
      </c>
      <c r="U152" s="610">
        <f t="shared" si="37"/>
        <v>0.81076555035696507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0.69035873801646652</v>
      </c>
      <c r="C153" s="386">
        <f t="shared" si="23"/>
        <v>7.0328108406923551E-2</v>
      </c>
      <c r="D153" s="401">
        <f t="shared" si="24"/>
        <v>1.292329705566142E-4</v>
      </c>
      <c r="E153" s="386">
        <f t="shared" si="38"/>
        <v>-3.6671740851641084E-3</v>
      </c>
      <c r="F153" s="401">
        <f t="shared" si="21"/>
        <v>-4.6675607076213117E-3</v>
      </c>
      <c r="G153" s="403"/>
      <c r="H153" s="403"/>
      <c r="I153" s="403"/>
      <c r="J153" s="375"/>
      <c r="L153" s="385">
        <v>0.17500000000000027</v>
      </c>
      <c r="M153" s="401">
        <f t="shared" si="27"/>
        <v>0.23725926218727283</v>
      </c>
      <c r="N153" s="386">
        <f t="shared" si="28"/>
        <v>0.69035873801646652</v>
      </c>
      <c r="O153" s="401">
        <f t="shared" si="29"/>
        <v>7.0328108406923551E-2</v>
      </c>
      <c r="P153" s="386">
        <f t="shared" si="30"/>
        <v>0.65739652095484047</v>
      </c>
      <c r="Q153" s="403">
        <f t="shared" si="33"/>
        <v>-2.9912152606294169E-2</v>
      </c>
      <c r="R153" s="403">
        <f t="shared" si="34"/>
        <v>0.83673098120686817</v>
      </c>
      <c r="S153" s="371">
        <f t="shared" si="35"/>
        <v>-9.4280904294792873E-3</v>
      </c>
      <c r="T153" s="403">
        <f t="shared" si="36"/>
        <v>0.20260926182890537</v>
      </c>
      <c r="U153" s="610">
        <f t="shared" si="37"/>
        <v>0.79739073817109463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0.6801823283268682</v>
      </c>
      <c r="C154" s="386">
        <f t="shared" si="23"/>
        <v>6.328530419813938E-2</v>
      </c>
      <c r="D154" s="401">
        <f t="shared" si="24"/>
        <v>1.0434637998796292E-4</v>
      </c>
      <c r="E154" s="386">
        <f t="shared" ref="E154:E185" si="41">C154+$B$13*B154+$B$13*D154</f>
        <v>-9.6167690973312618E-3</v>
      </c>
      <c r="F154" s="401">
        <f t="shared" ref="F154:F186" si="42">$B$14*E154</f>
        <v>-1.2240175276806242E-2</v>
      </c>
      <c r="G154" s="403"/>
      <c r="H154" s="403"/>
      <c r="I154" s="403"/>
      <c r="J154" s="375"/>
      <c r="L154" s="385">
        <v>0.20000000000000018</v>
      </c>
      <c r="M154" s="401">
        <f t="shared" si="27"/>
        <v>0.25414189730202785</v>
      </c>
      <c r="N154" s="386">
        <f t="shared" si="28"/>
        <v>0.6801823283268682</v>
      </c>
      <c r="O154" s="401">
        <f t="shared" si="29"/>
        <v>6.328530419813938E-2</v>
      </c>
      <c r="P154" s="386">
        <f t="shared" si="30"/>
        <v>0.64616563805476623</v>
      </c>
      <c r="Q154" s="403">
        <f t="shared" si="33"/>
        <v>-3.1754921049554533E-2</v>
      </c>
      <c r="R154" s="403">
        <f t="shared" si="34"/>
        <v>0.82243637001064607</v>
      </c>
      <c r="S154" s="371">
        <f t="shared" si="35"/>
        <v>-8.499145069970012E-3</v>
      </c>
      <c r="T154" s="403">
        <f t="shared" si="36"/>
        <v>0.21781769610887847</v>
      </c>
      <c r="U154" s="610">
        <f t="shared" si="37"/>
        <v>0.78218230389112153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0.66881504410127857</v>
      </c>
      <c r="C155" s="386">
        <f t="shared" ref="C155:C197" si="44">0.5*SIGN(2*A155+$B$6)*ERF((2.563*(ABS(2*A155+$B$6)))/(2*SQRT(2)*$B$7))-0.5*SIGN(2*A155-$B$6)*ERF((2.563*(ABS(2*A155-$B$6)))/(2*SQRT(2)*$B$7))</f>
        <v>5.6802486944355302E-2</v>
      </c>
      <c r="D155" s="401">
        <f t="shared" ref="D155:D197" si="45">0.5*SIGN(2*(A155+$B$6)+$B$6)*ERF((2.563*(ABS(2*(A155+$B$6)+$B$6)))/(2*SQRT(2)*$B$7))-0.5*SIGN(2*(A155+$B$6)-$B$6)*ERF((2.563*(ABS(2*(A155+$B$6)-$B$6)))/(2*SQRT(2)*$B$7))</f>
        <v>8.4015106228629843E-5</v>
      </c>
      <c r="E155" s="386">
        <f t="shared" si="41"/>
        <v>-1.4879246734508994E-2</v>
      </c>
      <c r="F155" s="401">
        <f t="shared" si="42"/>
        <v>-1.8938230311444013E-2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0.27159042962796309</v>
      </c>
      <c r="N155" s="386">
        <f t="shared" ref="N155:N218" si="47">0.5*SIGN(2*L155+$B$6)*ERF((2.563*(ABS(2*L155+$B$6)))/(2*SQRT(2)*$B$7))-0.5*SIGN(2*L155-$B$6)*ERF((2.563*(ABS(2*L155-$B$6)))/(2*SQRT(2)*$B$7))</f>
        <v>0.66881504410127857</v>
      </c>
      <c r="O155" s="401">
        <f t="shared" ref="O155:O218" si="48">0.5*SIGN(2*(L155+$B$6)+$B$6)*ERF((2.563*(ABS(2*(L155+$B$6)+$B$6)))/(2*SQRT(2)*$B$7))-0.5*SIGN(2*(L155+$B$6)-$B$6)*ERF((2.563*(ABS(2*(L155+$B$6)-$B$6)))/(2*SQRT(2)*$B$7))</f>
        <v>5.6802486944355302E-2</v>
      </c>
      <c r="P155" s="386">
        <f t="shared" ref="P155:P218" si="49">N155+$B$13*M155+$B$13*O155</f>
        <v>0.63362322664581427</v>
      </c>
      <c r="Q155" s="403">
        <f t="shared" si="33"/>
        <v>-3.3597984140228299E-2</v>
      </c>
      <c r="R155" s="403">
        <f t="shared" si="34"/>
        <v>0.80647245193321293</v>
      </c>
      <c r="S155" s="371">
        <f t="shared" si="35"/>
        <v>-7.6407825668677364E-3</v>
      </c>
      <c r="T155" s="403">
        <f t="shared" si="36"/>
        <v>0.2347663147738831</v>
      </c>
      <c r="U155" s="610">
        <f t="shared" si="37"/>
        <v>0.7652336852261169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0.65631644482070461</v>
      </c>
      <c r="C156" s="386">
        <f t="shared" si="44"/>
        <v>5.0853111370274207E-2</v>
      </c>
      <c r="D156" s="401">
        <f t="shared" si="45"/>
        <v>6.745464616614294E-5</v>
      </c>
      <c r="E156" s="386">
        <f t="shared" si="41"/>
        <v>-1.9487450819218263E-2</v>
      </c>
      <c r="F156" s="401">
        <f t="shared" si="42"/>
        <v>-2.4803529263437037E-2</v>
      </c>
      <c r="G156" s="403"/>
      <c r="H156" s="403"/>
      <c r="I156" s="403"/>
      <c r="J156" s="375"/>
      <c r="L156" s="385">
        <v>0.25</v>
      </c>
      <c r="M156" s="401">
        <f t="shared" si="46"/>
        <v>0.28956398710481834</v>
      </c>
      <c r="N156" s="386">
        <f t="shared" si="47"/>
        <v>0.65631644482070461</v>
      </c>
      <c r="O156" s="401">
        <f t="shared" si="48"/>
        <v>5.0853111370274207E-2</v>
      </c>
      <c r="P156" s="386">
        <f t="shared" si="49"/>
        <v>0.61983607090369874</v>
      </c>
      <c r="Q156" s="403">
        <f t="shared" si="33"/>
        <v>-3.5424775620109684E-2</v>
      </c>
      <c r="R156" s="403">
        <f t="shared" si="34"/>
        <v>0.78892422953709129</v>
      </c>
      <c r="S156" s="371">
        <f t="shared" si="35"/>
        <v>-6.8503807153986193E-3</v>
      </c>
      <c r="T156" s="403">
        <f t="shared" si="36"/>
        <v>0.25335092679841709</v>
      </c>
      <c r="U156" s="610">
        <f t="shared" si="37"/>
        <v>0.74664907320158291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0.64275154774675469</v>
      </c>
      <c r="C157" s="386">
        <f t="shared" si="44"/>
        <v>4.5409706759411916E-2</v>
      </c>
      <c r="D157" s="401">
        <f t="shared" si="45"/>
        <v>5.400568158259178E-5</v>
      </c>
      <c r="E157" s="386">
        <f t="shared" si="41"/>
        <v>-2.3475748906703491E-2</v>
      </c>
      <c r="F157" s="401">
        <f t="shared" si="42"/>
        <v>-2.9879814984024585E-2</v>
      </c>
      <c r="G157" s="403"/>
      <c r="H157" s="403"/>
      <c r="I157" s="403"/>
      <c r="J157" s="375"/>
      <c r="L157" s="385">
        <v>0.27500000000000036</v>
      </c>
      <c r="M157" s="401">
        <f t="shared" si="46"/>
        <v>0.30801606883909416</v>
      </c>
      <c r="N157" s="386">
        <f t="shared" si="47"/>
        <v>0.64275154774675469</v>
      </c>
      <c r="O157" s="401">
        <f t="shared" si="48"/>
        <v>4.5409706759411916E-2</v>
      </c>
      <c r="P157" s="386">
        <f t="shared" si="49"/>
        <v>0.60487711516538234</v>
      </c>
      <c r="Q157" s="403">
        <f t="shared" si="33"/>
        <v>-3.7216727631238768E-2</v>
      </c>
      <c r="R157" s="403">
        <f t="shared" si="34"/>
        <v>0.76988454600701761</v>
      </c>
      <c r="S157" s="371">
        <f t="shared" si="35"/>
        <v>-6.1250317502288924E-3</v>
      </c>
      <c r="T157" s="403">
        <f t="shared" si="36"/>
        <v>0.27345721337445006</v>
      </c>
      <c r="U157" s="610">
        <f t="shared" si="37"/>
        <v>0.72654278662554994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0.62819033492970466</v>
      </c>
      <c r="C158" s="386">
        <f t="shared" si="44"/>
        <v>4.0444201961391202E-2</v>
      </c>
      <c r="D158" s="401">
        <f t="shared" si="45"/>
        <v>4.3116030583045806E-5</v>
      </c>
      <c r="E158" s="386">
        <f t="shared" si="41"/>
        <v>-2.6879652512619968E-2</v>
      </c>
      <c r="F158" s="401">
        <f t="shared" si="42"/>
        <v>-3.4212286351495882E-2</v>
      </c>
      <c r="G158" s="403"/>
      <c r="H158" s="403"/>
      <c r="I158" s="403"/>
      <c r="J158" s="375"/>
      <c r="L158" s="385">
        <v>0.30000000000000027</v>
      </c>
      <c r="M158" s="401">
        <f t="shared" si="46"/>
        <v>0.32689466627180586</v>
      </c>
      <c r="N158" s="386">
        <f t="shared" si="47"/>
        <v>0.62819033492970466</v>
      </c>
      <c r="O158" s="401">
        <f t="shared" si="48"/>
        <v>4.0444201961391202E-2</v>
      </c>
      <c r="P158" s="386">
        <f t="shared" si="49"/>
        <v>0.588824923123349</v>
      </c>
      <c r="Q158" s="403">
        <f t="shared" si="33"/>
        <v>-3.8953205310784264E-2</v>
      </c>
      <c r="R158" s="403">
        <f t="shared" si="34"/>
        <v>0.7494533968151369</v>
      </c>
      <c r="S158" s="371">
        <f t="shared" si="35"/>
        <v>-5.4616096472623445E-3</v>
      </c>
      <c r="T158" s="403">
        <f t="shared" si="36"/>
        <v>0.29496141814290977</v>
      </c>
      <c r="U158" s="610">
        <f t="shared" si="37"/>
        <v>0.70503858185709023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0.61270722132133892</v>
      </c>
      <c r="C159" s="386">
        <f t="shared" si="44"/>
        <v>3.5928227590371564E-2</v>
      </c>
      <c r="D159" s="401">
        <f t="shared" si="45"/>
        <v>3.4324838959876036E-5</v>
      </c>
      <c r="E159" s="386">
        <f t="shared" si="41"/>
        <v>-2.9735456221467046E-2</v>
      </c>
      <c r="F159" s="401">
        <f t="shared" si="42"/>
        <v>-3.7847138930221312E-2</v>
      </c>
      <c r="G159" s="403"/>
      <c r="H159" s="403"/>
      <c r="I159" s="403"/>
      <c r="J159" s="375"/>
      <c r="L159" s="385">
        <v>0.32500000000000018</v>
      </c>
      <c r="M159" s="401">
        <f t="shared" si="46"/>
        <v>0.34614244667872651</v>
      </c>
      <c r="N159" s="386">
        <f t="shared" si="47"/>
        <v>0.61270722132133892</v>
      </c>
      <c r="O159" s="401">
        <f t="shared" si="48"/>
        <v>3.5928227590371564E-2</v>
      </c>
      <c r="P159" s="386">
        <f t="shared" si="49"/>
        <v>0.57176309388915281</v>
      </c>
      <c r="Q159" s="403">
        <f t="shared" si="33"/>
        <v>-4.0611453692433123E-2</v>
      </c>
      <c r="R159" s="403">
        <f t="shared" si="34"/>
        <v>0.72773718648962826</v>
      </c>
      <c r="S159" s="371">
        <f t="shared" si="35"/>
        <v>-4.8568314635142867E-3</v>
      </c>
      <c r="T159" s="403">
        <f t="shared" si="36"/>
        <v>0.3177310986663191</v>
      </c>
      <c r="U159" s="610">
        <f t="shared" si="37"/>
        <v>0.6822689013336809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0.59638048826087164</v>
      </c>
      <c r="C160" s="386">
        <f t="shared" si="44"/>
        <v>3.1833393348171646E-2</v>
      </c>
      <c r="D160" s="401">
        <f t="shared" si="45"/>
        <v>2.7248799950529978E-5</v>
      </c>
      <c r="E160" s="386">
        <f t="shared" si="41"/>
        <v>-3.2079898176948451E-2</v>
      </c>
      <c r="F160" s="401">
        <f t="shared" si="42"/>
        <v>-4.0831132844492822E-2</v>
      </c>
      <c r="G160" s="403"/>
      <c r="H160" s="403"/>
      <c r="I160" s="403"/>
      <c r="J160" s="375"/>
      <c r="L160" s="385">
        <v>0.35000000000000009</v>
      </c>
      <c r="M160" s="401">
        <f t="shared" si="46"/>
        <v>0.36569699845749415</v>
      </c>
      <c r="N160" s="386">
        <f t="shared" si="47"/>
        <v>0.59638048826087164</v>
      </c>
      <c r="O160" s="401">
        <f t="shared" si="48"/>
        <v>3.1833393348171646E-2</v>
      </c>
      <c r="P160" s="386">
        <f t="shared" si="49"/>
        <v>0.55377963947446551</v>
      </c>
      <c r="Q160" s="403">
        <f t="shared" si="33"/>
        <v>-4.216655871146769E-2</v>
      </c>
      <c r="R160" s="403">
        <f t="shared" si="34"/>
        <v>0.70484793627571674</v>
      </c>
      <c r="S160" s="371">
        <f t="shared" si="35"/>
        <v>-4.3073127024237223E-3</v>
      </c>
      <c r="T160" s="403">
        <f t="shared" si="36"/>
        <v>0.34162593513817463</v>
      </c>
      <c r="U160" s="610">
        <f t="shared" si="37"/>
        <v>0.65837406486182537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0.57929168710344503</v>
      </c>
      <c r="C161" s="386">
        <f t="shared" si="44"/>
        <v>2.8131538986333804E-2</v>
      </c>
      <c r="D161" s="401">
        <f t="shared" si="45"/>
        <v>2.1570198506348781E-5</v>
      </c>
      <c r="E161" s="386">
        <f t="shared" si="41"/>
        <v>-3.3949843929278169E-2</v>
      </c>
      <c r="F161" s="401">
        <f t="shared" si="42"/>
        <v>-4.3211190380966977E-2</v>
      </c>
      <c r="G161" s="403"/>
      <c r="H161" s="403"/>
      <c r="I161" s="403"/>
      <c r="J161" s="375"/>
      <c r="L161" s="385">
        <v>0.375</v>
      </c>
      <c r="M161" s="401">
        <f t="shared" si="46"/>
        <v>0.38549113670996649</v>
      </c>
      <c r="N161" s="386">
        <f t="shared" si="47"/>
        <v>0.57929168710344503</v>
      </c>
      <c r="O161" s="401">
        <f t="shared" si="48"/>
        <v>2.8131538986333804E-2</v>
      </c>
      <c r="P161" s="386">
        <f t="shared" si="49"/>
        <v>0.53496632877818595</v>
      </c>
      <c r="Q161" s="403">
        <f t="shared" si="33"/>
        <v>-4.3591424170688883E-2</v>
      </c>
      <c r="R161" s="403">
        <f t="shared" si="34"/>
        <v>0.68090244916577036</v>
      </c>
      <c r="S161" s="371">
        <f t="shared" si="35"/>
        <v>-3.8096167614283705E-3</v>
      </c>
      <c r="T161" s="403">
        <f t="shared" si="36"/>
        <v>0.3664985917663468</v>
      </c>
      <c r="U161" s="610">
        <f t="shared" si="37"/>
        <v>0.6335014082336532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0.56152501824415313</v>
      </c>
      <c r="C162" s="386">
        <f t="shared" si="44"/>
        <v>2.4794957980673771E-2</v>
      </c>
      <c r="D162" s="401">
        <f t="shared" si="45"/>
        <v>1.7026586201229765E-5</v>
      </c>
      <c r="E162" s="386">
        <f t="shared" si="41"/>
        <v>-3.5381995108039105E-2</v>
      </c>
      <c r="F162" s="401">
        <f t="shared" si="42"/>
        <v>-4.5034025188946634E-2</v>
      </c>
      <c r="G162" s="403"/>
      <c r="H162" s="403"/>
      <c r="I162" s="403"/>
      <c r="J162" s="375"/>
      <c r="L162" s="385">
        <v>0.40000000000000036</v>
      </c>
      <c r="M162" s="401">
        <f t="shared" si="46"/>
        <v>0.40545326670583798</v>
      </c>
      <c r="N162" s="386">
        <f t="shared" si="47"/>
        <v>0.56152501824415313</v>
      </c>
      <c r="O162" s="401">
        <f t="shared" si="48"/>
        <v>2.4794957980673771E-2</v>
      </c>
      <c r="P162" s="386">
        <f t="shared" si="49"/>
        <v>0.51541800369053403</v>
      </c>
      <c r="Q162" s="403">
        <f t="shared" si="33"/>
        <v>-4.4856766571712836E-2</v>
      </c>
      <c r="R162" s="403">
        <f t="shared" si="34"/>
        <v>0.65602143944003521</v>
      </c>
      <c r="S162" s="371">
        <f t="shared" si="35"/>
        <v>-3.3602985821758915E-3</v>
      </c>
      <c r="T162" s="403">
        <f t="shared" si="36"/>
        <v>0.39219562571385347</v>
      </c>
      <c r="U162" s="610">
        <f t="shared" si="37"/>
        <v>0.60780437428614653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0.54316669124123595</v>
      </c>
      <c r="C163" s="386">
        <f t="shared" si="44"/>
        <v>2.1796593519269825E-2</v>
      </c>
      <c r="D163" s="401">
        <f t="shared" si="45"/>
        <v>1.3401904603083103E-5</v>
      </c>
      <c r="E163" s="386">
        <f t="shared" si="41"/>
        <v>-3.6412623911340883E-2</v>
      </c>
      <c r="F163" s="401">
        <f t="shared" si="42"/>
        <v>-4.6345804339518071E-2</v>
      </c>
      <c r="G163" s="403"/>
      <c r="H163" s="403"/>
      <c r="I163" s="403"/>
      <c r="J163" s="375"/>
      <c r="L163" s="385">
        <v>0.42500000000000027</v>
      </c>
      <c r="M163" s="401">
        <f t="shared" si="46"/>
        <v>0.42550780193560706</v>
      </c>
      <c r="N163" s="386">
        <f t="shared" si="47"/>
        <v>0.54316669124123595</v>
      </c>
      <c r="O163" s="401">
        <f t="shared" si="48"/>
        <v>2.1796593519269825E-2</v>
      </c>
      <c r="P163" s="386">
        <f t="shared" si="49"/>
        <v>0.49523187341331154</v>
      </c>
      <c r="Q163" s="403">
        <f t="shared" si="33"/>
        <v>-4.5931129747048619E-2</v>
      </c>
      <c r="R163" s="403">
        <f t="shared" si="34"/>
        <v>0.63032863448101673</v>
      </c>
      <c r="S163" s="371">
        <f t="shared" si="35"/>
        <v>-2.9559426808031253E-3</v>
      </c>
      <c r="T163" s="403">
        <f t="shared" si="36"/>
        <v>0.418558437946835</v>
      </c>
      <c r="U163" s="610">
        <f t="shared" si="37"/>
        <v>0.581441562053165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0.52430427214437936</v>
      </c>
      <c r="C164" s="386">
        <f t="shared" si="44"/>
        <v>1.9110206891606807E-2</v>
      </c>
      <c r="D164" s="401">
        <f t="shared" si="45"/>
        <v>1.0518887728294679E-5</v>
      </c>
      <c r="E164" s="386">
        <f t="shared" si="41"/>
        <v>-3.7077333959745488E-2</v>
      </c>
      <c r="F164" s="401">
        <f t="shared" si="42"/>
        <v>-4.7191843941631902E-2</v>
      </c>
      <c r="G164" s="403"/>
      <c r="H164" s="403"/>
      <c r="I164" s="403"/>
      <c r="J164" s="375"/>
      <c r="L164" s="385">
        <v>0.45000000000000018</v>
      </c>
      <c r="M164" s="401">
        <f t="shared" si="46"/>
        <v>0.44557563264687999</v>
      </c>
      <c r="N164" s="386">
        <f t="shared" si="47"/>
        <v>0.52430427214437936</v>
      </c>
      <c r="O164" s="401">
        <f t="shared" si="48"/>
        <v>1.9110206891606807E-2</v>
      </c>
      <c r="P164" s="386">
        <f t="shared" si="49"/>
        <v>0.47450679353288089</v>
      </c>
      <c r="Q164" s="403">
        <f t="shared" si="33"/>
        <v>-4.6780921238332503E-2</v>
      </c>
      <c r="R164" s="403">
        <f t="shared" si="34"/>
        <v>0.60394985718119787</v>
      </c>
      <c r="S164" s="371">
        <f t="shared" si="35"/>
        <v>-2.5931957858226491E-3</v>
      </c>
      <c r="T164" s="403">
        <f t="shared" si="36"/>
        <v>0.4454242598429573</v>
      </c>
      <c r="U164" s="610">
        <f t="shared" si="37"/>
        <v>0.5545757401570427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0.50502602447227463</v>
      </c>
      <c r="C165" s="386">
        <f t="shared" si="44"/>
        <v>1.6710518805733265E-2</v>
      </c>
      <c r="D165" s="401">
        <f t="shared" si="45"/>
        <v>8.2325876121225328E-6</v>
      </c>
      <c r="E165" s="386">
        <f t="shared" si="41"/>
        <v>-3.7410847661967679E-2</v>
      </c>
      <c r="F165" s="401">
        <f t="shared" si="42"/>
        <v>-4.7616338502237399E-2</v>
      </c>
      <c r="G165" s="403"/>
      <c r="H165" s="403"/>
      <c r="I165" s="403"/>
      <c r="J165" s="375"/>
      <c r="L165" s="385">
        <v>0.47500000000000009</v>
      </c>
      <c r="M165" s="401">
        <f t="shared" si="46"/>
        <v>0.46557464002507976</v>
      </c>
      <c r="N165" s="386">
        <f t="shared" si="47"/>
        <v>0.50502602447227463</v>
      </c>
      <c r="O165" s="401">
        <f t="shared" si="48"/>
        <v>1.6710518805733265E-2</v>
      </c>
      <c r="P165" s="386">
        <f t="shared" si="49"/>
        <v>0.45334253675211267</v>
      </c>
      <c r="Q165" s="403">
        <f t="shared" si="33"/>
        <v>-4.7370472350272474E-2</v>
      </c>
      <c r="R165" s="403">
        <f t="shared" si="34"/>
        <v>0.57701209773433459</v>
      </c>
      <c r="S165" s="371">
        <f t="shared" si="35"/>
        <v>-2.2687943539850281E-3</v>
      </c>
      <c r="T165" s="403">
        <f t="shared" si="36"/>
        <v>0.47262716896992296</v>
      </c>
      <c r="U165" s="610">
        <f t="shared" si="37"/>
        <v>0.52737283103007704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0.48542025054272736</v>
      </c>
      <c r="C166" s="386">
        <f t="shared" si="44"/>
        <v>1.4573324546672428E-2</v>
      </c>
      <c r="D166" s="401">
        <f t="shared" si="45"/>
        <v>6.4248806468936159E-6</v>
      </c>
      <c r="E166" s="386">
        <f t="shared" si="41"/>
        <v>-3.7446819882205079E-2</v>
      </c>
      <c r="F166" s="401">
        <f t="shared" si="42"/>
        <v>-4.7662123762998609E-2</v>
      </c>
      <c r="G166" s="403"/>
      <c r="H166" s="403"/>
      <c r="I166" s="403"/>
      <c r="J166" s="375"/>
      <c r="L166" s="385">
        <v>0.5</v>
      </c>
      <c r="M166" s="401">
        <f t="shared" si="46"/>
        <v>0.48542025054272736</v>
      </c>
      <c r="N166" s="386">
        <f t="shared" si="47"/>
        <v>0.48542025054272736</v>
      </c>
      <c r="O166" s="401">
        <f t="shared" si="48"/>
        <v>1.4573324546672428E-2</v>
      </c>
      <c r="P166" s="386">
        <f t="shared" si="49"/>
        <v>0.43183906247353754</v>
      </c>
      <c r="Q166" s="403">
        <f t="shared" si="33"/>
        <v>-4.7662123762998609E-2</v>
      </c>
      <c r="R166" s="403">
        <f t="shared" si="34"/>
        <v>0.54964258396457</v>
      </c>
      <c r="S166" s="371">
        <f t="shared" si="35"/>
        <v>-1.979587269854797E-3</v>
      </c>
      <c r="T166" s="403">
        <f t="shared" si="36"/>
        <v>0.49999912706828342</v>
      </c>
      <c r="U166" s="610">
        <f t="shared" si="37"/>
        <v>0.50000087293171658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0.46557464002507942</v>
      </c>
      <c r="C167" s="386">
        <f t="shared" si="44"/>
        <v>1.2675584219619951E-2</v>
      </c>
      <c r="D167" s="401">
        <f t="shared" si="45"/>
        <v>4.9998258350725244E-6</v>
      </c>
      <c r="E167" s="386">
        <f t="shared" si="41"/>
        <v>-3.7217677387945854E-2</v>
      </c>
      <c r="F167" s="401">
        <f t="shared" si="42"/>
        <v>-4.7370472350272495E-2</v>
      </c>
      <c r="G167" s="403"/>
      <c r="H167" s="403"/>
      <c r="I167" s="403"/>
      <c r="J167" s="375"/>
      <c r="L167" s="385">
        <v>0.52500000000000036</v>
      </c>
      <c r="M167" s="401">
        <f t="shared" si="46"/>
        <v>0.50502602447227496</v>
      </c>
      <c r="N167" s="386">
        <f t="shared" si="47"/>
        <v>0.46557464002507942</v>
      </c>
      <c r="O167" s="401">
        <f t="shared" si="48"/>
        <v>1.2675584219619951E-2</v>
      </c>
      <c r="P167" s="386">
        <f t="shared" si="49"/>
        <v>0.4100957926137247</v>
      </c>
      <c r="Q167" s="403">
        <f t="shared" si="33"/>
        <v>-4.761633850223735E-2</v>
      </c>
      <c r="R167" s="403">
        <f t="shared" si="34"/>
        <v>0.52196785958662228</v>
      </c>
      <c r="S167" s="371">
        <f t="shared" si="35"/>
        <v>-1.7225540627134532E-3</v>
      </c>
      <c r="T167" s="403">
        <f t="shared" si="36"/>
        <v>0.52737103297832855</v>
      </c>
      <c r="U167" s="610">
        <f t="shared" si="37"/>
        <v>0.47262896702167145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0.4455756326468796</v>
      </c>
      <c r="C168" s="386">
        <f t="shared" si="44"/>
        <v>1.0995489594062935E-2</v>
      </c>
      <c r="D168" s="401">
        <f t="shared" si="45"/>
        <v>3.8797592116779356E-6</v>
      </c>
      <c r="E168" s="386">
        <f t="shared" si="41"/>
        <v>-3.6754483292568349E-2</v>
      </c>
      <c r="F168" s="401">
        <f t="shared" si="42"/>
        <v>-4.6780921238332447E-2</v>
      </c>
      <c r="G168" s="403"/>
      <c r="H168" s="403"/>
      <c r="I168" s="403"/>
      <c r="J168" s="375"/>
      <c r="L168" s="385">
        <v>0.55000000000000027</v>
      </c>
      <c r="M168" s="401">
        <f t="shared" si="46"/>
        <v>0.5243042721443798</v>
      </c>
      <c r="N168" s="386">
        <f t="shared" si="47"/>
        <v>0.4455756326468796</v>
      </c>
      <c r="O168" s="401">
        <f t="shared" si="48"/>
        <v>1.0995489594062935E-2</v>
      </c>
      <c r="P168" s="386">
        <f t="shared" si="49"/>
        <v>0.3882109011061361</v>
      </c>
      <c r="Q168" s="403">
        <f t="shared" si="33"/>
        <v>-4.7191843941631929E-2</v>
      </c>
      <c r="R168" s="403">
        <f t="shared" si="34"/>
        <v>0.49411287988859565</v>
      </c>
      <c r="S168" s="371">
        <f t="shared" si="35"/>
        <v>-1.494818994903796E-3</v>
      </c>
      <c r="T168" s="403">
        <f t="shared" si="36"/>
        <v>0.55457378304794003</v>
      </c>
      <c r="U168" s="610">
        <f t="shared" si="37"/>
        <v>0.44542621695205997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0.42550780193560678</v>
      </c>
      <c r="C169" s="386">
        <f t="shared" si="44"/>
        <v>9.5125092798405975E-3</v>
      </c>
      <c r="D169" s="401">
        <f t="shared" si="45"/>
        <v>3.0020212191672613E-6</v>
      </c>
      <c r="E169" s="386">
        <f t="shared" si="41"/>
        <v>-3.6086825488023749E-2</v>
      </c>
      <c r="F169" s="401">
        <f t="shared" si="42"/>
        <v>-4.5931129747048598E-2</v>
      </c>
      <c r="G169" s="403"/>
      <c r="H169" s="403"/>
      <c r="I169" s="403"/>
      <c r="J169" s="375"/>
      <c r="L169" s="385">
        <v>0.57500000000000018</v>
      </c>
      <c r="M169" s="401">
        <f t="shared" si="46"/>
        <v>0.54316669124123629</v>
      </c>
      <c r="N169" s="386">
        <f t="shared" si="47"/>
        <v>0.42550780193560678</v>
      </c>
      <c r="O169" s="401">
        <f t="shared" si="48"/>
        <v>9.5125092798405975E-3</v>
      </c>
      <c r="P169" s="386">
        <f t="shared" si="49"/>
        <v>0.36628062450686799</v>
      </c>
      <c r="Q169" s="403">
        <f t="shared" si="33"/>
        <v>-4.6345804339518112E-2</v>
      </c>
      <c r="R169" s="403">
        <f t="shared" si="34"/>
        <v>0.46620013427443963</v>
      </c>
      <c r="S169" s="371">
        <f t="shared" si="35"/>
        <v>-1.2936613890936768E-3</v>
      </c>
      <c r="T169" s="403">
        <f t="shared" si="36"/>
        <v>0.58143933145417215</v>
      </c>
      <c r="U169" s="610">
        <f t="shared" si="37"/>
        <v>0.41856066854582785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0.40545326670583764</v>
      </c>
      <c r="C170" s="386">
        <f t="shared" si="44"/>
        <v>8.2074141247860943E-3</v>
      </c>
      <c r="D170" s="401">
        <f t="shared" si="45"/>
        <v>2.3162256166942008E-6</v>
      </c>
      <c r="E170" s="386">
        <f t="shared" si="41"/>
        <v>-3.5242727887276393E-2</v>
      </c>
      <c r="F170" s="401">
        <f t="shared" si="42"/>
        <v>-4.4856766571712878E-2</v>
      </c>
      <c r="G170" s="403"/>
      <c r="H170" s="403"/>
      <c r="I170" s="403"/>
      <c r="J170" s="375"/>
      <c r="L170" s="385">
        <v>0.60000000000000009</v>
      </c>
      <c r="M170" s="401">
        <f t="shared" si="46"/>
        <v>0.56152501824415346</v>
      </c>
      <c r="N170" s="386">
        <f t="shared" si="47"/>
        <v>0.40545326670583764</v>
      </c>
      <c r="O170" s="401">
        <f t="shared" si="48"/>
        <v>8.2074141247860943E-3</v>
      </c>
      <c r="P170" s="386">
        <f t="shared" si="49"/>
        <v>0.34439860094854496</v>
      </c>
      <c r="Q170" s="403">
        <f t="shared" si="33"/>
        <v>-4.50340251889466E-2</v>
      </c>
      <c r="R170" s="403">
        <f t="shared" si="34"/>
        <v>0.4383488048877951</v>
      </c>
      <c r="S170" s="371">
        <f t="shared" si="35"/>
        <v>-1.116522568555837E-3</v>
      </c>
      <c r="T170" s="403">
        <f t="shared" si="36"/>
        <v>0.60780174286970734</v>
      </c>
      <c r="U170" s="610">
        <f t="shared" si="37"/>
        <v>0.39219825713029266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0.38549113670996649</v>
      </c>
      <c r="C171" s="386">
        <f t="shared" si="44"/>
        <v>7.0622848285851192E-3</v>
      </c>
      <c r="D171" s="401">
        <f t="shared" si="45"/>
        <v>1.7819894860826579E-6</v>
      </c>
      <c r="E171" s="386">
        <f t="shared" si="41"/>
        <v>-3.4248583161034733E-2</v>
      </c>
      <c r="F171" s="401">
        <f t="shared" si="42"/>
        <v>-4.3591424170688883E-2</v>
      </c>
      <c r="G171" s="403"/>
      <c r="H171" s="403"/>
      <c r="I171" s="403"/>
      <c r="J171" s="375"/>
      <c r="L171" s="385">
        <v>0.625</v>
      </c>
      <c r="M171" s="401">
        <f t="shared" si="46"/>
        <v>0.57929168710344503</v>
      </c>
      <c r="N171" s="386">
        <f t="shared" si="47"/>
        <v>0.38549113670996649</v>
      </c>
      <c r="O171" s="401">
        <f t="shared" si="48"/>
        <v>7.0622848285851192E-3</v>
      </c>
      <c r="P171" s="386">
        <f t="shared" si="49"/>
        <v>0.3226552443895721</v>
      </c>
      <c r="Q171" s="403">
        <f t="shared" ref="Q171:Q186" si="52">$B$14*P91</f>
        <v>-4.3211190380966991E-2</v>
      </c>
      <c r="R171" s="403">
        <f t="shared" ref="R171:R186" si="53">$B$14*P171</f>
        <v>0.41067397015959317</v>
      </c>
      <c r="S171" s="371">
        <f t="shared" ref="S171:S186" si="54">$B$14*P251</f>
        <v>-9.6100978490667793E-4</v>
      </c>
      <c r="T171" s="403">
        <f t="shared" ref="T171:T186" si="55">1-(Q171+R171+S171)</f>
        <v>0.63349823000628047</v>
      </c>
      <c r="U171" s="610">
        <f t="shared" ref="U171:U186" si="56">1-T171</f>
        <v>0.36650176999371953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0.36569699845749382</v>
      </c>
      <c r="C172" s="386">
        <f t="shared" si="44"/>
        <v>6.0605038225875485E-3</v>
      </c>
      <c r="D172" s="401">
        <f t="shared" si="45"/>
        <v>1.367053997280987E-6</v>
      </c>
      <c r="E172" s="386">
        <f t="shared" si="41"/>
        <v>-3.3129105555018926E-2</v>
      </c>
      <c r="F172" s="401">
        <f t="shared" si="42"/>
        <v>-4.2166558711467711E-2</v>
      </c>
      <c r="G172" s="403"/>
      <c r="H172" s="403"/>
      <c r="I172" s="403"/>
      <c r="J172" s="375"/>
      <c r="L172" s="385">
        <v>0.65000000000000036</v>
      </c>
      <c r="M172" s="401">
        <f t="shared" si="46"/>
        <v>0.59638048826087187</v>
      </c>
      <c r="N172" s="386">
        <f t="shared" si="47"/>
        <v>0.36569699845749382</v>
      </c>
      <c r="O172" s="401">
        <f t="shared" si="48"/>
        <v>6.0605038225875485E-3</v>
      </c>
      <c r="P172" s="386">
        <f t="shared" si="49"/>
        <v>0.30113716068029533</v>
      </c>
      <c r="Q172" s="403">
        <f t="shared" si="52"/>
        <v>-4.0831132844492753E-2</v>
      </c>
      <c r="R172" s="403">
        <f t="shared" si="53"/>
        <v>0.38328586158000499</v>
      </c>
      <c r="S172" s="371">
        <f t="shared" si="54"/>
        <v>-8.2489750240644295E-4</v>
      </c>
      <c r="T172" s="403">
        <f t="shared" si="55"/>
        <v>0.65837016876689414</v>
      </c>
      <c r="U172" s="610">
        <f t="shared" si="56"/>
        <v>0.34162983123310586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0.34614244667872618</v>
      </c>
      <c r="C173" s="386">
        <f t="shared" si="44"/>
        <v>5.1867334750159699E-3</v>
      </c>
      <c r="D173" s="401">
        <f t="shared" si="45"/>
        <v>1.0457348003090061E-6</v>
      </c>
      <c r="E173" s="386">
        <f t="shared" si="41"/>
        <v>-3.1907302308582151E-2</v>
      </c>
      <c r="F173" s="401">
        <f t="shared" si="42"/>
        <v>-4.0611453692433075E-2</v>
      </c>
      <c r="G173" s="403"/>
      <c r="H173" s="403"/>
      <c r="I173" s="403"/>
      <c r="J173" s="375"/>
      <c r="L173" s="385">
        <v>0.67500000000000027</v>
      </c>
      <c r="M173" s="401">
        <f t="shared" si="46"/>
        <v>0.61270722132133915</v>
      </c>
      <c r="N173" s="386">
        <f t="shared" si="47"/>
        <v>0.34614244667872618</v>
      </c>
      <c r="O173" s="401">
        <f t="shared" si="48"/>
        <v>5.1867334750159699E-3</v>
      </c>
      <c r="P173" s="386">
        <f t="shared" si="49"/>
        <v>0.27992661141956449</v>
      </c>
      <c r="Q173" s="403">
        <f t="shared" si="52"/>
        <v>-3.7847138930221333E-2</v>
      </c>
      <c r="R173" s="403">
        <f t="shared" si="53"/>
        <v>0.35628918129777531</v>
      </c>
      <c r="S173" s="371">
        <f t="shared" si="54"/>
        <v>-7.0612639753289685E-4</v>
      </c>
      <c r="T173" s="403">
        <f t="shared" si="55"/>
        <v>0.68226408402997896</v>
      </c>
      <c r="U173" s="610">
        <f t="shared" si="56"/>
        <v>0.31773591597002104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0.32689466627180552</v>
      </c>
      <c r="C174" s="386">
        <f t="shared" si="44"/>
        <v>4.4268826504614833E-3</v>
      </c>
      <c r="D174" s="401">
        <f t="shared" si="45"/>
        <v>7.9764921295799596E-7</v>
      </c>
      <c r="E174" s="386">
        <f t="shared" si="41"/>
        <v>-3.0604462158690029E-2</v>
      </c>
      <c r="F174" s="401">
        <f t="shared" si="42"/>
        <v>-3.8953205310784243E-2</v>
      </c>
      <c r="G174" s="403"/>
      <c r="H174" s="403"/>
      <c r="I174" s="403"/>
      <c r="J174" s="375"/>
      <c r="L174" s="385">
        <v>0.70000000000000018</v>
      </c>
      <c r="M174" s="401">
        <f t="shared" si="46"/>
        <v>0.62819033492970489</v>
      </c>
      <c r="N174" s="386">
        <f t="shared" si="47"/>
        <v>0.32689466627180552</v>
      </c>
      <c r="O174" s="401">
        <f t="shared" si="48"/>
        <v>4.4268826504614833E-3</v>
      </c>
      <c r="P174" s="386">
        <f t="shared" si="49"/>
        <v>0.25910103091377168</v>
      </c>
      <c r="Q174" s="403">
        <f t="shared" si="52"/>
        <v>-3.4212286351495841E-2</v>
      </c>
      <c r="R174" s="403">
        <f t="shared" si="53"/>
        <v>0.32978248730811899</v>
      </c>
      <c r="S174" s="371">
        <f t="shared" si="54"/>
        <v>-6.0280041780629815E-4</v>
      </c>
      <c r="T174" s="403">
        <f t="shared" si="55"/>
        <v>0.70503259946118324</v>
      </c>
      <c r="U174" s="610">
        <f t="shared" si="56"/>
        <v>0.29496740053881676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0.30801606883909383</v>
      </c>
      <c r="C175" s="386">
        <f t="shared" si="44"/>
        <v>3.7680635872491819E-3</v>
      </c>
      <c r="D175" s="401">
        <f t="shared" si="45"/>
        <v>6.0667480694664988E-7</v>
      </c>
      <c r="E175" s="386">
        <f t="shared" si="41"/>
        <v>-2.9240159400828237E-2</v>
      </c>
      <c r="F175" s="401">
        <f t="shared" si="42"/>
        <v>-3.7216727631238761E-2</v>
      </c>
      <c r="G175" s="403"/>
      <c r="H175" s="403"/>
      <c r="I175" s="403"/>
      <c r="J175" s="375"/>
      <c r="L175" s="385">
        <v>0.72500000000000009</v>
      </c>
      <c r="M175" s="401">
        <f t="shared" si="46"/>
        <v>0.64275154774675503</v>
      </c>
      <c r="N175" s="386">
        <f t="shared" si="47"/>
        <v>0.30801606883909383</v>
      </c>
      <c r="O175" s="401">
        <f t="shared" si="48"/>
        <v>3.7680635872491819E-3</v>
      </c>
      <c r="P175" s="386">
        <f t="shared" si="49"/>
        <v>0.23873260078830363</v>
      </c>
      <c r="Q175" s="403">
        <f t="shared" si="52"/>
        <v>-2.9879814984024575E-2</v>
      </c>
      <c r="R175" s="403">
        <f t="shared" si="53"/>
        <v>0.30385765202031989</v>
      </c>
      <c r="S175" s="371">
        <f t="shared" si="54"/>
        <v>-5.1318222547430215E-4</v>
      </c>
      <c r="T175" s="403">
        <f t="shared" si="55"/>
        <v>0.72653534518917895</v>
      </c>
      <c r="U175" s="610">
        <f t="shared" si="56"/>
        <v>0.27346465481082105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0.28956398710481834</v>
      </c>
      <c r="C176" s="386">
        <f t="shared" si="44"/>
        <v>3.1985409618828231E-3</v>
      </c>
      <c r="D176" s="401">
        <f t="shared" si="45"/>
        <v>4.6010059268075665E-7</v>
      </c>
      <c r="E176" s="386">
        <f t="shared" si="41"/>
        <v>-2.7832271986243506E-2</v>
      </c>
      <c r="F176" s="401">
        <f t="shared" si="42"/>
        <v>-3.5424775620109684E-2</v>
      </c>
      <c r="G176" s="403"/>
      <c r="H176" s="403"/>
      <c r="I176" s="403"/>
      <c r="J176" s="375"/>
      <c r="L176" s="385">
        <v>0.75</v>
      </c>
      <c r="M176" s="401">
        <f t="shared" si="46"/>
        <v>0.65631644482070461</v>
      </c>
      <c r="N176" s="386">
        <f t="shared" si="47"/>
        <v>0.28956398710481834</v>
      </c>
      <c r="O176" s="401">
        <f t="shared" si="48"/>
        <v>3.1985409618828231E-3</v>
      </c>
      <c r="P176" s="386">
        <f t="shared" si="49"/>
        <v>0.21888788595422365</v>
      </c>
      <c r="Q176" s="403">
        <f t="shared" si="52"/>
        <v>-2.480352926343703E-2</v>
      </c>
      <c r="R176" s="403">
        <f t="shared" si="53"/>
        <v>0.27859939891795693</v>
      </c>
      <c r="S176" s="371">
        <f t="shared" si="54"/>
        <v>-4.3568733039629716E-4</v>
      </c>
      <c r="T176" s="403">
        <f t="shared" si="55"/>
        <v>0.74663981767587639</v>
      </c>
      <c r="U176" s="610">
        <f t="shared" si="56"/>
        <v>0.25336018232412361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0.27159042962796276</v>
      </c>
      <c r="C177" s="386">
        <f t="shared" si="44"/>
        <v>2.7076748920615845E-3</v>
      </c>
      <c r="D177" s="401">
        <f t="shared" si="45"/>
        <v>3.4793781467090668E-7</v>
      </c>
      <c r="E177" s="386">
        <f t="shared" si="41"/>
        <v>-2.6397012159181967E-2</v>
      </c>
      <c r="F177" s="401">
        <f t="shared" si="42"/>
        <v>-3.359798414022825E-2</v>
      </c>
      <c r="G177" s="403"/>
      <c r="H177" s="403"/>
      <c r="I177" s="403"/>
      <c r="J177" s="375"/>
      <c r="L177" s="385">
        <v>0.77500000000000036</v>
      </c>
      <c r="M177" s="401">
        <f t="shared" si="46"/>
        <v>0.66881504410127879</v>
      </c>
      <c r="N177" s="386">
        <f t="shared" si="47"/>
        <v>0.27159042962796276</v>
      </c>
      <c r="O177" s="401">
        <f t="shared" si="48"/>
        <v>2.7076748920615845E-3</v>
      </c>
      <c r="P177" s="386">
        <f t="shared" si="49"/>
        <v>0.19962753471939837</v>
      </c>
      <c r="Q177" s="403">
        <f t="shared" si="52"/>
        <v>-1.8938230311443961E-2</v>
      </c>
      <c r="R177" s="403">
        <f t="shared" si="53"/>
        <v>0.25408492086185636</v>
      </c>
      <c r="S177" s="371">
        <f t="shared" si="54"/>
        <v>-3.6887719301311936E-4</v>
      </c>
      <c r="T177" s="403">
        <f t="shared" si="55"/>
        <v>0.76522218664260078</v>
      </c>
      <c r="U177" s="610">
        <f t="shared" si="56"/>
        <v>0.23477781335739922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0.25414189730202758</v>
      </c>
      <c r="C178" s="386">
        <f t="shared" si="44"/>
        <v>2.2858594942444799E-3</v>
      </c>
      <c r="D178" s="401">
        <f t="shared" si="45"/>
        <v>2.6236245825872473E-7</v>
      </c>
      <c r="E178" s="386">
        <f t="shared" si="41"/>
        <v>-2.4948968175007268E-2</v>
      </c>
      <c r="F178" s="401">
        <f t="shared" si="42"/>
        <v>-3.1754921049554498E-2</v>
      </c>
      <c r="G178" s="403"/>
      <c r="H178" s="403"/>
      <c r="I178" s="403"/>
      <c r="J178" s="375"/>
      <c r="L178" s="385">
        <v>0.80000000000000027</v>
      </c>
      <c r="M178" s="401">
        <f t="shared" si="46"/>
        <v>0.68018232832686842</v>
      </c>
      <c r="N178" s="386">
        <f t="shared" si="47"/>
        <v>0.25414189730202758</v>
      </c>
      <c r="O178" s="401">
        <f t="shared" si="48"/>
        <v>2.2858594942444799E-3</v>
      </c>
      <c r="P178" s="386">
        <f t="shared" si="49"/>
        <v>0.18100604487363608</v>
      </c>
      <c r="Q178" s="403">
        <f t="shared" si="52"/>
        <v>-1.2240175276806264E-2</v>
      </c>
      <c r="R178" s="403">
        <f t="shared" si="53"/>
        <v>0.23038358236443413</v>
      </c>
      <c r="S178" s="371">
        <f t="shared" si="54"/>
        <v>-3.1145155332709055E-4</v>
      </c>
      <c r="T178" s="403">
        <f t="shared" si="55"/>
        <v>0.78216804446569921</v>
      </c>
      <c r="U178" s="610">
        <f t="shared" si="56"/>
        <v>0.21783195553430079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0.2372592621872725</v>
      </c>
      <c r="C179" s="386">
        <f t="shared" si="44"/>
        <v>1.9244584637123086E-3</v>
      </c>
      <c r="D179" s="401">
        <f t="shared" si="45"/>
        <v>1.9726598599056899E-7</v>
      </c>
      <c r="E179" s="386">
        <f t="shared" si="41"/>
        <v>-2.3501155687202169E-2</v>
      </c>
      <c r="F179" s="401">
        <f t="shared" si="42"/>
        <v>-2.9912152606294155E-2</v>
      </c>
      <c r="G179" s="403"/>
      <c r="H179" s="403"/>
      <c r="I179" s="403"/>
      <c r="J179" s="375"/>
      <c r="L179" s="385">
        <v>0.82500000000000018</v>
      </c>
      <c r="M179" s="401">
        <f t="shared" si="46"/>
        <v>0.69035873801646674</v>
      </c>
      <c r="N179" s="386">
        <f t="shared" si="47"/>
        <v>0.2372592621872725</v>
      </c>
      <c r="O179" s="401">
        <f t="shared" si="48"/>
        <v>1.9244584637123086E-3</v>
      </c>
      <c r="P179" s="386">
        <f t="shared" si="49"/>
        <v>0.16307159659354559</v>
      </c>
      <c r="Q179" s="403">
        <f t="shared" si="52"/>
        <v>-4.6675607076212041E-3</v>
      </c>
      <c r="R179" s="403">
        <f t="shared" si="53"/>
        <v>0.20755670691184133</v>
      </c>
      <c r="S179" s="371">
        <f t="shared" si="54"/>
        <v>-2.6224021600434354E-4</v>
      </c>
      <c r="T179" s="403">
        <f t="shared" si="55"/>
        <v>0.79737309401178424</v>
      </c>
      <c r="U179" s="610">
        <f t="shared" si="56"/>
        <v>0.20262690598821576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0.22097770827289298</v>
      </c>
      <c r="C180" s="386">
        <f t="shared" si="44"/>
        <v>1.6157389894151386E-3</v>
      </c>
      <c r="D180" s="401">
        <f t="shared" si="45"/>
        <v>1.4789463959052895E-7</v>
      </c>
      <c r="E180" s="386">
        <f t="shared" si="41"/>
        <v>-2.2065077445719821E-2</v>
      </c>
      <c r="F180" s="401">
        <f t="shared" si="42"/>
        <v>-2.8084319452659465E-2</v>
      </c>
      <c r="G180" s="403"/>
      <c r="H180" s="403"/>
      <c r="I180" s="403"/>
      <c r="J180" s="375"/>
      <c r="L180" s="385">
        <v>0.85000000000000009</v>
      </c>
      <c r="M180" s="401">
        <f t="shared" si="46"/>
        <v>0.69929062180337986</v>
      </c>
      <c r="N180" s="386">
        <f t="shared" si="47"/>
        <v>0.22097770827289298</v>
      </c>
      <c r="O180" s="401">
        <f t="shared" si="48"/>
        <v>1.6157389894151386E-3</v>
      </c>
      <c r="P180" s="386">
        <f t="shared" si="49"/>
        <v>0.1458659520271948</v>
      </c>
      <c r="Q180" s="403">
        <f t="shared" si="52"/>
        <v>3.8189739100880837E-3</v>
      </c>
      <c r="R180" s="403">
        <f t="shared" si="53"/>
        <v>0.18565744915582366</v>
      </c>
      <c r="S180" s="371">
        <f t="shared" si="54"/>
        <v>-2.2019449562037737E-4</v>
      </c>
      <c r="T180" s="403">
        <f t="shared" si="55"/>
        <v>0.81074377142970866</v>
      </c>
      <c r="U180" s="610">
        <f t="shared" si="56"/>
        <v>0.18925622857029134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0.20532673283774355</v>
      </c>
      <c r="C181" s="386">
        <f t="shared" si="44"/>
        <v>1.352805157022352E-3</v>
      </c>
      <c r="D181" s="401">
        <f t="shared" si="45"/>
        <v>1.1056091941963331E-7</v>
      </c>
      <c r="E181" s="386">
        <f t="shared" si="41"/>
        <v>-2.0650790008834997E-2</v>
      </c>
      <c r="F181" s="401">
        <f t="shared" si="42"/>
        <v>-2.6284221525377498E-2</v>
      </c>
      <c r="G181" s="403"/>
      <c r="H181" s="403"/>
      <c r="I181" s="403"/>
      <c r="J181" s="375"/>
      <c r="L181" s="385">
        <v>0.875</v>
      </c>
      <c r="M181" s="401">
        <f t="shared" si="46"/>
        <v>0.70693064084525481</v>
      </c>
      <c r="N181" s="386">
        <f t="shared" si="47"/>
        <v>0.20532673283774355</v>
      </c>
      <c r="O181" s="401">
        <f t="shared" si="48"/>
        <v>1.352805157022352E-3</v>
      </c>
      <c r="P181" s="386">
        <f t="shared" si="49"/>
        <v>0.12942442045351696</v>
      </c>
      <c r="Q181" s="403">
        <f t="shared" si="52"/>
        <v>1.3255826990636927E-2</v>
      </c>
      <c r="R181" s="403">
        <f t="shared" si="53"/>
        <v>0.16473075056878903</v>
      </c>
      <c r="S181" s="371">
        <f t="shared" si="54"/>
        <v>-1.8437850023074681E-4</v>
      </c>
      <c r="T181" s="403">
        <f t="shared" si="55"/>
        <v>0.82219780094080486</v>
      </c>
      <c r="U181" s="610">
        <f t="shared" si="56"/>
        <v>0.17780219905919514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0.19033020618954855</v>
      </c>
      <c r="C182" s="386">
        <f t="shared" si="44"/>
        <v>1.1295318353924944E-3</v>
      </c>
      <c r="D182" s="401">
        <f t="shared" si="45"/>
        <v>8.2413645019485671E-8</v>
      </c>
      <c r="E182" s="386">
        <f t="shared" si="41"/>
        <v>-1.9266976233911097E-2</v>
      </c>
      <c r="F182" s="401">
        <f t="shared" si="42"/>
        <v>-2.4522910321573312E-2</v>
      </c>
      <c r="G182" s="403"/>
      <c r="H182" s="403"/>
      <c r="I182" s="403"/>
      <c r="J182" s="375"/>
      <c r="L182" s="385">
        <v>0.90000000000000036</v>
      </c>
      <c r="M182" s="401">
        <f t="shared" si="46"/>
        <v>0.71323812452522484</v>
      </c>
      <c r="N182" s="386">
        <f t="shared" si="47"/>
        <v>0.19033020618954855</v>
      </c>
      <c r="O182" s="401">
        <f t="shared" si="48"/>
        <v>1.1295318353924944E-3</v>
      </c>
      <c r="P182" s="386">
        <f t="shared" si="49"/>
        <v>0.11377588698822547</v>
      </c>
      <c r="Q182" s="403">
        <f t="shared" si="52"/>
        <v>2.3675905264913571E-2</v>
      </c>
      <c r="R182" s="403">
        <f t="shared" si="53"/>
        <v>0.14481337598055125</v>
      </c>
      <c r="S182" s="371">
        <f t="shared" si="54"/>
        <v>-1.5396040631741718E-4</v>
      </c>
      <c r="T182" s="403">
        <f t="shared" si="55"/>
        <v>0.83166467916085263</v>
      </c>
      <c r="U182" s="610">
        <f t="shared" si="56"/>
        <v>0.16833532083914737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0.17600648673352937</v>
      </c>
      <c r="C183" s="386">
        <f t="shared" si="44"/>
        <v>9.4049988748196034E-4</v>
      </c>
      <c r="D183" s="401">
        <f t="shared" si="45"/>
        <v>6.1255372441060274E-8</v>
      </c>
      <c r="E183" s="386">
        <f t="shared" si="41"/>
        <v>-1.7921022378111186E-2</v>
      </c>
      <c r="F183" s="401">
        <f t="shared" si="42"/>
        <v>-2.2809787032166687E-2</v>
      </c>
      <c r="G183" s="403"/>
      <c r="H183" s="403"/>
      <c r="I183" s="403"/>
      <c r="J183" s="375"/>
      <c r="L183" s="385">
        <v>0.92500000000000027</v>
      </c>
      <c r="M183" s="401">
        <f t="shared" si="46"/>
        <v>0.71817937511496655</v>
      </c>
      <c r="N183" s="386">
        <f t="shared" si="47"/>
        <v>0.17600648673352937</v>
      </c>
      <c r="O183" s="401">
        <f t="shared" si="48"/>
        <v>9.4049988748196034E-4</v>
      </c>
      <c r="P183" s="386">
        <f t="shared" si="49"/>
        <v>9.894290194664683E-2</v>
      </c>
      <c r="Q183" s="403">
        <f t="shared" si="52"/>
        <v>3.5108089595545476E-2</v>
      </c>
      <c r="R183" s="403">
        <f t="shared" si="53"/>
        <v>0.125934027318894</v>
      </c>
      <c r="S183" s="371">
        <f t="shared" si="54"/>
        <v>-1.2820385410973771E-4</v>
      </c>
      <c r="T183" s="403">
        <f t="shared" si="55"/>
        <v>0.83908608693967024</v>
      </c>
      <c r="U183" s="610">
        <f t="shared" si="56"/>
        <v>0.16091391306032976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0.16236858756960121</v>
      </c>
      <c r="C184" s="386">
        <f t="shared" si="44"/>
        <v>7.8093339926305072E-4</v>
      </c>
      <c r="D184" s="401">
        <f t="shared" si="45"/>
        <v>4.5397940684477334E-8</v>
      </c>
      <c r="E184" s="386">
        <f t="shared" si="41"/>
        <v>-1.6619098707180639E-2</v>
      </c>
      <c r="F184" s="401">
        <f t="shared" si="42"/>
        <v>-2.1152705140324735E-2</v>
      </c>
      <c r="G184" s="403"/>
      <c r="H184" s="403"/>
      <c r="I184" s="403"/>
      <c r="J184" s="375"/>
      <c r="L184" s="385">
        <v>0.95000000000000018</v>
      </c>
      <c r="M184" s="401">
        <f t="shared" si="46"/>
        <v>0.72172791949801418</v>
      </c>
      <c r="N184" s="386">
        <f t="shared" si="47"/>
        <v>0.16236858756960121</v>
      </c>
      <c r="O184" s="401">
        <f t="shared" si="48"/>
        <v>7.8093339926305072E-4</v>
      </c>
      <c r="P184" s="386">
        <f t="shared" si="49"/>
        <v>8.4941827192086983E-2</v>
      </c>
      <c r="Q184" s="403">
        <f t="shared" si="52"/>
        <v>4.7576702575082286E-2</v>
      </c>
      <c r="R184" s="403">
        <f t="shared" si="53"/>
        <v>0.10811352988103437</v>
      </c>
      <c r="S184" s="371">
        <f t="shared" si="54"/>
        <v>-1.0645956962639204E-4</v>
      </c>
      <c r="T184" s="403">
        <f t="shared" si="55"/>
        <v>0.84441622711350972</v>
      </c>
      <c r="U184" s="610">
        <f t="shared" si="56"/>
        <v>0.15558377288649028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0.14942439015795145</v>
      </c>
      <c r="C185" s="386">
        <f t="shared" si="44"/>
        <v>6.4663948172311025E-4</v>
      </c>
      <c r="D185" s="401">
        <f t="shared" si="45"/>
        <v>3.3548597511146028E-8</v>
      </c>
      <c r="E185" s="386">
        <f t="shared" si="41"/>
        <v>-1.5366242578450083E-2</v>
      </c>
      <c r="F185" s="401">
        <f t="shared" si="42"/>
        <v>-1.9558076169089625E-2</v>
      </c>
      <c r="G185" s="403"/>
      <c r="H185" s="403"/>
      <c r="I185" s="403"/>
      <c r="J185" s="375"/>
      <c r="L185" s="385">
        <v>0.97500000000000009</v>
      </c>
      <c r="M185" s="401">
        <f t="shared" si="46"/>
        <v>0.72386470644933687</v>
      </c>
      <c r="N185" s="386">
        <f t="shared" si="47"/>
        <v>0.14942439015795145</v>
      </c>
      <c r="O185" s="401">
        <f t="shared" si="48"/>
        <v>6.4663948172311025E-4</v>
      </c>
      <c r="P185" s="386">
        <f t="shared" si="49"/>
        <v>7.1783035111233379E-2</v>
      </c>
      <c r="Q185" s="403">
        <f t="shared" si="52"/>
        <v>6.1100984778978809E-2</v>
      </c>
      <c r="R185" s="403">
        <f t="shared" si="53"/>
        <v>9.1365085588512543E-2</v>
      </c>
      <c r="S185" s="371">
        <f t="shared" si="54"/>
        <v>-8.8157298757896667E-5</v>
      </c>
      <c r="T185" s="403">
        <f t="shared" si="55"/>
        <v>0.84762208693126651</v>
      </c>
      <c r="U185" s="610">
        <f t="shared" si="56"/>
        <v>0.15237791306873349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0.13717690003823402</v>
      </c>
      <c r="C186" s="386">
        <f t="shared" si="44"/>
        <v>5.3395107310055812E-4</v>
      </c>
      <c r="D186" s="401">
        <f t="shared" si="45"/>
        <v>2.4720553493118302E-8</v>
      </c>
      <c r="E186" s="386">
        <f t="shared" ref="E186" si="57">C186+$B$13*B186+$B$13*D186</f>
        <v>-1.4166443032842672E-2</v>
      </c>
      <c r="F186" s="401">
        <f t="shared" si="42"/>
        <v>-1.8030977349659447E-2</v>
      </c>
      <c r="G186" s="403"/>
      <c r="H186" s="403"/>
      <c r="I186" s="403"/>
      <c r="J186" s="375"/>
      <c r="L186" s="385">
        <v>1</v>
      </c>
      <c r="M186" s="401">
        <f t="shared" si="46"/>
        <v>0.72457824833620121</v>
      </c>
      <c r="N186" s="386">
        <f t="shared" si="47"/>
        <v>0.13717690003823402</v>
      </c>
      <c r="O186" s="401">
        <f t="shared" si="48"/>
        <v>5.3395107310055812E-4</v>
      </c>
      <c r="P186" s="386">
        <f t="shared" si="49"/>
        <v>5.9471155277680238E-2</v>
      </c>
      <c r="Q186" s="403">
        <f t="shared" si="52"/>
        <v>7.5694586939284617E-2</v>
      </c>
      <c r="R186" s="403">
        <f t="shared" si="53"/>
        <v>7.5694586939284603E-2</v>
      </c>
      <c r="S186" s="371">
        <f t="shared" si="54"/>
        <v>-7.2798119481722235E-5</v>
      </c>
      <c r="T186" s="403">
        <f t="shared" si="55"/>
        <v>0.84868362424091248</v>
      </c>
      <c r="U186" s="610">
        <f t="shared" si="56"/>
        <v>0.15131637575908752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0.13717690003823402</v>
      </c>
      <c r="C187" s="386">
        <f t="shared" si="44"/>
        <v>0.72457824833620121</v>
      </c>
      <c r="D187" s="403">
        <f t="shared" si="45"/>
        <v>0.13717690003823402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0.72386470644933687</v>
      </c>
      <c r="N187" s="386">
        <f t="shared" si="47"/>
        <v>0.1256245391470544</v>
      </c>
      <c r="O187" s="401">
        <f t="shared" si="48"/>
        <v>4.3967305233660881E-4</v>
      </c>
      <c r="P187" s="386">
        <f t="shared" si="49"/>
        <v>4.8005363399690304E-2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1.1324274851176597E-14</v>
      </c>
      <c r="C188" s="380">
        <f t="shared" si="44"/>
        <v>2.4720553493118302E-8</v>
      </c>
      <c r="D188" s="410">
        <f t="shared" si="45"/>
        <v>5.3395107310055812E-4</v>
      </c>
      <c r="E188" s="380">
        <f>C188+$B$13*B188+$B$13*D188</f>
        <v>-5.7195480452165862E-5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0.72172791949801418</v>
      </c>
      <c r="N188" s="386">
        <f t="shared" si="47"/>
        <v>0.11476146895780881</v>
      </c>
      <c r="O188" s="401">
        <f t="shared" si="48"/>
        <v>3.6103187095376521E-4</v>
      </c>
      <c r="P188" s="386">
        <f t="shared" si="49"/>
        <v>3.7379706804031465E-2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5.3395107310055812E-4</v>
      </c>
      <c r="C189" s="392">
        <f t="shared" si="44"/>
        <v>2.4720553493118302E-8</v>
      </c>
      <c r="D189" s="402">
        <f t="shared" si="45"/>
        <v>1.1324274851176597E-14</v>
      </c>
      <c r="E189" s="392">
        <f>C189+$B$13*B189+$B$13*D189</f>
        <v>-5.7195480452165862E-5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0.71817937511496655</v>
      </c>
      <c r="N189" s="386">
        <f t="shared" si="47"/>
        <v>0.10457793846886554</v>
      </c>
      <c r="O189" s="401">
        <f t="shared" si="48"/>
        <v>2.9562881949879438E-4</v>
      </c>
      <c r="P189" s="386">
        <f t="shared" si="49"/>
        <v>2.7583460485941055E-2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0.71323812452522461</v>
      </c>
      <c r="N190" s="386">
        <f t="shared" si="47"/>
        <v>9.5060650989839235E-2</v>
      </c>
      <c r="O190" s="401">
        <f t="shared" si="48"/>
        <v>2.4139696622299534E-4</v>
      </c>
      <c r="P190" s="386">
        <f t="shared" si="49"/>
        <v>1.860150765442058E-2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0.25308089868678024</v>
      </c>
      <c r="C191" s="444">
        <f t="shared" si="44"/>
        <v>0.68084687047662329</v>
      </c>
      <c r="D191" s="443">
        <f t="shared" si="45"/>
        <v>6.3704388542573043E-2</v>
      </c>
      <c r="E191" s="444">
        <f>C191+$B$13*B191+$B$13*D191</f>
        <v>0.64689897014699727</v>
      </c>
      <c r="F191" s="443">
        <f t="shared" ref="F191:F197" si="58">$B$14*E191</f>
        <v>0.82336975140455992</v>
      </c>
      <c r="G191" s="443">
        <f>F192</f>
        <v>-1.1797599435532418E-2</v>
      </c>
      <c r="H191" s="443">
        <f>1-G191</f>
        <v>1.0117975994355324</v>
      </c>
      <c r="I191" s="443">
        <f>F193</f>
        <v>0.22894578328419118</v>
      </c>
      <c r="J191" s="445">
        <f>1-I191</f>
        <v>0.77105421671580876</v>
      </c>
      <c r="K191" s="442"/>
      <c r="L191" s="385">
        <v>1.125</v>
      </c>
      <c r="M191" s="401">
        <f t="shared" si="46"/>
        <v>0.70693064084525481</v>
      </c>
      <c r="N191" s="386">
        <f t="shared" si="47"/>
        <v>8.619314371741893E-2</v>
      </c>
      <c r="O191" s="401">
        <f t="shared" si="48"/>
        <v>1.9656173945586941E-4</v>
      </c>
      <c r="P191" s="386">
        <f t="shared" si="49"/>
        <v>1.0414738717400864E-2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0.68084687047662329</v>
      </c>
      <c r="C192" s="444">
        <f t="shared" si="44"/>
        <v>6.3704388542573043E-2</v>
      </c>
      <c r="D192" s="443">
        <f t="shared" si="45"/>
        <v>1.057446730712841E-4</v>
      </c>
      <c r="E192" s="444">
        <f>C192+$B$13*B192+$B$13*D192</f>
        <v>-9.2690494301421473E-3</v>
      </c>
      <c r="F192" s="443">
        <f t="shared" si="58"/>
        <v>-1.1797599435532418E-2</v>
      </c>
      <c r="L192" s="385">
        <v>1.1500000000000004</v>
      </c>
      <c r="M192" s="401">
        <f t="shared" si="46"/>
        <v>0.69929062180337953</v>
      </c>
      <c r="N192" s="386">
        <f t="shared" si="47"/>
        <v>7.7956174245198406E-2</v>
      </c>
      <c r="O192" s="401">
        <f t="shared" si="48"/>
        <v>1.5960507055079454E-4</v>
      </c>
      <c r="P192" s="386">
        <f t="shared" si="49"/>
        <v>3.0004627753689528E-3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2.2618378477798351E-3</v>
      </c>
      <c r="C193" s="444">
        <f t="shared" si="44"/>
        <v>0.25308089868678024</v>
      </c>
      <c r="D193" s="443">
        <f t="shared" si="45"/>
        <v>0.68084687047662329</v>
      </c>
      <c r="E193" s="444">
        <f>C193+$B$13*B193+$B$13*D193</f>
        <v>0.17987640567727162</v>
      </c>
      <c r="F193" s="443">
        <f t="shared" si="58"/>
        <v>0.22894578328419118</v>
      </c>
      <c r="L193" s="385">
        <v>1.1749999999999998</v>
      </c>
      <c r="M193" s="401">
        <f t="shared" si="46"/>
        <v>0.69035873801646674</v>
      </c>
      <c r="N193" s="386">
        <f t="shared" si="47"/>
        <v>7.0328108406923662E-2</v>
      </c>
      <c r="O193" s="401">
        <f t="shared" si="48"/>
        <v>1.292329705566142E-4</v>
      </c>
      <c r="P193" s="386">
        <f t="shared" si="49"/>
        <v>-3.6671740851640252E-3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0.6801823283268682</v>
      </c>
      <c r="N194" s="386">
        <f t="shared" si="47"/>
        <v>6.328530419813938E-2</v>
      </c>
      <c r="O194" s="401">
        <f t="shared" si="48"/>
        <v>1.0434637998796292E-4</v>
      </c>
      <c r="P194" s="386">
        <f t="shared" si="49"/>
        <v>-9.6167690973312618E-3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0.18451913516451601</v>
      </c>
      <c r="C195" s="444">
        <f t="shared" si="44"/>
        <v>0.71538021943552155</v>
      </c>
      <c r="D195" s="443">
        <f t="shared" si="45"/>
        <v>9.8788604002231328E-2</v>
      </c>
      <c r="E195" s="444">
        <f>C195+$B$13*B195+$B$13*D195</f>
        <v>0.68501989880332892</v>
      </c>
      <c r="F195" s="443">
        <f t="shared" si="58"/>
        <v>0.87188987742043911</v>
      </c>
      <c r="G195" s="443">
        <f>F196</f>
        <v>2.812585641222564E-2</v>
      </c>
      <c r="H195" s="443">
        <f>1-G195</f>
        <v>0.97187414358777435</v>
      </c>
      <c r="I195" s="443">
        <f>F197</f>
        <v>0.13713573317598224</v>
      </c>
      <c r="J195" s="445">
        <f>1-I195</f>
        <v>0.86286426682401773</v>
      </c>
      <c r="L195" s="385">
        <v>1.2250000000000005</v>
      </c>
      <c r="M195" s="401">
        <f t="shared" si="46"/>
        <v>0.66881504410127834</v>
      </c>
      <c r="N195" s="386">
        <f t="shared" si="47"/>
        <v>5.6802486944355191E-2</v>
      </c>
      <c r="O195" s="401">
        <f t="shared" si="48"/>
        <v>8.4015106228629843E-5</v>
      </c>
      <c r="P195" s="386">
        <f t="shared" si="49"/>
        <v>-1.4879246734509077E-2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0.71538021943552166</v>
      </c>
      <c r="C196" s="444">
        <f t="shared" si="44"/>
        <v>9.8788604002231328E-2</v>
      </c>
      <c r="D196" s="443">
        <f t="shared" si="45"/>
        <v>2.6186885121692871E-4</v>
      </c>
      <c r="E196" s="444">
        <f>C196+$B$13*B196+$B$13*D196</f>
        <v>2.2097711892541019E-2</v>
      </c>
      <c r="F196" s="443">
        <f t="shared" si="58"/>
        <v>2.812585641222564E-2</v>
      </c>
      <c r="L196" s="385">
        <v>1.25</v>
      </c>
      <c r="M196" s="401">
        <f t="shared" si="46"/>
        <v>0.65631644482070461</v>
      </c>
      <c r="N196" s="386">
        <f t="shared" si="47"/>
        <v>5.0853111370274207E-2</v>
      </c>
      <c r="O196" s="401">
        <f t="shared" si="48"/>
        <v>6.745464616614294E-5</v>
      </c>
      <c r="P196" s="386">
        <f t="shared" si="49"/>
        <v>-1.9487450819218263E-2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1.050091290434374E-3</v>
      </c>
      <c r="C197" s="444">
        <f t="shared" si="44"/>
        <v>0.18451913516451601</v>
      </c>
      <c r="D197" s="443">
        <f t="shared" si="45"/>
        <v>0.71538021943552155</v>
      </c>
      <c r="E197" s="444">
        <f>C197+$B$13*B197+$B$13*D197</f>
        <v>0.10774377417990365</v>
      </c>
      <c r="F197" s="443">
        <f t="shared" si="58"/>
        <v>0.13713573317598224</v>
      </c>
      <c r="L197" s="385">
        <v>1.2750000000000004</v>
      </c>
      <c r="M197" s="401">
        <f t="shared" si="46"/>
        <v>0.64275154774675469</v>
      </c>
      <c r="N197" s="386">
        <f t="shared" si="47"/>
        <v>4.5409706759411916E-2</v>
      </c>
      <c r="O197" s="401">
        <f t="shared" si="48"/>
        <v>5.400568158259178E-5</v>
      </c>
      <c r="P197" s="386">
        <f t="shared" si="49"/>
        <v>-2.3475748906703491E-2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0.62819033492970489</v>
      </c>
      <c r="N198" s="386">
        <f t="shared" si="47"/>
        <v>4.0444201961391257E-2</v>
      </c>
      <c r="O198" s="401">
        <f t="shared" si="48"/>
        <v>4.3116030583045806E-5</v>
      </c>
      <c r="P198" s="386">
        <f t="shared" si="49"/>
        <v>-2.687965251261994E-2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0.61270722132133892</v>
      </c>
      <c r="N199" s="386">
        <f t="shared" si="47"/>
        <v>3.5928227590371564E-2</v>
      </c>
      <c r="O199" s="401">
        <f t="shared" si="48"/>
        <v>3.4324838959876036E-5</v>
      </c>
      <c r="P199" s="386">
        <f t="shared" si="49"/>
        <v>-2.9735456221467046E-2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0.5963804882608712</v>
      </c>
      <c r="N200" s="386">
        <f t="shared" si="47"/>
        <v>3.183339334817159E-2</v>
      </c>
      <c r="O200" s="401">
        <f t="shared" si="48"/>
        <v>2.7248799950529978E-5</v>
      </c>
      <c r="P200" s="386">
        <f t="shared" si="49"/>
        <v>-3.2079898176948451E-2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0.57929168710344503</v>
      </c>
      <c r="N201" s="386">
        <f t="shared" si="47"/>
        <v>2.8131538986333804E-2</v>
      </c>
      <c r="O201" s="401">
        <f t="shared" si="48"/>
        <v>2.1570198506348781E-5</v>
      </c>
      <c r="P201" s="386">
        <f t="shared" si="49"/>
        <v>-3.3949843929278169E-2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0.56152501824415313</v>
      </c>
      <c r="N202" s="386">
        <f t="shared" si="47"/>
        <v>2.4794957980673771E-2</v>
      </c>
      <c r="O202" s="401">
        <f t="shared" si="48"/>
        <v>1.7026586201229765E-5</v>
      </c>
      <c r="P202" s="386">
        <f t="shared" si="49"/>
        <v>-3.5381995108039105E-2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0.54316669124123629</v>
      </c>
      <c r="N203" s="386">
        <f t="shared" si="47"/>
        <v>2.1796593519269825E-2</v>
      </c>
      <c r="O203" s="401">
        <f t="shared" si="48"/>
        <v>1.3401904603083103E-5</v>
      </c>
      <c r="P203" s="386">
        <f t="shared" si="49"/>
        <v>-3.6412623911340918E-2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0.52430427214437936</v>
      </c>
      <c r="N204" s="386">
        <f t="shared" si="47"/>
        <v>1.9110206891606807E-2</v>
      </c>
      <c r="O204" s="401">
        <f t="shared" si="48"/>
        <v>1.0518887728294679E-5</v>
      </c>
      <c r="P204" s="386">
        <f t="shared" si="49"/>
        <v>-3.7077333959745488E-2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0.50502602447227429</v>
      </c>
      <c r="N205" s="386">
        <f t="shared" si="47"/>
        <v>1.671051880573321E-2</v>
      </c>
      <c r="O205" s="401">
        <f t="shared" si="48"/>
        <v>8.2325876121225328E-6</v>
      </c>
      <c r="P205" s="386">
        <f t="shared" si="49"/>
        <v>-3.74108476619677E-2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0.48542025054272736</v>
      </c>
      <c r="N206" s="386">
        <f t="shared" si="47"/>
        <v>1.4573324546672428E-2</v>
      </c>
      <c r="O206" s="401">
        <f t="shared" si="48"/>
        <v>6.4248806468936159E-6</v>
      </c>
      <c r="P206" s="386">
        <f t="shared" si="49"/>
        <v>-3.7446819882205079E-2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0.46557464002507942</v>
      </c>
      <c r="N207" s="386">
        <f t="shared" si="47"/>
        <v>1.2675584219619951E-2</v>
      </c>
      <c r="O207" s="401">
        <f t="shared" si="48"/>
        <v>4.9998258350725244E-6</v>
      </c>
      <c r="P207" s="386">
        <f t="shared" si="49"/>
        <v>-3.7217677387945854E-2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0.44557563264687999</v>
      </c>
      <c r="N208" s="386">
        <f t="shared" si="47"/>
        <v>1.0995489594062935E-2</v>
      </c>
      <c r="O208" s="401">
        <f t="shared" si="48"/>
        <v>3.8797592116779356E-6</v>
      </c>
      <c r="P208" s="386">
        <f t="shared" si="49"/>
        <v>-3.6754483292568391E-2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0.42550780193560678</v>
      </c>
      <c r="N209" s="386">
        <f t="shared" si="47"/>
        <v>9.5125092798405975E-3</v>
      </c>
      <c r="O209" s="401">
        <f t="shared" si="48"/>
        <v>3.0020212191672613E-6</v>
      </c>
      <c r="P209" s="386">
        <f t="shared" si="49"/>
        <v>-3.6086825488023749E-2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0.40545326670583726</v>
      </c>
      <c r="N210" s="386">
        <f t="shared" si="47"/>
        <v>8.2074141247860943E-3</v>
      </c>
      <c r="O210" s="401">
        <f t="shared" si="48"/>
        <v>2.3162256166942008E-6</v>
      </c>
      <c r="P210" s="386">
        <f t="shared" si="49"/>
        <v>-3.5242727887276351E-2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0.38549113670996649</v>
      </c>
      <c r="N211" s="386">
        <f t="shared" si="47"/>
        <v>7.0622848285851192E-3</v>
      </c>
      <c r="O211" s="401">
        <f t="shared" si="48"/>
        <v>1.7819894860826579E-6</v>
      </c>
      <c r="P211" s="386">
        <f t="shared" si="49"/>
        <v>-3.4248583161034733E-2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0.36569699845749382</v>
      </c>
      <c r="N212" s="386">
        <f t="shared" si="47"/>
        <v>6.0605038225875485E-3</v>
      </c>
      <c r="O212" s="401">
        <f t="shared" si="48"/>
        <v>1.367053997280987E-6</v>
      </c>
      <c r="P212" s="386">
        <f t="shared" si="49"/>
        <v>-3.3129105555018926E-2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0.34614244667872651</v>
      </c>
      <c r="N213" s="386">
        <f t="shared" si="47"/>
        <v>5.1867334750159699E-3</v>
      </c>
      <c r="O213" s="401">
        <f t="shared" si="48"/>
        <v>1.0457348003090061E-6</v>
      </c>
      <c r="P213" s="386">
        <f t="shared" si="49"/>
        <v>-3.1907302308582186E-2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0.32689466627180552</v>
      </c>
      <c r="N214" s="386">
        <f t="shared" si="47"/>
        <v>4.4268826504614833E-3</v>
      </c>
      <c r="O214" s="401">
        <f t="shared" si="48"/>
        <v>7.9764921295799596E-7</v>
      </c>
      <c r="P214" s="386">
        <f t="shared" si="49"/>
        <v>-3.0604462158690029E-2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0.30801606883909344</v>
      </c>
      <c r="N215" s="386">
        <f t="shared" si="47"/>
        <v>3.7680635872491819E-3</v>
      </c>
      <c r="O215" s="401">
        <f t="shared" si="48"/>
        <v>6.0667480694664988E-7</v>
      </c>
      <c r="P215" s="386">
        <f t="shared" si="49"/>
        <v>-2.9240159400828195E-2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0.28956398710481834</v>
      </c>
      <c r="N216" s="386">
        <f t="shared" si="47"/>
        <v>3.1985409618828231E-3</v>
      </c>
      <c r="O216" s="401">
        <f t="shared" si="48"/>
        <v>4.6010059268075665E-7</v>
      </c>
      <c r="P216" s="386">
        <f t="shared" si="49"/>
        <v>-2.7832271986243506E-2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0.27159042962796276</v>
      </c>
      <c r="N217" s="386">
        <f t="shared" si="47"/>
        <v>2.7076748920615845E-3</v>
      </c>
      <c r="O217" s="401">
        <f t="shared" si="48"/>
        <v>3.4793781467090668E-7</v>
      </c>
      <c r="P217" s="386">
        <f t="shared" si="49"/>
        <v>-2.6397012159181967E-2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0.2541418973020273</v>
      </c>
      <c r="N218" s="386">
        <f t="shared" si="47"/>
        <v>2.2858594942444244E-3</v>
      </c>
      <c r="O218" s="401">
        <f t="shared" si="48"/>
        <v>2.6236245825872473E-7</v>
      </c>
      <c r="P218" s="386">
        <f t="shared" si="49"/>
        <v>-2.4948968175007292E-2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0.2372592621872725</v>
      </c>
      <c r="N219" s="386">
        <f t="shared" ref="N219:N266" si="60">0.5*SIGN(2*L219+$B$6)*ERF((2.563*(ABS(2*L219+$B$6)))/(2*SQRT(2)*$B$7))-0.5*SIGN(2*L219-$B$6)*ERF((2.563*(ABS(2*L219-$B$6)))/(2*SQRT(2)*$B$7))</f>
        <v>1.9244584637123086E-3</v>
      </c>
      <c r="O219" s="401">
        <f t="shared" ref="O219:O266" si="61">0.5*SIGN(2*(L219+$B$6)+$B$6)*ERF((2.563*(ABS(2*(L219+$B$6)+$B$6)))/(2*SQRT(2)*$B$7))-0.5*SIGN(2*(L219+$B$6)-$B$6)*ERF((2.563*(ABS(2*(L219+$B$6)-$B$6)))/(2*SQRT(2)*$B$7))</f>
        <v>1.9726598599056899E-7</v>
      </c>
      <c r="P219" s="386">
        <f t="shared" ref="P219:P266" si="62">N219+$B$13*M219+$B$13*O219</f>
        <v>-2.3501155687202169E-2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0.22097770827289276</v>
      </c>
      <c r="N220" s="386">
        <f t="shared" si="60"/>
        <v>1.6157389894151386E-3</v>
      </c>
      <c r="O220" s="401">
        <f t="shared" si="61"/>
        <v>1.4789463959052895E-7</v>
      </c>
      <c r="P220" s="386">
        <f t="shared" si="62"/>
        <v>-2.2065077445719797E-2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0.20532673283774355</v>
      </c>
      <c r="N221" s="386">
        <f t="shared" si="60"/>
        <v>1.352805157022352E-3</v>
      </c>
      <c r="O221" s="401">
        <f t="shared" si="61"/>
        <v>1.1056091941963331E-7</v>
      </c>
      <c r="P221" s="386">
        <f t="shared" si="62"/>
        <v>-2.0650790008834997E-2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0.19033020618954855</v>
      </c>
      <c r="N222" s="386">
        <f t="shared" si="60"/>
        <v>1.1295318353924944E-3</v>
      </c>
      <c r="O222" s="401">
        <f t="shared" si="61"/>
        <v>8.2413645019485671E-8</v>
      </c>
      <c r="P222" s="386">
        <f t="shared" si="62"/>
        <v>-1.9266976233911097E-2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0.17600648673352903</v>
      </c>
      <c r="N223" s="386">
        <f t="shared" si="60"/>
        <v>9.4049988748196034E-4</v>
      </c>
      <c r="O223" s="401">
        <f t="shared" si="61"/>
        <v>6.1255372441060274E-8</v>
      </c>
      <c r="P223" s="386">
        <f t="shared" si="62"/>
        <v>-1.7921022378111152E-2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0.16236858756960121</v>
      </c>
      <c r="N224" s="386">
        <f t="shared" si="60"/>
        <v>7.8093339926305072E-4</v>
      </c>
      <c r="O224" s="401">
        <f t="shared" si="61"/>
        <v>4.5397940684477334E-8</v>
      </c>
      <c r="P224" s="386">
        <f t="shared" si="62"/>
        <v>-1.6619098707180639E-2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0.14942439015795117</v>
      </c>
      <c r="N225" s="386">
        <f t="shared" si="60"/>
        <v>6.4663948172311025E-4</v>
      </c>
      <c r="O225" s="401">
        <f t="shared" si="61"/>
        <v>3.3548597511146028E-8</v>
      </c>
      <c r="P225" s="386">
        <f t="shared" si="62"/>
        <v>-1.5366242578450052E-2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0.13717690003823402</v>
      </c>
      <c r="N226" s="386">
        <f t="shared" si="60"/>
        <v>5.3395107310055812E-4</v>
      </c>
      <c r="O226" s="401">
        <f t="shared" si="61"/>
        <v>2.4720553493118302E-8</v>
      </c>
      <c r="P226" s="386">
        <f t="shared" si="62"/>
        <v>-1.4166443032842672E-2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0.1256245391470544</v>
      </c>
      <c r="N227" s="386">
        <f t="shared" si="60"/>
        <v>4.3967305233660881E-4</v>
      </c>
      <c r="O227" s="401">
        <f t="shared" si="61"/>
        <v>1.8162975179425445E-8</v>
      </c>
      <c r="P227" s="386">
        <f t="shared" si="62"/>
        <v>-1.3022725999758962E-2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0.11476146895780853</v>
      </c>
      <c r="N228" s="386">
        <f t="shared" si="60"/>
        <v>3.610318709537097E-4</v>
      </c>
      <c r="O228" s="401">
        <f t="shared" si="61"/>
        <v>1.3306387158795729E-8</v>
      </c>
      <c r="P228" s="386">
        <f t="shared" si="62"/>
        <v>-1.1937239288225487E-2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0.10457793846886554</v>
      </c>
      <c r="N229" s="386">
        <f t="shared" si="60"/>
        <v>2.9562881949879438E-4</v>
      </c>
      <c r="O229" s="401">
        <f t="shared" si="61"/>
        <v>9.7202422222331109E-9</v>
      </c>
      <c r="P229" s="386">
        <f t="shared" si="62"/>
        <v>-1.0911336607624292E-2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9.5060650989839235E-2</v>
      </c>
      <c r="N230" s="386">
        <f t="shared" si="60"/>
        <v>2.4139696622299534E-4</v>
      </c>
      <c r="O230" s="401">
        <f t="shared" si="61"/>
        <v>7.0800643681145914E-9</v>
      </c>
      <c r="P230" s="386">
        <f t="shared" si="62"/>
        <v>-9.9456599316856097E-3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8.619314371741893E-2</v>
      </c>
      <c r="N231" s="386">
        <f t="shared" si="60"/>
        <v>1.9656173945586941E-4</v>
      </c>
      <c r="O231" s="401">
        <f t="shared" si="61"/>
        <v>5.1420931401757741E-9</v>
      </c>
      <c r="P231" s="386">
        <f t="shared" si="62"/>
        <v>-9.0402195901670666E-3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7.7956174245198406E-2</v>
      </c>
      <c r="N232" s="386">
        <f t="shared" si="60"/>
        <v>1.5960507055079454E-4</v>
      </c>
      <c r="O232" s="401">
        <f t="shared" si="61"/>
        <v>3.7237861683081519E-9</v>
      </c>
      <c r="P232" s="386">
        <f t="shared" si="62"/>
        <v>-8.194471543662785E-3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7.032810840692344E-2</v>
      </c>
      <c r="N233" s="386">
        <f t="shared" si="60"/>
        <v>1.292329705566142E-4</v>
      </c>
      <c r="O233" s="401">
        <f t="shared" si="61"/>
        <v>2.6888776760713995E-9</v>
      </c>
      <c r="P233" s="386">
        <f t="shared" si="62"/>
        <v>-7.4073913680685836E-3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6.328530419813938E-2</v>
      </c>
      <c r="N234" s="386">
        <f t="shared" si="60"/>
        <v>1.0434637998796292E-4</v>
      </c>
      <c r="O234" s="401">
        <f t="shared" si="61"/>
        <v>1.9359687741804521E-9</v>
      </c>
      <c r="P234" s="386">
        <f t="shared" si="62"/>
        <v>-6.6775445460736426E-3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5.6802486944355191E-2</v>
      </c>
      <c r="N235" s="386">
        <f t="shared" si="60"/>
        <v>8.4015106228629843E-5</v>
      </c>
      <c r="O235" s="401">
        <f t="shared" si="61"/>
        <v>1.3898441286741559E-9</v>
      </c>
      <c r="P235" s="386">
        <f t="shared" si="62"/>
        <v>-6.0031527332551158E-3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5.0853111370274207E-2</v>
      </c>
      <c r="N236" s="386">
        <f t="shared" si="60"/>
        <v>6.745464616614294E-5</v>
      </c>
      <c r="O236" s="401">
        <f t="shared" si="61"/>
        <v>9.9488711713391353E-10</v>
      </c>
      <c r="P236" s="386">
        <f t="shared" si="62"/>
        <v>-5.3821557354355766E-3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4.5409706759411916E-2</v>
      </c>
      <c r="N237" s="386">
        <f t="shared" si="60"/>
        <v>5.400568158259178E-5</v>
      </c>
      <c r="O237" s="401">
        <f t="shared" si="61"/>
        <v>7.1010242130853385E-10</v>
      </c>
      <c r="P237" s="386">
        <f t="shared" si="62"/>
        <v>-4.8122690013588801E-3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4.0444201961391091E-2</v>
      </c>
      <c r="N238" s="386">
        <f t="shared" si="60"/>
        <v>4.3116030583045806E-5</v>
      </c>
      <c r="O238" s="401">
        <f t="shared" si="61"/>
        <v>5.0536730356043336E-10</v>
      </c>
      <c r="P238" s="386">
        <f t="shared" si="62"/>
        <v>-4.2910364998615721E-3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3.5928227590371564E-2</v>
      </c>
      <c r="N239" s="386">
        <f t="shared" si="60"/>
        <v>3.4324838959876036E-5</v>
      </c>
      <c r="O239" s="401">
        <f t="shared" si="61"/>
        <v>3.5861774660972401E-10</v>
      </c>
      <c r="P239" s="386">
        <f t="shared" si="62"/>
        <v>-3.8158789129249587E-3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3.183339334817159E-2</v>
      </c>
      <c r="N240" s="386">
        <f t="shared" si="60"/>
        <v>2.7248799950529978E-5</v>
      </c>
      <c r="O240" s="401">
        <f t="shared" si="61"/>
        <v>2.5374330414607016E-10</v>
      </c>
      <c r="P240" s="386">
        <f t="shared" si="62"/>
        <v>-3.3841371346782687E-3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2.8131538986333804E-2</v>
      </c>
      <c r="N241" s="386">
        <f t="shared" si="60"/>
        <v>2.1570198506348781E-5</v>
      </c>
      <c r="O241" s="401">
        <f t="shared" si="61"/>
        <v>1.7901724547186859E-10</v>
      </c>
      <c r="P241" s="386">
        <f t="shared" si="62"/>
        <v>-2.9931111209984917E-3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2.4794957980673771E-2</v>
      </c>
      <c r="N242" s="386">
        <f t="shared" si="60"/>
        <v>1.7026586201229765E-5</v>
      </c>
      <c r="O242" s="401">
        <f t="shared" si="61"/>
        <v>1.2593087683754334E-10</v>
      </c>
      <c r="P242" s="386">
        <f t="shared" si="62"/>
        <v>-2.6400941842809125E-3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2.1796593519269769E-2</v>
      </c>
      <c r="N243" s="386">
        <f t="shared" si="60"/>
        <v>1.3401904603083103E-5</v>
      </c>
      <c r="O243" s="401">
        <f t="shared" si="61"/>
        <v>8.8329621394933611E-11</v>
      </c>
      <c r="P243" s="386">
        <f t="shared" si="62"/>
        <v>-2.3224028727836334E-3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1.9110206891606807E-2</v>
      </c>
      <c r="N244" s="386">
        <f t="shared" si="60"/>
        <v>1.0518887728294679E-5</v>
      </c>
      <c r="O244" s="401">
        <f t="shared" si="61"/>
        <v>6.1775584647705273E-11</v>
      </c>
      <c r="P244" s="386">
        <f t="shared" si="62"/>
        <v>-2.0374026133174686E-3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1.671051880573321E-2</v>
      </c>
      <c r="N245" s="386">
        <f t="shared" si="60"/>
        <v>8.2325876121225328E-6</v>
      </c>
      <c r="O245" s="401">
        <f t="shared" si="61"/>
        <v>4.3078762779202862E-11</v>
      </c>
      <c r="P245" s="386">
        <f t="shared" si="62"/>
        <v>-1.7825293297021993E-3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1.4573324546672428E-2</v>
      </c>
      <c r="N246" s="386">
        <f t="shared" si="60"/>
        <v>6.4248806468936159E-6</v>
      </c>
      <c r="O246" s="401">
        <f t="shared" si="61"/>
        <v>2.9953317604025642E-11</v>
      </c>
      <c r="P246" s="386">
        <f t="shared" si="62"/>
        <v>-1.5553072771991585E-3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1.2675584219619951E-2</v>
      </c>
      <c r="N247" s="386">
        <f t="shared" si="60"/>
        <v>4.9998258350725244E-6</v>
      </c>
      <c r="O247" s="401">
        <f t="shared" si="61"/>
        <v>2.0766444119857397E-11</v>
      </c>
      <c r="P247" s="386">
        <f t="shared" si="62"/>
        <v>-1.3533633550309313E-3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1.0995489594062879E-2</v>
      </c>
      <c r="N248" s="386">
        <f t="shared" si="60"/>
        <v>3.8797592116779356E-6</v>
      </c>
      <c r="O248" s="401">
        <f t="shared" si="61"/>
        <v>1.4355350241856968E-11</v>
      </c>
      <c r="P248" s="386">
        <f t="shared" si="62"/>
        <v>-1.1744381752060559E-3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9.5125092798405975E-3</v>
      </c>
      <c r="N249" s="386">
        <f t="shared" si="60"/>
        <v>3.0020212191672613E-6</v>
      </c>
      <c r="O249" s="401">
        <f t="shared" si="61"/>
        <v>9.8946406623667826E-12</v>
      </c>
      <c r="P249" s="386">
        <f t="shared" si="62"/>
        <v>-1.0163941763661427E-3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8.2074141247860943E-3</v>
      </c>
      <c r="N250" s="386">
        <f t="shared" si="60"/>
        <v>2.3162256166942008E-6</v>
      </c>
      <c r="O250" s="401">
        <f t="shared" si="61"/>
        <v>6.8001715369803151E-12</v>
      </c>
      <c r="P250" s="386">
        <f t="shared" si="62"/>
        <v>-8.7722107657287822E-4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7.0622848285851192E-3</v>
      </c>
      <c r="N251" s="386">
        <f t="shared" si="60"/>
        <v>1.7819894860826579E-6</v>
      </c>
      <c r="O251" s="401">
        <f t="shared" si="61"/>
        <v>4.659828078956707E-12</v>
      </c>
      <c r="P251" s="386">
        <f t="shared" si="62"/>
        <v>-7.5503895922435801E-4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6.0605038225875485E-3</v>
      </c>
      <c r="N252" s="386">
        <f t="shared" si="60"/>
        <v>1.367053997280987E-6</v>
      </c>
      <c r="O252" s="401">
        <f t="shared" si="61"/>
        <v>3.1838975900200239E-12</v>
      </c>
      <c r="P252" s="386">
        <f t="shared" si="62"/>
        <v>-6.4809928209442222E-4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5.1867334750159699E-3</v>
      </c>
      <c r="N253" s="386">
        <f t="shared" si="60"/>
        <v>1.0457348003090061E-6</v>
      </c>
      <c r="O253" s="401">
        <f t="shared" si="61"/>
        <v>2.1690982343613996E-12</v>
      </c>
      <c r="P253" s="386">
        <f t="shared" si="62"/>
        <v>-5.5478409132520673E-4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4.4268826504614833E-3</v>
      </c>
      <c r="N254" s="386">
        <f t="shared" si="60"/>
        <v>7.9764921295799596E-7</v>
      </c>
      <c r="O254" s="401">
        <f t="shared" si="61"/>
        <v>1.4734324871312765E-12</v>
      </c>
      <c r="P254" s="386">
        <f t="shared" si="62"/>
        <v>-4.7360371062681034E-4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3.7680635872491819E-3</v>
      </c>
      <c r="N255" s="386">
        <f t="shared" si="60"/>
        <v>6.0667480694664988E-7</v>
      </c>
      <c r="O255" s="401">
        <f t="shared" si="61"/>
        <v>9.9797947683555321E-13</v>
      </c>
      <c r="P255" s="386">
        <f t="shared" si="62"/>
        <v>-4.0319316150582563E-4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3.1985409618828231E-3</v>
      </c>
      <c r="N256" s="386">
        <f t="shared" si="60"/>
        <v>4.6010059268075665E-7</v>
      </c>
      <c r="O256" s="401">
        <f t="shared" si="61"/>
        <v>6.7396088709870128E-13</v>
      </c>
      <c r="P256" s="386">
        <f t="shared" si="62"/>
        <v>-3.423075536339144E-4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2.7076748920615845E-3</v>
      </c>
      <c r="N257" s="386">
        <f t="shared" si="60"/>
        <v>3.4793781467090668E-7</v>
      </c>
      <c r="O257" s="401">
        <f t="shared" si="61"/>
        <v>4.5380366131553274E-13</v>
      </c>
      <c r="P257" s="386">
        <f t="shared" si="62"/>
        <v>-2.8981666604078809E-4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2.2858594942444244E-3</v>
      </c>
      <c r="N258" s="386">
        <f t="shared" si="60"/>
        <v>2.6236245825872473E-7</v>
      </c>
      <c r="O258" s="401">
        <f t="shared" si="61"/>
        <v>3.0470070910837421E-13</v>
      </c>
      <c r="P258" s="386">
        <f t="shared" si="62"/>
        <v>-2.4469892020478429E-4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1.9244584637123086E-3</v>
      </c>
      <c r="N259" s="386">
        <f t="shared" si="60"/>
        <v>1.9726598599056899E-7</v>
      </c>
      <c r="O259" s="401">
        <f t="shared" si="61"/>
        <v>2.0394796962364126E-13</v>
      </c>
      <c r="P259" s="386">
        <f t="shared" si="62"/>
        <v>-2.0603492583368233E-4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1.6157389894151386E-3</v>
      </c>
      <c r="N260" s="386">
        <f t="shared" si="60"/>
        <v>1.4789463959052895E-7</v>
      </c>
      <c r="O260" s="401">
        <f t="shared" si="61"/>
        <v>1.3616885397027545E-13</v>
      </c>
      <c r="P260" s="386">
        <f t="shared" si="62"/>
        <v>-1.7300075962940062E-4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1.352805157022352E-3</v>
      </c>
      <c r="N261" s="386">
        <f t="shared" si="60"/>
        <v>1.1056091941963331E-7</v>
      </c>
      <c r="O261" s="401">
        <f t="shared" si="61"/>
        <v>9.0594198809412774E-14</v>
      </c>
      <c r="P261" s="386">
        <f t="shared" si="62"/>
        <v>-1.4486111702919849E-4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1.1295318353924944E-3</v>
      </c>
      <c r="N262" s="386">
        <f t="shared" si="60"/>
        <v>8.2413645019485671E-8</v>
      </c>
      <c r="O262" s="401">
        <f t="shared" si="61"/>
        <v>6.0118576783452227E-14</v>
      </c>
      <c r="P262" s="386">
        <f t="shared" si="62"/>
        <v>-1.2096245717097501E-4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9.4049988748196034E-4</v>
      </c>
      <c r="N263" s="386">
        <f t="shared" si="60"/>
        <v>6.1255372441060274E-8</v>
      </c>
      <c r="O263" s="401">
        <f t="shared" si="61"/>
        <v>3.9801495432811862E-14</v>
      </c>
      <c r="P263" s="386">
        <f t="shared" si="62"/>
        <v>-1.0072624243359581E-4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7.8093339926305072E-4</v>
      </c>
      <c r="N264" s="386">
        <f t="shared" si="60"/>
        <v>4.5397940684477334E-8</v>
      </c>
      <c r="O264" s="401">
        <f t="shared" si="61"/>
        <v>2.6256774532384952E-14</v>
      </c>
      <c r="P264" s="386">
        <f t="shared" si="62"/>
        <v>-8.3642356105655892E-5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6.4663948172311025E-4</v>
      </c>
      <c r="N265" s="386">
        <f t="shared" si="60"/>
        <v>3.3548597511146028E-8</v>
      </c>
      <c r="O265" s="401">
        <f t="shared" si="61"/>
        <v>1.7263968032921184E-14</v>
      </c>
      <c r="P265" s="386">
        <f t="shared" si="62"/>
        <v>-6.9262765215920077E-5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5.3395107310055812E-4</v>
      </c>
      <c r="N266" s="392">
        <f t="shared" si="60"/>
        <v>2.4720553493118302E-8</v>
      </c>
      <c r="O266" s="402">
        <f t="shared" si="61"/>
        <v>1.1324274851176597E-14</v>
      </c>
      <c r="P266" s="392">
        <f t="shared" si="62"/>
        <v>-5.7195480452165862E-5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0.13527406719827645</v>
      </c>
      <c r="L5" s="377">
        <f>C106</f>
        <v>0.72848056563614294</v>
      </c>
      <c r="M5" s="377">
        <f>K5</f>
        <v>0.13527406719827645</v>
      </c>
      <c r="N5" s="377">
        <f>0</f>
        <v>0</v>
      </c>
      <c r="O5" s="378">
        <f>0</f>
        <v>0</v>
      </c>
      <c r="P5" s="371"/>
      <c r="Q5" s="376">
        <f>K5</f>
        <v>0.13527406719827645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0.13527406719827645</v>
      </c>
      <c r="M6" s="383">
        <f t="shared" si="0"/>
        <v>0.72848056563614294</v>
      </c>
      <c r="N6" s="383">
        <f t="shared" si="0"/>
        <v>0.13527406719827645</v>
      </c>
      <c r="O6" s="384">
        <f>0</f>
        <v>0</v>
      </c>
      <c r="P6" s="371"/>
      <c r="Q6" s="382">
        <f>L5</f>
        <v>0.72848056563614294</v>
      </c>
      <c r="R6" s="383">
        <f>Q5</f>
        <v>0.13527406719827645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2xCDR'!K29/'M5E 850S4500 32GFC EQ &amp; 2xCDR'!Tb_eff</f>
        <v>1.1654553812079045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0.13527406719827645</v>
      </c>
      <c r="N7" s="389">
        <f t="shared" si="0"/>
        <v>0.72848056563614294</v>
      </c>
      <c r="O7" s="390">
        <f>N6</f>
        <v>0.13527406719827645</v>
      </c>
      <c r="P7" s="371"/>
      <c r="Q7" s="382">
        <f>Q5</f>
        <v>0.13527406719827645</v>
      </c>
      <c r="R7" s="383">
        <f>Q6</f>
        <v>0.72848056563614294</v>
      </c>
      <c r="S7" s="384">
        <f>R6</f>
        <v>0.13527406719827645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0.13527406719827645</v>
      </c>
      <c r="S8" s="384">
        <f>R7</f>
        <v>0.72848056563614294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0.13527406719827645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15.896707238837381</v>
      </c>
      <c r="C12" s="366" t="s">
        <v>229</v>
      </c>
      <c r="E12" s="365"/>
      <c r="F12" s="365"/>
      <c r="J12" s="370"/>
      <c r="K12" s="379">
        <f t="array" ref="K12:M14">MMULT(K5:O7,Q5:S9)</f>
        <v>0.56728208102228239</v>
      </c>
      <c r="L12" s="380">
        <v>0.19708905797700407</v>
      </c>
      <c r="M12" s="381">
        <v>1.8299073256363811E-2</v>
      </c>
      <c r="N12" s="371"/>
      <c r="O12" s="379">
        <f t="shared" ref="O12:Q14" si="1">$B$9^2*K12</f>
        <v>0.28364104051114125</v>
      </c>
      <c r="P12" s="380">
        <f t="shared" si="1"/>
        <v>9.8544528988502064E-2</v>
      </c>
      <c r="Q12" s="381">
        <f t="shared" si="1"/>
        <v>9.1495366281819073E-3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0.19708905797700407</v>
      </c>
      <c r="L13" s="386">
        <v>0.56728208102228239</v>
      </c>
      <c r="M13" s="387">
        <v>0.19708905797700407</v>
      </c>
      <c r="N13" s="371"/>
      <c r="O13" s="385">
        <f t="shared" si="1"/>
        <v>9.8544528988502064E-2</v>
      </c>
      <c r="P13" s="386">
        <f t="shared" si="1"/>
        <v>0.28364104051114125</v>
      </c>
      <c r="Q13" s="387">
        <f t="shared" si="1"/>
        <v>9.8544528988502064E-2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1.2727949658853328</v>
      </c>
      <c r="C14" s="366" t="s">
        <v>236</v>
      </c>
      <c r="E14" s="365"/>
      <c r="F14" s="365"/>
      <c r="J14" s="370"/>
      <c r="K14" s="391">
        <v>1.8299073256363811E-2</v>
      </c>
      <c r="L14" s="392">
        <v>0.19708905797700407</v>
      </c>
      <c r="M14" s="393">
        <v>0.56728208102228239</v>
      </c>
      <c r="N14" s="371"/>
      <c r="O14" s="391">
        <f t="shared" si="1"/>
        <v>9.1495366281819073E-3</v>
      </c>
      <c r="P14" s="392">
        <f t="shared" si="1"/>
        <v>9.8544528988502064E-2</v>
      </c>
      <c r="Q14" s="393">
        <f t="shared" si="1"/>
        <v>0.28364104051114125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1.1780197400625607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3.4012073908083669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2.643670258920479</v>
      </c>
      <c r="C17" s="366" t="s">
        <v>18</v>
      </c>
      <c r="E17" s="365"/>
      <c r="F17" s="365"/>
      <c r="J17" s="370"/>
      <c r="K17" s="379">
        <f t="shared" ref="K17:M19" si="3">O12+S12</f>
        <v>0.28585393792200153</v>
      </c>
      <c r="L17" s="380">
        <f t="shared" si="3"/>
        <v>9.8544528988502064E-2</v>
      </c>
      <c r="M17" s="381">
        <f t="shared" si="3"/>
        <v>9.1495366281819073E-3</v>
      </c>
      <c r="N17" s="371"/>
      <c r="O17" s="367">
        <f t="array" ref="O17:Q19">MINVERSE(K17:M19)</f>
        <v>4.0090482934761154</v>
      </c>
      <c r="P17" s="368">
        <v>-1.5182686783847372</v>
      </c>
      <c r="Q17" s="369">
        <v>0.39508337161661022</v>
      </c>
      <c r="R17" s="371"/>
      <c r="S17" s="400">
        <f>$B$9^2*M5</f>
        <v>6.7637033599138238E-2</v>
      </c>
      <c r="T17" s="371"/>
      <c r="U17" s="401">
        <f t="array" ref="U17:U19">MMULT(O17:Q19,S17:S19)</f>
        <v>-0.25513221140177106</v>
      </c>
      <c r="V17" s="371"/>
      <c r="W17" s="401">
        <f>U17/$U$18</f>
        <v>-0.175938036203031</v>
      </c>
      <c r="X17" s="375"/>
    </row>
    <row r="18" spans="1:26" ht="15">
      <c r="A18" s="441" t="s">
        <v>259</v>
      </c>
      <c r="B18" s="365">
        <f ca="1">-10*LOG(1-2*I191)-B17</f>
        <v>-2.304689056500564E-2</v>
      </c>
      <c r="C18" s="366" t="s">
        <v>18</v>
      </c>
      <c r="E18" s="365"/>
      <c r="F18" s="365"/>
      <c r="J18" s="370"/>
      <c r="K18" s="385">
        <f t="shared" si="3"/>
        <v>9.8544528988502064E-2</v>
      </c>
      <c r="L18" s="386">
        <f t="shared" si="3"/>
        <v>0.28585393792200153</v>
      </c>
      <c r="M18" s="387">
        <f t="shared" si="3"/>
        <v>9.8544528988502064E-2</v>
      </c>
      <c r="N18" s="371"/>
      <c r="O18" s="370">
        <v>-1.518268678384737</v>
      </c>
      <c r="P18" s="371">
        <v>4.545097937161704</v>
      </c>
      <c r="Q18" s="375">
        <v>-1.518268678384737</v>
      </c>
      <c r="R18" s="371"/>
      <c r="S18" s="403">
        <f>$B$9^2*M6</f>
        <v>0.36424028281807153</v>
      </c>
      <c r="T18" s="371"/>
      <c r="U18" s="401">
        <v>1.4501253788427573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-1.2626067581315854</v>
      </c>
      <c r="C19" s="366" t="s">
        <v>18</v>
      </c>
      <c r="E19" s="365"/>
      <c r="F19" s="365"/>
      <c r="J19" s="370"/>
      <c r="K19" s="391">
        <f t="shared" si="3"/>
        <v>9.1495366281819073E-3</v>
      </c>
      <c r="L19" s="392">
        <f t="shared" si="3"/>
        <v>9.8544528988502064E-2</v>
      </c>
      <c r="M19" s="393">
        <f t="shared" si="3"/>
        <v>0.28585393792200153</v>
      </c>
      <c r="N19" s="371"/>
      <c r="O19" s="397">
        <v>0.39508337161661028</v>
      </c>
      <c r="P19" s="398">
        <v>-1.518268678384737</v>
      </c>
      <c r="Q19" s="399">
        <v>4.0090482934761154</v>
      </c>
      <c r="R19" s="371"/>
      <c r="S19" s="404">
        <f>$B$9^2*M7</f>
        <v>6.7637033599138238E-2</v>
      </c>
      <c r="T19" s="371"/>
      <c r="U19" s="402">
        <v>-0.25513221140177089</v>
      </c>
      <c r="V19" s="371"/>
      <c r="W19" s="402">
        <f>U19/$U$18</f>
        <v>-0.17593803620303086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1.2532802175251012</v>
      </c>
      <c r="C21" s="365"/>
      <c r="E21" s="365"/>
      <c r="F21" s="365"/>
      <c r="J21" s="370"/>
      <c r="K21" s="405" t="s">
        <v>245</v>
      </c>
      <c r="L21" s="406">
        <f>W17</f>
        <v>-0.175938036203031</v>
      </c>
      <c r="M21" s="406">
        <f>W18</f>
        <v>1</v>
      </c>
      <c r="N21" s="407">
        <f>W19</f>
        <v>-0.17593803620303086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0.82936113600370565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1.9222373748295496E-8</v>
      </c>
      <c r="C26" s="386">
        <f>0.5*SIGN(2*A26+$B$6)*ERF((2.563*(ABS(2*A26+$B$6)))/(2*SQRT(2)*$B$7))-0.5*SIGN(2*A26-$B$6)*ERF((2.563*(ABS(2*A26-$B$6)))/(2*SQRT(2)*$B$7))</f>
        <v>4.8563076127139393E-4</v>
      </c>
      <c r="D26" s="401">
        <f>0.5*SIGN(2*(A26+$B$6)+$B$6)*ERF((2.563*(ABS(2*(A26+$B$6)+$B$6)))/(2*SQRT(2)*$B$7))-0.5*SIGN(2*(A26+$B$6)-$B$6)*ERF((2.563*(ABS(2*(A26+$B$6)-$B$6)))/(2*SQRT(2)*$B$7))</f>
        <v>0.13527406719827645</v>
      </c>
      <c r="E26" s="386">
        <f t="shared" ref="E26:E57" si="4">C26+$B$13*B26+$B$13*D26</f>
        <v>-1.4010848046674717E-2</v>
      </c>
      <c r="F26" s="401">
        <f t="shared" ref="F26:F89" si="5">$B$14*E26</f>
        <v>-1.7832936861591927E-2</v>
      </c>
      <c r="G26" s="403">
        <f>F66</f>
        <v>7.2746995494645209E-2</v>
      </c>
      <c r="H26" s="403">
        <f>1-G26</f>
        <v>0.92725300450535475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6.9388939039072284E-15</v>
      </c>
      <c r="N26" s="386">
        <f>0.5*SIGN(2*L26+$B$6)*ERF((2.563*(ABS(2*L26+$B$6)))/(2*SQRT(2)*$B$7))-0.5*SIGN(2*L26-$B$6)*ERF((2.563*(ABS(2*L26-$B$6)))/(2*SQRT(2)*$B$7))</f>
        <v>1.9222373748295496E-8</v>
      </c>
      <c r="O26" s="401">
        <f>0.5*SIGN(2*(L26+$B$6)+$B$6)*ERF((2.563*(ABS(2*(L26+$B$6)+$B$6)))/(2*SQRT(2)*$B$7))-0.5*SIGN(2*(L26+$B$6)-$B$6)*ERF((2.563*(ABS(2*(L26+$B$6)-$B$6)))/(2*SQRT(2)*$B$7))</f>
        <v>4.8563076127139393E-4</v>
      </c>
      <c r="P26" s="386">
        <f>N26+$B$13*M26+$B$13*O26</f>
        <v>-5.2022792661316187E-5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2.6214081794151411E-8</v>
      </c>
      <c r="C27" s="386">
        <f t="shared" ref="C27:C90" si="7">0.5*SIGN(2*A27+$B$6)*ERF((2.563*(ABS(2*A27+$B$6)))/(2*SQRT(2)*$B$7))-0.5*SIGN(2*A27-$B$6)*ERF((2.563*(ABS(2*A27-$B$6)))/(2*SQRT(2)*$B$7))</f>
        <v>5.8984708926956841E-4</v>
      </c>
      <c r="D27" s="401">
        <f t="shared" ref="D27:D90" si="8">0.5*SIGN(2*(A27+$B$6)+$B$6)*ERF((2.563*(ABS(2*(A27+$B$6)+$B$6)))/(2*SQRT(2)*$B$7))-0.5*SIGN(2*(A27+$B$6)-$B$6)*ERF((2.563*(ABS(2*(A27+$B$6)-$B$6)))/(2*SQRT(2)*$B$7))</f>
        <v>0.14751598890812156</v>
      </c>
      <c r="E27" s="386">
        <f t="shared" si="4"/>
        <v>-1.5218522744416724E-2</v>
      </c>
      <c r="F27" s="401">
        <f t="shared" si="5"/>
        <v>-1.9370059137305048E-2</v>
      </c>
      <c r="G27" s="403">
        <f t="shared" ref="G27:G90" si="9">F67</f>
        <v>8.841299821370896E-2</v>
      </c>
      <c r="H27" s="403">
        <f t="shared" ref="H27:H90" si="10">1-G27</f>
        <v>0.91158700178629104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1.0713652187632761E-14</v>
      </c>
      <c r="N27" s="386">
        <f t="shared" ref="N27:N90" si="12">0.5*SIGN(2*L27+$B$6)*ERF((2.563*(ABS(2*L27+$B$6)))/(2*SQRT(2)*$B$7))-0.5*SIGN(2*L27-$B$6)*ERF((2.563*(ABS(2*L27-$B$6)))/(2*SQRT(2)*$B$7))</f>
        <v>2.6214081794151411E-8</v>
      </c>
      <c r="O27" s="401">
        <f t="shared" ref="O27:O90" si="13">0.5*SIGN(2*(L27+$B$6)+$B$6)*ERF((2.563*(ABS(2*(L27+$B$6)+$B$6)))/(2*SQRT(2)*$B$7))-0.5*SIGN(2*(L27+$B$6)-$B$6)*ERF((2.563*(ABS(2*(L27+$B$6)-$B$6)))/(2*SQRT(2)*$B$7))</f>
        <v>5.8984708926956841E-4</v>
      </c>
      <c r="P27" s="386">
        <f t="shared" ref="P27:P90" si="14">N27+$B$13*M27+$B$13*O27</f>
        <v>-6.3184013803914226E-5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3.564402983879944E-8</v>
      </c>
      <c r="C28" s="386">
        <f t="shared" si="7"/>
        <v>7.1440252194426845E-4</v>
      </c>
      <c r="D28" s="401">
        <f t="shared" si="8"/>
        <v>0.16046717576869063</v>
      </c>
      <c r="E28" s="386">
        <f t="shared" si="4"/>
        <v>-1.6481866114319864E-2</v>
      </c>
      <c r="F28" s="401">
        <f t="shared" si="5"/>
        <v>-2.0978036218702374E-2</v>
      </c>
      <c r="G28" s="403">
        <f t="shared" si="9"/>
        <v>0.1051759641059531</v>
      </c>
      <c r="H28" s="403">
        <f t="shared" si="10"/>
        <v>0.89482403589404691</v>
      </c>
      <c r="I28" s="403"/>
      <c r="J28" s="375"/>
      <c r="L28" s="385">
        <v>-2.95</v>
      </c>
      <c r="M28" s="401">
        <f t="shared" si="11"/>
        <v>1.6375789613221059E-14</v>
      </c>
      <c r="N28" s="386">
        <f t="shared" si="12"/>
        <v>3.564402983879944E-8</v>
      </c>
      <c r="O28" s="401">
        <f t="shared" si="13"/>
        <v>7.1440252194426845E-4</v>
      </c>
      <c r="P28" s="386">
        <f t="shared" si="14"/>
        <v>-7.652241150003981E-5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4.8324136858735045E-8</v>
      </c>
      <c r="C29" s="386">
        <f t="shared" si="7"/>
        <v>8.628171531117057E-4</v>
      </c>
      <c r="D29" s="401">
        <f t="shared" si="8"/>
        <v>0.17412543844742751</v>
      </c>
      <c r="E29" s="386">
        <f t="shared" si="4"/>
        <v>-1.7797123532482549E-2</v>
      </c>
      <c r="F29" s="401">
        <f t="shared" si="5"/>
        <v>-2.265208923938318E-2</v>
      </c>
      <c r="G29" s="403">
        <f t="shared" si="9"/>
        <v>0.12303102776240442</v>
      </c>
      <c r="H29" s="403">
        <f t="shared" si="10"/>
        <v>0.87696897223759562</v>
      </c>
      <c r="I29" s="403"/>
      <c r="J29" s="375"/>
      <c r="L29" s="385">
        <v>-2.9249999999999998</v>
      </c>
      <c r="M29" s="401">
        <f t="shared" si="11"/>
        <v>2.4980018054066022E-14</v>
      </c>
      <c r="N29" s="386">
        <f t="shared" si="12"/>
        <v>4.8324136858735045E-8</v>
      </c>
      <c r="O29" s="401">
        <f t="shared" si="13"/>
        <v>8.628171531117057E-4</v>
      </c>
      <c r="P29" s="386">
        <f t="shared" si="14"/>
        <v>-9.2414400295697373E-5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6.5323167319775166E-8</v>
      </c>
      <c r="C30" s="386">
        <f t="shared" si="7"/>
        <v>1.0391275132238253E-3</v>
      </c>
      <c r="D30" s="401">
        <f t="shared" si="8"/>
        <v>0.18848361112670414</v>
      </c>
      <c r="E30" s="386">
        <f t="shared" si="4"/>
        <v>-1.9159490667074067E-2</v>
      </c>
      <c r="F30" s="401">
        <f t="shared" si="5"/>
        <v>-2.4386103269978889E-2</v>
      </c>
      <c r="G30" s="403">
        <f t="shared" si="9"/>
        <v>0.14196586660281568</v>
      </c>
      <c r="H30" s="403">
        <f t="shared" si="10"/>
        <v>0.85803413339718437</v>
      </c>
      <c r="I30" s="403"/>
      <c r="J30" s="375"/>
      <c r="L30" s="385">
        <v>-2.9</v>
      </c>
      <c r="M30" s="401">
        <f t="shared" si="11"/>
        <v>3.7969627442180354E-14</v>
      </c>
      <c r="N30" s="386">
        <f t="shared" si="12"/>
        <v>6.5323167319775166E-8</v>
      </c>
      <c r="O30" s="401">
        <f t="shared" si="13"/>
        <v>1.0391275132238253E-3</v>
      </c>
      <c r="P30" s="386">
        <f t="shared" si="14"/>
        <v>-1.1129148117960511E-4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8.8043411339278066E-8</v>
      </c>
      <c r="C31" s="386">
        <f t="shared" si="7"/>
        <v>1.2479445607696538E-3</v>
      </c>
      <c r="D31" s="401">
        <f t="shared" si="8"/>
        <v>0.20352928050036395</v>
      </c>
      <c r="E31" s="386">
        <f t="shared" si="4"/>
        <v>-2.0563026453403035E-2</v>
      </c>
      <c r="F31" s="401">
        <f t="shared" si="5"/>
        <v>-2.6172516553258314E-2</v>
      </c>
      <c r="G31" s="403">
        <f t="shared" si="9"/>
        <v>0.16196036764313138</v>
      </c>
      <c r="H31" s="403">
        <f t="shared" si="10"/>
        <v>0.83803963235686862</v>
      </c>
      <c r="I31" s="403"/>
      <c r="J31" s="375"/>
      <c r="L31" s="385">
        <v>-2.875</v>
      </c>
      <c r="M31" s="401">
        <f t="shared" si="11"/>
        <v>5.7620574978045624E-14</v>
      </c>
      <c r="N31" s="386">
        <f t="shared" si="12"/>
        <v>8.8043411339278066E-8</v>
      </c>
      <c r="O31" s="401">
        <f t="shared" si="13"/>
        <v>1.2479445607696538E-3</v>
      </c>
      <c r="P31" s="386">
        <f t="shared" si="14"/>
        <v>-1.3364637947930062E-4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1.1831878016232977E-7</v>
      </c>
      <c r="C32" s="386">
        <f t="shared" si="7"/>
        <v>1.4945149915915334E-3</v>
      </c>
      <c r="D32" s="401">
        <f t="shared" si="8"/>
        <v>0.21924455804269516</v>
      </c>
      <c r="E32" s="386">
        <f t="shared" si="4"/>
        <v>-2.2000567390601904E-2</v>
      </c>
      <c r="F32" s="401">
        <f t="shared" si="5"/>
        <v>-2.8002211421379115E-2</v>
      </c>
      <c r="G32" s="403">
        <f t="shared" si="9"/>
        <v>0.18298635659215606</v>
      </c>
      <c r="H32" s="403">
        <f t="shared" si="10"/>
        <v>0.81701364340784388</v>
      </c>
      <c r="I32" s="403"/>
      <c r="J32" s="375"/>
      <c r="L32" s="385">
        <v>-2.85</v>
      </c>
      <c r="M32" s="401">
        <f t="shared" si="11"/>
        <v>8.7152507433074788E-14</v>
      </c>
      <c r="N32" s="386">
        <f t="shared" si="12"/>
        <v>1.1831878016232977E-7</v>
      </c>
      <c r="O32" s="401">
        <f t="shared" si="13"/>
        <v>1.4945149915915334E-3</v>
      </c>
      <c r="P32" s="386">
        <f t="shared" si="14"/>
        <v>-1.6003951690210874E-4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1.5853983920122161E-7</v>
      </c>
      <c r="C33" s="386">
        <f t="shared" si="7"/>
        <v>1.7847854726153467E-3</v>
      </c>
      <c r="D33" s="401">
        <f t="shared" si="8"/>
        <v>0.23560590088730571</v>
      </c>
      <c r="E33" s="386">
        <f t="shared" si="4"/>
        <v>-2.3463644126003724E-2</v>
      </c>
      <c r="F33" s="401">
        <f t="shared" si="5"/>
        <v>-2.98644081249025E-2</v>
      </c>
      <c r="G33" s="403">
        <f t="shared" si="9"/>
        <v>0.20500739598018344</v>
      </c>
      <c r="H33" s="403">
        <f t="shared" si="10"/>
        <v>0.79499260401981653</v>
      </c>
      <c r="I33" s="403"/>
      <c r="J33" s="375"/>
      <c r="L33" s="385">
        <v>-2.8250000000000002</v>
      </c>
      <c r="M33" s="401">
        <f t="shared" si="11"/>
        <v>1.3145040611561853E-13</v>
      </c>
      <c r="N33" s="386">
        <f t="shared" si="12"/>
        <v>1.5853983920122161E-7</v>
      </c>
      <c r="O33" s="401">
        <f t="shared" si="13"/>
        <v>1.7847854726153467E-3</v>
      </c>
      <c r="P33" s="386">
        <f t="shared" si="14"/>
        <v>-1.9110577002979067E-4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2.1181259568514577E-7</v>
      </c>
      <c r="C34" s="386">
        <f t="shared" si="7"/>
        <v>2.1254692756729199E-3</v>
      </c>
      <c r="D34" s="401">
        <f t="shared" si="8"/>
        <v>0.25258398607303428</v>
      </c>
      <c r="E34" s="386">
        <f t="shared" si="4"/>
        <v>-2.4942401362055854E-2</v>
      </c>
      <c r="F34" s="401">
        <f t="shared" si="5"/>
        <v>-3.174656289071616E-2</v>
      </c>
      <c r="G34" s="403">
        <f t="shared" si="9"/>
        <v>0.2279786582527685</v>
      </c>
      <c r="H34" s="403">
        <f t="shared" si="10"/>
        <v>0.77202134174723147</v>
      </c>
      <c r="I34" s="403"/>
      <c r="J34" s="375"/>
      <c r="L34" s="385">
        <v>-2.8</v>
      </c>
      <c r="M34" s="401">
        <f t="shared" si="11"/>
        <v>1.9761969838327786E-13</v>
      </c>
      <c r="N34" s="386">
        <f t="shared" si="12"/>
        <v>2.1181259568514577E-7</v>
      </c>
      <c r="O34" s="401">
        <f t="shared" si="13"/>
        <v>2.1254692756729199E-3</v>
      </c>
      <c r="P34" s="386">
        <f t="shared" si="14"/>
        <v>-2.2756145226145074E-4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2.8215941128006961E-7</v>
      </c>
      <c r="C35" s="386">
        <f t="shared" si="7"/>
        <v>2.5241146442754325E-3</v>
      </c>
      <c r="D35" s="401">
        <f t="shared" si="8"/>
        <v>0.27014364221998477</v>
      </c>
      <c r="E35" s="386">
        <f t="shared" si="4"/>
        <v>-2.6425522189224532E-2</v>
      </c>
      <c r="F35" s="401">
        <f t="shared" si="5"/>
        <v>-3.3634271613336146E-2</v>
      </c>
      <c r="G35" s="403">
        <f t="shared" si="9"/>
        <v>0.25184687884527895</v>
      </c>
      <c r="H35" s="403">
        <f t="shared" si="10"/>
        <v>0.74815312115472099</v>
      </c>
      <c r="I35" s="403"/>
      <c r="J35" s="375"/>
      <c r="L35" s="385">
        <v>-2.7749999999999999</v>
      </c>
      <c r="M35" s="401">
        <f t="shared" si="11"/>
        <v>2.9626301412122302E-13</v>
      </c>
      <c r="N35" s="386">
        <f t="shared" si="12"/>
        <v>2.8215941128006961E-7</v>
      </c>
      <c r="O35" s="401">
        <f t="shared" si="13"/>
        <v>2.5241146442754325E-3</v>
      </c>
      <c r="P35" s="386">
        <f t="shared" si="14"/>
        <v>-2.7021143934108431E-4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3.7477227715632111E-7</v>
      </c>
      <c r="C36" s="386">
        <f t="shared" si="7"/>
        <v>2.9891740729161009E-3</v>
      </c>
      <c r="D36" s="401">
        <f t="shared" si="8"/>
        <v>0.28824384190418845</v>
      </c>
      <c r="E36" s="386">
        <f t="shared" si="4"/>
        <v>-2.7900158016674271E-2</v>
      </c>
      <c r="F36" s="401">
        <f t="shared" si="5"/>
        <v>-3.5511180671028326E-2</v>
      </c>
      <c r="G36" s="403">
        <f t="shared" si="9"/>
        <v>0.27655039320467334</v>
      </c>
      <c r="H36" s="403">
        <f t="shared" si="10"/>
        <v>0.72344960679532666</v>
      </c>
      <c r="I36" s="403"/>
      <c r="J36" s="375"/>
      <c r="L36" s="385">
        <v>-2.75</v>
      </c>
      <c r="M36" s="401">
        <f t="shared" si="11"/>
        <v>4.4281245337174369E-13</v>
      </c>
      <c r="N36" s="386">
        <f t="shared" si="12"/>
        <v>3.7477227715632111E-7</v>
      </c>
      <c r="O36" s="401">
        <f t="shared" si="13"/>
        <v>2.9891740729161009E-3</v>
      </c>
      <c r="P36" s="386">
        <f t="shared" si="14"/>
        <v>-3.199563403127458E-4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4.9633091053769007E-7</v>
      </c>
      <c r="C37" s="386">
        <f t="shared" si="7"/>
        <v>3.5300735168482533E-3</v>
      </c>
      <c r="D37" s="401">
        <f t="shared" si="8"/>
        <v>0.30683775712063061</v>
      </c>
      <c r="E37" s="386">
        <f t="shared" si="4"/>
        <v>-2.935186534020431E-2</v>
      </c>
      <c r="F37" s="401">
        <f t="shared" si="5"/>
        <v>-3.735890644435623E-2</v>
      </c>
      <c r="G37" s="403">
        <f t="shared" si="9"/>
        <v>0.30201926056472339</v>
      </c>
      <c r="H37" s="403">
        <f t="shared" si="10"/>
        <v>0.69798073943527661</v>
      </c>
      <c r="I37" s="403"/>
      <c r="J37" s="375"/>
      <c r="L37" s="385">
        <v>-2.7250000000000001</v>
      </c>
      <c r="M37" s="401">
        <f t="shared" si="11"/>
        <v>6.5986105468596179E-13</v>
      </c>
      <c r="N37" s="386">
        <f t="shared" si="12"/>
        <v>4.9633091053769007E-7</v>
      </c>
      <c r="O37" s="401">
        <f t="shared" si="13"/>
        <v>3.5300735168482533E-3</v>
      </c>
      <c r="P37" s="386">
        <f t="shared" si="14"/>
        <v>-3.7779959620382411E-4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6.5540077021086773E-7</v>
      </c>
      <c r="C38" s="386">
        <f t="shared" si="7"/>
        <v>4.1572803830283167E-3</v>
      </c>
      <c r="D38" s="401">
        <f t="shared" si="8"/>
        <v>0.32587287928040815</v>
      </c>
      <c r="E38" s="386">
        <f t="shared" si="4"/>
        <v>-3.0764550653304242E-2</v>
      </c>
      <c r="F38" s="401">
        <f t="shared" si="5"/>
        <v>-3.9156965199249966E-2</v>
      </c>
      <c r="G38" s="403">
        <f t="shared" si="9"/>
        <v>0.32817547603407543</v>
      </c>
      <c r="H38" s="403">
        <f t="shared" si="10"/>
        <v>0.67182452396592462</v>
      </c>
      <c r="I38" s="403"/>
      <c r="J38" s="375"/>
      <c r="L38" s="385">
        <v>-2.7</v>
      </c>
      <c r="M38" s="401">
        <f t="shared" si="11"/>
        <v>9.8038244189524448E-13</v>
      </c>
      <c r="N38" s="386">
        <f t="shared" si="12"/>
        <v>6.5540077021086773E-7</v>
      </c>
      <c r="O38" s="401">
        <f t="shared" si="13"/>
        <v>4.1572803830283167E-3</v>
      </c>
      <c r="P38" s="386">
        <f t="shared" si="14"/>
        <v>-4.4485436817451085E-4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8.6292919482255925E-7</v>
      </c>
      <c r="C39" s="386">
        <f t="shared" si="7"/>
        <v>4.8823689833726869E-3</v>
      </c>
      <c r="D39" s="401">
        <f t="shared" si="8"/>
        <v>0.34529120419983284</v>
      </c>
      <c r="E39" s="386">
        <f t="shared" si="4"/>
        <v>-3.2120424871191766E-2</v>
      </c>
      <c r="F39" s="401">
        <f t="shared" si="5"/>
        <v>-4.0882715078150916E-2</v>
      </c>
      <c r="G39" s="403">
        <f t="shared" si="9"/>
        <v>0.3549332712506294</v>
      </c>
      <c r="H39" s="403">
        <f t="shared" si="10"/>
        <v>0.64506672874937054</v>
      </c>
      <c r="I39" s="403"/>
      <c r="J39" s="375"/>
      <c r="L39" s="385">
        <v>-2.6749999999999998</v>
      </c>
      <c r="M39" s="401">
        <f t="shared" si="11"/>
        <v>1.452227227360936E-12</v>
      </c>
      <c r="N39" s="386">
        <f t="shared" si="12"/>
        <v>8.6292919482255925E-7</v>
      </c>
      <c r="O39" s="401">
        <f t="shared" si="13"/>
        <v>4.8823689833726869E-3</v>
      </c>
      <c r="P39" s="386">
        <f t="shared" si="14"/>
        <v>-5.2235005559664815E-4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1.1328615110439699E-6</v>
      </c>
      <c r="C40" s="386">
        <f t="shared" si="7"/>
        <v>5.7180819636264979E-3</v>
      </c>
      <c r="D40" s="401">
        <f t="shared" si="8"/>
        <v>0.36502948153000742</v>
      </c>
      <c r="E40" s="386">
        <f t="shared" si="4"/>
        <v>-3.3399968697777935E-2</v>
      </c>
      <c r="F40" s="401">
        <f t="shared" si="5"/>
        <v>-4.2511312019259451E-2</v>
      </c>
      <c r="G40" s="403">
        <f t="shared" si="9"/>
        <v>0.38219950252044588</v>
      </c>
      <c r="H40" s="403">
        <f t="shared" si="10"/>
        <v>0.61780049747955412</v>
      </c>
      <c r="I40" s="403"/>
      <c r="J40" s="375"/>
      <c r="L40" s="385">
        <v>-2.65</v>
      </c>
      <c r="M40" s="401">
        <f t="shared" si="11"/>
        <v>2.1448398612733399E-12</v>
      </c>
      <c r="N40" s="386">
        <f t="shared" si="12"/>
        <v>1.1328615110439699E-6</v>
      </c>
      <c r="O40" s="401">
        <f t="shared" si="13"/>
        <v>5.7180819636264979E-3</v>
      </c>
      <c r="P40" s="386">
        <f t="shared" si="14"/>
        <v>-6.1163826289441497E-4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1.48290320117761E-6</v>
      </c>
      <c r="C41" s="386">
        <f t="shared" si="7"/>
        <v>6.6783860595357458E-3</v>
      </c>
      <c r="D41" s="401">
        <f t="shared" si="8"/>
        <v>0.38501952706825415</v>
      </c>
      <c r="E41" s="386">
        <f t="shared" si="4"/>
        <v>-3.4581910419636618E-2</v>
      </c>
      <c r="F41" s="401">
        <f t="shared" si="5"/>
        <v>-4.4015681492811022E-2</v>
      </c>
      <c r="G41" s="403">
        <f t="shared" si="9"/>
        <v>0.40987412402583329</v>
      </c>
      <c r="H41" s="403">
        <f t="shared" si="10"/>
        <v>0.59012587597416677</v>
      </c>
      <c r="I41" s="403"/>
      <c r="J41" s="375"/>
      <c r="L41" s="385">
        <v>-2.625</v>
      </c>
      <c r="M41" s="401">
        <f t="shared" si="11"/>
        <v>3.1584179716048766E-12</v>
      </c>
      <c r="N41" s="386">
        <f t="shared" si="12"/>
        <v>1.48290320117761E-6</v>
      </c>
      <c r="O41" s="401">
        <f t="shared" si="13"/>
        <v>6.6783860595357458E-3</v>
      </c>
      <c r="P41" s="386">
        <f t="shared" si="14"/>
        <v>-7.1419801241836916E-4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1.9354591307974012E-6</v>
      </c>
      <c r="C42" s="386">
        <f t="shared" si="7"/>
        <v>7.7785203817625215E-3</v>
      </c>
      <c r="D42" s="401">
        <f t="shared" si="8"/>
        <v>0.40518859541127339</v>
      </c>
      <c r="E42" s="386">
        <f t="shared" si="4"/>
        <v>-3.5643217656651474E-2</v>
      </c>
      <c r="F42" s="401">
        <f t="shared" si="5"/>
        <v>-4.5366508001341205E-2</v>
      </c>
      <c r="G42" s="403">
        <f t="shared" si="9"/>
        <v>0.43785074238665345</v>
      </c>
      <c r="H42" s="403">
        <f t="shared" si="10"/>
        <v>0.56214925761334655</v>
      </c>
      <c r="I42" s="403"/>
      <c r="J42" s="375"/>
      <c r="L42" s="385">
        <v>-2.6</v>
      </c>
      <c r="M42" s="401">
        <f t="shared" si="11"/>
        <v>4.6372350404055851E-12</v>
      </c>
      <c r="N42" s="386">
        <f t="shared" si="12"/>
        <v>1.9354591307974012E-6</v>
      </c>
      <c r="O42" s="401">
        <f t="shared" si="13"/>
        <v>7.7785203817625215E-3</v>
      </c>
      <c r="P42" s="386">
        <f t="shared" si="14"/>
        <v>-8.3163997961197261E-4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2.5187864839404384E-6</v>
      </c>
      <c r="C43" s="386">
        <f t="shared" si="7"/>
        <v>9.0350352976541481E-3</v>
      </c>
      <c r="D43" s="401">
        <f t="shared" si="8"/>
        <v>0.4254598094767571</v>
      </c>
      <c r="E43" s="386">
        <f t="shared" si="4"/>
        <v>-3.6559104632947946E-2</v>
      </c>
      <c r="F43" s="401">
        <f t="shared" si="5"/>
        <v>-4.6532244334091297E-2</v>
      </c>
      <c r="G43" s="403">
        <f t="shared" si="9"/>
        <v>0.46601724762173058</v>
      </c>
      <c r="H43" s="403">
        <f t="shared" si="10"/>
        <v>0.53398275237826942</v>
      </c>
      <c r="I43" s="403"/>
      <c r="J43" s="375"/>
      <c r="L43" s="385">
        <v>-2.5750000000000002</v>
      </c>
      <c r="M43" s="401">
        <f t="shared" si="11"/>
        <v>6.7882366394655946E-12</v>
      </c>
      <c r="N43" s="386">
        <f t="shared" si="12"/>
        <v>2.5187864839404384E-6</v>
      </c>
      <c r="O43" s="401">
        <f t="shared" si="13"/>
        <v>9.0350352976541481E-3</v>
      </c>
      <c r="P43" s="386">
        <f t="shared" si="14"/>
        <v>-9.6570950679470389E-4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3.268404499490174E-6</v>
      </c>
      <c r="C44" s="386">
        <f t="shared" si="7"/>
        <v>1.0465819867494397E-2</v>
      </c>
      <c r="D44" s="401">
        <f t="shared" si="8"/>
        <v>0.44575264255664471</v>
      </c>
      <c r="E44" s="386">
        <f t="shared" si="4"/>
        <v>-3.7303056550350731E-2</v>
      </c>
      <c r="F44" s="401">
        <f t="shared" si="5"/>
        <v>-4.7479142589422298E-2</v>
      </c>
      <c r="G44" s="403">
        <f t="shared" si="9"/>
        <v>0.49425651441213975</v>
      </c>
      <c r="H44" s="403">
        <f t="shared" si="10"/>
        <v>0.5057434855878602</v>
      </c>
      <c r="I44" s="403"/>
      <c r="J44" s="375"/>
      <c r="L44" s="385">
        <v>-2.5499999999999998</v>
      </c>
      <c r="M44" s="401">
        <f t="shared" si="11"/>
        <v>9.907630271754897E-12</v>
      </c>
      <c r="N44" s="386">
        <f t="shared" si="12"/>
        <v>3.268404499490174E-6</v>
      </c>
      <c r="O44" s="401">
        <f t="shared" si="13"/>
        <v>1.0465819867494452E-2</v>
      </c>
      <c r="P44" s="386">
        <f t="shared" si="14"/>
        <v>-1.1182881336001833E-3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4.2288114137090105E-6</v>
      </c>
      <c r="C45" s="386">
        <f t="shared" si="7"/>
        <v>1.2090115711378413E-2</v>
      </c>
      <c r="D45" s="401">
        <f t="shared" si="8"/>
        <v>0.46598344779025241</v>
      </c>
      <c r="E45" s="386">
        <f t="shared" si="4"/>
        <v>-3.7846872645830636E-2</v>
      </c>
      <c r="F45" s="401">
        <f t="shared" si="5"/>
        <v>-4.8171308978116542E-2</v>
      </c>
      <c r="G45" s="403">
        <f t="shared" si="9"/>
        <v>0.52244716654084611</v>
      </c>
      <c r="H45" s="403">
        <f t="shared" si="10"/>
        <v>0.47755283345915389</v>
      </c>
      <c r="I45" s="403"/>
      <c r="J45" s="375"/>
      <c r="L45" s="385">
        <v>-2.5249999999999999</v>
      </c>
      <c r="M45" s="401">
        <f t="shared" si="11"/>
        <v>1.4417633753538439E-11</v>
      </c>
      <c r="N45" s="386">
        <f t="shared" si="12"/>
        <v>4.2288114137090105E-6</v>
      </c>
      <c r="O45" s="401">
        <f t="shared" si="13"/>
        <v>1.2090115711378413E-2</v>
      </c>
      <c r="P45" s="386">
        <f t="shared" si="14"/>
        <v>-1.2913933660639099E-3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5.4555672306944025E-6</v>
      </c>
      <c r="C46" s="386">
        <f t="shared" si="7"/>
        <v>1.3928515136556907E-2</v>
      </c>
      <c r="D46" s="401">
        <f t="shared" si="8"/>
        <v>0.48606602927529385</v>
      </c>
      <c r="E46" s="386">
        <f t="shared" si="4"/>
        <v>-3.8160729489758335E-2</v>
      </c>
      <c r="F46" s="401">
        <f t="shared" si="5"/>
        <v>-4.8570784389076374E-2</v>
      </c>
      <c r="G46" s="403">
        <f t="shared" si="9"/>
        <v>0.55046439649570178</v>
      </c>
      <c r="H46" s="403">
        <f t="shared" si="10"/>
        <v>0.44953560350429822</v>
      </c>
      <c r="I46" s="403"/>
      <c r="J46" s="375"/>
      <c r="L46" s="385">
        <v>-2.5</v>
      </c>
      <c r="M46" s="401">
        <f t="shared" si="11"/>
        <v>2.0918544674231043E-11</v>
      </c>
      <c r="N46" s="386">
        <f t="shared" si="12"/>
        <v>5.4555672306944025E-6</v>
      </c>
      <c r="O46" s="401">
        <f t="shared" si="13"/>
        <v>1.3928515136556907E-2</v>
      </c>
      <c r="P46" s="386">
        <f t="shared" si="14"/>
        <v>-1.487176393177622E-3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7.0178101162499118E-6</v>
      </c>
      <c r="C47" s="386">
        <f t="shared" si="7"/>
        <v>1.6002941350064581E-2</v>
      </c>
      <c r="D47" s="401">
        <f t="shared" si="8"/>
        <v>0.50591224848209593</v>
      </c>
      <c r="E47" s="386">
        <f t="shared" si="4"/>
        <v>-3.8213266028565507E-2</v>
      </c>
      <c r="F47" s="401">
        <f t="shared" si="5"/>
        <v>-4.8637652631195183E-2</v>
      </c>
      <c r="G47" s="403">
        <f t="shared" si="9"/>
        <v>0.57818083149266952</v>
      </c>
      <c r="H47" s="403">
        <f t="shared" si="10"/>
        <v>0.42181916850733048</v>
      </c>
      <c r="I47" s="403"/>
      <c r="J47" s="375"/>
      <c r="L47" s="385">
        <v>-2.4750000000000001</v>
      </c>
      <c r="M47" s="401">
        <f t="shared" si="11"/>
        <v>3.0261015915300504E-11</v>
      </c>
      <c r="N47" s="386">
        <f t="shared" si="12"/>
        <v>7.0178101162499118E-6</v>
      </c>
      <c r="O47" s="401">
        <f t="shared" si="13"/>
        <v>1.6002941350064581E-2</v>
      </c>
      <c r="P47" s="386">
        <f t="shared" si="14"/>
        <v>-1.7079174500141056E-3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9.0012843468323389E-6</v>
      </c>
      <c r="C48" s="386">
        <f t="shared" si="7"/>
        <v>1.8336608623390149E-2</v>
      </c>
      <c r="D48" s="401">
        <f t="shared" si="8"/>
        <v>0.52543265921007021</v>
      </c>
      <c r="E48" s="386">
        <f t="shared" si="4"/>
        <v>-3.7971691788879755E-2</v>
      </c>
      <c r="F48" s="401">
        <f t="shared" si="5"/>
        <v>-4.8330178155035583E-2</v>
      </c>
      <c r="G48" s="403">
        <f t="shared" si="9"/>
        <v>0.60546743661583313</v>
      </c>
      <c r="H48" s="403">
        <f t="shared" si="10"/>
        <v>0.39453256338416687</v>
      </c>
      <c r="I48" s="403"/>
      <c r="J48" s="375"/>
      <c r="L48" s="385">
        <v>-2.4500000000000002</v>
      </c>
      <c r="M48" s="401">
        <f t="shared" si="11"/>
        <v>4.3646530833996167E-11</v>
      </c>
      <c r="N48" s="386">
        <f t="shared" si="12"/>
        <v>9.0012843468323389E-6</v>
      </c>
      <c r="O48" s="401">
        <f t="shared" si="13"/>
        <v>1.8336608623390094E-2</v>
      </c>
      <c r="P48" s="386">
        <f t="shared" si="14"/>
        <v>-1.956018520885572E-3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1.151196884924266E-5</v>
      </c>
      <c r="C49" s="386">
        <f t="shared" si="7"/>
        <v>2.0953960370015901E-2</v>
      </c>
      <c r="D49" s="401">
        <f t="shared" si="8"/>
        <v>0.54453716403068464</v>
      </c>
      <c r="E49" s="386">
        <f t="shared" si="4"/>
        <v>-3.7401919535725581E-2</v>
      </c>
      <c r="F49" s="401">
        <f t="shared" si="5"/>
        <v>-4.76049748995198E-2</v>
      </c>
      <c r="G49" s="403">
        <f t="shared" si="9"/>
        <v>0.63219444538724323</v>
      </c>
      <c r="H49" s="403">
        <f t="shared" si="10"/>
        <v>0.36780555461275677</v>
      </c>
      <c r="I49" s="403"/>
      <c r="J49" s="375"/>
      <c r="L49" s="385">
        <v>-2.4249999999999998</v>
      </c>
      <c r="M49" s="401">
        <f t="shared" si="11"/>
        <v>6.2766958297544306E-11</v>
      </c>
      <c r="N49" s="386">
        <f t="shared" si="12"/>
        <v>1.151196884924266E-5</v>
      </c>
      <c r="O49" s="401">
        <f t="shared" si="13"/>
        <v>2.0953960370015901E-2</v>
      </c>
      <c r="P49" s="386">
        <f t="shared" si="14"/>
        <v>-2.2339930749756768E-3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1.4680407395661899E-5</v>
      </c>
      <c r="C50" s="386">
        <f t="shared" si="7"/>
        <v>2.3880583247171017E-2</v>
      </c>
      <c r="D50" s="401">
        <f t="shared" si="8"/>
        <v>0.56313568499863254</v>
      </c>
      <c r="E50" s="386">
        <f t="shared" si="4"/>
        <v>-3.6468723510737142E-2</v>
      </c>
      <c r="F50" s="401">
        <f t="shared" si="5"/>
        <v>-4.6417207696730314E-2</v>
      </c>
      <c r="G50" s="403">
        <f t="shared" si="9"/>
        <v>0.65823230787439302</v>
      </c>
      <c r="H50" s="403">
        <f t="shared" si="10"/>
        <v>0.34176769212560698</v>
      </c>
      <c r="I50" s="403"/>
      <c r="J50" s="375"/>
      <c r="L50" s="385">
        <v>-2.4</v>
      </c>
      <c r="M50" s="401">
        <f t="shared" si="11"/>
        <v>8.9996843311013208E-11</v>
      </c>
      <c r="N50" s="386">
        <f t="shared" si="12"/>
        <v>1.4680407395661899E-5</v>
      </c>
      <c r="O50" s="401">
        <f t="shared" si="13"/>
        <v>2.3880583247171017E-2</v>
      </c>
      <c r="P50" s="386">
        <f t="shared" si="14"/>
        <v>-2.5444525309865286E-3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1.8666854402604738E-5</v>
      </c>
      <c r="C51" s="386">
        <f t="shared" si="7"/>
        <v>2.7143095603381961E-2</v>
      </c>
      <c r="D51" s="401">
        <f t="shared" si="8"/>
        <v>0.58113884137940719</v>
      </c>
      <c r="E51" s="386">
        <f t="shared" si="4"/>
        <v>-3.5135924163881595E-2</v>
      </c>
      <c r="F51" s="401">
        <f t="shared" si="5"/>
        <v>-4.4720827397517315E-2</v>
      </c>
      <c r="G51" s="403">
        <f t="shared" si="9"/>
        <v>0.68345264641204628</v>
      </c>
      <c r="H51" s="403">
        <f t="shared" si="10"/>
        <v>0.31654735358795372</v>
      </c>
      <c r="I51" s="403"/>
      <c r="J51" s="375"/>
      <c r="L51" s="385">
        <v>-2.375</v>
      </c>
      <c r="M51" s="401">
        <f t="shared" si="11"/>
        <v>1.2865869480904735E-10</v>
      </c>
      <c r="N51" s="386">
        <f t="shared" si="12"/>
        <v>1.8666854402604738E-5</v>
      </c>
      <c r="O51" s="401">
        <f t="shared" si="13"/>
        <v>2.7143095603381961E-2</v>
      </c>
      <c r="P51" s="386">
        <f t="shared" si="14"/>
        <v>-2.8900891569890461E-3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2.3667363896417992E-5</v>
      </c>
      <c r="C52" s="386">
        <f t="shared" si="7"/>
        <v>3.0769008865350111E-2</v>
      </c>
      <c r="D52" s="401">
        <f t="shared" si="8"/>
        <v>0.59845862723007737</v>
      </c>
      <c r="E52" s="386">
        <f t="shared" si="4"/>
        <v>-3.3366600031196757E-2</v>
      </c>
      <c r="F52" s="401">
        <f t="shared" si="5"/>
        <v>-4.2468840548416618E-2</v>
      </c>
      <c r="G52" s="403">
        <f t="shared" si="9"/>
        <v>0.70772920914892146</v>
      </c>
      <c r="H52" s="403">
        <f t="shared" si="10"/>
        <v>0.29227079085107854</v>
      </c>
      <c r="I52" s="403"/>
      <c r="J52" s="375"/>
      <c r="L52" s="385">
        <v>-2.35</v>
      </c>
      <c r="M52" s="401">
        <f t="shared" si="11"/>
        <v>1.8338630614067597E-10</v>
      </c>
      <c r="N52" s="386">
        <f t="shared" si="12"/>
        <v>2.3667363896417992E-5</v>
      </c>
      <c r="O52" s="401">
        <f t="shared" si="13"/>
        <v>3.0769008865350111E-2</v>
      </c>
      <c r="P52" s="386">
        <f t="shared" si="14"/>
        <v>-3.2736551271939324E-3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2.9920963377616516E-5</v>
      </c>
      <c r="C53" s="386">
        <f t="shared" si="7"/>
        <v>3.4786560791805199E-2</v>
      </c>
      <c r="D53" s="401">
        <f t="shared" si="8"/>
        <v>0.61500908187034253</v>
      </c>
      <c r="E53" s="386">
        <f t="shared" si="4"/>
        <v>-3.1123327099910635E-2</v>
      </c>
      <c r="F53" s="401">
        <f t="shared" si="5"/>
        <v>-3.9613614054368813E-2</v>
      </c>
      <c r="G53" s="403">
        <f t="shared" si="9"/>
        <v>0.73093881191448229</v>
      </c>
      <c r="H53" s="403">
        <f t="shared" si="10"/>
        <v>0.26906118808551771</v>
      </c>
      <c r="I53" s="403"/>
      <c r="J53" s="375"/>
      <c r="L53" s="385">
        <v>-2.3250000000000002</v>
      </c>
      <c r="M53" s="401">
        <f t="shared" si="11"/>
        <v>2.6062207947319393E-10</v>
      </c>
      <c r="N53" s="386">
        <f t="shared" si="12"/>
        <v>2.9920963377616516E-5</v>
      </c>
      <c r="O53" s="401">
        <f t="shared" si="13"/>
        <v>3.4786560791805199E-2</v>
      </c>
      <c r="P53" s="386">
        <f t="shared" si="14"/>
        <v>-3.6979374789977491E-3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3.7718068807812699E-5</v>
      </c>
      <c r="C54" s="386">
        <f t="shared" si="7"/>
        <v>3.9224519917054723E-2</v>
      </c>
      <c r="D54" s="401">
        <f t="shared" si="8"/>
        <v>0.63070694657965642</v>
      </c>
      <c r="E54" s="386">
        <f t="shared" si="4"/>
        <v>-2.836844564080198E-2</v>
      </c>
      <c r="F54" s="401">
        <f t="shared" si="5"/>
        <v>-3.6107214801604476E-2</v>
      </c>
      <c r="G54" s="403">
        <f t="shared" si="9"/>
        <v>0.75296225931880845</v>
      </c>
      <c r="H54" s="403">
        <f t="shared" si="10"/>
        <v>0.24703774068119155</v>
      </c>
      <c r="I54" s="403"/>
      <c r="J54" s="375"/>
      <c r="L54" s="385">
        <v>-2.2999999999999998</v>
      </c>
      <c r="M54" s="401">
        <f t="shared" si="11"/>
        <v>3.6929409530372936E-10</v>
      </c>
      <c r="N54" s="386">
        <f t="shared" si="12"/>
        <v>3.7718068807812699E-5</v>
      </c>
      <c r="O54" s="401">
        <f t="shared" si="13"/>
        <v>3.9224519917054723E-2</v>
      </c>
      <c r="P54" s="386">
        <f t="shared" si="14"/>
        <v>-4.1657287415053411E-3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4.7410311434348262E-5</v>
      </c>
      <c r="C55" s="386">
        <f t="shared" si="7"/>
        <v>4.4111960959896668E-2</v>
      </c>
      <c r="D55" s="401">
        <f t="shared" si="8"/>
        <v>0.64547230123788346</v>
      </c>
      <c r="E55" s="386">
        <f t="shared" si="4"/>
        <v>-2.5064354077169206E-2</v>
      </c>
      <c r="F55" s="401">
        <f t="shared" si="5"/>
        <v>-3.1901783692588483E-2</v>
      </c>
      <c r="G55" s="403">
        <f t="shared" si="9"/>
        <v>0.77368523652823051</v>
      </c>
      <c r="H55" s="403">
        <f t="shared" si="10"/>
        <v>0.22631476347176949</v>
      </c>
      <c r="I55" s="403"/>
      <c r="J55" s="375"/>
      <c r="L55" s="385">
        <v>-2.2749999999999999</v>
      </c>
      <c r="M55" s="401">
        <f t="shared" si="11"/>
        <v>5.2173620979090174E-10</v>
      </c>
      <c r="N55" s="386">
        <f t="shared" si="12"/>
        <v>4.7410311434348262E-5</v>
      </c>
      <c r="O55" s="401">
        <f t="shared" si="13"/>
        <v>4.4111960959896668E-2</v>
      </c>
      <c r="P55" s="386">
        <f t="shared" si="14"/>
        <v>-4.6797930407799643E-3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5.9421961281447278E-5</v>
      </c>
      <c r="C56" s="386">
        <f t="shared" si="7"/>
        <v>4.9478011479343664E-2</v>
      </c>
      <c r="D56" s="401">
        <f t="shared" si="8"/>
        <v>0.65922917507461776</v>
      </c>
      <c r="E56" s="386">
        <f t="shared" si="4"/>
        <v>-2.117382900347968E-2</v>
      </c>
      <c r="F56" s="401">
        <f t="shared" si="5"/>
        <v>-2.6949942964145789E-2</v>
      </c>
      <c r="G56" s="403">
        <f t="shared" si="9"/>
        <v>0.7929991637780035</v>
      </c>
      <c r="H56" s="403">
        <f t="shared" si="10"/>
        <v>0.2070008362219965</v>
      </c>
      <c r="I56" s="403"/>
      <c r="J56" s="375"/>
      <c r="L56" s="385">
        <v>-2.25</v>
      </c>
      <c r="M56" s="401">
        <f t="shared" si="11"/>
        <v>7.3493250374312424E-10</v>
      </c>
      <c r="N56" s="386">
        <f t="shared" si="12"/>
        <v>5.9421961281447278E-5</v>
      </c>
      <c r="O56" s="401">
        <f t="shared" si="13"/>
        <v>4.9478011479343664E-2</v>
      </c>
      <c r="P56" s="386">
        <f t="shared" si="14"/>
        <v>-5.2428275271620452E-3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7.4263145385222717E-5</v>
      </c>
      <c r="C57" s="386">
        <f t="shared" si="7"/>
        <v>5.5351570610191858E-2</v>
      </c>
      <c r="D57" s="401">
        <f t="shared" si="8"/>
        <v>0.67190612618825885</v>
      </c>
      <c r="E57" s="386">
        <f t="shared" si="4"/>
        <v>-1.6660369969755673E-2</v>
      </c>
      <c r="F57" s="401">
        <f t="shared" si="5"/>
        <v>-2.1205235027292196E-2</v>
      </c>
      <c r="G57" s="403">
        <f t="shared" si="9"/>
        <v>0.8108020063665996</v>
      </c>
      <c r="H57" s="403">
        <f t="shared" si="10"/>
        <v>0.1891979936334004</v>
      </c>
      <c r="I57" s="403"/>
      <c r="J57" s="375"/>
      <c r="L57" s="385">
        <v>-2.2250000000000001</v>
      </c>
      <c r="M57" s="401">
        <f t="shared" si="11"/>
        <v>1.0321962173875932E-9</v>
      </c>
      <c r="N57" s="386">
        <f t="shared" si="12"/>
        <v>7.4263145385222717E-5</v>
      </c>
      <c r="O57" s="401">
        <f t="shared" si="13"/>
        <v>5.5351570610191858E-2</v>
      </c>
      <c r="P57" s="386">
        <f t="shared" si="14"/>
        <v>-5.8574190158620278E-3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9.2545070671135043E-5</v>
      </c>
      <c r="C58" s="386">
        <f t="shared" si="7"/>
        <v>6.1761001299821761E-2</v>
      </c>
      <c r="D58" s="401">
        <f t="shared" si="8"/>
        <v>0.68343678502258032</v>
      </c>
      <c r="E58" s="386">
        <f t="shared" ref="E58:E89" si="17">C58+$B$13*B58+$B$13*D58</f>
        <v>-1.1488567117103096E-2</v>
      </c>
      <c r="F58" s="401">
        <f t="shared" si="5"/>
        <v>-1.4622590391884592E-2</v>
      </c>
      <c r="G58" s="403">
        <f t="shared" si="9"/>
        <v>0.8269990336001215</v>
      </c>
      <c r="H58" s="403">
        <f t="shared" si="10"/>
        <v>0.1730009663998785</v>
      </c>
      <c r="I58" s="403"/>
      <c r="J58" s="375"/>
      <c r="L58" s="385">
        <v>-2.2000000000000002</v>
      </c>
      <c r="M58" s="401">
        <f t="shared" si="11"/>
        <v>1.4454260566232335E-9</v>
      </c>
      <c r="N58" s="386">
        <f t="shared" si="12"/>
        <v>9.2545070671135043E-5</v>
      </c>
      <c r="O58" s="401">
        <f t="shared" si="13"/>
        <v>6.1761001299821761E-2</v>
      </c>
      <c r="P58" s="386">
        <f t="shared" si="14"/>
        <v>-6.5259957832651911E-3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1.1499747109250391E-4</v>
      </c>
      <c r="C59" s="386">
        <f t="shared" si="7"/>
        <v>6.8733798081828834E-2</v>
      </c>
      <c r="D59" s="401">
        <f t="shared" si="8"/>
        <v>0.69376035752905807</v>
      </c>
      <c r="E59" s="386">
        <f t="shared" si="17"/>
        <v>-5.6244891945452929E-3</v>
      </c>
      <c r="F59" s="401">
        <f t="shared" si="5"/>
        <v>-7.1588215324936994E-3</v>
      </c>
      <c r="G59" s="403">
        <f t="shared" si="9"/>
        <v>0.84150352089693414</v>
      </c>
      <c r="H59" s="403">
        <f t="shared" si="10"/>
        <v>0.15849647910306586</v>
      </c>
      <c r="I59" s="403"/>
      <c r="J59" s="375"/>
      <c r="L59" s="385">
        <v>-2.1749999999999998</v>
      </c>
      <c r="M59" s="401">
        <f t="shared" si="11"/>
        <v>2.0181287752052413E-9</v>
      </c>
      <c r="N59" s="386">
        <f t="shared" si="12"/>
        <v>1.1499747109250391E-4</v>
      </c>
      <c r="O59" s="401">
        <f t="shared" si="13"/>
        <v>6.8733798081828834E-2</v>
      </c>
      <c r="P59" s="386">
        <f t="shared" si="14"/>
        <v>-7.2507745174924089E-3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1.4248850551479286E-4</v>
      </c>
      <c r="C60" s="386">
        <f t="shared" si="7"/>
        <v>7.6296233049480355E-2</v>
      </c>
      <c r="D60" s="401">
        <f t="shared" si="8"/>
        <v>0.70282208428239756</v>
      </c>
      <c r="E60" s="386">
        <f t="shared" si="17"/>
        <v>9.6391108155881311E-4</v>
      </c>
      <c r="F60" s="401">
        <f t="shared" si="5"/>
        <v>1.2268611721691438E-3</v>
      </c>
      <c r="G60" s="403">
        <f t="shared" si="9"/>
        <v>0.85423739000094445</v>
      </c>
      <c r="H60" s="403">
        <f t="shared" si="10"/>
        <v>0.14576260999905555</v>
      </c>
      <c r="I60" s="403"/>
      <c r="J60" s="375"/>
      <c r="L60" s="385">
        <v>-2.15</v>
      </c>
      <c r="M60" s="401">
        <f t="shared" si="11"/>
        <v>2.8094528370381511E-9</v>
      </c>
      <c r="N60" s="386">
        <f t="shared" si="12"/>
        <v>1.4248850551479286E-4</v>
      </c>
      <c r="O60" s="401">
        <f t="shared" si="13"/>
        <v>7.6296233049480355E-2</v>
      </c>
      <c r="P60" s="386">
        <f t="shared" si="14"/>
        <v>-8.0337024821350283E-3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1.7604733597148536E-4</v>
      </c>
      <c r="C61" s="386">
        <f t="shared" si="7"/>
        <v>8.4472983318449435E-2</v>
      </c>
      <c r="D61" s="401">
        <f t="shared" si="8"/>
        <v>0.710573652341421</v>
      </c>
      <c r="E61" s="386">
        <f t="shared" si="17"/>
        <v>8.3063779341196742E-3</v>
      </c>
      <c r="F61" s="401">
        <f t="shared" si="5"/>
        <v>1.0572316019288533E-2</v>
      </c>
      <c r="G61" s="403">
        <f t="shared" si="9"/>
        <v>0.86513178296913329</v>
      </c>
      <c r="H61" s="403">
        <f t="shared" si="10"/>
        <v>0.13486821703086671</v>
      </c>
      <c r="I61" s="403"/>
      <c r="J61" s="375"/>
      <c r="L61" s="385">
        <v>-2.125</v>
      </c>
      <c r="M61" s="401">
        <f t="shared" si="11"/>
        <v>3.8995547346765136E-9</v>
      </c>
      <c r="N61" s="386">
        <f t="shared" si="12"/>
        <v>1.7604733597148536E-4</v>
      </c>
      <c r="O61" s="401">
        <f t="shared" si="13"/>
        <v>8.4472983318449435E-2</v>
      </c>
      <c r="P61" s="386">
        <f t="shared" si="14"/>
        <v>-8.8763950160824674E-3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2.1688961440047283E-4</v>
      </c>
      <c r="C62" s="386">
        <f t="shared" si="7"/>
        <v>9.3286743878450817E-2</v>
      </c>
      <c r="D62" s="401">
        <f t="shared" si="8"/>
        <v>0.71697355714730227</v>
      </c>
      <c r="E62" s="386">
        <f t="shared" si="17"/>
        <v>1.6429923863325438E-2</v>
      </c>
      <c r="F62" s="401">
        <f t="shared" si="5"/>
        <v>2.0911924383119916E-2</v>
      </c>
      <c r="G62" s="403">
        <f t="shared" si="9"/>
        <v>0.87412756628065502</v>
      </c>
      <c r="H62" s="403">
        <f t="shared" si="10"/>
        <v>0.12587243371934498</v>
      </c>
      <c r="I62" s="403"/>
      <c r="J62" s="375"/>
      <c r="L62" s="385">
        <v>-2.1</v>
      </c>
      <c r="M62" s="401">
        <f t="shared" si="11"/>
        <v>5.3967119661990637E-9</v>
      </c>
      <c r="N62" s="386">
        <f t="shared" si="12"/>
        <v>2.1688961440047283E-4</v>
      </c>
      <c r="O62" s="401">
        <f t="shared" si="13"/>
        <v>9.3286743878450817E-2</v>
      </c>
      <c r="P62" s="386">
        <f t="shared" si="14"/>
        <v>-9.7800685592763174E-3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2.664460987588102E-4</v>
      </c>
      <c r="C63" s="386">
        <f t="shared" si="7"/>
        <v>0.10275783031119085</v>
      </c>
      <c r="D63" s="401">
        <f t="shared" si="8"/>
        <v>0.72198741221862828</v>
      </c>
      <c r="E63" s="386">
        <f t="shared" si="17"/>
        <v>2.5358396109896528E-2</v>
      </c>
      <c r="F63" s="401">
        <f t="shared" si="5"/>
        <v>3.2276038911602509E-2</v>
      </c>
      <c r="G63" s="403">
        <f t="shared" si="9"/>
        <v>0.88117576205088177</v>
      </c>
      <c r="H63" s="403">
        <f t="shared" si="10"/>
        <v>0.11882423794911823</v>
      </c>
      <c r="I63" s="403"/>
      <c r="J63" s="375"/>
      <c r="L63" s="385">
        <v>-2.0750000000000002</v>
      </c>
      <c r="M63" s="401">
        <f t="shared" si="11"/>
        <v>7.4467190747107281E-9</v>
      </c>
      <c r="N63" s="386">
        <f t="shared" si="12"/>
        <v>2.664460987588102E-4</v>
      </c>
      <c r="O63" s="401">
        <f t="shared" si="13"/>
        <v>0.10275783031119073</v>
      </c>
      <c r="P63" s="386">
        <f t="shared" si="14"/>
        <v>-1.0745469463366962E-2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3.2639460543182341E-4</v>
      </c>
      <c r="C64" s="386">
        <f t="shared" si="7"/>
        <v>0.11290377638098337</v>
      </c>
      <c r="D64" s="401">
        <f t="shared" si="8"/>
        <v>0.72558820483364572</v>
      </c>
      <c r="E64" s="386">
        <f t="shared" si="17"/>
        <v>3.5112043421692316E-2</v>
      </c>
      <c r="F64" s="401">
        <f t="shared" si="5"/>
        <v>4.4690432109077194E-2</v>
      </c>
      <c r="G64" s="403">
        <f t="shared" si="9"/>
        <v>0.88623790391843982</v>
      </c>
      <c r="H64" s="403">
        <f t="shared" si="10"/>
        <v>0.11376209608156018</v>
      </c>
      <c r="I64" s="403"/>
      <c r="J64" s="375"/>
      <c r="L64" s="385">
        <v>-2.0499999999999998</v>
      </c>
      <c r="M64" s="401">
        <f t="shared" si="11"/>
        <v>1.0245255255281194E-8</v>
      </c>
      <c r="N64" s="386">
        <f t="shared" si="12"/>
        <v>3.2639460543182341E-4</v>
      </c>
      <c r="O64" s="401">
        <f t="shared" si="13"/>
        <v>0.11290377638098337</v>
      </c>
      <c r="P64" s="386">
        <f t="shared" si="14"/>
        <v>-1.1772798916929951E-2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3.986954829700573E-4</v>
      </c>
      <c r="C65" s="386">
        <f t="shared" si="7"/>
        <v>0.123738931968149</v>
      </c>
      <c r="D65" s="401">
        <f t="shared" si="8"/>
        <v>0.72775649628328543</v>
      </c>
      <c r="E65" s="386">
        <f t="shared" si="17"/>
        <v>4.5707088725745956E-2</v>
      </c>
      <c r="F65" s="401">
        <f t="shared" si="5"/>
        <v>5.8175752435403703E-2</v>
      </c>
      <c r="G65" s="403">
        <f t="shared" si="9"/>
        <v>0.88928631570518157</v>
      </c>
      <c r="H65" s="403">
        <f t="shared" si="10"/>
        <v>0.11071368429481843</v>
      </c>
      <c r="I65" s="403"/>
      <c r="J65" s="375"/>
      <c r="L65" s="385">
        <v>-2.0249999999999999</v>
      </c>
      <c r="M65" s="401">
        <f t="shared" si="11"/>
        <v>1.405410737786994E-8</v>
      </c>
      <c r="N65" s="386">
        <f t="shared" si="12"/>
        <v>3.986954829700573E-4</v>
      </c>
      <c r="O65" s="401">
        <f t="shared" si="13"/>
        <v>0.123738931968149</v>
      </c>
      <c r="P65" s="386">
        <f t="shared" si="14"/>
        <v>-1.2861634386501522E-2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4.8563076127139393E-4</v>
      </c>
      <c r="C66" s="386">
        <f t="shared" si="7"/>
        <v>0.13527406719827645</v>
      </c>
      <c r="D66" s="401">
        <f t="shared" si="8"/>
        <v>0.72848056563614294</v>
      </c>
      <c r="E66" s="386">
        <f t="shared" si="17"/>
        <v>5.7155313655757378E-2</v>
      </c>
      <c r="F66" s="401">
        <f t="shared" si="5"/>
        <v>7.2746995494645209E-2</v>
      </c>
      <c r="G66" s="403">
        <f t="shared" si="9"/>
        <v>0.89030431143111499</v>
      </c>
      <c r="H66" s="403">
        <f t="shared" si="10"/>
        <v>0.10969568856888501</v>
      </c>
      <c r="I66" s="403">
        <f>F26</f>
        <v>-1.7832936861591927E-2</v>
      </c>
      <c r="J66" s="375">
        <f>1-I66</f>
        <v>1.0178329368615919</v>
      </c>
      <c r="L66" s="385">
        <v>-2</v>
      </c>
      <c r="M66" s="401">
        <f t="shared" si="11"/>
        <v>1.9222373748295496E-8</v>
      </c>
      <c r="N66" s="386">
        <f t="shared" si="12"/>
        <v>4.8563076127139393E-4</v>
      </c>
      <c r="O66" s="401">
        <f t="shared" si="13"/>
        <v>0.13527406719827645</v>
      </c>
      <c r="P66" s="386">
        <f t="shared" si="14"/>
        <v>-1.4010848046674717E-2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5.8984708926956841E-4</v>
      </c>
      <c r="C67" s="386">
        <f t="shared" si="7"/>
        <v>0.14751598890812168</v>
      </c>
      <c r="D67" s="401">
        <f t="shared" si="8"/>
        <v>0.72775649628328531</v>
      </c>
      <c r="E67" s="386">
        <f t="shared" si="17"/>
        <v>6.9463661142162444E-2</v>
      </c>
      <c r="F67" s="401">
        <f t="shared" si="5"/>
        <v>8.841299821370896E-2</v>
      </c>
      <c r="G67" s="403">
        <f t="shared" si="9"/>
        <v>0.88928631570518168</v>
      </c>
      <c r="H67" s="403">
        <f t="shared" si="10"/>
        <v>0.11071368429481832</v>
      </c>
      <c r="I67" s="403">
        <f t="shared" ref="I67:I130" si="18">F27</f>
        <v>-1.9370059137305048E-2</v>
      </c>
      <c r="J67" s="375">
        <f t="shared" ref="J67:J130" si="19">1-I67</f>
        <v>1.0193700591373049</v>
      </c>
      <c r="L67" s="385">
        <v>-1.9749999999999999</v>
      </c>
      <c r="M67" s="401">
        <f t="shared" si="11"/>
        <v>2.6214081794151411E-8</v>
      </c>
      <c r="N67" s="386">
        <f t="shared" si="12"/>
        <v>5.8984708926956841E-4</v>
      </c>
      <c r="O67" s="401">
        <f t="shared" si="13"/>
        <v>0.14751598890812168</v>
      </c>
      <c r="P67" s="386">
        <f t="shared" si="14"/>
        <v>-1.5218522744416735E-2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7.1440252194426845E-4</v>
      </c>
      <c r="C68" s="386">
        <f t="shared" si="7"/>
        <v>0.16046717576869063</v>
      </c>
      <c r="D68" s="401">
        <f t="shared" si="8"/>
        <v>0.72558820483364572</v>
      </c>
      <c r="E68" s="386">
        <f t="shared" si="17"/>
        <v>8.263386242480511E-2</v>
      </c>
      <c r="F68" s="401">
        <f t="shared" si="5"/>
        <v>0.1051759641059531</v>
      </c>
      <c r="G68" s="403">
        <f t="shared" si="9"/>
        <v>0.8862379039184396</v>
      </c>
      <c r="H68" s="403">
        <f t="shared" si="10"/>
        <v>0.1137620960815604</v>
      </c>
      <c r="I68" s="403">
        <f t="shared" si="18"/>
        <v>-2.0978036218702374E-2</v>
      </c>
      <c r="J68" s="375">
        <f t="shared" si="19"/>
        <v>1.0209780362187024</v>
      </c>
      <c r="L68" s="385">
        <v>-1.95</v>
      </c>
      <c r="M68" s="401">
        <f t="shared" si="11"/>
        <v>3.564402983879944E-8</v>
      </c>
      <c r="N68" s="386">
        <f t="shared" si="12"/>
        <v>7.1440252194426845E-4</v>
      </c>
      <c r="O68" s="401">
        <f t="shared" si="13"/>
        <v>0.16046717576869063</v>
      </c>
      <c r="P68" s="386">
        <f t="shared" si="14"/>
        <v>-1.6481866114319864E-2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8.628171531117057E-4</v>
      </c>
      <c r="C69" s="386">
        <f t="shared" si="7"/>
        <v>0.17412543844742751</v>
      </c>
      <c r="D69" s="401">
        <f t="shared" si="8"/>
        <v>0.72198741221862828</v>
      </c>
      <c r="E69" s="386">
        <f t="shared" si="17"/>
        <v>9.6662094885664712E-2</v>
      </c>
      <c r="F69" s="401">
        <f t="shared" si="5"/>
        <v>0.12303102776240442</v>
      </c>
      <c r="G69" s="403">
        <f t="shared" si="9"/>
        <v>0.88117576205088177</v>
      </c>
      <c r="H69" s="403">
        <f t="shared" si="10"/>
        <v>0.11882423794911823</v>
      </c>
      <c r="I69" s="403">
        <f t="shared" si="18"/>
        <v>-2.265208923938318E-2</v>
      </c>
      <c r="J69" s="375">
        <f t="shared" si="19"/>
        <v>1.0226520892393831</v>
      </c>
      <c r="L69" s="385">
        <v>-1.925</v>
      </c>
      <c r="M69" s="401">
        <f t="shared" si="11"/>
        <v>4.8324136858735045E-8</v>
      </c>
      <c r="N69" s="386">
        <f t="shared" si="12"/>
        <v>8.628171531117057E-4</v>
      </c>
      <c r="O69" s="401">
        <f t="shared" si="13"/>
        <v>0.17412543844742751</v>
      </c>
      <c r="P69" s="386">
        <f t="shared" si="14"/>
        <v>-1.7797123532482549E-2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1.0391275132238253E-3</v>
      </c>
      <c r="C70" s="386">
        <f t="shared" si="7"/>
        <v>0.18848361112670414</v>
      </c>
      <c r="D70" s="401">
        <f t="shared" si="8"/>
        <v>0.71697355714730227</v>
      </c>
      <c r="E70" s="386">
        <f t="shared" si="17"/>
        <v>0.11153867701233941</v>
      </c>
      <c r="F70" s="401">
        <f t="shared" si="5"/>
        <v>0.14196586660281568</v>
      </c>
      <c r="G70" s="403">
        <f t="shared" si="9"/>
        <v>0.8741275662806548</v>
      </c>
      <c r="H70" s="403">
        <f t="shared" si="10"/>
        <v>0.1258724337193452</v>
      </c>
      <c r="I70" s="403">
        <f t="shared" si="18"/>
        <v>-2.4386103269978889E-2</v>
      </c>
      <c r="J70" s="375">
        <f t="shared" si="19"/>
        <v>1.0243861032699788</v>
      </c>
      <c r="L70" s="385">
        <v>-1.9</v>
      </c>
      <c r="M70" s="401">
        <f t="shared" si="11"/>
        <v>6.5323167319775166E-8</v>
      </c>
      <c r="N70" s="386">
        <f t="shared" si="12"/>
        <v>1.0391275132238253E-3</v>
      </c>
      <c r="O70" s="401">
        <f t="shared" si="13"/>
        <v>0.18848361112670414</v>
      </c>
      <c r="P70" s="386">
        <f t="shared" si="14"/>
        <v>-1.9159490667074067E-2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1.2479445607696538E-3</v>
      </c>
      <c r="C71" s="386">
        <f t="shared" si="7"/>
        <v>0.20352928050036395</v>
      </c>
      <c r="D71" s="401">
        <f t="shared" si="8"/>
        <v>0.710573652341421</v>
      </c>
      <c r="E71" s="386">
        <f t="shared" si="17"/>
        <v>0.12724780658640861</v>
      </c>
      <c r="F71" s="401">
        <f t="shared" si="5"/>
        <v>0.16196036764313138</v>
      </c>
      <c r="G71" s="403">
        <f t="shared" si="9"/>
        <v>0.86513178296913329</v>
      </c>
      <c r="H71" s="403">
        <f t="shared" si="10"/>
        <v>0.13486821703086671</v>
      </c>
      <c r="I71" s="403">
        <f t="shared" si="18"/>
        <v>-2.6172516553258314E-2</v>
      </c>
      <c r="J71" s="375">
        <f t="shared" si="19"/>
        <v>1.0261725165532583</v>
      </c>
      <c r="L71" s="385">
        <v>-1.875</v>
      </c>
      <c r="M71" s="401">
        <f t="shared" si="11"/>
        <v>8.8043411339278066E-8</v>
      </c>
      <c r="N71" s="386">
        <f t="shared" si="12"/>
        <v>1.2479445607696538E-3</v>
      </c>
      <c r="O71" s="401">
        <f t="shared" si="13"/>
        <v>0.20352928050036395</v>
      </c>
      <c r="P71" s="386">
        <f t="shared" si="14"/>
        <v>-2.0563026453403035E-2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1.4945149915915334E-3</v>
      </c>
      <c r="C72" s="386">
        <f t="shared" si="7"/>
        <v>0.21924455804269527</v>
      </c>
      <c r="D72" s="401">
        <f t="shared" si="8"/>
        <v>0.70282208428239745</v>
      </c>
      <c r="E72" s="386">
        <f t="shared" si="17"/>
        <v>0.14376734784213585</v>
      </c>
      <c r="F72" s="401">
        <f t="shared" si="5"/>
        <v>0.18298635659215606</v>
      </c>
      <c r="G72" s="403">
        <f t="shared" si="9"/>
        <v>0.85423739000094445</v>
      </c>
      <c r="H72" s="403">
        <f t="shared" si="10"/>
        <v>0.14576260999905555</v>
      </c>
      <c r="I72" s="403">
        <f t="shared" si="18"/>
        <v>-2.8002211421379115E-2</v>
      </c>
      <c r="J72" s="375">
        <f t="shared" si="19"/>
        <v>1.0280022114213792</v>
      </c>
      <c r="L72" s="385">
        <v>-1.8499999999999999</v>
      </c>
      <c r="M72" s="401">
        <f t="shared" si="11"/>
        <v>1.1831878016232977E-7</v>
      </c>
      <c r="N72" s="386">
        <f t="shared" si="12"/>
        <v>1.4945149915915334E-3</v>
      </c>
      <c r="O72" s="401">
        <f t="shared" si="13"/>
        <v>0.21924455804269527</v>
      </c>
      <c r="P72" s="386">
        <f t="shared" si="14"/>
        <v>-2.2000567390601914E-2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1.7847854726153467E-3</v>
      </c>
      <c r="C73" s="386">
        <f t="shared" si="7"/>
        <v>0.23560590088730571</v>
      </c>
      <c r="D73" s="401">
        <f t="shared" si="8"/>
        <v>0.69376035752905785</v>
      </c>
      <c r="E73" s="386">
        <f t="shared" si="17"/>
        <v>0.16106867286168441</v>
      </c>
      <c r="F73" s="401">
        <f t="shared" si="5"/>
        <v>0.20500739598018344</v>
      </c>
      <c r="G73" s="403">
        <f t="shared" si="9"/>
        <v>0.84150352089693392</v>
      </c>
      <c r="H73" s="403">
        <f t="shared" si="10"/>
        <v>0.15849647910306608</v>
      </c>
      <c r="I73" s="403">
        <f t="shared" si="18"/>
        <v>-2.98644081249025E-2</v>
      </c>
      <c r="J73" s="375">
        <f t="shared" si="19"/>
        <v>1.0298644081249024</v>
      </c>
      <c r="L73" s="385">
        <v>-1.825</v>
      </c>
      <c r="M73" s="401">
        <f t="shared" si="11"/>
        <v>1.5853983920122161E-7</v>
      </c>
      <c r="N73" s="386">
        <f t="shared" si="12"/>
        <v>1.7847854726153467E-3</v>
      </c>
      <c r="O73" s="401">
        <f t="shared" si="13"/>
        <v>0.23560590088730571</v>
      </c>
      <c r="P73" s="386">
        <f t="shared" si="14"/>
        <v>-2.3463644126003724E-2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2.1254692756729199E-3</v>
      </c>
      <c r="C74" s="386">
        <f t="shared" si="7"/>
        <v>0.25258398607303445</v>
      </c>
      <c r="D74" s="401">
        <f t="shared" si="8"/>
        <v>0.68343678502258021</v>
      </c>
      <c r="E74" s="386">
        <f t="shared" si="17"/>
        <v>0.17911656186838446</v>
      </c>
      <c r="F74" s="401">
        <f t="shared" si="5"/>
        <v>0.2279786582527685</v>
      </c>
      <c r="G74" s="403">
        <f t="shared" si="9"/>
        <v>0.82699903360012128</v>
      </c>
      <c r="H74" s="403">
        <f t="shared" si="10"/>
        <v>0.17300096639987872</v>
      </c>
      <c r="I74" s="403">
        <f t="shared" si="18"/>
        <v>-3.174656289071616E-2</v>
      </c>
      <c r="J74" s="375">
        <f t="shared" si="19"/>
        <v>1.0317465628907161</v>
      </c>
      <c r="L74" s="385">
        <v>-1.7999999999999998</v>
      </c>
      <c r="M74" s="401">
        <f t="shared" si="11"/>
        <v>2.1181259568514577E-7</v>
      </c>
      <c r="N74" s="386">
        <f t="shared" si="12"/>
        <v>2.1254692756729199E-3</v>
      </c>
      <c r="O74" s="401">
        <f t="shared" si="13"/>
        <v>0.25258398607303445</v>
      </c>
      <c r="P74" s="386">
        <f t="shared" si="14"/>
        <v>-2.4942401362055871E-2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2.5241146442754325E-3</v>
      </c>
      <c r="C75" s="386">
        <f t="shared" si="7"/>
        <v>0.27014364221998477</v>
      </c>
      <c r="D75" s="401">
        <f t="shared" si="8"/>
        <v>0.67190612618825885</v>
      </c>
      <c r="E75" s="386">
        <f t="shared" si="17"/>
        <v>0.19786916635869856</v>
      </c>
      <c r="F75" s="401">
        <f t="shared" si="5"/>
        <v>0.25184687884527895</v>
      </c>
      <c r="G75" s="403">
        <f t="shared" si="9"/>
        <v>0.8108020063665996</v>
      </c>
      <c r="H75" s="403">
        <f t="shared" si="10"/>
        <v>0.1891979936334004</v>
      </c>
      <c r="I75" s="403">
        <f t="shared" si="18"/>
        <v>-3.3634271613336146E-2</v>
      </c>
      <c r="J75" s="375">
        <f t="shared" si="19"/>
        <v>1.0336342716133362</v>
      </c>
      <c r="L75" s="385">
        <v>-1.7749999999999999</v>
      </c>
      <c r="M75" s="401">
        <f t="shared" si="11"/>
        <v>2.8215941128006961E-7</v>
      </c>
      <c r="N75" s="386">
        <f t="shared" si="12"/>
        <v>2.5241146442754325E-3</v>
      </c>
      <c r="O75" s="401">
        <f t="shared" si="13"/>
        <v>0.27014364221998477</v>
      </c>
      <c r="P75" s="386">
        <f t="shared" si="14"/>
        <v>-2.6425522189224532E-2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2.9891740729161009E-3</v>
      </c>
      <c r="C76" s="386">
        <f t="shared" si="7"/>
        <v>0.28824384190418845</v>
      </c>
      <c r="D76" s="401">
        <f t="shared" si="8"/>
        <v>0.65922917507461776</v>
      </c>
      <c r="E76" s="386">
        <f t="shared" si="17"/>
        <v>0.21727803818921454</v>
      </c>
      <c r="F76" s="401">
        <f t="shared" si="5"/>
        <v>0.27655039320467334</v>
      </c>
      <c r="G76" s="403">
        <f t="shared" si="9"/>
        <v>0.7929991637780035</v>
      </c>
      <c r="H76" s="403">
        <f t="shared" si="10"/>
        <v>0.2070008362219965</v>
      </c>
      <c r="I76" s="403">
        <f t="shared" si="18"/>
        <v>-3.5511180671028326E-2</v>
      </c>
      <c r="J76" s="375">
        <f t="shared" si="19"/>
        <v>1.0355111806710284</v>
      </c>
      <c r="L76" s="385">
        <v>-1.75</v>
      </c>
      <c r="M76" s="401">
        <f t="shared" si="11"/>
        <v>3.7477227715632111E-7</v>
      </c>
      <c r="N76" s="386">
        <f t="shared" si="12"/>
        <v>2.9891740729161009E-3</v>
      </c>
      <c r="O76" s="401">
        <f t="shared" si="13"/>
        <v>0.28824384190418845</v>
      </c>
      <c r="P76" s="386">
        <f t="shared" si="14"/>
        <v>-2.7900158016674271E-2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3.5300735168483088E-3</v>
      </c>
      <c r="C77" s="386">
        <f t="shared" si="7"/>
        <v>0.30683775712063077</v>
      </c>
      <c r="D77" s="401">
        <f t="shared" si="8"/>
        <v>0.64547230123788335</v>
      </c>
      <c r="E77" s="386">
        <f t="shared" si="17"/>
        <v>0.2372882268234337</v>
      </c>
      <c r="F77" s="401">
        <f t="shared" si="5"/>
        <v>0.30201926056472339</v>
      </c>
      <c r="G77" s="403">
        <f t="shared" si="9"/>
        <v>0.77368523652823051</v>
      </c>
      <c r="H77" s="403">
        <f t="shared" si="10"/>
        <v>0.22631476347176949</v>
      </c>
      <c r="I77" s="403">
        <f t="shared" si="18"/>
        <v>-3.735890644435623E-2</v>
      </c>
      <c r="J77" s="375">
        <f t="shared" si="19"/>
        <v>1.0373589064443562</v>
      </c>
      <c r="L77" s="385">
        <v>-1.7249999999999999</v>
      </c>
      <c r="M77" s="401">
        <f t="shared" si="11"/>
        <v>4.9633091053769007E-7</v>
      </c>
      <c r="N77" s="386">
        <f t="shared" si="12"/>
        <v>3.5300735168483088E-3</v>
      </c>
      <c r="O77" s="401">
        <f t="shared" si="13"/>
        <v>0.30683775712063077</v>
      </c>
      <c r="P77" s="386">
        <f t="shared" si="14"/>
        <v>-2.9351865340204276E-2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4.1572803830283167E-3</v>
      </c>
      <c r="C78" s="386">
        <f t="shared" si="7"/>
        <v>0.32587287928040815</v>
      </c>
      <c r="D78" s="401">
        <f t="shared" si="8"/>
        <v>0.63070694657965631</v>
      </c>
      <c r="E78" s="386">
        <f t="shared" si="17"/>
        <v>0.25783844596352767</v>
      </c>
      <c r="F78" s="401">
        <f t="shared" si="5"/>
        <v>0.32817547603407543</v>
      </c>
      <c r="G78" s="403">
        <f t="shared" si="9"/>
        <v>0.75296225931880822</v>
      </c>
      <c r="H78" s="403">
        <f t="shared" si="10"/>
        <v>0.24703774068119178</v>
      </c>
      <c r="I78" s="403">
        <f t="shared" si="18"/>
        <v>-3.9156965199249966E-2</v>
      </c>
      <c r="J78" s="375">
        <f t="shared" si="19"/>
        <v>1.03915696519925</v>
      </c>
      <c r="L78" s="385">
        <v>-1.7</v>
      </c>
      <c r="M78" s="401">
        <f t="shared" si="11"/>
        <v>6.5540077021086773E-7</v>
      </c>
      <c r="N78" s="386">
        <f t="shared" si="12"/>
        <v>4.1572803830283167E-3</v>
      </c>
      <c r="O78" s="401">
        <f t="shared" si="13"/>
        <v>0.32587287928040815</v>
      </c>
      <c r="P78" s="386">
        <f t="shared" si="14"/>
        <v>-3.0764550653304242E-2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4.8823689833726869E-3</v>
      </c>
      <c r="C79" s="386">
        <f t="shared" si="7"/>
        <v>0.345291204199833</v>
      </c>
      <c r="D79" s="401">
        <f t="shared" si="8"/>
        <v>0.61500908187034242</v>
      </c>
      <c r="E79" s="386">
        <f t="shared" si="17"/>
        <v>0.27886130976621543</v>
      </c>
      <c r="F79" s="401">
        <f t="shared" si="5"/>
        <v>0.3549332712506294</v>
      </c>
      <c r="G79" s="403">
        <f t="shared" si="9"/>
        <v>0.73093881191448207</v>
      </c>
      <c r="H79" s="403">
        <f t="shared" si="10"/>
        <v>0.26906118808551793</v>
      </c>
      <c r="I79" s="403">
        <f t="shared" si="18"/>
        <v>-4.0882715078150916E-2</v>
      </c>
      <c r="J79" s="375">
        <f t="shared" si="19"/>
        <v>1.040882715078151</v>
      </c>
      <c r="L79" s="385">
        <v>-1.6749999999999998</v>
      </c>
      <c r="M79" s="401">
        <f t="shared" si="11"/>
        <v>8.6292919482255925E-7</v>
      </c>
      <c r="N79" s="386">
        <f t="shared" si="12"/>
        <v>4.8823689833726869E-3</v>
      </c>
      <c r="O79" s="401">
        <f t="shared" si="13"/>
        <v>0.345291204199833</v>
      </c>
      <c r="P79" s="386">
        <f t="shared" si="14"/>
        <v>-3.2120424871191787E-2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5.7180819636264979E-3</v>
      </c>
      <c r="C80" s="386">
        <f t="shared" si="7"/>
        <v>0.36502948153000742</v>
      </c>
      <c r="D80" s="401">
        <f t="shared" si="8"/>
        <v>0.59845862723007737</v>
      </c>
      <c r="E80" s="386">
        <f t="shared" si="17"/>
        <v>0.3002836377928278</v>
      </c>
      <c r="F80" s="401">
        <f t="shared" si="5"/>
        <v>0.38219950252044588</v>
      </c>
      <c r="G80" s="403">
        <f t="shared" si="9"/>
        <v>0.70772920914892112</v>
      </c>
      <c r="H80" s="403">
        <f t="shared" si="10"/>
        <v>0.29227079085107888</v>
      </c>
      <c r="I80" s="403">
        <f t="shared" si="18"/>
        <v>-4.2511312019259451E-2</v>
      </c>
      <c r="J80" s="375">
        <f t="shared" si="19"/>
        <v>1.0425113120192595</v>
      </c>
      <c r="L80" s="385">
        <v>-1.65</v>
      </c>
      <c r="M80" s="401">
        <f t="shared" si="11"/>
        <v>1.1328615110439699E-6</v>
      </c>
      <c r="N80" s="386">
        <f t="shared" si="12"/>
        <v>5.7180819636264979E-3</v>
      </c>
      <c r="O80" s="401">
        <f t="shared" si="13"/>
        <v>0.36502948153000742</v>
      </c>
      <c r="P80" s="386">
        <f t="shared" si="14"/>
        <v>-3.3399968697777935E-2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6.6783860595357458E-3</v>
      </c>
      <c r="C81" s="386">
        <f t="shared" si="7"/>
        <v>0.38501952706825415</v>
      </c>
      <c r="D81" s="401">
        <f t="shared" si="8"/>
        <v>0.58113884137940719</v>
      </c>
      <c r="E81" s="386">
        <f t="shared" si="17"/>
        <v>0.32202682679588723</v>
      </c>
      <c r="F81" s="401">
        <f t="shared" si="5"/>
        <v>0.40987412402583329</v>
      </c>
      <c r="G81" s="403">
        <f t="shared" si="9"/>
        <v>0.68345264641204628</v>
      </c>
      <c r="H81" s="403">
        <f t="shared" si="10"/>
        <v>0.31654735358795372</v>
      </c>
      <c r="I81" s="403">
        <f t="shared" si="18"/>
        <v>-4.4015681492811022E-2</v>
      </c>
      <c r="J81" s="375">
        <f t="shared" si="19"/>
        <v>1.044015681492811</v>
      </c>
      <c r="L81" s="385">
        <v>-1.625</v>
      </c>
      <c r="M81" s="401">
        <f t="shared" si="11"/>
        <v>1.48290320117761E-6</v>
      </c>
      <c r="N81" s="386">
        <f t="shared" si="12"/>
        <v>6.6783860595357458E-3</v>
      </c>
      <c r="O81" s="401">
        <f t="shared" si="13"/>
        <v>0.38501952706825415</v>
      </c>
      <c r="P81" s="386">
        <f t="shared" si="14"/>
        <v>-3.4581910419636618E-2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7.778520381762577E-3</v>
      </c>
      <c r="C82" s="386">
        <f t="shared" si="7"/>
        <v>0.4051885954112735</v>
      </c>
      <c r="D82" s="401">
        <f t="shared" si="8"/>
        <v>0.56313568499863242</v>
      </c>
      <c r="E82" s="386">
        <f t="shared" si="17"/>
        <v>0.34400728642267414</v>
      </c>
      <c r="F82" s="401">
        <f t="shared" si="5"/>
        <v>0.43785074238665345</v>
      </c>
      <c r="G82" s="403">
        <f t="shared" si="9"/>
        <v>0.65823230787439257</v>
      </c>
      <c r="H82" s="403">
        <f t="shared" si="10"/>
        <v>0.34176769212560743</v>
      </c>
      <c r="I82" s="403">
        <f t="shared" si="18"/>
        <v>-4.5366508001341205E-2</v>
      </c>
      <c r="J82" s="375">
        <f t="shared" si="19"/>
        <v>1.0453665080013412</v>
      </c>
      <c r="L82" s="385">
        <v>-1.5999999999999999</v>
      </c>
      <c r="M82" s="401">
        <f t="shared" si="11"/>
        <v>1.9354591307974012E-6</v>
      </c>
      <c r="N82" s="386">
        <f t="shared" si="12"/>
        <v>7.778520381762577E-3</v>
      </c>
      <c r="O82" s="401">
        <f t="shared" si="13"/>
        <v>0.4051885954112735</v>
      </c>
      <c r="P82" s="386">
        <f t="shared" si="14"/>
        <v>-3.5643217656651432E-2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9.0350352976541481E-3</v>
      </c>
      <c r="C83" s="386">
        <f t="shared" si="7"/>
        <v>0.4254598094767571</v>
      </c>
      <c r="D83" s="401">
        <f t="shared" si="8"/>
        <v>0.54453716403068442</v>
      </c>
      <c r="E83" s="386">
        <f t="shared" si="17"/>
        <v>0.36613693494425281</v>
      </c>
      <c r="F83" s="401">
        <f t="shared" si="5"/>
        <v>0.46601724762173058</v>
      </c>
      <c r="G83" s="403">
        <f t="shared" si="9"/>
        <v>0.63219444538724279</v>
      </c>
      <c r="H83" s="403">
        <f t="shared" si="10"/>
        <v>0.36780555461275721</v>
      </c>
      <c r="I83" s="403">
        <f t="shared" si="18"/>
        <v>-4.6532244334091297E-2</v>
      </c>
      <c r="J83" s="375">
        <f t="shared" si="19"/>
        <v>1.0465322443340912</v>
      </c>
      <c r="L83" s="385">
        <v>-1.575</v>
      </c>
      <c r="M83" s="401">
        <f t="shared" si="11"/>
        <v>2.5187864839404384E-6</v>
      </c>
      <c r="N83" s="386">
        <f t="shared" si="12"/>
        <v>9.0350352976541481E-3</v>
      </c>
      <c r="O83" s="401">
        <f t="shared" si="13"/>
        <v>0.4254598094767571</v>
      </c>
      <c r="P83" s="386">
        <f t="shared" si="14"/>
        <v>-3.6559104632947946E-2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1.0465819867494452E-2</v>
      </c>
      <c r="C84" s="386">
        <f t="shared" si="7"/>
        <v>0.44575264255664487</v>
      </c>
      <c r="D84" s="401">
        <f t="shared" si="8"/>
        <v>0.5254326592100701</v>
      </c>
      <c r="E84" s="386">
        <f t="shared" si="17"/>
        <v>0.38832375021875104</v>
      </c>
      <c r="F84" s="401">
        <f t="shared" si="5"/>
        <v>0.49425651441213975</v>
      </c>
      <c r="G84" s="403">
        <f t="shared" si="9"/>
        <v>0.60546743661583302</v>
      </c>
      <c r="H84" s="403">
        <f t="shared" si="10"/>
        <v>0.39453256338416698</v>
      </c>
      <c r="I84" s="403">
        <f t="shared" si="18"/>
        <v>-4.7479142589422298E-2</v>
      </c>
      <c r="J84" s="375">
        <f t="shared" si="19"/>
        <v>1.0474791425894223</v>
      </c>
      <c r="L84" s="385">
        <v>-1.5499999999999998</v>
      </c>
      <c r="M84" s="401">
        <f t="shared" si="11"/>
        <v>3.268404499490174E-6</v>
      </c>
      <c r="N84" s="386">
        <f t="shared" si="12"/>
        <v>1.0465819867494452E-2</v>
      </c>
      <c r="O84" s="401">
        <f t="shared" si="13"/>
        <v>0.44575264255664487</v>
      </c>
      <c r="P84" s="386">
        <f t="shared" si="14"/>
        <v>-3.7303056550350697E-2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1.2090115711378413E-2</v>
      </c>
      <c r="C85" s="386">
        <f t="shared" si="7"/>
        <v>0.46598344779025241</v>
      </c>
      <c r="D85" s="401">
        <f t="shared" si="8"/>
        <v>0.50591224848209593</v>
      </c>
      <c r="E85" s="386">
        <f t="shared" si="17"/>
        <v>0.41047237029056083</v>
      </c>
      <c r="F85" s="401">
        <f t="shared" si="5"/>
        <v>0.52244716654084611</v>
      </c>
      <c r="G85" s="403">
        <f t="shared" si="9"/>
        <v>0.57818083149266919</v>
      </c>
      <c r="H85" s="403">
        <f t="shared" si="10"/>
        <v>0.42181916850733081</v>
      </c>
      <c r="I85" s="403">
        <f t="shared" si="18"/>
        <v>-4.8171308978116542E-2</v>
      </c>
      <c r="J85" s="375">
        <f t="shared" si="19"/>
        <v>1.0481713089781166</v>
      </c>
      <c r="L85" s="385">
        <v>-1.5249999999999999</v>
      </c>
      <c r="M85" s="401">
        <f t="shared" si="11"/>
        <v>4.2288114137090105E-6</v>
      </c>
      <c r="N85" s="386">
        <f t="shared" si="12"/>
        <v>1.2090115711378413E-2</v>
      </c>
      <c r="O85" s="401">
        <f t="shared" si="13"/>
        <v>0.46598344779025241</v>
      </c>
      <c r="P85" s="386">
        <f t="shared" si="14"/>
        <v>-3.7846872645830636E-2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1.3928515136556907E-2</v>
      </c>
      <c r="C86" s="386">
        <f t="shared" si="7"/>
        <v>0.48606602927529385</v>
      </c>
      <c r="D86" s="401">
        <f t="shared" si="8"/>
        <v>0.48606602927529385</v>
      </c>
      <c r="E86" s="386">
        <f t="shared" si="17"/>
        <v>0.43248473732987214</v>
      </c>
      <c r="F86" s="401">
        <f t="shared" si="5"/>
        <v>0.55046439649570178</v>
      </c>
      <c r="G86" s="403">
        <f t="shared" si="9"/>
        <v>0.55046439649570178</v>
      </c>
      <c r="H86" s="403">
        <f t="shared" si="10"/>
        <v>0.44953560350429822</v>
      </c>
      <c r="I86" s="403">
        <f t="shared" si="18"/>
        <v>-4.8570784389076374E-2</v>
      </c>
      <c r="J86" s="375">
        <f t="shared" si="19"/>
        <v>1.0485707843890764</v>
      </c>
      <c r="L86" s="385">
        <v>-1.5</v>
      </c>
      <c r="M86" s="401">
        <f t="shared" si="11"/>
        <v>5.4555672306944025E-6</v>
      </c>
      <c r="N86" s="386">
        <f t="shared" si="12"/>
        <v>1.3928515136556907E-2</v>
      </c>
      <c r="O86" s="401">
        <f t="shared" si="13"/>
        <v>0.48606602927529385</v>
      </c>
      <c r="P86" s="386">
        <f t="shared" si="14"/>
        <v>-3.8160729489758335E-2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1.6002941350064581E-2</v>
      </c>
      <c r="C87" s="386">
        <f t="shared" si="7"/>
        <v>0.50591224848209615</v>
      </c>
      <c r="D87" s="401">
        <f t="shared" si="8"/>
        <v>0.46598344779025225</v>
      </c>
      <c r="E87" s="386">
        <f t="shared" si="17"/>
        <v>0.45426077804330217</v>
      </c>
      <c r="F87" s="401">
        <f t="shared" si="5"/>
        <v>0.57818083149266952</v>
      </c>
      <c r="G87" s="403">
        <f t="shared" si="9"/>
        <v>0.52244716654084555</v>
      </c>
      <c r="H87" s="403">
        <f t="shared" si="10"/>
        <v>0.47755283345915445</v>
      </c>
      <c r="I87" s="403">
        <f t="shared" si="18"/>
        <v>-4.8637652631195183E-2</v>
      </c>
      <c r="J87" s="375">
        <f t="shared" si="19"/>
        <v>1.0486376526311951</v>
      </c>
      <c r="L87" s="385">
        <v>-1.4749999999999999</v>
      </c>
      <c r="M87" s="401">
        <f t="shared" si="11"/>
        <v>7.0178101162499118E-6</v>
      </c>
      <c r="N87" s="386">
        <f t="shared" si="12"/>
        <v>1.6002941350064581E-2</v>
      </c>
      <c r="O87" s="401">
        <f t="shared" si="13"/>
        <v>0.50591224848209615</v>
      </c>
      <c r="P87" s="386">
        <f t="shared" si="14"/>
        <v>-3.8213266028565535E-2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1.8336608623390149E-2</v>
      </c>
      <c r="C88" s="386">
        <f t="shared" si="7"/>
        <v>0.52543265921007021</v>
      </c>
      <c r="D88" s="401">
        <f t="shared" si="8"/>
        <v>0.44575264255664471</v>
      </c>
      <c r="E88" s="386">
        <f t="shared" si="17"/>
        <v>0.47569911324616304</v>
      </c>
      <c r="F88" s="401">
        <f t="shared" si="5"/>
        <v>0.60546743661583313</v>
      </c>
      <c r="G88" s="403">
        <f t="shared" si="9"/>
        <v>0.49425651441213925</v>
      </c>
      <c r="H88" s="403">
        <f t="shared" si="10"/>
        <v>0.50574348558786075</v>
      </c>
      <c r="I88" s="403">
        <f t="shared" si="18"/>
        <v>-4.8330178155035583E-2</v>
      </c>
      <c r="J88" s="375">
        <f t="shared" si="19"/>
        <v>1.0483301781550356</v>
      </c>
      <c r="L88" s="385">
        <v>-1.45</v>
      </c>
      <c r="M88" s="401">
        <f t="shared" si="11"/>
        <v>9.0012843468323389E-6</v>
      </c>
      <c r="N88" s="386">
        <f t="shared" si="12"/>
        <v>1.8336608623390149E-2</v>
      </c>
      <c r="O88" s="401">
        <f t="shared" si="13"/>
        <v>0.52543265921007021</v>
      </c>
      <c r="P88" s="386">
        <f t="shared" si="14"/>
        <v>-3.7971691788879755E-2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2.0953960370015901E-2</v>
      </c>
      <c r="C89" s="386">
        <f t="shared" si="7"/>
        <v>0.54453716403068464</v>
      </c>
      <c r="D89" s="401">
        <f t="shared" si="8"/>
        <v>0.42545980947675693</v>
      </c>
      <c r="E89" s="386">
        <f t="shared" si="17"/>
        <v>0.49669778898559708</v>
      </c>
      <c r="F89" s="401">
        <f t="shared" si="5"/>
        <v>0.63219444538724323</v>
      </c>
      <c r="G89" s="403">
        <f t="shared" si="9"/>
        <v>0.4660172476217303</v>
      </c>
      <c r="H89" s="403">
        <f t="shared" si="10"/>
        <v>0.53398275237826964</v>
      </c>
      <c r="I89" s="403">
        <f t="shared" si="18"/>
        <v>-4.76049748995198E-2</v>
      </c>
      <c r="J89" s="375">
        <f t="shared" si="19"/>
        <v>1.0476049748995198</v>
      </c>
      <c r="L89" s="385">
        <v>-1.4249999999999998</v>
      </c>
      <c r="M89" s="401">
        <f t="shared" si="11"/>
        <v>1.151196884924266E-5</v>
      </c>
      <c r="N89" s="386">
        <f t="shared" si="12"/>
        <v>2.0953960370015901E-2</v>
      </c>
      <c r="O89" s="401">
        <f t="shared" si="13"/>
        <v>0.54453716403068464</v>
      </c>
      <c r="P89" s="386">
        <f t="shared" si="14"/>
        <v>-3.7401919535725581E-2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2.3880583247171017E-2</v>
      </c>
      <c r="C90" s="386">
        <f t="shared" si="7"/>
        <v>0.56313568499863254</v>
      </c>
      <c r="D90" s="401">
        <f t="shared" si="8"/>
        <v>0.40518859541127339</v>
      </c>
      <c r="E90" s="386">
        <f t="shared" ref="E90:E121" si="20">C90+$B$13*B90+$B$13*D90</f>
        <v>0.51715502144254533</v>
      </c>
      <c r="F90" s="401">
        <f t="shared" ref="F90:F153" si="21">$B$14*E90</f>
        <v>0.65823230787439302</v>
      </c>
      <c r="G90" s="403">
        <f t="shared" si="9"/>
        <v>0.43785074238665339</v>
      </c>
      <c r="H90" s="403">
        <f t="shared" si="10"/>
        <v>0.56214925761334666</v>
      </c>
      <c r="I90" s="403">
        <f t="shared" si="18"/>
        <v>-4.6417207696730314E-2</v>
      </c>
      <c r="J90" s="375">
        <f t="shared" si="19"/>
        <v>1.0464172076967304</v>
      </c>
      <c r="L90" s="385">
        <v>-1.4</v>
      </c>
      <c r="M90" s="401">
        <f t="shared" si="11"/>
        <v>1.4680407395661899E-5</v>
      </c>
      <c r="N90" s="386">
        <f t="shared" si="12"/>
        <v>2.3880583247171017E-2</v>
      </c>
      <c r="O90" s="401">
        <f t="shared" si="13"/>
        <v>0.56313568499863254</v>
      </c>
      <c r="P90" s="386">
        <f t="shared" si="14"/>
        <v>-3.6468723510737142E-2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2.7143095603381961E-2</v>
      </c>
      <c r="C91" s="386">
        <f t="shared" ref="C91:C154" si="23">0.5*SIGN(2*A91+$B$6)*ERF((2.563*(ABS(2*A91+$B$6)))/(2*SQRT(2)*$B$7))-0.5*SIGN(2*A91-$B$6)*ERF((2.563*(ABS(2*A91-$B$6)))/(2*SQRT(2)*$B$7))</f>
        <v>0.58113884137940719</v>
      </c>
      <c r="D91" s="401">
        <f t="shared" ref="D91:D154" si="24">0.5*SIGN(2*(A91+$B$6)+$B$6)*ERF((2.563*(ABS(2*(A91+$B$6)+$B$6)))/(2*SQRT(2)*$B$7))-0.5*SIGN(2*(A91+$B$6)-$B$6)*ERF((2.563*(ABS(2*(A91+$B$6)-$B$6)))/(2*SQRT(2)*$B$7))</f>
        <v>0.38501952706825415</v>
      </c>
      <c r="E91" s="386">
        <f t="shared" si="20"/>
        <v>0.53696994781610341</v>
      </c>
      <c r="F91" s="401">
        <f t="shared" si="21"/>
        <v>0.68345264641204628</v>
      </c>
      <c r="G91" s="403">
        <f t="shared" ref="G91:G146" si="25">F131</f>
        <v>0.40987412402583329</v>
      </c>
      <c r="H91" s="403">
        <f t="shared" ref="H91:H146" si="26">1-G91</f>
        <v>0.59012587597416677</v>
      </c>
      <c r="I91" s="403">
        <f t="shared" si="18"/>
        <v>-4.4720827397517315E-2</v>
      </c>
      <c r="J91" s="375">
        <f t="shared" si="19"/>
        <v>1.0447208273975173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1.8666854402604738E-5</v>
      </c>
      <c r="N91" s="386">
        <f t="shared" ref="N91:N154" si="28">0.5*SIGN(2*L91+$B$6)*ERF((2.563*(ABS(2*L91+$B$6)))/(2*SQRT(2)*$B$7))-0.5*SIGN(2*L91-$B$6)*ERF((2.563*(ABS(2*L91-$B$6)))/(2*SQRT(2)*$B$7))</f>
        <v>2.7143095603381961E-2</v>
      </c>
      <c r="O91" s="401">
        <f t="shared" ref="O91:O154" si="29">0.5*SIGN(2*(L91+$B$6)+$B$6)*ERF((2.563*(ABS(2*(L91+$B$6)+$B$6)))/(2*SQRT(2)*$B$7))-0.5*SIGN(2*(L91+$B$6)-$B$6)*ERF((2.563*(ABS(2*(L91+$B$6)-$B$6)))/(2*SQRT(2)*$B$7))</f>
        <v>0.58113884137940719</v>
      </c>
      <c r="P91" s="386">
        <f t="shared" ref="P91:P154" si="30">N91+$B$13*M91+$B$13*O91</f>
        <v>-3.5135924163881595E-2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3.0769008865350167E-2</v>
      </c>
      <c r="C92" s="386">
        <f t="shared" si="23"/>
        <v>0.59845862723007748</v>
      </c>
      <c r="D92" s="401">
        <f t="shared" si="24"/>
        <v>0.36502948153000725</v>
      </c>
      <c r="E92" s="386">
        <f t="shared" si="20"/>
        <v>0.55604337549892646</v>
      </c>
      <c r="F92" s="401">
        <f t="shared" si="21"/>
        <v>0.70772920914892146</v>
      </c>
      <c r="G92" s="403">
        <f t="shared" si="25"/>
        <v>0.38219950252044532</v>
      </c>
      <c r="H92" s="403">
        <f t="shared" si="26"/>
        <v>0.61780049747955468</v>
      </c>
      <c r="I92" s="403">
        <f t="shared" si="18"/>
        <v>-4.2468840548416618E-2</v>
      </c>
      <c r="J92" s="375">
        <f t="shared" si="19"/>
        <v>1.0424688405484166</v>
      </c>
      <c r="L92" s="385">
        <v>-1.3499999999999999</v>
      </c>
      <c r="M92" s="401">
        <f t="shared" si="27"/>
        <v>2.3667363896417992E-5</v>
      </c>
      <c r="N92" s="386">
        <f t="shared" si="28"/>
        <v>3.0769008865350167E-2</v>
      </c>
      <c r="O92" s="401">
        <f t="shared" si="29"/>
        <v>0.59845862723007748</v>
      </c>
      <c r="P92" s="386">
        <f t="shared" si="30"/>
        <v>-3.3366600031196715E-2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3.4786560791805199E-2</v>
      </c>
      <c r="C93" s="386">
        <f t="shared" si="23"/>
        <v>0.61500908187034253</v>
      </c>
      <c r="D93" s="401">
        <f t="shared" si="24"/>
        <v>0.34529120419983284</v>
      </c>
      <c r="E93" s="386">
        <f t="shared" si="20"/>
        <v>0.57427852207606322</v>
      </c>
      <c r="F93" s="401">
        <f t="shared" si="21"/>
        <v>0.73093881191448229</v>
      </c>
      <c r="G93" s="403">
        <f t="shared" si="25"/>
        <v>0.3549332712506289</v>
      </c>
      <c r="H93" s="403">
        <f t="shared" si="26"/>
        <v>0.6450667287493711</v>
      </c>
      <c r="I93" s="403">
        <f t="shared" si="18"/>
        <v>-3.9613614054368813E-2</v>
      </c>
      <c r="J93" s="375">
        <f t="shared" si="19"/>
        <v>1.0396136140543688</v>
      </c>
      <c r="L93" s="385">
        <v>-1.325</v>
      </c>
      <c r="M93" s="401">
        <f t="shared" si="27"/>
        <v>2.9920963377616516E-5</v>
      </c>
      <c r="N93" s="386">
        <f t="shared" si="28"/>
        <v>3.4786560791805199E-2</v>
      </c>
      <c r="O93" s="401">
        <f t="shared" si="29"/>
        <v>0.61500908187034253</v>
      </c>
      <c r="P93" s="386">
        <f t="shared" si="30"/>
        <v>-3.1123327099910635E-2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3.9224519917054723E-2</v>
      </c>
      <c r="C94" s="386">
        <f t="shared" si="23"/>
        <v>0.63070694657965642</v>
      </c>
      <c r="D94" s="401">
        <f t="shared" si="24"/>
        <v>0.32587287928040798</v>
      </c>
      <c r="E94" s="386">
        <f t="shared" si="20"/>
        <v>0.59158173900779198</v>
      </c>
      <c r="F94" s="401">
        <f t="shared" si="21"/>
        <v>0.75296225931880845</v>
      </c>
      <c r="G94" s="403">
        <f t="shared" si="25"/>
        <v>0.32817547603407521</v>
      </c>
      <c r="H94" s="403">
        <f t="shared" si="26"/>
        <v>0.67182452396592485</v>
      </c>
      <c r="I94" s="403">
        <f t="shared" si="18"/>
        <v>-3.6107214801604476E-2</v>
      </c>
      <c r="J94" s="375">
        <f t="shared" si="19"/>
        <v>1.0361072148016044</v>
      </c>
      <c r="L94" s="385">
        <v>-1.2999999999999998</v>
      </c>
      <c r="M94" s="401">
        <f t="shared" si="27"/>
        <v>3.7718068807812699E-5</v>
      </c>
      <c r="N94" s="386">
        <f t="shared" si="28"/>
        <v>3.9224519917054723E-2</v>
      </c>
      <c r="O94" s="401">
        <f t="shared" si="29"/>
        <v>0.63070694657965642</v>
      </c>
      <c r="P94" s="386">
        <f t="shared" si="30"/>
        <v>-2.836844564080198E-2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4.4111960959896668E-2</v>
      </c>
      <c r="C95" s="386">
        <f t="shared" si="23"/>
        <v>0.64547230123788346</v>
      </c>
      <c r="D95" s="401">
        <f t="shared" si="24"/>
        <v>0.30683775712063061</v>
      </c>
      <c r="E95" s="386">
        <f t="shared" si="20"/>
        <v>0.60786321227321105</v>
      </c>
      <c r="F95" s="401">
        <f t="shared" si="21"/>
        <v>0.77368523652823051</v>
      </c>
      <c r="G95" s="403">
        <f t="shared" si="25"/>
        <v>0.30201926056472322</v>
      </c>
      <c r="H95" s="403">
        <f t="shared" si="26"/>
        <v>0.69798073943527683</v>
      </c>
      <c r="I95" s="403">
        <f t="shared" si="18"/>
        <v>-3.1901783692588483E-2</v>
      </c>
      <c r="J95" s="375">
        <f t="shared" si="19"/>
        <v>1.0319017836925886</v>
      </c>
      <c r="L95" s="385">
        <v>-1.2749999999999999</v>
      </c>
      <c r="M95" s="401">
        <f t="shared" si="27"/>
        <v>4.7410311434348262E-5</v>
      </c>
      <c r="N95" s="386">
        <f t="shared" si="28"/>
        <v>4.4111960959896668E-2</v>
      </c>
      <c r="O95" s="401">
        <f t="shared" si="29"/>
        <v>0.64547230123788346</v>
      </c>
      <c r="P95" s="386">
        <f t="shared" si="30"/>
        <v>-2.5064354077169206E-2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4.9478011479343664E-2</v>
      </c>
      <c r="C96" s="386">
        <f t="shared" si="23"/>
        <v>0.65922917507461776</v>
      </c>
      <c r="D96" s="401">
        <f t="shared" si="24"/>
        <v>0.28824384190418845</v>
      </c>
      <c r="E96" s="386">
        <f t="shared" si="20"/>
        <v>0.62303763373734578</v>
      </c>
      <c r="F96" s="401">
        <f t="shared" si="21"/>
        <v>0.7929991637780035</v>
      </c>
      <c r="G96" s="403">
        <f t="shared" si="25"/>
        <v>0.27655039320467334</v>
      </c>
      <c r="H96" s="403">
        <f t="shared" si="26"/>
        <v>0.72344960679532666</v>
      </c>
      <c r="I96" s="403">
        <f t="shared" si="18"/>
        <v>-2.6949942964145789E-2</v>
      </c>
      <c r="J96" s="375">
        <f t="shared" si="19"/>
        <v>1.0269499429641458</v>
      </c>
      <c r="L96" s="385">
        <v>-1.25</v>
      </c>
      <c r="M96" s="401">
        <f t="shared" si="27"/>
        <v>5.9421961281447278E-5</v>
      </c>
      <c r="N96" s="386">
        <f t="shared" si="28"/>
        <v>4.9478011479343664E-2</v>
      </c>
      <c r="O96" s="401">
        <f t="shared" si="29"/>
        <v>0.65922917507461776</v>
      </c>
      <c r="P96" s="386">
        <f t="shared" si="30"/>
        <v>-2.117382900347968E-2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5.5351570610191969E-2</v>
      </c>
      <c r="C97" s="386">
        <f t="shared" si="23"/>
        <v>0.67190612618825885</v>
      </c>
      <c r="D97" s="401">
        <f t="shared" si="24"/>
        <v>0.27014364221998466</v>
      </c>
      <c r="E97" s="386">
        <f t="shared" si="20"/>
        <v>0.63702483754138717</v>
      </c>
      <c r="F97" s="401">
        <f t="shared" si="21"/>
        <v>0.8108020063665996</v>
      </c>
      <c r="G97" s="403">
        <f t="shared" si="25"/>
        <v>0.25184687884527862</v>
      </c>
      <c r="H97" s="403">
        <f t="shared" si="26"/>
        <v>0.74815312115472143</v>
      </c>
      <c r="I97" s="403">
        <f t="shared" si="18"/>
        <v>-2.1205235027292196E-2</v>
      </c>
      <c r="J97" s="375">
        <f t="shared" si="19"/>
        <v>1.0212052350272922</v>
      </c>
      <c r="L97" s="385">
        <v>-1.2249999999999999</v>
      </c>
      <c r="M97" s="401">
        <f t="shared" si="27"/>
        <v>7.4263145385222717E-5</v>
      </c>
      <c r="N97" s="386">
        <f t="shared" si="28"/>
        <v>5.5351570610191969E-2</v>
      </c>
      <c r="O97" s="401">
        <f t="shared" si="29"/>
        <v>0.67190612618825885</v>
      </c>
      <c r="P97" s="386">
        <f t="shared" si="30"/>
        <v>-1.6660369969755562E-2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6.1761001299821761E-2</v>
      </c>
      <c r="C98" s="386">
        <f t="shared" si="23"/>
        <v>0.68343678502258032</v>
      </c>
      <c r="D98" s="401">
        <f t="shared" si="24"/>
        <v>0.25258398607303428</v>
      </c>
      <c r="E98" s="386">
        <f t="shared" si="20"/>
        <v>0.64975039638444532</v>
      </c>
      <c r="F98" s="401">
        <f t="shared" si="21"/>
        <v>0.8269990336001215</v>
      </c>
      <c r="G98" s="403">
        <f t="shared" si="25"/>
        <v>0.22797865825276814</v>
      </c>
      <c r="H98" s="403">
        <f t="shared" si="26"/>
        <v>0.77202134174723192</v>
      </c>
      <c r="I98" s="403">
        <f t="shared" si="18"/>
        <v>-1.4622590391884592E-2</v>
      </c>
      <c r="J98" s="375">
        <f t="shared" si="19"/>
        <v>1.0146225903918846</v>
      </c>
      <c r="L98" s="385">
        <v>-1.2</v>
      </c>
      <c r="M98" s="401">
        <f t="shared" si="27"/>
        <v>9.2545070671135043E-5</v>
      </c>
      <c r="N98" s="386">
        <f t="shared" si="28"/>
        <v>6.1761001299821761E-2</v>
      </c>
      <c r="O98" s="401">
        <f t="shared" si="29"/>
        <v>0.68343678502258032</v>
      </c>
      <c r="P98" s="386">
        <f t="shared" si="30"/>
        <v>-1.1488567117103096E-2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6.8733798081828834E-2</v>
      </c>
      <c r="C99" s="386">
        <f t="shared" si="23"/>
        <v>0.69376035752905807</v>
      </c>
      <c r="D99" s="401">
        <f t="shared" si="24"/>
        <v>0.23560590088730549</v>
      </c>
      <c r="E99" s="386">
        <f t="shared" si="20"/>
        <v>0.66114617314784851</v>
      </c>
      <c r="F99" s="401">
        <f t="shared" si="21"/>
        <v>0.84150352089693414</v>
      </c>
      <c r="G99" s="403">
        <f t="shared" si="25"/>
        <v>0.20500739598018314</v>
      </c>
      <c r="H99" s="403">
        <f t="shared" si="26"/>
        <v>0.79499260401981686</v>
      </c>
      <c r="I99" s="403">
        <f t="shared" si="18"/>
        <v>-7.1588215324936994E-3</v>
      </c>
      <c r="J99" s="375">
        <f t="shared" si="19"/>
        <v>1.0071588215324938</v>
      </c>
      <c r="L99" s="385">
        <v>-1.1749999999999998</v>
      </c>
      <c r="M99" s="401">
        <f t="shared" si="27"/>
        <v>1.1499747109250391E-4</v>
      </c>
      <c r="N99" s="386">
        <f t="shared" si="28"/>
        <v>6.8733798081828834E-2</v>
      </c>
      <c r="O99" s="401">
        <f t="shared" si="29"/>
        <v>0.69376035752905807</v>
      </c>
      <c r="P99" s="386">
        <f t="shared" si="30"/>
        <v>-5.6244891945452929E-3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7.6296233049480355E-2</v>
      </c>
      <c r="C100" s="386">
        <f t="shared" si="23"/>
        <v>0.70282208428239756</v>
      </c>
      <c r="D100" s="401">
        <f t="shared" si="24"/>
        <v>0.21924455804269516</v>
      </c>
      <c r="E100" s="386">
        <f t="shared" si="20"/>
        <v>0.67115082389311043</v>
      </c>
      <c r="F100" s="401">
        <f t="shared" si="21"/>
        <v>0.85423739000094445</v>
      </c>
      <c r="G100" s="403">
        <f t="shared" si="25"/>
        <v>0.1829863565921559</v>
      </c>
      <c r="H100" s="403">
        <f t="shared" si="26"/>
        <v>0.8170136434078441</v>
      </c>
      <c r="I100" s="403">
        <f t="shared" si="18"/>
        <v>1.2268611721691438E-3</v>
      </c>
      <c r="J100" s="375">
        <f t="shared" si="19"/>
        <v>0.99877313882783081</v>
      </c>
      <c r="L100" s="385">
        <v>-1.1499999999999999</v>
      </c>
      <c r="M100" s="401">
        <f t="shared" si="27"/>
        <v>1.4248850551479286E-4</v>
      </c>
      <c r="N100" s="386">
        <f t="shared" si="28"/>
        <v>7.6296233049480355E-2</v>
      </c>
      <c r="O100" s="401">
        <f t="shared" si="29"/>
        <v>0.70282208428239756</v>
      </c>
      <c r="P100" s="386">
        <f t="shared" si="30"/>
        <v>9.6391108155881311E-4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8.4472983318449435E-2</v>
      </c>
      <c r="C101" s="386">
        <f t="shared" si="23"/>
        <v>0.710573652341421</v>
      </c>
      <c r="D101" s="401">
        <f t="shared" si="24"/>
        <v>0.20352928050036395</v>
      </c>
      <c r="E101" s="386">
        <f t="shared" si="20"/>
        <v>0.67971024882814768</v>
      </c>
      <c r="F101" s="401">
        <f t="shared" si="21"/>
        <v>0.86513178296913329</v>
      </c>
      <c r="G101" s="403">
        <f t="shared" si="25"/>
        <v>0.16196036764313138</v>
      </c>
      <c r="H101" s="403">
        <f t="shared" si="26"/>
        <v>0.83803963235686862</v>
      </c>
      <c r="I101" s="403">
        <f t="shared" si="18"/>
        <v>1.0572316019288533E-2</v>
      </c>
      <c r="J101" s="375">
        <f t="shared" si="19"/>
        <v>0.98942768398071146</v>
      </c>
      <c r="L101" s="385">
        <v>-1.125</v>
      </c>
      <c r="M101" s="401">
        <f t="shared" si="27"/>
        <v>1.7604733597148536E-4</v>
      </c>
      <c r="N101" s="386">
        <f t="shared" si="28"/>
        <v>8.4472983318449435E-2</v>
      </c>
      <c r="O101" s="401">
        <f t="shared" si="29"/>
        <v>0.710573652341421</v>
      </c>
      <c r="P101" s="386">
        <f t="shared" si="30"/>
        <v>8.3063779341196742E-3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9.3286743878450817E-2</v>
      </c>
      <c r="C102" s="386">
        <f t="shared" si="23"/>
        <v>0.71697355714730238</v>
      </c>
      <c r="D102" s="401">
        <f t="shared" si="24"/>
        <v>0.18848361112670403</v>
      </c>
      <c r="E102" s="386">
        <f t="shared" si="20"/>
        <v>0.68677798837193538</v>
      </c>
      <c r="F102" s="401">
        <f t="shared" si="21"/>
        <v>0.87412756628065502</v>
      </c>
      <c r="G102" s="403">
        <f t="shared" si="25"/>
        <v>0.14196586660281532</v>
      </c>
      <c r="H102" s="403">
        <f t="shared" si="26"/>
        <v>0.85803413339718471</v>
      </c>
      <c r="I102" s="403">
        <f t="shared" si="18"/>
        <v>2.0911924383119916E-2</v>
      </c>
      <c r="J102" s="375">
        <f t="shared" si="19"/>
        <v>0.97908807561688005</v>
      </c>
      <c r="L102" s="385">
        <v>-1.0999999999999999</v>
      </c>
      <c r="M102" s="401">
        <f t="shared" si="27"/>
        <v>2.1688961440047283E-4</v>
      </c>
      <c r="N102" s="386">
        <f t="shared" si="28"/>
        <v>9.3286743878450817E-2</v>
      </c>
      <c r="O102" s="401">
        <f t="shared" si="29"/>
        <v>0.71697355714730238</v>
      </c>
      <c r="P102" s="386">
        <f t="shared" si="30"/>
        <v>1.6429923863325424E-2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0.10275783031119085</v>
      </c>
      <c r="C103" s="386">
        <f t="shared" si="23"/>
        <v>0.72198741221862828</v>
      </c>
      <c r="D103" s="401">
        <f t="shared" si="24"/>
        <v>0.17412543844742751</v>
      </c>
      <c r="E103" s="386">
        <f t="shared" si="20"/>
        <v>0.69231556194752242</v>
      </c>
      <c r="F103" s="401">
        <f t="shared" si="21"/>
        <v>0.88117576205088177</v>
      </c>
      <c r="G103" s="403">
        <f t="shared" si="25"/>
        <v>0.1230310277624042</v>
      </c>
      <c r="H103" s="403">
        <f t="shared" si="26"/>
        <v>0.87696897223759585</v>
      </c>
      <c r="I103" s="403">
        <f t="shared" si="18"/>
        <v>3.2276038911602509E-2</v>
      </c>
      <c r="J103" s="375">
        <f t="shared" si="19"/>
        <v>0.96772396108839753</v>
      </c>
      <c r="L103" s="385">
        <v>-1.075</v>
      </c>
      <c r="M103" s="401">
        <f t="shared" si="27"/>
        <v>2.664460987588102E-4</v>
      </c>
      <c r="N103" s="386">
        <f t="shared" si="28"/>
        <v>0.10275783031119085</v>
      </c>
      <c r="O103" s="401">
        <f t="shared" si="29"/>
        <v>0.72198741221862828</v>
      </c>
      <c r="P103" s="386">
        <f t="shared" si="30"/>
        <v>2.5358396109896528E-2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0.11290377638098337</v>
      </c>
      <c r="C104" s="386">
        <f t="shared" si="23"/>
        <v>0.72558820483364572</v>
      </c>
      <c r="D104" s="401">
        <f t="shared" si="24"/>
        <v>0.16046717576869041</v>
      </c>
      <c r="E104" s="386">
        <f t="shared" si="20"/>
        <v>0.69629274759268789</v>
      </c>
      <c r="F104" s="401">
        <f t="shared" si="21"/>
        <v>0.88623790391843982</v>
      </c>
      <c r="G104" s="403">
        <f t="shared" si="25"/>
        <v>0.1051759641059528</v>
      </c>
      <c r="H104" s="403">
        <f t="shared" si="26"/>
        <v>0.89482403589404724</v>
      </c>
      <c r="I104" s="403">
        <f t="shared" si="18"/>
        <v>4.4690432109077194E-2</v>
      </c>
      <c r="J104" s="375">
        <f t="shared" si="19"/>
        <v>0.95530956789092281</v>
      </c>
      <c r="L104" s="385">
        <v>-1.0499999999999998</v>
      </c>
      <c r="M104" s="401">
        <f t="shared" si="27"/>
        <v>3.2639460543182341E-4</v>
      </c>
      <c r="N104" s="386">
        <f t="shared" si="28"/>
        <v>0.11290377638098337</v>
      </c>
      <c r="O104" s="401">
        <f t="shared" si="29"/>
        <v>0.72558820483364572</v>
      </c>
      <c r="P104" s="386">
        <f t="shared" si="30"/>
        <v>3.5112043421692316E-2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0.123738931968149</v>
      </c>
      <c r="C105" s="386">
        <f t="shared" si="23"/>
        <v>0.72775649628328543</v>
      </c>
      <c r="D105" s="401">
        <f t="shared" si="24"/>
        <v>0.14751598890812156</v>
      </c>
      <c r="E105" s="386">
        <f t="shared" si="20"/>
        <v>0.69868780089541782</v>
      </c>
      <c r="F105" s="401">
        <f t="shared" si="21"/>
        <v>0.88928631570518157</v>
      </c>
      <c r="G105" s="403">
        <f t="shared" si="25"/>
        <v>8.8412998213708807E-2</v>
      </c>
      <c r="H105" s="403">
        <f t="shared" si="26"/>
        <v>0.91158700178629115</v>
      </c>
      <c r="I105" s="403">
        <f t="shared" si="18"/>
        <v>5.8175752435403703E-2</v>
      </c>
      <c r="J105" s="375">
        <f t="shared" si="19"/>
        <v>0.94182424756459626</v>
      </c>
      <c r="L105" s="385">
        <v>-1.0249999999999999</v>
      </c>
      <c r="M105" s="401">
        <f t="shared" si="27"/>
        <v>3.986954829700573E-4</v>
      </c>
      <c r="N105" s="386">
        <f t="shared" si="28"/>
        <v>0.123738931968149</v>
      </c>
      <c r="O105" s="401">
        <f t="shared" si="29"/>
        <v>0.72775649628328543</v>
      </c>
      <c r="P105" s="386">
        <f t="shared" si="30"/>
        <v>4.5707088725745956E-2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0.13527406719827645</v>
      </c>
      <c r="C106" s="386">
        <f t="shared" si="23"/>
        <v>0.72848056563614294</v>
      </c>
      <c r="D106" s="401">
        <f t="shared" si="24"/>
        <v>0.13527406719827645</v>
      </c>
      <c r="E106" s="386">
        <f t="shared" si="20"/>
        <v>0.69948761214013422</v>
      </c>
      <c r="F106" s="401">
        <f t="shared" si="21"/>
        <v>0.89030431143111499</v>
      </c>
      <c r="G106" s="403">
        <f t="shared" si="25"/>
        <v>7.2746995494645195E-2</v>
      </c>
      <c r="H106" s="403">
        <f t="shared" si="26"/>
        <v>0.92725300450535486</v>
      </c>
      <c r="I106" s="403">
        <f t="shared" si="18"/>
        <v>7.2746995494645209E-2</v>
      </c>
      <c r="J106" s="375">
        <f t="shared" si="19"/>
        <v>0.92725300450535475</v>
      </c>
      <c r="L106" s="385">
        <v>-1</v>
      </c>
      <c r="M106" s="401">
        <f t="shared" si="27"/>
        <v>4.8563076127139393E-4</v>
      </c>
      <c r="N106" s="386">
        <f t="shared" si="28"/>
        <v>0.13527406719827645</v>
      </c>
      <c r="O106" s="401">
        <f t="shared" si="29"/>
        <v>0.72848056563614294</v>
      </c>
      <c r="P106" s="386">
        <f t="shared" si="30"/>
        <v>5.7155313655757378E-2</v>
      </c>
      <c r="Q106" s="403">
        <f>$B$14*P26</f>
        <v>-6.6214348610619674E-5</v>
      </c>
      <c r="R106" s="403">
        <f>$B$14*P106</f>
        <v>7.2746995494645209E-2</v>
      </c>
      <c r="S106" s="371">
        <f>$B$14*P186</f>
        <v>7.2746995494645195E-2</v>
      </c>
      <c r="T106" s="403">
        <f>1-(Q106+R106+S106)</f>
        <v>0.85457222335932026</v>
      </c>
      <c r="U106" s="610">
        <f>1-T106</f>
        <v>0.14542777664067974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0.14751598890812156</v>
      </c>
      <c r="C107" s="386">
        <f t="shared" si="23"/>
        <v>0.72775649628328543</v>
      </c>
      <c r="D107" s="401">
        <f t="shared" si="24"/>
        <v>0.123738931968149</v>
      </c>
      <c r="E107" s="386">
        <f t="shared" si="20"/>
        <v>0.69868780089541793</v>
      </c>
      <c r="F107" s="401">
        <f t="shared" si="21"/>
        <v>0.88928631570518168</v>
      </c>
      <c r="G107" s="403">
        <f t="shared" si="25"/>
        <v>5.8175752435403481E-2</v>
      </c>
      <c r="H107" s="403">
        <f t="shared" si="26"/>
        <v>0.94182424756459648</v>
      </c>
      <c r="I107" s="403">
        <f t="shared" si="18"/>
        <v>8.841299821370896E-2</v>
      </c>
      <c r="J107" s="375">
        <f t="shared" si="19"/>
        <v>0.91158700178629104</v>
      </c>
      <c r="L107" s="385">
        <v>-0.97500000000000009</v>
      </c>
      <c r="M107" s="401">
        <f t="shared" si="27"/>
        <v>5.8984708926956841E-4</v>
      </c>
      <c r="N107" s="386">
        <f t="shared" si="28"/>
        <v>0.14751598890812156</v>
      </c>
      <c r="O107" s="401">
        <f t="shared" si="29"/>
        <v>0.72775649628328543</v>
      </c>
      <c r="P107" s="386">
        <f t="shared" si="30"/>
        <v>6.9463661142162333E-2</v>
      </c>
      <c r="Q107" s="403">
        <f t="shared" ref="Q107:Q170" si="33">$B$14*P27</f>
        <v>-8.0420294694051408E-5</v>
      </c>
      <c r="R107" s="403">
        <f t="shared" ref="R107:R170" si="34">$B$14*P107</f>
        <v>8.8412998213708821E-2</v>
      </c>
      <c r="S107" s="371">
        <f t="shared" ref="S107:S170" si="35">$B$14*P187</f>
        <v>5.8175752435403481E-2</v>
      </c>
      <c r="T107" s="403">
        <f t="shared" ref="T107:T170" si="36">1-(Q107+R107+S107)</f>
        <v>0.85349166964558176</v>
      </c>
      <c r="U107" s="610">
        <f t="shared" ref="U107:U170" si="37">1-T107</f>
        <v>0.14650833035441824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0.16046717576869074</v>
      </c>
      <c r="C108" s="386">
        <f t="shared" si="23"/>
        <v>0.72558820483364561</v>
      </c>
      <c r="D108" s="401">
        <f t="shared" si="24"/>
        <v>0.11290377638098315</v>
      </c>
      <c r="E108" s="386">
        <f t="shared" si="20"/>
        <v>0.69629274759268767</v>
      </c>
      <c r="F108" s="401">
        <f t="shared" si="21"/>
        <v>0.8862379039184396</v>
      </c>
      <c r="G108" s="403">
        <f t="shared" si="25"/>
        <v>4.4690432109076937E-2</v>
      </c>
      <c r="H108" s="403">
        <f t="shared" si="26"/>
        <v>0.95530956789092303</v>
      </c>
      <c r="I108" s="403">
        <f t="shared" si="18"/>
        <v>0.1051759641059531</v>
      </c>
      <c r="J108" s="375">
        <f t="shared" si="19"/>
        <v>0.89482403589404691</v>
      </c>
      <c r="L108" s="385">
        <v>-0.94999999999999973</v>
      </c>
      <c r="M108" s="401">
        <f t="shared" si="27"/>
        <v>7.1440252194426845E-4</v>
      </c>
      <c r="N108" s="386">
        <f t="shared" si="28"/>
        <v>0.16046717576869074</v>
      </c>
      <c r="O108" s="401">
        <f t="shared" si="29"/>
        <v>0.72558820483364561</v>
      </c>
      <c r="P108" s="386">
        <f t="shared" si="30"/>
        <v>8.2633862424805235E-2</v>
      </c>
      <c r="Q108" s="403">
        <f t="shared" si="33"/>
        <v>-9.7397340134656568E-5</v>
      </c>
      <c r="R108" s="403">
        <f t="shared" si="34"/>
        <v>0.10517596410595326</v>
      </c>
      <c r="S108" s="371">
        <f t="shared" si="35"/>
        <v>4.4690432109077201E-2</v>
      </c>
      <c r="T108" s="403">
        <f t="shared" si="36"/>
        <v>0.85023100112510419</v>
      </c>
      <c r="U108" s="610">
        <f t="shared" si="37"/>
        <v>0.14976899887489581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0.17412543844742762</v>
      </c>
      <c r="C109" s="386">
        <f t="shared" si="23"/>
        <v>0.72198741221862828</v>
      </c>
      <c r="D109" s="401">
        <f t="shared" si="24"/>
        <v>0.10275783031119073</v>
      </c>
      <c r="E109" s="386">
        <f t="shared" si="20"/>
        <v>0.69231556194752242</v>
      </c>
      <c r="F109" s="401">
        <f t="shared" si="21"/>
        <v>0.88117576205088177</v>
      </c>
      <c r="G109" s="403">
        <f t="shared" si="25"/>
        <v>3.2276038911602363E-2</v>
      </c>
      <c r="H109" s="403">
        <f t="shared" si="26"/>
        <v>0.96772396108839764</v>
      </c>
      <c r="I109" s="403">
        <f t="shared" si="18"/>
        <v>0.12303102776240442</v>
      </c>
      <c r="J109" s="375">
        <f t="shared" si="19"/>
        <v>0.87696897223759562</v>
      </c>
      <c r="L109" s="385">
        <v>-0.92499999999999982</v>
      </c>
      <c r="M109" s="401">
        <f t="shared" si="27"/>
        <v>8.628171531117057E-4</v>
      </c>
      <c r="N109" s="386">
        <f t="shared" si="28"/>
        <v>0.17412543844742762</v>
      </c>
      <c r="O109" s="401">
        <f t="shared" si="29"/>
        <v>0.72198741221862828</v>
      </c>
      <c r="P109" s="386">
        <f t="shared" si="30"/>
        <v>9.6662094885664823E-2</v>
      </c>
      <c r="Q109" s="403">
        <f t="shared" si="33"/>
        <v>-1.1762458347167562E-4</v>
      </c>
      <c r="R109" s="403">
        <f t="shared" si="34"/>
        <v>0.12303102776240456</v>
      </c>
      <c r="S109" s="371">
        <f t="shared" si="35"/>
        <v>3.2276038911602363E-2</v>
      </c>
      <c r="T109" s="403">
        <f t="shared" si="36"/>
        <v>0.84481055790946469</v>
      </c>
      <c r="U109" s="610">
        <f t="shared" si="37"/>
        <v>0.15518944209053531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0.18848361112670414</v>
      </c>
      <c r="C110" s="386">
        <f t="shared" si="23"/>
        <v>0.71697355714730227</v>
      </c>
      <c r="D110" s="401">
        <f t="shared" si="24"/>
        <v>9.3286743878450817E-2</v>
      </c>
      <c r="E110" s="386">
        <f t="shared" si="20"/>
        <v>0.68677798837193527</v>
      </c>
      <c r="F110" s="401">
        <f t="shared" si="21"/>
        <v>0.8741275662806548</v>
      </c>
      <c r="G110" s="403">
        <f t="shared" si="25"/>
        <v>2.0911924383119916E-2</v>
      </c>
      <c r="H110" s="403">
        <f t="shared" si="26"/>
        <v>0.97908807561688005</v>
      </c>
      <c r="I110" s="403">
        <f t="shared" si="18"/>
        <v>0.14196586660281568</v>
      </c>
      <c r="J110" s="375">
        <f t="shared" si="19"/>
        <v>0.85803413339718437</v>
      </c>
      <c r="L110" s="385">
        <v>-0.89999999999999991</v>
      </c>
      <c r="M110" s="401">
        <f t="shared" si="27"/>
        <v>1.0391275132238253E-3</v>
      </c>
      <c r="N110" s="386">
        <f t="shared" si="28"/>
        <v>0.18848361112670414</v>
      </c>
      <c r="O110" s="401">
        <f t="shared" si="29"/>
        <v>0.71697355714730227</v>
      </c>
      <c r="P110" s="386">
        <f t="shared" si="30"/>
        <v>0.11153867701233941</v>
      </c>
      <c r="Q110" s="403">
        <f t="shared" si="33"/>
        <v>-1.4165123699132366E-4</v>
      </c>
      <c r="R110" s="403">
        <f t="shared" si="34"/>
        <v>0.14196586660281568</v>
      </c>
      <c r="S110" s="371">
        <f t="shared" si="35"/>
        <v>2.0911924383119722E-2</v>
      </c>
      <c r="T110" s="403">
        <f t="shared" si="36"/>
        <v>0.83726386025105592</v>
      </c>
      <c r="U110" s="610">
        <f t="shared" si="37"/>
        <v>0.16273613974894408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0.20352928050036395</v>
      </c>
      <c r="C111" s="386">
        <f t="shared" si="23"/>
        <v>0.710573652341421</v>
      </c>
      <c r="D111" s="401">
        <f t="shared" si="24"/>
        <v>8.4472983318449435E-2</v>
      </c>
      <c r="E111" s="386">
        <f t="shared" si="20"/>
        <v>0.67971024882814768</v>
      </c>
      <c r="F111" s="401">
        <f t="shared" si="21"/>
        <v>0.86513178296913329</v>
      </c>
      <c r="G111" s="403">
        <f t="shared" si="25"/>
        <v>1.0572316019288533E-2</v>
      </c>
      <c r="H111" s="403">
        <f t="shared" si="26"/>
        <v>0.98942768398071146</v>
      </c>
      <c r="I111" s="403">
        <f t="shared" si="18"/>
        <v>0.16196036764313138</v>
      </c>
      <c r="J111" s="375">
        <f t="shared" si="19"/>
        <v>0.83803963235686862</v>
      </c>
      <c r="L111" s="385">
        <v>-0.875</v>
      </c>
      <c r="M111" s="401">
        <f t="shared" si="27"/>
        <v>1.2479445607696538E-3</v>
      </c>
      <c r="N111" s="386">
        <f t="shared" si="28"/>
        <v>0.20352928050036395</v>
      </c>
      <c r="O111" s="401">
        <f t="shared" si="29"/>
        <v>0.710573652341421</v>
      </c>
      <c r="P111" s="386">
        <f t="shared" si="30"/>
        <v>0.12724780658640861</v>
      </c>
      <c r="Q111" s="403">
        <f t="shared" si="33"/>
        <v>-1.7010443901005468E-4</v>
      </c>
      <c r="R111" s="403">
        <f t="shared" si="34"/>
        <v>0.16196036764313138</v>
      </c>
      <c r="S111" s="371">
        <f t="shared" si="35"/>
        <v>1.0572316019288533E-2</v>
      </c>
      <c r="T111" s="403">
        <f t="shared" si="36"/>
        <v>0.82763742077659019</v>
      </c>
      <c r="U111" s="610">
        <f t="shared" si="37"/>
        <v>0.17236257922340981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0.21924455804269516</v>
      </c>
      <c r="C112" s="386">
        <f t="shared" si="23"/>
        <v>0.70282208428239756</v>
      </c>
      <c r="D112" s="401">
        <f t="shared" si="24"/>
        <v>7.6296233049480355E-2</v>
      </c>
      <c r="E112" s="386">
        <f t="shared" si="20"/>
        <v>0.67115082389311043</v>
      </c>
      <c r="F112" s="401">
        <f t="shared" si="21"/>
        <v>0.85423739000094445</v>
      </c>
      <c r="G112" s="403">
        <f t="shared" si="25"/>
        <v>1.226861172169033E-3</v>
      </c>
      <c r="H112" s="403">
        <f t="shared" si="26"/>
        <v>0.99877313882783092</v>
      </c>
      <c r="I112" s="403">
        <f t="shared" si="18"/>
        <v>0.18298635659215606</v>
      </c>
      <c r="J112" s="375">
        <f t="shared" si="19"/>
        <v>0.81701364340784388</v>
      </c>
      <c r="L112" s="385">
        <v>-0.85000000000000009</v>
      </c>
      <c r="M112" s="401">
        <f t="shared" si="27"/>
        <v>1.4945149915915334E-3</v>
      </c>
      <c r="N112" s="386">
        <f t="shared" si="28"/>
        <v>0.21924455804269516</v>
      </c>
      <c r="O112" s="401">
        <f t="shared" si="29"/>
        <v>0.70282208428239756</v>
      </c>
      <c r="P112" s="386">
        <f t="shared" si="30"/>
        <v>0.14376734784213571</v>
      </c>
      <c r="Q112" s="403">
        <f t="shared" si="33"/>
        <v>-2.0369749145572464E-4</v>
      </c>
      <c r="R112" s="403">
        <f t="shared" si="34"/>
        <v>0.1829863565921559</v>
      </c>
      <c r="S112" s="371">
        <f t="shared" si="35"/>
        <v>1.226861172169033E-3</v>
      </c>
      <c r="T112" s="403">
        <f t="shared" si="36"/>
        <v>0.81599047972713079</v>
      </c>
      <c r="U112" s="610">
        <f t="shared" si="37"/>
        <v>0.18400952027286921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0.23560590088730587</v>
      </c>
      <c r="C113" s="386">
        <f t="shared" si="23"/>
        <v>0.69376035752905785</v>
      </c>
      <c r="D113" s="401">
        <f t="shared" si="24"/>
        <v>6.8733798081828723E-2</v>
      </c>
      <c r="E113" s="386">
        <f t="shared" si="20"/>
        <v>0.66114617314784829</v>
      </c>
      <c r="F113" s="401">
        <f t="shared" si="21"/>
        <v>0.84150352089693392</v>
      </c>
      <c r="G113" s="403">
        <f t="shared" si="25"/>
        <v>-7.158821532493813E-3</v>
      </c>
      <c r="H113" s="403">
        <f t="shared" si="26"/>
        <v>1.0071588215324938</v>
      </c>
      <c r="I113" s="403">
        <f t="shared" si="18"/>
        <v>0.20500739598018344</v>
      </c>
      <c r="J113" s="375">
        <f t="shared" si="19"/>
        <v>0.79499260401981653</v>
      </c>
      <c r="L113" s="385">
        <v>-0.82499999999999973</v>
      </c>
      <c r="M113" s="401">
        <f t="shared" si="27"/>
        <v>1.7847854726153467E-3</v>
      </c>
      <c r="N113" s="386">
        <f t="shared" si="28"/>
        <v>0.23560590088730587</v>
      </c>
      <c r="O113" s="401">
        <f t="shared" si="29"/>
        <v>0.69376035752905785</v>
      </c>
      <c r="P113" s="386">
        <f t="shared" si="30"/>
        <v>0.16106867286168458</v>
      </c>
      <c r="Q113" s="403">
        <f t="shared" si="33"/>
        <v>-2.4323846204555766E-4</v>
      </c>
      <c r="R113" s="403">
        <f t="shared" si="34"/>
        <v>0.20500739598018367</v>
      </c>
      <c r="S113" s="371">
        <f t="shared" si="35"/>
        <v>-7.1588215324937072E-3</v>
      </c>
      <c r="T113" s="403">
        <f t="shared" si="36"/>
        <v>0.80239466401435555</v>
      </c>
      <c r="U113" s="610">
        <f t="shared" si="37"/>
        <v>0.19760533598564445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0.25258398607303445</v>
      </c>
      <c r="C114" s="386">
        <f t="shared" si="23"/>
        <v>0.68343678502258021</v>
      </c>
      <c r="D114" s="401">
        <f t="shared" si="24"/>
        <v>6.1761001299821761E-2</v>
      </c>
      <c r="E114" s="386">
        <f t="shared" si="20"/>
        <v>0.64975039638444509</v>
      </c>
      <c r="F114" s="401">
        <f t="shared" si="21"/>
        <v>0.82699903360012128</v>
      </c>
      <c r="G114" s="403">
        <f t="shared" si="25"/>
        <v>-1.4622590391884575E-2</v>
      </c>
      <c r="H114" s="403">
        <f t="shared" si="26"/>
        <v>1.0146225903918846</v>
      </c>
      <c r="I114" s="403">
        <f t="shared" si="18"/>
        <v>0.2279786582527685</v>
      </c>
      <c r="J114" s="375">
        <f t="shared" si="19"/>
        <v>0.77202134174723147</v>
      </c>
      <c r="L114" s="385">
        <v>-0.79999999999999982</v>
      </c>
      <c r="M114" s="401">
        <f t="shared" si="27"/>
        <v>2.1254692756729199E-3</v>
      </c>
      <c r="N114" s="386">
        <f t="shared" si="28"/>
        <v>0.25258398607303445</v>
      </c>
      <c r="O114" s="401">
        <f t="shared" si="29"/>
        <v>0.68343678502258021</v>
      </c>
      <c r="P114" s="386">
        <f t="shared" si="30"/>
        <v>0.17911656186838446</v>
      </c>
      <c r="Q114" s="403">
        <f t="shared" si="33"/>
        <v>-2.8963907086792997E-4</v>
      </c>
      <c r="R114" s="403">
        <f t="shared" si="34"/>
        <v>0.2279786582527685</v>
      </c>
      <c r="S114" s="371">
        <f t="shared" si="35"/>
        <v>-1.4622590391884575E-2</v>
      </c>
      <c r="T114" s="403">
        <f t="shared" si="36"/>
        <v>0.78693357120998397</v>
      </c>
      <c r="U114" s="610">
        <f t="shared" si="37"/>
        <v>0.21306642879001603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0.27014364221998477</v>
      </c>
      <c r="C115" s="386">
        <f t="shared" si="23"/>
        <v>0.67190612618825885</v>
      </c>
      <c r="D115" s="401">
        <f t="shared" si="24"/>
        <v>5.5351570610191858E-2</v>
      </c>
      <c r="E115" s="386">
        <f t="shared" si="20"/>
        <v>0.63702483754138717</v>
      </c>
      <c r="F115" s="401">
        <f t="shared" si="21"/>
        <v>0.8108020063665996</v>
      </c>
      <c r="G115" s="403">
        <f t="shared" si="25"/>
        <v>-2.1205235027292199E-2</v>
      </c>
      <c r="H115" s="403">
        <f t="shared" si="26"/>
        <v>1.0212052350272922</v>
      </c>
      <c r="I115" s="403">
        <f t="shared" si="18"/>
        <v>0.25184687884527895</v>
      </c>
      <c r="J115" s="375">
        <f t="shared" si="19"/>
        <v>0.74815312115472099</v>
      </c>
      <c r="L115" s="385">
        <v>-0.77499999999999991</v>
      </c>
      <c r="M115" s="401">
        <f t="shared" si="27"/>
        <v>2.5241146442754325E-3</v>
      </c>
      <c r="N115" s="386">
        <f t="shared" si="28"/>
        <v>0.27014364221998477</v>
      </c>
      <c r="O115" s="401">
        <f t="shared" si="29"/>
        <v>0.67190612618825885</v>
      </c>
      <c r="P115" s="386">
        <f t="shared" si="30"/>
        <v>0.19786916635869856</v>
      </c>
      <c r="Q115" s="403">
        <f t="shared" si="33"/>
        <v>-3.4392375971796209E-4</v>
      </c>
      <c r="R115" s="403">
        <f t="shared" si="34"/>
        <v>0.25184687884527895</v>
      </c>
      <c r="S115" s="371">
        <f t="shared" si="35"/>
        <v>-2.1205235027292307E-2</v>
      </c>
      <c r="T115" s="403">
        <f t="shared" si="36"/>
        <v>0.76970227994173135</v>
      </c>
      <c r="U115" s="610">
        <f t="shared" si="37"/>
        <v>0.23029772005826865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0.28824384190418845</v>
      </c>
      <c r="C116" s="386">
        <f t="shared" si="23"/>
        <v>0.65922917507461776</v>
      </c>
      <c r="D116" s="401">
        <f t="shared" si="24"/>
        <v>4.9478011479343664E-2</v>
      </c>
      <c r="E116" s="386">
        <f t="shared" si="20"/>
        <v>0.62303763373734578</v>
      </c>
      <c r="F116" s="401">
        <f t="shared" si="21"/>
        <v>0.7929991637780035</v>
      </c>
      <c r="G116" s="403">
        <f t="shared" si="25"/>
        <v>-2.6949942964145785E-2</v>
      </c>
      <c r="H116" s="403">
        <f t="shared" si="26"/>
        <v>1.0269499429641458</v>
      </c>
      <c r="I116" s="403">
        <f t="shared" si="18"/>
        <v>0.27655039320467334</v>
      </c>
      <c r="J116" s="375">
        <f t="shared" si="19"/>
        <v>0.72344960679532666</v>
      </c>
      <c r="L116" s="385">
        <v>-0.75</v>
      </c>
      <c r="M116" s="401">
        <f t="shared" si="27"/>
        <v>2.9891740729161009E-3</v>
      </c>
      <c r="N116" s="386">
        <f t="shared" si="28"/>
        <v>0.28824384190418845</v>
      </c>
      <c r="O116" s="401">
        <f t="shared" si="29"/>
        <v>0.65922917507461776</v>
      </c>
      <c r="P116" s="386">
        <f t="shared" si="30"/>
        <v>0.21727803818921454</v>
      </c>
      <c r="Q116" s="403">
        <f t="shared" si="33"/>
        <v>-4.0723881925315721E-4</v>
      </c>
      <c r="R116" s="403">
        <f t="shared" si="34"/>
        <v>0.27655039320467334</v>
      </c>
      <c r="S116" s="371">
        <f t="shared" si="35"/>
        <v>-2.6949942964145785E-2</v>
      </c>
      <c r="T116" s="403">
        <f t="shared" si="36"/>
        <v>0.75080678857872563</v>
      </c>
      <c r="U116" s="610">
        <f t="shared" si="37"/>
        <v>0.24919321142127437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0.30683775712063061</v>
      </c>
      <c r="C117" s="386">
        <f t="shared" si="23"/>
        <v>0.64547230123788346</v>
      </c>
      <c r="D117" s="401">
        <f t="shared" si="24"/>
        <v>4.4111960959896668E-2</v>
      </c>
      <c r="E117" s="386">
        <f t="shared" si="20"/>
        <v>0.60786321227321105</v>
      </c>
      <c r="F117" s="401">
        <f t="shared" si="21"/>
        <v>0.77368523652823051</v>
      </c>
      <c r="G117" s="403">
        <f t="shared" si="25"/>
        <v>-3.1901783692588587E-2</v>
      </c>
      <c r="H117" s="403">
        <f t="shared" si="26"/>
        <v>1.0319017836925886</v>
      </c>
      <c r="I117" s="403">
        <f t="shared" si="18"/>
        <v>0.30201926056472339</v>
      </c>
      <c r="J117" s="375">
        <f t="shared" si="19"/>
        <v>0.69798073943527661</v>
      </c>
      <c r="L117" s="385">
        <v>-0.72500000000000009</v>
      </c>
      <c r="M117" s="401">
        <f t="shared" si="27"/>
        <v>3.5300735168482533E-3</v>
      </c>
      <c r="N117" s="386">
        <f t="shared" si="28"/>
        <v>0.30683775712063061</v>
      </c>
      <c r="O117" s="401">
        <f t="shared" si="29"/>
        <v>0.64547230123788346</v>
      </c>
      <c r="P117" s="386">
        <f t="shared" si="30"/>
        <v>0.23728822682343353</v>
      </c>
      <c r="Q117" s="403">
        <f t="shared" si="33"/>
        <v>-4.8086142416173884E-4</v>
      </c>
      <c r="R117" s="403">
        <f t="shared" si="34"/>
        <v>0.30201926056472322</v>
      </c>
      <c r="S117" s="371">
        <f t="shared" si="35"/>
        <v>-3.1901783692588587E-2</v>
      </c>
      <c r="T117" s="403">
        <f t="shared" si="36"/>
        <v>0.7303633845520271</v>
      </c>
      <c r="U117" s="610">
        <f t="shared" si="37"/>
        <v>0.2696366154479729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0.32587287928040831</v>
      </c>
      <c r="C118" s="386">
        <f t="shared" si="23"/>
        <v>0.6307069465796562</v>
      </c>
      <c r="D118" s="401">
        <f t="shared" si="24"/>
        <v>3.9224519917054668E-2</v>
      </c>
      <c r="E118" s="386">
        <f t="shared" si="20"/>
        <v>0.59158173900779176</v>
      </c>
      <c r="F118" s="401">
        <f t="shared" si="21"/>
        <v>0.75296225931880822</v>
      </c>
      <c r="G118" s="403">
        <f t="shared" si="25"/>
        <v>-3.6107214801604511E-2</v>
      </c>
      <c r="H118" s="403">
        <f t="shared" si="26"/>
        <v>1.0361072148016046</v>
      </c>
      <c r="I118" s="403">
        <f t="shared" si="18"/>
        <v>0.32817547603407543</v>
      </c>
      <c r="J118" s="375">
        <f t="shared" si="19"/>
        <v>0.67182452396592462</v>
      </c>
      <c r="L118" s="385">
        <v>-0.69999999999999973</v>
      </c>
      <c r="M118" s="401">
        <f t="shared" si="27"/>
        <v>4.1572803830283167E-3</v>
      </c>
      <c r="N118" s="386">
        <f t="shared" si="28"/>
        <v>0.32587287928040831</v>
      </c>
      <c r="O118" s="401">
        <f t="shared" si="29"/>
        <v>0.6307069465796562</v>
      </c>
      <c r="P118" s="386">
        <f t="shared" si="30"/>
        <v>0.2578384459635279</v>
      </c>
      <c r="Q118" s="403">
        <f t="shared" si="33"/>
        <v>-5.6620840036461777E-4</v>
      </c>
      <c r="R118" s="403">
        <f t="shared" si="34"/>
        <v>0.32817547603407571</v>
      </c>
      <c r="S118" s="371">
        <f t="shared" si="35"/>
        <v>-3.6107214801604476E-2</v>
      </c>
      <c r="T118" s="403">
        <f t="shared" si="36"/>
        <v>0.70849794716789338</v>
      </c>
      <c r="U118" s="610">
        <f t="shared" si="37"/>
        <v>0.29150205283210662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0.345291204199833</v>
      </c>
      <c r="C119" s="386">
        <f t="shared" si="23"/>
        <v>0.61500908187034242</v>
      </c>
      <c r="D119" s="401">
        <f t="shared" si="24"/>
        <v>3.4786560791805199E-2</v>
      </c>
      <c r="E119" s="386">
        <f t="shared" si="20"/>
        <v>0.57427852207606311</v>
      </c>
      <c r="F119" s="401">
        <f t="shared" si="21"/>
        <v>0.73093881191448207</v>
      </c>
      <c r="G119" s="403">
        <f t="shared" si="25"/>
        <v>-3.9613614054368793E-2</v>
      </c>
      <c r="H119" s="403">
        <f t="shared" si="26"/>
        <v>1.0396136140543688</v>
      </c>
      <c r="I119" s="403">
        <f t="shared" si="18"/>
        <v>0.3549332712506294</v>
      </c>
      <c r="J119" s="375">
        <f t="shared" si="19"/>
        <v>0.64506672874937054</v>
      </c>
      <c r="L119" s="385">
        <v>-0.67499999999999982</v>
      </c>
      <c r="M119" s="401">
        <f t="shared" si="27"/>
        <v>4.8823689833726869E-3</v>
      </c>
      <c r="N119" s="386">
        <f t="shared" si="28"/>
        <v>0.345291204199833</v>
      </c>
      <c r="O119" s="401">
        <f t="shared" si="29"/>
        <v>0.61500908187034242</v>
      </c>
      <c r="P119" s="386">
        <f t="shared" si="30"/>
        <v>0.27886130976621543</v>
      </c>
      <c r="Q119" s="403">
        <f t="shared" si="33"/>
        <v>-6.6484452119333745E-4</v>
      </c>
      <c r="R119" s="403">
        <f t="shared" si="34"/>
        <v>0.3549332712506294</v>
      </c>
      <c r="S119" s="371">
        <f t="shared" si="35"/>
        <v>-3.9613614054368793E-2</v>
      </c>
      <c r="T119" s="403">
        <f t="shared" si="36"/>
        <v>0.68534518732493277</v>
      </c>
      <c r="U119" s="610">
        <f t="shared" si="37"/>
        <v>0.31465481267506723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0.36502948153000742</v>
      </c>
      <c r="C120" s="386">
        <f t="shared" si="23"/>
        <v>0.59845862723007737</v>
      </c>
      <c r="D120" s="401">
        <f t="shared" si="24"/>
        <v>3.0769008865350111E-2</v>
      </c>
      <c r="E120" s="386">
        <f t="shared" si="20"/>
        <v>0.55604337549892624</v>
      </c>
      <c r="F120" s="401">
        <f t="shared" si="21"/>
        <v>0.70772920914892112</v>
      </c>
      <c r="G120" s="403">
        <f t="shared" si="25"/>
        <v>-4.2468840548416618E-2</v>
      </c>
      <c r="H120" s="403">
        <f t="shared" si="26"/>
        <v>1.0424688405484166</v>
      </c>
      <c r="I120" s="403">
        <f t="shared" si="18"/>
        <v>0.38219950252044588</v>
      </c>
      <c r="J120" s="375">
        <f t="shared" si="19"/>
        <v>0.61780049747955412</v>
      </c>
      <c r="L120" s="385">
        <v>-0.64999999999999991</v>
      </c>
      <c r="M120" s="401">
        <f t="shared" si="27"/>
        <v>5.7180819636264979E-3</v>
      </c>
      <c r="N120" s="386">
        <f t="shared" si="28"/>
        <v>0.36502948153000742</v>
      </c>
      <c r="O120" s="401">
        <f t="shared" si="29"/>
        <v>0.59845862723007737</v>
      </c>
      <c r="P120" s="386">
        <f t="shared" si="30"/>
        <v>0.3002836377928278</v>
      </c>
      <c r="Q120" s="403">
        <f t="shared" si="33"/>
        <v>-7.7849010195486107E-4</v>
      </c>
      <c r="R120" s="403">
        <f t="shared" si="34"/>
        <v>0.38219950252044588</v>
      </c>
      <c r="S120" s="371">
        <f t="shared" si="35"/>
        <v>-4.2468840548416584E-2</v>
      </c>
      <c r="T120" s="403">
        <f t="shared" si="36"/>
        <v>0.66104782812992557</v>
      </c>
      <c r="U120" s="610">
        <f t="shared" si="37"/>
        <v>0.33895217187007443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0.38501952706825415</v>
      </c>
      <c r="C121" s="386">
        <f t="shared" si="23"/>
        <v>0.58113884137940719</v>
      </c>
      <c r="D121" s="401">
        <f t="shared" si="24"/>
        <v>2.7143095603381961E-2</v>
      </c>
      <c r="E121" s="386">
        <f t="shared" si="20"/>
        <v>0.53696994781610341</v>
      </c>
      <c r="F121" s="401">
        <f t="shared" si="21"/>
        <v>0.68345264641204628</v>
      </c>
      <c r="G121" s="403">
        <f t="shared" si="25"/>
        <v>-4.4720827397517315E-2</v>
      </c>
      <c r="H121" s="403">
        <f t="shared" si="26"/>
        <v>1.0447208273975173</v>
      </c>
      <c r="I121" s="403">
        <f t="shared" si="18"/>
        <v>0.40987412402583329</v>
      </c>
      <c r="J121" s="375">
        <f t="shared" si="19"/>
        <v>0.59012587597416677</v>
      </c>
      <c r="L121" s="385">
        <v>-0.625</v>
      </c>
      <c r="M121" s="401">
        <f t="shared" si="27"/>
        <v>6.6783860595357458E-3</v>
      </c>
      <c r="N121" s="386">
        <f t="shared" si="28"/>
        <v>0.38501952706825415</v>
      </c>
      <c r="O121" s="401">
        <f t="shared" si="29"/>
        <v>0.58113884137940719</v>
      </c>
      <c r="P121" s="386">
        <f t="shared" si="30"/>
        <v>0.32202682679588723</v>
      </c>
      <c r="Q121" s="403">
        <f t="shared" si="33"/>
        <v>-9.0902763485141067E-4</v>
      </c>
      <c r="R121" s="403">
        <f t="shared" si="34"/>
        <v>0.40987412402583329</v>
      </c>
      <c r="S121" s="371">
        <f t="shared" si="35"/>
        <v>-4.4720827397517315E-2</v>
      </c>
      <c r="T121" s="403">
        <f t="shared" si="36"/>
        <v>0.63575573100653537</v>
      </c>
      <c r="U121" s="610">
        <f t="shared" si="37"/>
        <v>0.36424426899346463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0.40518859541127372</v>
      </c>
      <c r="C122" s="386">
        <f t="shared" si="23"/>
        <v>0.5631356849986322</v>
      </c>
      <c r="D122" s="401">
        <f t="shared" si="24"/>
        <v>2.3880583247170906E-2</v>
      </c>
      <c r="E122" s="386">
        <f t="shared" ref="E122:E153" si="38">C122+$B$13*B122+$B$13*D122</f>
        <v>0.51715502144254499</v>
      </c>
      <c r="F122" s="401">
        <f t="shared" si="21"/>
        <v>0.65823230787439257</v>
      </c>
      <c r="G122" s="403">
        <f t="shared" si="25"/>
        <v>-4.6417207696730405E-2</v>
      </c>
      <c r="H122" s="403">
        <f t="shared" si="26"/>
        <v>1.0464172076967304</v>
      </c>
      <c r="I122" s="403">
        <f t="shared" si="18"/>
        <v>0.43785074238665345</v>
      </c>
      <c r="J122" s="375">
        <f t="shared" si="19"/>
        <v>0.56214925761334655</v>
      </c>
      <c r="L122" s="385">
        <v>-0.59999999999999964</v>
      </c>
      <c r="M122" s="401">
        <f t="shared" si="27"/>
        <v>7.778520381762577E-3</v>
      </c>
      <c r="N122" s="386">
        <f t="shared" si="28"/>
        <v>0.40518859541127372</v>
      </c>
      <c r="O122" s="401">
        <f t="shared" si="29"/>
        <v>0.5631356849986322</v>
      </c>
      <c r="P122" s="386">
        <f t="shared" si="30"/>
        <v>0.34400728642267436</v>
      </c>
      <c r="Q122" s="403">
        <f t="shared" si="33"/>
        <v>-1.0585071794790995E-3</v>
      </c>
      <c r="R122" s="403">
        <f t="shared" si="34"/>
        <v>0.43785074238665372</v>
      </c>
      <c r="S122" s="371">
        <f t="shared" si="35"/>
        <v>-4.6417207696730405E-2</v>
      </c>
      <c r="T122" s="403">
        <f t="shared" si="36"/>
        <v>0.60962497248955572</v>
      </c>
      <c r="U122" s="610">
        <f t="shared" si="37"/>
        <v>0.39037502751044428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0.42545980947675732</v>
      </c>
      <c r="C123" s="386">
        <f t="shared" si="23"/>
        <v>0.54453716403068431</v>
      </c>
      <c r="D123" s="401">
        <f t="shared" si="24"/>
        <v>2.0953960370015845E-2</v>
      </c>
      <c r="E123" s="386">
        <f t="shared" si="38"/>
        <v>0.49669778898559669</v>
      </c>
      <c r="F123" s="401">
        <f t="shared" si="21"/>
        <v>0.63219444538724279</v>
      </c>
      <c r="G123" s="403">
        <f t="shared" si="25"/>
        <v>-4.7604974899519821E-2</v>
      </c>
      <c r="H123" s="403">
        <f t="shared" si="26"/>
        <v>1.0476049748995198</v>
      </c>
      <c r="I123" s="403">
        <f t="shared" si="18"/>
        <v>0.46601724762173058</v>
      </c>
      <c r="J123" s="375">
        <f t="shared" si="19"/>
        <v>0.53398275237826942</v>
      </c>
      <c r="L123" s="385">
        <v>-0.57499999999999973</v>
      </c>
      <c r="M123" s="401">
        <f t="shared" si="27"/>
        <v>9.0350352976541481E-3</v>
      </c>
      <c r="N123" s="386">
        <f t="shared" si="28"/>
        <v>0.42545980947675732</v>
      </c>
      <c r="O123" s="401">
        <f t="shared" si="29"/>
        <v>0.54453716403068431</v>
      </c>
      <c r="P123" s="386">
        <f t="shared" si="30"/>
        <v>0.36613693494425303</v>
      </c>
      <c r="Q123" s="403">
        <f t="shared" si="33"/>
        <v>-1.2291501987559067E-3</v>
      </c>
      <c r="R123" s="403">
        <f t="shared" si="34"/>
        <v>0.46601724762173086</v>
      </c>
      <c r="S123" s="371">
        <f t="shared" si="35"/>
        <v>-4.76049748995198E-2</v>
      </c>
      <c r="T123" s="403">
        <f t="shared" si="36"/>
        <v>0.58281687747654487</v>
      </c>
      <c r="U123" s="610">
        <f t="shared" si="37"/>
        <v>0.41718312252345513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0.44575264255664487</v>
      </c>
      <c r="C124" s="386">
        <f t="shared" si="23"/>
        <v>0.5254326592100701</v>
      </c>
      <c r="D124" s="401">
        <f t="shared" si="24"/>
        <v>1.8336608623390094E-2</v>
      </c>
      <c r="E124" s="386">
        <f t="shared" si="38"/>
        <v>0.47569911324616293</v>
      </c>
      <c r="F124" s="401">
        <f t="shared" si="21"/>
        <v>0.60546743661583302</v>
      </c>
      <c r="G124" s="403">
        <f t="shared" si="25"/>
        <v>-4.8330178155035639E-2</v>
      </c>
      <c r="H124" s="403">
        <f t="shared" si="26"/>
        <v>1.0483301781550356</v>
      </c>
      <c r="I124" s="403">
        <f t="shared" si="18"/>
        <v>0.49425651441213975</v>
      </c>
      <c r="J124" s="375">
        <f t="shared" si="19"/>
        <v>0.5057434855878602</v>
      </c>
      <c r="L124" s="385">
        <v>-0.54999999999999982</v>
      </c>
      <c r="M124" s="401">
        <f t="shared" si="27"/>
        <v>1.0465819867494452E-2</v>
      </c>
      <c r="N124" s="386">
        <f t="shared" si="28"/>
        <v>0.44575264255664487</v>
      </c>
      <c r="O124" s="401">
        <f t="shared" si="29"/>
        <v>0.5254326592100701</v>
      </c>
      <c r="P124" s="386">
        <f t="shared" si="30"/>
        <v>0.38832375021875104</v>
      </c>
      <c r="Q124" s="403">
        <f t="shared" si="33"/>
        <v>-1.4233515068556178E-3</v>
      </c>
      <c r="R124" s="403">
        <f t="shared" si="34"/>
        <v>0.49425651441213975</v>
      </c>
      <c r="S124" s="371">
        <f t="shared" si="35"/>
        <v>-4.8330178155035639E-2</v>
      </c>
      <c r="T124" s="403">
        <f t="shared" si="36"/>
        <v>0.55549701524975159</v>
      </c>
      <c r="U124" s="610">
        <f t="shared" si="37"/>
        <v>0.44450298475024841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0.46598344779025241</v>
      </c>
      <c r="C125" s="386">
        <f t="shared" si="23"/>
        <v>0.50591224848209593</v>
      </c>
      <c r="D125" s="401">
        <f t="shared" si="24"/>
        <v>1.6002941350064581E-2</v>
      </c>
      <c r="E125" s="386">
        <f t="shared" si="38"/>
        <v>0.45426077804330195</v>
      </c>
      <c r="F125" s="401">
        <f t="shared" si="21"/>
        <v>0.57818083149266919</v>
      </c>
      <c r="G125" s="403">
        <f t="shared" si="25"/>
        <v>-4.8637652631195183E-2</v>
      </c>
      <c r="H125" s="403">
        <f t="shared" si="26"/>
        <v>1.0486376526311951</v>
      </c>
      <c r="I125" s="403">
        <f t="shared" si="18"/>
        <v>0.52244716654084611</v>
      </c>
      <c r="J125" s="375">
        <f t="shared" si="19"/>
        <v>0.47755283345915389</v>
      </c>
      <c r="L125" s="385">
        <v>-0.52499999999999991</v>
      </c>
      <c r="M125" s="401">
        <f t="shared" si="27"/>
        <v>1.2090115711378413E-2</v>
      </c>
      <c r="N125" s="386">
        <f t="shared" si="28"/>
        <v>0.46598344779025241</v>
      </c>
      <c r="O125" s="401">
        <f t="shared" si="29"/>
        <v>0.50591224848209593</v>
      </c>
      <c r="P125" s="386">
        <f t="shared" si="30"/>
        <v>0.41047237029056083</v>
      </c>
      <c r="Q125" s="403">
        <f t="shared" si="33"/>
        <v>-1.6436789753038594E-3</v>
      </c>
      <c r="R125" s="403">
        <f t="shared" si="34"/>
        <v>0.52244716654084611</v>
      </c>
      <c r="S125" s="371">
        <f t="shared" si="35"/>
        <v>-4.8637652631195211E-2</v>
      </c>
      <c r="T125" s="403">
        <f t="shared" si="36"/>
        <v>0.52783416506565295</v>
      </c>
      <c r="U125" s="610">
        <f t="shared" si="37"/>
        <v>0.47216583493434705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0.48606602927529385</v>
      </c>
      <c r="C126" s="386">
        <f t="shared" si="23"/>
        <v>0.48606602927529385</v>
      </c>
      <c r="D126" s="401">
        <f t="shared" si="24"/>
        <v>1.3928515136556907E-2</v>
      </c>
      <c r="E126" s="386">
        <f t="shared" si="38"/>
        <v>0.43248473732987214</v>
      </c>
      <c r="F126" s="401">
        <f t="shared" si="21"/>
        <v>0.55046439649570178</v>
      </c>
      <c r="G126" s="403">
        <f t="shared" si="25"/>
        <v>-4.8570784389076374E-2</v>
      </c>
      <c r="H126" s="403">
        <f t="shared" si="26"/>
        <v>1.0485707843890764</v>
      </c>
      <c r="I126" s="403">
        <f t="shared" si="18"/>
        <v>0.55046439649570178</v>
      </c>
      <c r="J126" s="375">
        <f t="shared" si="19"/>
        <v>0.44953560350429822</v>
      </c>
      <c r="L126" s="385">
        <v>-0.5</v>
      </c>
      <c r="M126" s="401">
        <f t="shared" si="27"/>
        <v>1.3928515136556907E-2</v>
      </c>
      <c r="N126" s="386">
        <f t="shared" si="28"/>
        <v>0.48606602927529385</v>
      </c>
      <c r="O126" s="401">
        <f t="shared" si="29"/>
        <v>0.48606602927529385</v>
      </c>
      <c r="P126" s="386">
        <f t="shared" si="30"/>
        <v>0.43248473732987214</v>
      </c>
      <c r="Q126" s="403">
        <f t="shared" si="33"/>
        <v>-1.8928706266199836E-3</v>
      </c>
      <c r="R126" s="403">
        <f t="shared" si="34"/>
        <v>0.55046439649570178</v>
      </c>
      <c r="S126" s="371">
        <f t="shared" si="35"/>
        <v>-4.8570784389076374E-2</v>
      </c>
      <c r="T126" s="403">
        <f t="shared" si="36"/>
        <v>0.4999992585199946</v>
      </c>
      <c r="U126" s="610">
        <f t="shared" si="37"/>
        <v>0.5000007414800054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0.50591224848209637</v>
      </c>
      <c r="C127" s="386">
        <f t="shared" si="23"/>
        <v>0.46598344779025203</v>
      </c>
      <c r="D127" s="401">
        <f t="shared" si="24"/>
        <v>1.2090115711378413E-2</v>
      </c>
      <c r="E127" s="386">
        <f t="shared" si="38"/>
        <v>0.41047237029056038</v>
      </c>
      <c r="F127" s="401">
        <f t="shared" si="21"/>
        <v>0.52244716654084555</v>
      </c>
      <c r="G127" s="403">
        <f t="shared" si="25"/>
        <v>-4.8171308978116487E-2</v>
      </c>
      <c r="H127" s="403">
        <f t="shared" si="26"/>
        <v>1.0481713089781164</v>
      </c>
      <c r="I127" s="403">
        <f t="shared" si="18"/>
        <v>0.57818083149266952</v>
      </c>
      <c r="J127" s="375">
        <f t="shared" si="19"/>
        <v>0.42181916850733048</v>
      </c>
      <c r="L127" s="385">
        <v>-0.47499999999999964</v>
      </c>
      <c r="M127" s="401">
        <f t="shared" si="27"/>
        <v>1.6002941350064581E-2</v>
      </c>
      <c r="N127" s="386">
        <f t="shared" si="28"/>
        <v>0.50591224848209637</v>
      </c>
      <c r="O127" s="401">
        <f t="shared" si="29"/>
        <v>0.46598344779025203</v>
      </c>
      <c r="P127" s="386">
        <f t="shared" si="30"/>
        <v>0.45426077804330245</v>
      </c>
      <c r="Q127" s="403">
        <f t="shared" si="33"/>
        <v>-2.1738287325256682E-3</v>
      </c>
      <c r="R127" s="403">
        <f t="shared" si="34"/>
        <v>0.57818083149266986</v>
      </c>
      <c r="S127" s="371">
        <f t="shared" si="35"/>
        <v>-4.8171308978116487E-2</v>
      </c>
      <c r="T127" s="403">
        <f t="shared" si="36"/>
        <v>0.47216430621797234</v>
      </c>
      <c r="U127" s="610">
        <f t="shared" si="37"/>
        <v>0.52783569378202766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0.52543265921007043</v>
      </c>
      <c r="C128" s="386">
        <f t="shared" si="23"/>
        <v>0.44575264255664454</v>
      </c>
      <c r="D128" s="401">
        <f t="shared" si="24"/>
        <v>1.0465819867494397E-2</v>
      </c>
      <c r="E128" s="386">
        <f t="shared" si="38"/>
        <v>0.38832375021875065</v>
      </c>
      <c r="F128" s="401">
        <f t="shared" si="21"/>
        <v>0.49425651441213925</v>
      </c>
      <c r="G128" s="403">
        <f t="shared" si="25"/>
        <v>-4.747914258942227E-2</v>
      </c>
      <c r="H128" s="403">
        <f t="shared" si="26"/>
        <v>1.0474791425894223</v>
      </c>
      <c r="I128" s="403">
        <f t="shared" si="18"/>
        <v>0.60546743661583313</v>
      </c>
      <c r="J128" s="375">
        <f t="shared" si="19"/>
        <v>0.39453256338416687</v>
      </c>
      <c r="L128" s="385">
        <v>-0.44999999999999973</v>
      </c>
      <c r="M128" s="401">
        <f t="shared" si="27"/>
        <v>1.8336608623390149E-2</v>
      </c>
      <c r="N128" s="386">
        <f t="shared" si="28"/>
        <v>0.52543265921007043</v>
      </c>
      <c r="O128" s="401">
        <f t="shared" si="29"/>
        <v>0.44575264255664454</v>
      </c>
      <c r="P128" s="386">
        <f t="shared" si="30"/>
        <v>0.47569911324616332</v>
      </c>
      <c r="Q128" s="403">
        <f t="shared" si="33"/>
        <v>-2.4896105265616308E-3</v>
      </c>
      <c r="R128" s="403">
        <f t="shared" si="34"/>
        <v>0.60546743661583347</v>
      </c>
      <c r="S128" s="371">
        <f t="shared" si="35"/>
        <v>-4.7479142589422256E-2</v>
      </c>
      <c r="T128" s="403">
        <f t="shared" si="36"/>
        <v>0.44450131650015035</v>
      </c>
      <c r="U128" s="610">
        <f t="shared" si="37"/>
        <v>0.55549868349984965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0.54453716403068464</v>
      </c>
      <c r="C129" s="386">
        <f t="shared" si="23"/>
        <v>0.42545980947675693</v>
      </c>
      <c r="D129" s="401">
        <f t="shared" si="24"/>
        <v>9.0350352976541481E-3</v>
      </c>
      <c r="E129" s="386">
        <f t="shared" si="38"/>
        <v>0.36613693494425259</v>
      </c>
      <c r="F129" s="401">
        <f t="shared" si="21"/>
        <v>0.4660172476217303</v>
      </c>
      <c r="G129" s="403">
        <f t="shared" si="25"/>
        <v>-4.6532244334091269E-2</v>
      </c>
      <c r="H129" s="403">
        <f t="shared" si="26"/>
        <v>1.0465322443340912</v>
      </c>
      <c r="I129" s="403">
        <f t="shared" si="18"/>
        <v>0.63219444538724323</v>
      </c>
      <c r="J129" s="375">
        <f t="shared" si="19"/>
        <v>0.36780555461275677</v>
      </c>
      <c r="L129" s="385">
        <v>-0.42499999999999982</v>
      </c>
      <c r="M129" s="401">
        <f t="shared" si="27"/>
        <v>2.0953960370015901E-2</v>
      </c>
      <c r="N129" s="386">
        <f t="shared" si="28"/>
        <v>0.54453716403068464</v>
      </c>
      <c r="O129" s="401">
        <f t="shared" si="29"/>
        <v>0.42545980947675693</v>
      </c>
      <c r="P129" s="386">
        <f t="shared" si="30"/>
        <v>0.49669778898559708</v>
      </c>
      <c r="Q129" s="403">
        <f t="shared" si="33"/>
        <v>-2.8434151396517361E-3</v>
      </c>
      <c r="R129" s="403">
        <f t="shared" si="34"/>
        <v>0.63219444538724323</v>
      </c>
      <c r="S129" s="371">
        <f t="shared" si="35"/>
        <v>-4.6532244334091269E-2</v>
      </c>
      <c r="T129" s="403">
        <f t="shared" si="36"/>
        <v>0.41718121408649977</v>
      </c>
      <c r="U129" s="610">
        <f t="shared" si="37"/>
        <v>0.58281878591350023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0.56313568499863254</v>
      </c>
      <c r="C130" s="386">
        <f t="shared" si="23"/>
        <v>0.40518859541127339</v>
      </c>
      <c r="D130" s="401">
        <f t="shared" si="24"/>
        <v>7.7785203817625215E-3</v>
      </c>
      <c r="E130" s="386">
        <f t="shared" si="38"/>
        <v>0.34400728642267409</v>
      </c>
      <c r="F130" s="401">
        <f t="shared" si="21"/>
        <v>0.43785074238665339</v>
      </c>
      <c r="G130" s="403">
        <f t="shared" si="25"/>
        <v>-4.5366508001341212E-2</v>
      </c>
      <c r="H130" s="403">
        <f t="shared" si="26"/>
        <v>1.0453665080013412</v>
      </c>
      <c r="I130" s="403">
        <f t="shared" si="18"/>
        <v>0.65823230787439302</v>
      </c>
      <c r="J130" s="375">
        <f t="shared" si="19"/>
        <v>0.34176769212560698</v>
      </c>
      <c r="L130" s="385">
        <v>-0.39999999999999991</v>
      </c>
      <c r="M130" s="401">
        <f t="shared" si="27"/>
        <v>2.3880583247171017E-2</v>
      </c>
      <c r="N130" s="386">
        <f t="shared" si="28"/>
        <v>0.56313568499863254</v>
      </c>
      <c r="O130" s="401">
        <f t="shared" si="29"/>
        <v>0.40518859541127339</v>
      </c>
      <c r="P130" s="386">
        <f t="shared" si="30"/>
        <v>0.51715502144254533</v>
      </c>
      <c r="Q130" s="403">
        <f t="shared" si="33"/>
        <v>-3.2385663723738475E-3</v>
      </c>
      <c r="R130" s="403">
        <f t="shared" si="34"/>
        <v>0.65823230787439302</v>
      </c>
      <c r="S130" s="371">
        <f t="shared" si="35"/>
        <v>-4.5366508001341163E-2</v>
      </c>
      <c r="T130" s="403">
        <f t="shared" si="36"/>
        <v>0.39037276649932195</v>
      </c>
      <c r="U130" s="610">
        <f t="shared" si="37"/>
        <v>0.60962723350067805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0.58113884137940719</v>
      </c>
      <c r="C131" s="386">
        <f t="shared" si="23"/>
        <v>0.38501952706825415</v>
      </c>
      <c r="D131" s="401">
        <f t="shared" si="24"/>
        <v>6.6783860595357458E-3</v>
      </c>
      <c r="E131" s="386">
        <f t="shared" si="38"/>
        <v>0.32202682679588723</v>
      </c>
      <c r="F131" s="401">
        <f t="shared" si="21"/>
        <v>0.40987412402583329</v>
      </c>
      <c r="G131" s="403">
        <f t="shared" si="25"/>
        <v>-4.4015681492811022E-2</v>
      </c>
      <c r="H131" s="403">
        <f t="shared" si="26"/>
        <v>1.044015681492811</v>
      </c>
      <c r="I131" s="403">
        <f t="shared" ref="I131:I146" si="39">F91</f>
        <v>0.68345264641204628</v>
      </c>
      <c r="J131" s="375">
        <f t="shared" ref="J131:J146" si="40">1-I131</f>
        <v>0.31654735358795372</v>
      </c>
      <c r="L131" s="385">
        <v>-0.375</v>
      </c>
      <c r="M131" s="401">
        <f t="shared" si="27"/>
        <v>2.7143095603381961E-2</v>
      </c>
      <c r="N131" s="386">
        <f t="shared" si="28"/>
        <v>0.58113884137940719</v>
      </c>
      <c r="O131" s="401">
        <f t="shared" si="29"/>
        <v>0.38501952706825415</v>
      </c>
      <c r="P131" s="386">
        <f t="shared" si="30"/>
        <v>0.53696994781610341</v>
      </c>
      <c r="Q131" s="403">
        <f t="shared" si="33"/>
        <v>-3.678490929975443E-3</v>
      </c>
      <c r="R131" s="403">
        <f t="shared" si="34"/>
        <v>0.68345264641204628</v>
      </c>
      <c r="S131" s="371">
        <f t="shared" si="35"/>
        <v>-4.4015681492811022E-2</v>
      </c>
      <c r="T131" s="403">
        <f t="shared" si="36"/>
        <v>0.36424152601074011</v>
      </c>
      <c r="U131" s="610">
        <f t="shared" si="37"/>
        <v>0.63575847398925989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0.59845862723007759</v>
      </c>
      <c r="C132" s="386">
        <f t="shared" si="23"/>
        <v>0.36502948153000703</v>
      </c>
      <c r="D132" s="401">
        <f t="shared" si="24"/>
        <v>5.7180819636264979E-3</v>
      </c>
      <c r="E132" s="386">
        <f t="shared" si="38"/>
        <v>0.30028363779282735</v>
      </c>
      <c r="F132" s="401">
        <f t="shared" si="21"/>
        <v>0.38219950252044532</v>
      </c>
      <c r="G132" s="403">
        <f t="shared" si="25"/>
        <v>-4.2511312019259409E-2</v>
      </c>
      <c r="H132" s="403">
        <f t="shared" si="26"/>
        <v>1.0425113120192595</v>
      </c>
      <c r="I132" s="403">
        <f t="shared" si="39"/>
        <v>0.70772920914892146</v>
      </c>
      <c r="J132" s="375">
        <f t="shared" si="40"/>
        <v>0.29227079085107854</v>
      </c>
      <c r="L132" s="385">
        <v>-0.34999999999999964</v>
      </c>
      <c r="M132" s="401">
        <f t="shared" si="27"/>
        <v>3.0769008865350223E-2</v>
      </c>
      <c r="N132" s="386">
        <f t="shared" si="28"/>
        <v>0.59845862723007759</v>
      </c>
      <c r="O132" s="401">
        <f t="shared" si="29"/>
        <v>0.36502948153000703</v>
      </c>
      <c r="P132" s="386">
        <f t="shared" si="30"/>
        <v>0.55604337549892657</v>
      </c>
      <c r="Q132" s="403">
        <f t="shared" si="33"/>
        <v>-4.1666917659371463E-3</v>
      </c>
      <c r="R132" s="403">
        <f t="shared" si="34"/>
        <v>0.70772920914892157</v>
      </c>
      <c r="S132" s="371">
        <f t="shared" si="35"/>
        <v>-4.2511312019259409E-2</v>
      </c>
      <c r="T132" s="403">
        <f t="shared" si="36"/>
        <v>0.33894879463627492</v>
      </c>
      <c r="U132" s="610">
        <f t="shared" si="37"/>
        <v>0.66105120536372508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0.61500908187034264</v>
      </c>
      <c r="C133" s="386">
        <f t="shared" si="23"/>
        <v>0.34529120419983267</v>
      </c>
      <c r="D133" s="401">
        <f t="shared" si="24"/>
        <v>4.8823689833726869E-3</v>
      </c>
      <c r="E133" s="386">
        <f t="shared" si="38"/>
        <v>0.27886130976621504</v>
      </c>
      <c r="F133" s="401">
        <f t="shared" si="21"/>
        <v>0.3549332712506289</v>
      </c>
      <c r="G133" s="403">
        <f t="shared" si="25"/>
        <v>-4.0882715078150896E-2</v>
      </c>
      <c r="H133" s="403">
        <f t="shared" si="26"/>
        <v>1.040882715078151</v>
      </c>
      <c r="I133" s="403">
        <f t="shared" si="39"/>
        <v>0.73093881191448229</v>
      </c>
      <c r="J133" s="375">
        <f t="shared" si="40"/>
        <v>0.26906118808551771</v>
      </c>
      <c r="L133" s="385">
        <v>-0.32499999999999973</v>
      </c>
      <c r="M133" s="401">
        <f t="shared" si="27"/>
        <v>3.4786560791805254E-2</v>
      </c>
      <c r="N133" s="386">
        <f t="shared" si="28"/>
        <v>0.61500908187034264</v>
      </c>
      <c r="O133" s="401">
        <f t="shared" si="29"/>
        <v>0.34529120419983267</v>
      </c>
      <c r="P133" s="386">
        <f t="shared" si="30"/>
        <v>0.57427852207606334</v>
      </c>
      <c r="Q133" s="403">
        <f t="shared" si="33"/>
        <v>-4.7067162074270336E-3</v>
      </c>
      <c r="R133" s="403">
        <f t="shared" si="34"/>
        <v>0.7309388119144824</v>
      </c>
      <c r="S133" s="371">
        <f t="shared" si="35"/>
        <v>-4.0882715078150944E-2</v>
      </c>
      <c r="T133" s="403">
        <f t="shared" si="36"/>
        <v>0.31465061937109562</v>
      </c>
      <c r="U133" s="610">
        <f t="shared" si="37"/>
        <v>0.68534938062890438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0.63070694657965642</v>
      </c>
      <c r="C134" s="386">
        <f t="shared" si="23"/>
        <v>0.32587287928040798</v>
      </c>
      <c r="D134" s="401">
        <f t="shared" si="24"/>
        <v>4.1572803830283167E-3</v>
      </c>
      <c r="E134" s="386">
        <f t="shared" si="38"/>
        <v>0.25783844596352751</v>
      </c>
      <c r="F134" s="401">
        <f t="shared" si="21"/>
        <v>0.32817547603407521</v>
      </c>
      <c r="G134" s="403">
        <f t="shared" si="25"/>
        <v>-3.9156965199249938E-2</v>
      </c>
      <c r="H134" s="403">
        <f t="shared" si="26"/>
        <v>1.03915696519925</v>
      </c>
      <c r="I134" s="403">
        <f t="shared" si="39"/>
        <v>0.75296225931880845</v>
      </c>
      <c r="J134" s="375">
        <f t="shared" si="40"/>
        <v>0.24703774068119155</v>
      </c>
      <c r="L134" s="385">
        <v>-0.29999999999999982</v>
      </c>
      <c r="M134" s="401">
        <f t="shared" si="27"/>
        <v>3.9224519917054723E-2</v>
      </c>
      <c r="N134" s="386">
        <f t="shared" si="28"/>
        <v>0.63070694657965642</v>
      </c>
      <c r="O134" s="401">
        <f t="shared" si="29"/>
        <v>0.32587287928040798</v>
      </c>
      <c r="P134" s="386">
        <f t="shared" si="30"/>
        <v>0.59158173900779198</v>
      </c>
      <c r="Q134" s="403">
        <f t="shared" si="33"/>
        <v>-5.3021185714318408E-3</v>
      </c>
      <c r="R134" s="403">
        <f t="shared" si="34"/>
        <v>0.75296225931880845</v>
      </c>
      <c r="S134" s="371">
        <f t="shared" si="35"/>
        <v>-3.9156965199249938E-2</v>
      </c>
      <c r="T134" s="403">
        <f t="shared" si="36"/>
        <v>0.2914968244518733</v>
      </c>
      <c r="U134" s="610">
        <f t="shared" si="37"/>
        <v>0.7085031755481267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0.64547230123788346</v>
      </c>
      <c r="C135" s="386">
        <f t="shared" si="23"/>
        <v>0.30683775712063061</v>
      </c>
      <c r="D135" s="401">
        <f t="shared" si="24"/>
        <v>3.5300735168482533E-3</v>
      </c>
      <c r="E135" s="386">
        <f t="shared" si="38"/>
        <v>0.23728822682343353</v>
      </c>
      <c r="F135" s="401">
        <f t="shared" si="21"/>
        <v>0.30201926056472322</v>
      </c>
      <c r="G135" s="403">
        <f t="shared" si="25"/>
        <v>-3.735890644435623E-2</v>
      </c>
      <c r="H135" s="403">
        <f t="shared" si="26"/>
        <v>1.0373589064443562</v>
      </c>
      <c r="I135" s="403">
        <f t="shared" si="39"/>
        <v>0.77368523652823051</v>
      </c>
      <c r="J135" s="375">
        <f t="shared" si="40"/>
        <v>0.22631476347176949</v>
      </c>
      <c r="L135" s="385">
        <v>-0.27499999999999991</v>
      </c>
      <c r="M135" s="401">
        <f t="shared" si="27"/>
        <v>4.4111960959896668E-2</v>
      </c>
      <c r="N135" s="386">
        <f t="shared" si="28"/>
        <v>0.64547230123788346</v>
      </c>
      <c r="O135" s="401">
        <f t="shared" si="29"/>
        <v>0.30683775712063061</v>
      </c>
      <c r="P135" s="386">
        <f t="shared" si="30"/>
        <v>0.60786321227321105</v>
      </c>
      <c r="Q135" s="403">
        <f t="shared" si="33"/>
        <v>-5.9564170236899522E-3</v>
      </c>
      <c r="R135" s="403">
        <f t="shared" si="34"/>
        <v>0.77368523652823051</v>
      </c>
      <c r="S135" s="371">
        <f t="shared" si="35"/>
        <v>-3.7358906444356181E-2</v>
      </c>
      <c r="T135" s="403">
        <f t="shared" si="36"/>
        <v>0.26963008693981561</v>
      </c>
      <c r="U135" s="610">
        <f t="shared" si="37"/>
        <v>0.73036991306018439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0.65922917507461776</v>
      </c>
      <c r="C136" s="386">
        <f t="shared" si="23"/>
        <v>0.28824384190418845</v>
      </c>
      <c r="D136" s="401">
        <f t="shared" si="24"/>
        <v>2.9891740729161009E-3</v>
      </c>
      <c r="E136" s="386">
        <f t="shared" si="38"/>
        <v>0.21727803818921451</v>
      </c>
      <c r="F136" s="401">
        <f t="shared" si="21"/>
        <v>0.27655039320467334</v>
      </c>
      <c r="G136" s="403">
        <f t="shared" si="25"/>
        <v>-3.5511180671028326E-2</v>
      </c>
      <c r="H136" s="403">
        <f t="shared" si="26"/>
        <v>1.0355111806710284</v>
      </c>
      <c r="I136" s="403">
        <f t="shared" si="39"/>
        <v>0.7929991637780035</v>
      </c>
      <c r="J136" s="375">
        <f t="shared" si="40"/>
        <v>0.2070008362219965</v>
      </c>
      <c r="L136" s="385">
        <v>-0.25</v>
      </c>
      <c r="M136" s="401">
        <f t="shared" si="27"/>
        <v>4.9478011479343664E-2</v>
      </c>
      <c r="N136" s="386">
        <f t="shared" si="28"/>
        <v>0.65922917507461776</v>
      </c>
      <c r="O136" s="401">
        <f t="shared" si="29"/>
        <v>0.28824384190418845</v>
      </c>
      <c r="P136" s="386">
        <f t="shared" si="30"/>
        <v>0.62303763373734578</v>
      </c>
      <c r="Q136" s="403">
        <f t="shared" si="33"/>
        <v>-6.6730444835768994E-3</v>
      </c>
      <c r="R136" s="403">
        <f t="shared" si="34"/>
        <v>0.7929991637780035</v>
      </c>
      <c r="S136" s="371">
        <f t="shared" si="35"/>
        <v>-3.5511180671028326E-2</v>
      </c>
      <c r="T136" s="403">
        <f t="shared" si="36"/>
        <v>0.24918506137660168</v>
      </c>
      <c r="U136" s="610">
        <f t="shared" si="37"/>
        <v>0.75081493862339832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0.67190612618825907</v>
      </c>
      <c r="C137" s="386">
        <f t="shared" si="23"/>
        <v>0.27014364221998449</v>
      </c>
      <c r="D137" s="401">
        <f t="shared" si="24"/>
        <v>2.5241146442754325E-3</v>
      </c>
      <c r="E137" s="386">
        <f t="shared" si="38"/>
        <v>0.19786916635869828</v>
      </c>
      <c r="F137" s="401">
        <f t="shared" si="21"/>
        <v>0.25184687884527862</v>
      </c>
      <c r="G137" s="403">
        <f t="shared" si="25"/>
        <v>-3.3634271613336104E-2</v>
      </c>
      <c r="H137" s="403">
        <f t="shared" si="26"/>
        <v>1.0336342716133362</v>
      </c>
      <c r="I137" s="403">
        <f t="shared" si="39"/>
        <v>0.8108020063665996</v>
      </c>
      <c r="J137" s="375">
        <f t="shared" si="40"/>
        <v>0.1891979936334004</v>
      </c>
      <c r="L137" s="385">
        <v>-0.22499999999999964</v>
      </c>
      <c r="M137" s="401">
        <f t="shared" si="27"/>
        <v>5.5351570610191969E-2</v>
      </c>
      <c r="N137" s="386">
        <f t="shared" si="28"/>
        <v>0.67190612618825907</v>
      </c>
      <c r="O137" s="401">
        <f t="shared" si="29"/>
        <v>0.27014364221998449</v>
      </c>
      <c r="P137" s="386">
        <f t="shared" si="30"/>
        <v>0.63702483754138739</v>
      </c>
      <c r="Q137" s="403">
        <f t="shared" si="33"/>
        <v>-7.4552934364702098E-3</v>
      </c>
      <c r="R137" s="403">
        <f t="shared" si="34"/>
        <v>0.81080200636659983</v>
      </c>
      <c r="S137" s="371">
        <f t="shared" si="35"/>
        <v>-3.3634271613336104E-2</v>
      </c>
      <c r="T137" s="403">
        <f t="shared" si="36"/>
        <v>0.23028755868320649</v>
      </c>
      <c r="U137" s="610">
        <f t="shared" si="37"/>
        <v>0.76971244131679351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0.68343678502258032</v>
      </c>
      <c r="C138" s="386">
        <f t="shared" si="23"/>
        <v>0.25258398607303417</v>
      </c>
      <c r="D138" s="401">
        <f t="shared" si="24"/>
        <v>2.1254692756729199E-3</v>
      </c>
      <c r="E138" s="386">
        <f t="shared" si="38"/>
        <v>0.17911656186838418</v>
      </c>
      <c r="F138" s="401">
        <f t="shared" si="21"/>
        <v>0.22797865825276814</v>
      </c>
      <c r="G138" s="403">
        <f t="shared" si="25"/>
        <v>-3.1746562890716146E-2</v>
      </c>
      <c r="H138" s="403">
        <f t="shared" si="26"/>
        <v>1.0317465628907161</v>
      </c>
      <c r="I138" s="403">
        <f t="shared" si="39"/>
        <v>0.8269990336001215</v>
      </c>
      <c r="J138" s="375">
        <f t="shared" si="40"/>
        <v>0.1730009663998785</v>
      </c>
      <c r="L138" s="625">
        <v>-0.19999999999999973</v>
      </c>
      <c r="M138" s="626">
        <f t="shared" si="27"/>
        <v>6.1761001299821872E-2</v>
      </c>
      <c r="N138" s="627">
        <f t="shared" si="28"/>
        <v>0.68343678502258032</v>
      </c>
      <c r="O138" s="626">
        <f t="shared" si="29"/>
        <v>0.25258398607303417</v>
      </c>
      <c r="P138" s="627">
        <f t="shared" si="30"/>
        <v>0.64975039638444521</v>
      </c>
      <c r="Q138" s="628">
        <f t="shared" si="33"/>
        <v>-8.3062545803288448E-3</v>
      </c>
      <c r="R138" s="628">
        <f t="shared" si="34"/>
        <v>0.82699903360012139</v>
      </c>
      <c r="S138" s="629">
        <f t="shared" si="35"/>
        <v>-3.174656289071609E-2</v>
      </c>
      <c r="T138" s="628">
        <f t="shared" si="36"/>
        <v>0.21305378387092355</v>
      </c>
      <c r="U138" s="630">
        <f t="shared" si="37"/>
        <v>0.78694621612907645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0.69376035752905807</v>
      </c>
      <c r="C139" s="386">
        <f t="shared" si="23"/>
        <v>0.23560590088730549</v>
      </c>
      <c r="D139" s="401">
        <f t="shared" si="24"/>
        <v>1.7847854726153467E-3</v>
      </c>
      <c r="E139" s="386">
        <f t="shared" si="38"/>
        <v>0.16106867286168416</v>
      </c>
      <c r="F139" s="401">
        <f t="shared" si="21"/>
        <v>0.20500739598018314</v>
      </c>
      <c r="G139" s="403">
        <f t="shared" si="25"/>
        <v>-2.9864408124902469E-2</v>
      </c>
      <c r="H139" s="403">
        <f t="shared" si="26"/>
        <v>1.0298644081249024</v>
      </c>
      <c r="I139" s="403">
        <f t="shared" si="39"/>
        <v>0.84150352089693414</v>
      </c>
      <c r="J139" s="375">
        <f t="shared" si="40"/>
        <v>0.15849647910306586</v>
      </c>
      <c r="L139" s="385">
        <v>-0.17499999999999982</v>
      </c>
      <c r="M139" s="401">
        <f t="shared" si="27"/>
        <v>6.8733798081828834E-2</v>
      </c>
      <c r="N139" s="386">
        <f t="shared" si="28"/>
        <v>0.69376035752905807</v>
      </c>
      <c r="O139" s="401">
        <f t="shared" si="29"/>
        <v>0.23560590088730549</v>
      </c>
      <c r="P139" s="386">
        <f t="shared" si="30"/>
        <v>0.66114617314784851</v>
      </c>
      <c r="Q139" s="403">
        <f t="shared" si="33"/>
        <v>-9.2287493046339913E-3</v>
      </c>
      <c r="R139" s="403">
        <f t="shared" si="34"/>
        <v>0.84150352089693414</v>
      </c>
      <c r="S139" s="371">
        <f t="shared" si="35"/>
        <v>-2.9864408124902469E-2</v>
      </c>
      <c r="T139" s="403">
        <f t="shared" si="36"/>
        <v>0.19758963653260231</v>
      </c>
      <c r="U139" s="610">
        <f t="shared" si="37"/>
        <v>0.80241036346739769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0.70282208428239756</v>
      </c>
      <c r="C140" s="386">
        <f t="shared" si="23"/>
        <v>0.21924455804269516</v>
      </c>
      <c r="D140" s="401">
        <f t="shared" si="24"/>
        <v>1.4945149915915334E-3</v>
      </c>
      <c r="E140" s="386">
        <f t="shared" si="38"/>
        <v>0.14376734784213571</v>
      </c>
      <c r="F140" s="401">
        <f t="shared" si="21"/>
        <v>0.1829863565921559</v>
      </c>
      <c r="G140" s="403">
        <f t="shared" si="25"/>
        <v>-2.8002211421379115E-2</v>
      </c>
      <c r="H140" s="403">
        <f t="shared" si="26"/>
        <v>1.0280022114213792</v>
      </c>
      <c r="I140" s="403">
        <f t="shared" si="39"/>
        <v>0.85423739000094445</v>
      </c>
      <c r="J140" s="375">
        <f t="shared" si="40"/>
        <v>0.14576260999905555</v>
      </c>
      <c r="L140" s="385">
        <v>-0.14999999999999991</v>
      </c>
      <c r="M140" s="401">
        <f t="shared" si="27"/>
        <v>7.6296233049480355E-2</v>
      </c>
      <c r="N140" s="386">
        <f t="shared" si="28"/>
        <v>0.70282208428239756</v>
      </c>
      <c r="O140" s="401">
        <f t="shared" si="29"/>
        <v>0.21924455804269516</v>
      </c>
      <c r="P140" s="386">
        <f t="shared" si="30"/>
        <v>0.67115082389311043</v>
      </c>
      <c r="Q140" s="403">
        <f t="shared" si="33"/>
        <v>-1.0225256076681967E-2</v>
      </c>
      <c r="R140" s="403">
        <f t="shared" si="34"/>
        <v>0.85423739000094445</v>
      </c>
      <c r="S140" s="371">
        <f t="shared" si="35"/>
        <v>-2.800221142137907E-2</v>
      </c>
      <c r="T140" s="403">
        <f t="shared" si="36"/>
        <v>0.1839900774971166</v>
      </c>
      <c r="U140" s="610">
        <f t="shared" si="37"/>
        <v>0.8160099225028834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0.710573652341421</v>
      </c>
      <c r="C141" s="386">
        <f t="shared" si="23"/>
        <v>0.20352928050036395</v>
      </c>
      <c r="D141" s="401">
        <f t="shared" si="24"/>
        <v>1.2479445607696538E-3</v>
      </c>
      <c r="E141" s="386">
        <f t="shared" si="38"/>
        <v>0.12724780658640861</v>
      </c>
      <c r="F141" s="401">
        <f t="shared" si="21"/>
        <v>0.16196036764313138</v>
      </c>
      <c r="G141" s="403">
        <f t="shared" si="25"/>
        <v>-2.6172516553258314E-2</v>
      </c>
      <c r="H141" s="403">
        <f t="shared" si="26"/>
        <v>1.0261725165532583</v>
      </c>
      <c r="I141" s="403">
        <f t="shared" si="39"/>
        <v>0.86513178296913329</v>
      </c>
      <c r="J141" s="375">
        <f t="shared" si="40"/>
        <v>0.13486821703086671</v>
      </c>
      <c r="L141" s="385">
        <v>-0.125</v>
      </c>
      <c r="M141" s="401">
        <f t="shared" si="27"/>
        <v>8.4472983318449435E-2</v>
      </c>
      <c r="N141" s="386">
        <f t="shared" si="28"/>
        <v>0.710573652341421</v>
      </c>
      <c r="O141" s="401">
        <f t="shared" si="29"/>
        <v>0.20352928050036395</v>
      </c>
      <c r="P141" s="386">
        <f t="shared" si="30"/>
        <v>0.67971024882814768</v>
      </c>
      <c r="Q141" s="403">
        <f t="shared" si="33"/>
        <v>-1.1297830891679423E-2</v>
      </c>
      <c r="R141" s="403">
        <f t="shared" si="34"/>
        <v>0.86513178296913329</v>
      </c>
      <c r="S141" s="371">
        <f t="shared" si="35"/>
        <v>-2.6172516553258314E-2</v>
      </c>
      <c r="T141" s="403">
        <f t="shared" si="36"/>
        <v>0.17233856447580453</v>
      </c>
      <c r="U141" s="610">
        <f t="shared" si="37"/>
        <v>0.82766143552419547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0.71697355714730238</v>
      </c>
      <c r="C142" s="386">
        <f t="shared" si="23"/>
        <v>0.18848361112670386</v>
      </c>
      <c r="D142" s="401">
        <f t="shared" si="24"/>
        <v>1.0391275132238253E-3</v>
      </c>
      <c r="E142" s="386">
        <f t="shared" si="38"/>
        <v>0.11153867701233912</v>
      </c>
      <c r="F142" s="401">
        <f t="shared" si="21"/>
        <v>0.14196586660281532</v>
      </c>
      <c r="G142" s="403">
        <f t="shared" si="25"/>
        <v>-2.4386103269978851E-2</v>
      </c>
      <c r="H142" s="403">
        <f t="shared" si="26"/>
        <v>1.0243861032699788</v>
      </c>
      <c r="I142" s="403">
        <f t="shared" si="39"/>
        <v>0.87412756628065502</v>
      </c>
      <c r="J142" s="375">
        <f t="shared" si="40"/>
        <v>0.12587243371934498</v>
      </c>
      <c r="L142" s="617">
        <v>-9.9999999999999645E-2</v>
      </c>
      <c r="M142" s="618">
        <f t="shared" si="27"/>
        <v>9.3286743878450928E-2</v>
      </c>
      <c r="N142" s="619">
        <f t="shared" si="28"/>
        <v>0.71697355714730238</v>
      </c>
      <c r="O142" s="618">
        <f t="shared" si="29"/>
        <v>0.18848361112670386</v>
      </c>
      <c r="P142" s="619">
        <f t="shared" si="30"/>
        <v>0.68677798837193538</v>
      </c>
      <c r="Q142" s="620">
        <f t="shared" si="33"/>
        <v>-1.2448022028260316E-2</v>
      </c>
      <c r="R142" s="620">
        <f t="shared" si="34"/>
        <v>0.87412756628065502</v>
      </c>
      <c r="S142" s="621">
        <f t="shared" si="35"/>
        <v>-2.4386103269978851E-2</v>
      </c>
      <c r="T142" s="620">
        <f t="shared" si="36"/>
        <v>0.16270655901758413</v>
      </c>
      <c r="U142" s="622">
        <f t="shared" si="37"/>
        <v>0.83729344098241587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0.7219874122186285</v>
      </c>
      <c r="C143" s="386">
        <f t="shared" si="23"/>
        <v>0.17412543844742734</v>
      </c>
      <c r="D143" s="401">
        <f t="shared" si="24"/>
        <v>8.628171531117057E-4</v>
      </c>
      <c r="E143" s="386">
        <f t="shared" si="38"/>
        <v>9.6662094885664532E-2</v>
      </c>
      <c r="F143" s="401">
        <f t="shared" si="21"/>
        <v>0.1230310277624042</v>
      </c>
      <c r="G143" s="403">
        <f t="shared" si="25"/>
        <v>-2.2652089239383159E-2</v>
      </c>
      <c r="H143" s="403">
        <f t="shared" si="26"/>
        <v>1.0226520892393831</v>
      </c>
      <c r="I143" s="403">
        <f t="shared" si="39"/>
        <v>0.88117576205088177</v>
      </c>
      <c r="J143" s="375">
        <f t="shared" si="40"/>
        <v>0.11882423794911823</v>
      </c>
      <c r="L143" s="385">
        <v>-7.4999999999999734E-2</v>
      </c>
      <c r="M143" s="401">
        <f t="shared" si="27"/>
        <v>0.1027578303111909</v>
      </c>
      <c r="N143" s="386">
        <f t="shared" si="28"/>
        <v>0.7219874122186285</v>
      </c>
      <c r="O143" s="401">
        <f t="shared" si="29"/>
        <v>0.17412543844742734</v>
      </c>
      <c r="P143" s="386">
        <f t="shared" si="30"/>
        <v>0.69231556194752264</v>
      </c>
      <c r="Q143" s="403">
        <f t="shared" si="33"/>
        <v>-1.3676779439048038E-2</v>
      </c>
      <c r="R143" s="403">
        <f t="shared" si="34"/>
        <v>0.88117576205088211</v>
      </c>
      <c r="S143" s="371">
        <f t="shared" si="35"/>
        <v>-2.2652089239383208E-2</v>
      </c>
      <c r="T143" s="403">
        <f t="shared" si="36"/>
        <v>0.15515310662754911</v>
      </c>
      <c r="U143" s="610">
        <f t="shared" si="37"/>
        <v>0.84484689337245089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0.72558820483364572</v>
      </c>
      <c r="C144" s="386">
        <f t="shared" si="23"/>
        <v>0.16046717576869041</v>
      </c>
      <c r="D144" s="401">
        <f t="shared" si="24"/>
        <v>7.1440252194426845E-4</v>
      </c>
      <c r="E144" s="386">
        <f t="shared" si="38"/>
        <v>8.2633862424804874E-2</v>
      </c>
      <c r="F144" s="401">
        <f t="shared" si="21"/>
        <v>0.1051759641059528</v>
      </c>
      <c r="G144" s="403">
        <f t="shared" si="25"/>
        <v>-2.0978036218702343E-2</v>
      </c>
      <c r="H144" s="403">
        <f t="shared" si="26"/>
        <v>1.0209780362187024</v>
      </c>
      <c r="I144" s="403">
        <f t="shared" si="39"/>
        <v>0.88623790391843982</v>
      </c>
      <c r="J144" s="375">
        <f t="shared" si="40"/>
        <v>0.11376209608156018</v>
      </c>
      <c r="L144" s="385">
        <v>-4.9999999999999822E-2</v>
      </c>
      <c r="M144" s="401">
        <f t="shared" si="27"/>
        <v>0.11290377638098337</v>
      </c>
      <c r="N144" s="386">
        <f t="shared" si="28"/>
        <v>0.72558820483364572</v>
      </c>
      <c r="O144" s="401">
        <f t="shared" si="29"/>
        <v>0.16046717576869041</v>
      </c>
      <c r="P144" s="386">
        <f t="shared" si="30"/>
        <v>0.69629274759268789</v>
      </c>
      <c r="Q144" s="403">
        <f t="shared" si="33"/>
        <v>-1.4984359195848741E-2</v>
      </c>
      <c r="R144" s="403">
        <f t="shared" si="34"/>
        <v>0.88623790391843982</v>
      </c>
      <c r="S144" s="371">
        <f t="shared" si="35"/>
        <v>-2.0978036218702343E-2</v>
      </c>
      <c r="T144" s="403">
        <f t="shared" si="36"/>
        <v>0.14972449149611122</v>
      </c>
      <c r="U144" s="610">
        <f t="shared" si="37"/>
        <v>0.85027550850388878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0.72775649628328543</v>
      </c>
      <c r="C145" s="386">
        <f t="shared" si="23"/>
        <v>0.14751598890812156</v>
      </c>
      <c r="D145" s="401">
        <f t="shared" si="24"/>
        <v>5.8984708926956841E-4</v>
      </c>
      <c r="E145" s="386">
        <f t="shared" si="38"/>
        <v>6.946366114216232E-2</v>
      </c>
      <c r="F145" s="401">
        <f t="shared" si="21"/>
        <v>8.8412998213708807E-2</v>
      </c>
      <c r="G145" s="403">
        <f t="shared" si="25"/>
        <v>-1.9370059137305048E-2</v>
      </c>
      <c r="H145" s="403">
        <f t="shared" si="26"/>
        <v>1.0193700591373049</v>
      </c>
      <c r="I145" s="403">
        <f t="shared" si="39"/>
        <v>0.88928631570518157</v>
      </c>
      <c r="J145" s="375">
        <f t="shared" si="40"/>
        <v>0.11071368429481843</v>
      </c>
      <c r="L145" s="385">
        <v>-2.4999999999999911E-2</v>
      </c>
      <c r="M145" s="401">
        <f t="shared" si="27"/>
        <v>0.123738931968149</v>
      </c>
      <c r="N145" s="386">
        <f t="shared" si="28"/>
        <v>0.72775649628328543</v>
      </c>
      <c r="O145" s="401">
        <f t="shared" si="29"/>
        <v>0.14751598890812156</v>
      </c>
      <c r="P145" s="386">
        <f t="shared" si="30"/>
        <v>0.69868780089541782</v>
      </c>
      <c r="Q145" s="403">
        <f t="shared" si="33"/>
        <v>-1.6370223500196828E-2</v>
      </c>
      <c r="R145" s="403">
        <f t="shared" si="34"/>
        <v>0.88928631570518157</v>
      </c>
      <c r="S145" s="371">
        <f t="shared" si="35"/>
        <v>-1.9370059137305006E-2</v>
      </c>
      <c r="T145" s="403">
        <f t="shared" si="36"/>
        <v>0.14645396693232027</v>
      </c>
      <c r="U145" s="610">
        <f t="shared" si="37"/>
        <v>0.85354603306767973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0.72848056563614294</v>
      </c>
      <c r="C146" s="386">
        <f t="shared" si="23"/>
        <v>0.13527406719827645</v>
      </c>
      <c r="D146" s="401">
        <f t="shared" si="24"/>
        <v>4.8563076127139393E-4</v>
      </c>
      <c r="E146" s="386">
        <f t="shared" si="38"/>
        <v>5.7155313655757364E-2</v>
      </c>
      <c r="F146" s="401">
        <f t="shared" si="21"/>
        <v>7.2746995494645195E-2</v>
      </c>
      <c r="G146" s="403">
        <f t="shared" si="25"/>
        <v>-1.7832936861591927E-2</v>
      </c>
      <c r="H146" s="403">
        <f t="shared" si="26"/>
        <v>1.0178329368615919</v>
      </c>
      <c r="I146" s="403">
        <f t="shared" si="39"/>
        <v>0.89030431143111499</v>
      </c>
      <c r="J146" s="375">
        <f t="shared" si="40"/>
        <v>0.10969568856888501</v>
      </c>
      <c r="L146" s="633">
        <v>0</v>
      </c>
      <c r="M146" s="634">
        <f t="shared" si="27"/>
        <v>0.13527406719827645</v>
      </c>
      <c r="N146" s="635">
        <f t="shared" si="28"/>
        <v>0.72848056563614294</v>
      </c>
      <c r="O146" s="634">
        <f t="shared" si="29"/>
        <v>0.13527406719827645</v>
      </c>
      <c r="P146" s="635">
        <f t="shared" si="30"/>
        <v>0.69948761214013422</v>
      </c>
      <c r="Q146" s="636">
        <f t="shared" si="33"/>
        <v>-1.7832936861591927E-2</v>
      </c>
      <c r="R146" s="636">
        <f t="shared" si="34"/>
        <v>0.89030431143111499</v>
      </c>
      <c r="S146" s="637">
        <f t="shared" si="35"/>
        <v>-1.7832936861591927E-2</v>
      </c>
      <c r="T146" s="636">
        <f t="shared" si="36"/>
        <v>0.14536156229206887</v>
      </c>
      <c r="U146" s="638">
        <f t="shared" si="37"/>
        <v>0.85463843770793113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0.78694621612907623</v>
      </c>
      <c r="AD146">
        <f ca="1">OFFSET(H106,-AB146,0)</f>
        <v>0.77202134174723192</v>
      </c>
    </row>
    <row r="147" spans="1:30">
      <c r="A147" s="385">
        <v>1.0250000000000004</v>
      </c>
      <c r="B147" s="401">
        <f t="shared" si="22"/>
        <v>0.72775649628328543</v>
      </c>
      <c r="C147" s="386">
        <f t="shared" si="23"/>
        <v>0.12373893196814884</v>
      </c>
      <c r="D147" s="401">
        <f t="shared" si="24"/>
        <v>3.986954829700573E-4</v>
      </c>
      <c r="E147" s="386">
        <f t="shared" si="38"/>
        <v>4.5707088725745783E-2</v>
      </c>
      <c r="F147" s="401">
        <f t="shared" si="21"/>
        <v>5.8175752435403481E-2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0.14751598890812168</v>
      </c>
      <c r="N147" s="386">
        <f t="shared" si="28"/>
        <v>0.72775649628328543</v>
      </c>
      <c r="O147" s="401">
        <f t="shared" si="29"/>
        <v>0.12373893196814884</v>
      </c>
      <c r="P147" s="386">
        <f t="shared" si="30"/>
        <v>0.69868780089541782</v>
      </c>
      <c r="Q147" s="403">
        <f t="shared" si="33"/>
        <v>-1.9370059137305058E-2</v>
      </c>
      <c r="R147" s="403">
        <f t="shared" si="34"/>
        <v>0.88928631570518157</v>
      </c>
      <c r="S147" s="371">
        <f t="shared" si="35"/>
        <v>-1.6370223500196807E-2</v>
      </c>
      <c r="T147" s="403">
        <f t="shared" si="36"/>
        <v>0.14645396693232027</v>
      </c>
      <c r="U147" s="610">
        <f t="shared" si="37"/>
        <v>0.85354603306767973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0.72558820483364561</v>
      </c>
      <c r="C148" s="386">
        <f t="shared" si="23"/>
        <v>0.11290377638098315</v>
      </c>
      <c r="D148" s="401">
        <f t="shared" si="24"/>
        <v>3.2639460543182341E-4</v>
      </c>
      <c r="E148" s="386">
        <f t="shared" si="38"/>
        <v>3.5112043421692114E-2</v>
      </c>
      <c r="F148" s="401">
        <f t="shared" si="21"/>
        <v>4.4690432109076937E-2</v>
      </c>
      <c r="G148" s="403"/>
      <c r="H148" s="403"/>
      <c r="I148" s="403"/>
      <c r="J148" s="375"/>
      <c r="L148" s="385">
        <v>5.0000000000000266E-2</v>
      </c>
      <c r="M148" s="401">
        <f t="shared" si="27"/>
        <v>0.16046717576869074</v>
      </c>
      <c r="N148" s="386">
        <f t="shared" si="28"/>
        <v>0.72558820483364561</v>
      </c>
      <c r="O148" s="401">
        <f t="shared" si="29"/>
        <v>0.11290377638098315</v>
      </c>
      <c r="P148" s="386">
        <f t="shared" si="30"/>
        <v>0.69629274759268767</v>
      </c>
      <c r="Q148" s="403">
        <f t="shared" si="33"/>
        <v>-2.0978036218702374E-2</v>
      </c>
      <c r="R148" s="403">
        <f t="shared" si="34"/>
        <v>0.8862379039184396</v>
      </c>
      <c r="S148" s="371">
        <f t="shared" si="35"/>
        <v>-1.498435919584868E-2</v>
      </c>
      <c r="T148" s="403">
        <f t="shared" si="36"/>
        <v>0.14972449149611156</v>
      </c>
      <c r="U148" s="610">
        <f t="shared" si="37"/>
        <v>0.85027550850388844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0.72198741221862828</v>
      </c>
      <c r="C149" s="386">
        <f t="shared" si="23"/>
        <v>0.10275783031119073</v>
      </c>
      <c r="D149" s="401">
        <f t="shared" si="24"/>
        <v>2.664460987588102E-4</v>
      </c>
      <c r="E149" s="386">
        <f t="shared" si="38"/>
        <v>2.5358396109896417E-2</v>
      </c>
      <c r="F149" s="401">
        <f t="shared" si="21"/>
        <v>3.2276038911602363E-2</v>
      </c>
      <c r="G149" s="403"/>
      <c r="H149" s="403"/>
      <c r="I149" s="403"/>
      <c r="J149" s="375"/>
      <c r="L149" s="385">
        <v>7.5000000000000178E-2</v>
      </c>
      <c r="M149" s="401">
        <f t="shared" si="27"/>
        <v>0.17412543844742762</v>
      </c>
      <c r="N149" s="386">
        <f t="shared" si="28"/>
        <v>0.72198741221862828</v>
      </c>
      <c r="O149" s="401">
        <f t="shared" si="29"/>
        <v>0.10275783031119073</v>
      </c>
      <c r="P149" s="386">
        <f t="shared" si="30"/>
        <v>0.69231556194752242</v>
      </c>
      <c r="Q149" s="403">
        <f t="shared" si="33"/>
        <v>-2.265208923938318E-2</v>
      </c>
      <c r="R149" s="403">
        <f t="shared" si="34"/>
        <v>0.88117576205088177</v>
      </c>
      <c r="S149" s="371">
        <f t="shared" si="35"/>
        <v>-1.3676779439048038E-2</v>
      </c>
      <c r="T149" s="403">
        <f t="shared" si="36"/>
        <v>0.15515310662754944</v>
      </c>
      <c r="U149" s="610">
        <f t="shared" si="37"/>
        <v>0.84484689337245056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0.71697355714730227</v>
      </c>
      <c r="C150" s="386">
        <f t="shared" si="23"/>
        <v>9.3286743878450817E-2</v>
      </c>
      <c r="D150" s="401">
        <f t="shared" si="24"/>
        <v>2.1688961440047283E-4</v>
      </c>
      <c r="E150" s="386">
        <f t="shared" si="38"/>
        <v>1.6429923863325438E-2</v>
      </c>
      <c r="F150" s="401">
        <f t="shared" si="21"/>
        <v>2.0911924383119916E-2</v>
      </c>
      <c r="G150" s="403"/>
      <c r="H150" s="403"/>
      <c r="I150" s="403"/>
      <c r="J150" s="375"/>
      <c r="L150" s="617">
        <v>0.10000000000000009</v>
      </c>
      <c r="M150" s="618">
        <f t="shared" si="27"/>
        <v>0.18848361112670414</v>
      </c>
      <c r="N150" s="619">
        <f t="shared" si="28"/>
        <v>0.71697355714730227</v>
      </c>
      <c r="O150" s="618">
        <f t="shared" si="29"/>
        <v>9.3286743878450817E-2</v>
      </c>
      <c r="P150" s="619">
        <f t="shared" si="30"/>
        <v>0.68677798837193527</v>
      </c>
      <c r="Q150" s="620">
        <f t="shared" si="33"/>
        <v>-2.4386103269978889E-2</v>
      </c>
      <c r="R150" s="620">
        <f t="shared" si="34"/>
        <v>0.8741275662806548</v>
      </c>
      <c r="S150" s="621">
        <f t="shared" si="35"/>
        <v>-1.2448022028260295E-2</v>
      </c>
      <c r="T150" s="620">
        <f t="shared" si="36"/>
        <v>0.16270655901758446</v>
      </c>
      <c r="U150" s="622">
        <f t="shared" si="37"/>
        <v>0.83729344098241554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0.710573652341421</v>
      </c>
      <c r="C151" s="386">
        <f t="shared" si="23"/>
        <v>8.4472983318449435E-2</v>
      </c>
      <c r="D151" s="401">
        <f t="shared" si="24"/>
        <v>1.7604733597148536E-4</v>
      </c>
      <c r="E151" s="386">
        <f t="shared" si="38"/>
        <v>8.3063779341196742E-3</v>
      </c>
      <c r="F151" s="401">
        <f t="shared" si="21"/>
        <v>1.0572316019288533E-2</v>
      </c>
      <c r="G151" s="403"/>
      <c r="H151" s="403"/>
      <c r="I151" s="403"/>
      <c r="J151" s="375"/>
      <c r="L151" s="385">
        <v>0.125</v>
      </c>
      <c r="M151" s="401">
        <f t="shared" si="27"/>
        <v>0.20352928050036395</v>
      </c>
      <c r="N151" s="386">
        <f t="shared" si="28"/>
        <v>0.710573652341421</v>
      </c>
      <c r="O151" s="401">
        <f t="shared" si="29"/>
        <v>8.4472983318449435E-2</v>
      </c>
      <c r="P151" s="386">
        <f t="shared" si="30"/>
        <v>0.67971024882814768</v>
      </c>
      <c r="Q151" s="403">
        <f t="shared" si="33"/>
        <v>-2.6172516553258314E-2</v>
      </c>
      <c r="R151" s="403">
        <f t="shared" si="34"/>
        <v>0.86513178296913329</v>
      </c>
      <c r="S151" s="371">
        <f t="shared" si="35"/>
        <v>-1.1297830891679423E-2</v>
      </c>
      <c r="T151" s="403">
        <f t="shared" si="36"/>
        <v>0.17233856447580453</v>
      </c>
      <c r="U151" s="610">
        <f t="shared" si="37"/>
        <v>0.82766143552419547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0.70282208428239734</v>
      </c>
      <c r="C152" s="386">
        <f t="shared" si="23"/>
        <v>7.6296233049480244E-2</v>
      </c>
      <c r="D152" s="401">
        <f t="shared" si="24"/>
        <v>1.4248850551479286E-4</v>
      </c>
      <c r="E152" s="386">
        <f t="shared" si="38"/>
        <v>9.6391108155872616E-4</v>
      </c>
      <c r="F152" s="401">
        <f t="shared" si="21"/>
        <v>1.226861172169033E-3</v>
      </c>
      <c r="G152" s="403"/>
      <c r="H152" s="403"/>
      <c r="I152" s="403"/>
      <c r="J152" s="375"/>
      <c r="L152" s="385">
        <v>0.15000000000000036</v>
      </c>
      <c r="M152" s="401">
        <f t="shared" si="27"/>
        <v>0.21924455804269538</v>
      </c>
      <c r="N152" s="386">
        <f t="shared" si="28"/>
        <v>0.70282208428239734</v>
      </c>
      <c r="O152" s="401">
        <f t="shared" si="29"/>
        <v>7.6296233049480244E-2</v>
      </c>
      <c r="P152" s="386">
        <f t="shared" si="30"/>
        <v>0.6711508238931102</v>
      </c>
      <c r="Q152" s="403">
        <f t="shared" si="33"/>
        <v>-2.8002211421379129E-2</v>
      </c>
      <c r="R152" s="403">
        <f t="shared" si="34"/>
        <v>0.85423739000094423</v>
      </c>
      <c r="S152" s="371">
        <f t="shared" si="35"/>
        <v>-1.0225256076681951E-2</v>
      </c>
      <c r="T152" s="403">
        <f t="shared" si="36"/>
        <v>0.18399007749711682</v>
      </c>
      <c r="U152" s="610">
        <f t="shared" si="37"/>
        <v>0.81600992250288318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0.69376035752905785</v>
      </c>
      <c r="C153" s="386">
        <f t="shared" si="23"/>
        <v>6.8733798081828723E-2</v>
      </c>
      <c r="D153" s="401">
        <f t="shared" si="24"/>
        <v>1.1499747109250391E-4</v>
      </c>
      <c r="E153" s="386">
        <f t="shared" si="38"/>
        <v>-5.6244891945453823E-3</v>
      </c>
      <c r="F153" s="401">
        <f t="shared" si="21"/>
        <v>-7.158821532493813E-3</v>
      </c>
      <c r="G153" s="403"/>
      <c r="H153" s="403"/>
      <c r="I153" s="403"/>
      <c r="J153" s="375"/>
      <c r="L153" s="385">
        <v>0.17500000000000027</v>
      </c>
      <c r="M153" s="401">
        <f t="shared" si="27"/>
        <v>0.23560590088730587</v>
      </c>
      <c r="N153" s="386">
        <f t="shared" si="28"/>
        <v>0.69376035752905785</v>
      </c>
      <c r="O153" s="401">
        <f t="shared" si="29"/>
        <v>6.8733798081828723E-2</v>
      </c>
      <c r="P153" s="386">
        <f t="shared" si="30"/>
        <v>0.66114617314784829</v>
      </c>
      <c r="Q153" s="403">
        <f t="shared" si="33"/>
        <v>-2.98644081249025E-2</v>
      </c>
      <c r="R153" s="403">
        <f t="shared" si="34"/>
        <v>0.84150352089693392</v>
      </c>
      <c r="S153" s="371">
        <f t="shared" si="35"/>
        <v>-9.2287493046339601E-3</v>
      </c>
      <c r="T153" s="403">
        <f t="shared" si="36"/>
        <v>0.19758963653260253</v>
      </c>
      <c r="U153" s="610">
        <f t="shared" si="37"/>
        <v>0.80241036346739747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0.68343678502258021</v>
      </c>
      <c r="C154" s="386">
        <f t="shared" si="23"/>
        <v>6.1761001299821761E-2</v>
      </c>
      <c r="D154" s="401">
        <f t="shared" si="24"/>
        <v>9.2545070671135043E-5</v>
      </c>
      <c r="E154" s="386">
        <f t="shared" ref="E154:E185" si="41">C154+$B$13*B154+$B$13*D154</f>
        <v>-1.1488567117103082E-2</v>
      </c>
      <c r="F154" s="401">
        <f t="shared" ref="F154:F186" si="42">$B$14*E154</f>
        <v>-1.4622590391884575E-2</v>
      </c>
      <c r="G154" s="403"/>
      <c r="H154" s="403"/>
      <c r="I154" s="403"/>
      <c r="J154" s="375"/>
      <c r="L154" s="385">
        <v>0.20000000000000018</v>
      </c>
      <c r="M154" s="401">
        <f t="shared" si="27"/>
        <v>0.25258398607303445</v>
      </c>
      <c r="N154" s="386">
        <f t="shared" si="28"/>
        <v>0.68343678502258021</v>
      </c>
      <c r="O154" s="401">
        <f t="shared" si="29"/>
        <v>6.1761001299821761E-2</v>
      </c>
      <c r="P154" s="386">
        <f t="shared" si="30"/>
        <v>0.64975039638444509</v>
      </c>
      <c r="Q154" s="403">
        <f t="shared" si="33"/>
        <v>-3.174656289071618E-2</v>
      </c>
      <c r="R154" s="403">
        <f t="shared" si="34"/>
        <v>0.82699903360012128</v>
      </c>
      <c r="S154" s="371">
        <f t="shared" si="35"/>
        <v>-8.3062545803288448E-3</v>
      </c>
      <c r="T154" s="403">
        <f t="shared" si="36"/>
        <v>0.21305378387092377</v>
      </c>
      <c r="U154" s="610">
        <f t="shared" si="37"/>
        <v>0.78694621612907623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0.67190612618825885</v>
      </c>
      <c r="C155" s="386">
        <f t="shared" ref="C155:C197" si="44">0.5*SIGN(2*A155+$B$6)*ERF((2.563*(ABS(2*A155+$B$6)))/(2*SQRT(2)*$B$7))-0.5*SIGN(2*A155-$B$6)*ERF((2.563*(ABS(2*A155-$B$6)))/(2*SQRT(2)*$B$7))</f>
        <v>5.5351570610191858E-2</v>
      </c>
      <c r="D155" s="401">
        <f t="shared" ref="D155:D197" si="45">0.5*SIGN(2*(A155+$B$6)+$B$6)*ERF((2.563*(ABS(2*(A155+$B$6)+$B$6)))/(2*SQRT(2)*$B$7))-0.5*SIGN(2*(A155+$B$6)-$B$6)*ERF((2.563*(ABS(2*(A155+$B$6)-$B$6)))/(2*SQRT(2)*$B$7))</f>
        <v>7.4263145385222717E-5</v>
      </c>
      <c r="E155" s="386">
        <f t="shared" si="41"/>
        <v>-1.6660369969755676E-2</v>
      </c>
      <c r="F155" s="401">
        <f t="shared" si="42"/>
        <v>-2.1205235027292199E-2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0.27014364221998477</v>
      </c>
      <c r="N155" s="386">
        <f t="shared" ref="N155:N218" si="47">0.5*SIGN(2*L155+$B$6)*ERF((2.563*(ABS(2*L155+$B$6)))/(2*SQRT(2)*$B$7))-0.5*SIGN(2*L155-$B$6)*ERF((2.563*(ABS(2*L155-$B$6)))/(2*SQRT(2)*$B$7))</f>
        <v>0.67190612618825885</v>
      </c>
      <c r="O155" s="401">
        <f t="shared" ref="O155:O218" si="48">0.5*SIGN(2*(L155+$B$6)+$B$6)*ERF((2.563*(ABS(2*(L155+$B$6)+$B$6)))/(2*SQRT(2)*$B$7))-0.5*SIGN(2*(L155+$B$6)-$B$6)*ERF((2.563*(ABS(2*(L155+$B$6)-$B$6)))/(2*SQRT(2)*$B$7))</f>
        <v>5.5351570610191858E-2</v>
      </c>
      <c r="P155" s="386">
        <f t="shared" ref="P155:P218" si="49">N155+$B$13*M155+$B$13*O155</f>
        <v>0.63702483754138717</v>
      </c>
      <c r="Q155" s="403">
        <f t="shared" si="33"/>
        <v>-3.3634271613336146E-2</v>
      </c>
      <c r="R155" s="403">
        <f t="shared" si="34"/>
        <v>0.8108020063665996</v>
      </c>
      <c r="S155" s="371">
        <f t="shared" si="35"/>
        <v>-7.4552934364701942E-3</v>
      </c>
      <c r="T155" s="403">
        <f t="shared" si="36"/>
        <v>0.23028755868320672</v>
      </c>
      <c r="U155" s="610">
        <f t="shared" si="37"/>
        <v>0.76971244131679328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0.65922917507461776</v>
      </c>
      <c r="C156" s="386">
        <f t="shared" si="44"/>
        <v>4.9478011479343664E-2</v>
      </c>
      <c r="D156" s="401">
        <f t="shared" si="45"/>
        <v>5.9421961281447278E-5</v>
      </c>
      <c r="E156" s="386">
        <f t="shared" si="41"/>
        <v>-2.1173829003479677E-2</v>
      </c>
      <c r="F156" s="401">
        <f t="shared" si="42"/>
        <v>-2.6949942964145785E-2</v>
      </c>
      <c r="G156" s="403"/>
      <c r="H156" s="403"/>
      <c r="I156" s="403"/>
      <c r="J156" s="375"/>
      <c r="L156" s="385">
        <v>0.25</v>
      </c>
      <c r="M156" s="401">
        <f t="shared" si="46"/>
        <v>0.28824384190418845</v>
      </c>
      <c r="N156" s="386">
        <f t="shared" si="47"/>
        <v>0.65922917507461776</v>
      </c>
      <c r="O156" s="401">
        <f t="shared" si="48"/>
        <v>4.9478011479343664E-2</v>
      </c>
      <c r="P156" s="386">
        <f t="shared" si="49"/>
        <v>0.62303763373734578</v>
      </c>
      <c r="Q156" s="403">
        <f t="shared" si="33"/>
        <v>-3.5511180671028326E-2</v>
      </c>
      <c r="R156" s="403">
        <f t="shared" si="34"/>
        <v>0.7929991637780035</v>
      </c>
      <c r="S156" s="371">
        <f t="shared" si="35"/>
        <v>-6.6730444835768994E-3</v>
      </c>
      <c r="T156" s="403">
        <f t="shared" si="36"/>
        <v>0.24918506137660168</v>
      </c>
      <c r="U156" s="610">
        <f t="shared" si="37"/>
        <v>0.75081493862339832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0.64547230123788324</v>
      </c>
      <c r="C157" s="386">
        <f t="shared" si="44"/>
        <v>4.4111960959896557E-2</v>
      </c>
      <c r="D157" s="401">
        <f t="shared" si="45"/>
        <v>4.7410311434348262E-5</v>
      </c>
      <c r="E157" s="386">
        <f t="shared" si="41"/>
        <v>-2.5064354077169289E-2</v>
      </c>
      <c r="F157" s="401">
        <f t="shared" si="42"/>
        <v>-3.1901783692588587E-2</v>
      </c>
      <c r="G157" s="403"/>
      <c r="H157" s="403"/>
      <c r="I157" s="403"/>
      <c r="J157" s="375"/>
      <c r="L157" s="385">
        <v>0.27500000000000036</v>
      </c>
      <c r="M157" s="401">
        <f t="shared" si="46"/>
        <v>0.30683775712063088</v>
      </c>
      <c r="N157" s="386">
        <f t="shared" si="47"/>
        <v>0.64547230123788324</v>
      </c>
      <c r="O157" s="401">
        <f t="shared" si="48"/>
        <v>4.4111960959896557E-2</v>
      </c>
      <c r="P157" s="386">
        <f t="shared" si="49"/>
        <v>0.60786321227321083</v>
      </c>
      <c r="Q157" s="403">
        <f t="shared" si="33"/>
        <v>-3.7358906444356181E-2</v>
      </c>
      <c r="R157" s="403">
        <f t="shared" si="34"/>
        <v>0.77368523652823018</v>
      </c>
      <c r="S157" s="371">
        <f t="shared" si="35"/>
        <v>-5.9564170236899375E-3</v>
      </c>
      <c r="T157" s="403">
        <f t="shared" si="36"/>
        <v>0.26963008693981594</v>
      </c>
      <c r="U157" s="610">
        <f t="shared" si="37"/>
        <v>0.73036991306018406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0.6307069465796562</v>
      </c>
      <c r="C158" s="386">
        <f t="shared" si="44"/>
        <v>3.9224519917054668E-2</v>
      </c>
      <c r="D158" s="401">
        <f t="shared" si="45"/>
        <v>3.7718068807812699E-5</v>
      </c>
      <c r="E158" s="386">
        <f t="shared" si="41"/>
        <v>-2.8368445640802008E-2</v>
      </c>
      <c r="F158" s="401">
        <f t="shared" si="42"/>
        <v>-3.6107214801604511E-2</v>
      </c>
      <c r="G158" s="403"/>
      <c r="H158" s="403"/>
      <c r="I158" s="403"/>
      <c r="J158" s="375"/>
      <c r="L158" s="385">
        <v>0.30000000000000027</v>
      </c>
      <c r="M158" s="401">
        <f t="shared" si="46"/>
        <v>0.32587287928040831</v>
      </c>
      <c r="N158" s="386">
        <f t="shared" si="47"/>
        <v>0.6307069465796562</v>
      </c>
      <c r="O158" s="401">
        <f t="shared" si="48"/>
        <v>3.9224519917054668E-2</v>
      </c>
      <c r="P158" s="386">
        <f t="shared" si="49"/>
        <v>0.59158173900779176</v>
      </c>
      <c r="Q158" s="403">
        <f t="shared" si="33"/>
        <v>-3.9156965199249966E-2</v>
      </c>
      <c r="R158" s="403">
        <f t="shared" si="34"/>
        <v>0.75296225931880822</v>
      </c>
      <c r="S158" s="371">
        <f t="shared" si="35"/>
        <v>-5.3021185714318192E-3</v>
      </c>
      <c r="T158" s="403">
        <f t="shared" si="36"/>
        <v>0.29149682445187353</v>
      </c>
      <c r="U158" s="610">
        <f t="shared" si="37"/>
        <v>0.70850317554812647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0.61500908187034242</v>
      </c>
      <c r="C159" s="386">
        <f t="shared" si="44"/>
        <v>3.4786560791805199E-2</v>
      </c>
      <c r="D159" s="401">
        <f t="shared" si="45"/>
        <v>2.9920963377616516E-5</v>
      </c>
      <c r="E159" s="386">
        <f t="shared" si="41"/>
        <v>-3.1123327099910621E-2</v>
      </c>
      <c r="F159" s="401">
        <f t="shared" si="42"/>
        <v>-3.9613614054368793E-2</v>
      </c>
      <c r="G159" s="403"/>
      <c r="H159" s="403"/>
      <c r="I159" s="403"/>
      <c r="J159" s="375"/>
      <c r="L159" s="385">
        <v>0.32500000000000018</v>
      </c>
      <c r="M159" s="401">
        <f t="shared" si="46"/>
        <v>0.345291204199833</v>
      </c>
      <c r="N159" s="386">
        <f t="shared" si="47"/>
        <v>0.61500908187034242</v>
      </c>
      <c r="O159" s="401">
        <f t="shared" si="48"/>
        <v>3.4786560791805199E-2</v>
      </c>
      <c r="P159" s="386">
        <f t="shared" si="49"/>
        <v>0.57427852207606311</v>
      </c>
      <c r="Q159" s="403">
        <f t="shared" si="33"/>
        <v>-4.0882715078150944E-2</v>
      </c>
      <c r="R159" s="403">
        <f t="shared" si="34"/>
        <v>0.73093881191448207</v>
      </c>
      <c r="S159" s="371">
        <f t="shared" si="35"/>
        <v>-4.7067162074270336E-3</v>
      </c>
      <c r="T159" s="403">
        <f t="shared" si="36"/>
        <v>0.31465061937109584</v>
      </c>
      <c r="U159" s="610">
        <f t="shared" si="37"/>
        <v>0.68534938062890416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0.59845862723007737</v>
      </c>
      <c r="C160" s="386">
        <f t="shared" si="44"/>
        <v>3.0769008865350111E-2</v>
      </c>
      <c r="D160" s="401">
        <f t="shared" si="45"/>
        <v>2.3667363896417992E-5</v>
      </c>
      <c r="E160" s="386">
        <f t="shared" si="41"/>
        <v>-3.3366600031196757E-2</v>
      </c>
      <c r="F160" s="401">
        <f t="shared" si="42"/>
        <v>-4.2468840548416618E-2</v>
      </c>
      <c r="G160" s="403"/>
      <c r="H160" s="403"/>
      <c r="I160" s="403"/>
      <c r="J160" s="375"/>
      <c r="L160" s="385">
        <v>0.35000000000000009</v>
      </c>
      <c r="M160" s="401">
        <f t="shared" si="46"/>
        <v>0.36502948153000742</v>
      </c>
      <c r="N160" s="386">
        <f t="shared" si="47"/>
        <v>0.59845862723007737</v>
      </c>
      <c r="O160" s="401">
        <f t="shared" si="48"/>
        <v>3.0769008865350111E-2</v>
      </c>
      <c r="P160" s="386">
        <f t="shared" si="49"/>
        <v>0.55604337549892624</v>
      </c>
      <c r="Q160" s="403">
        <f t="shared" si="33"/>
        <v>-4.2511312019259451E-2</v>
      </c>
      <c r="R160" s="403">
        <f t="shared" si="34"/>
        <v>0.70772920914892112</v>
      </c>
      <c r="S160" s="371">
        <f t="shared" si="35"/>
        <v>-4.1666917659371463E-3</v>
      </c>
      <c r="T160" s="403">
        <f t="shared" si="36"/>
        <v>0.33894879463627547</v>
      </c>
      <c r="U160" s="610">
        <f t="shared" si="37"/>
        <v>0.66105120536372453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0.58113884137940719</v>
      </c>
      <c r="C161" s="386">
        <f t="shared" si="44"/>
        <v>2.7143095603381961E-2</v>
      </c>
      <c r="D161" s="401">
        <f t="shared" si="45"/>
        <v>1.8666854402604738E-5</v>
      </c>
      <c r="E161" s="386">
        <f t="shared" si="41"/>
        <v>-3.5135924163881595E-2</v>
      </c>
      <c r="F161" s="401">
        <f t="shared" si="42"/>
        <v>-4.4720827397517315E-2</v>
      </c>
      <c r="G161" s="403"/>
      <c r="H161" s="403"/>
      <c r="I161" s="403"/>
      <c r="J161" s="375"/>
      <c r="L161" s="385">
        <v>0.375</v>
      </c>
      <c r="M161" s="401">
        <f t="shared" si="46"/>
        <v>0.38501952706825415</v>
      </c>
      <c r="N161" s="386">
        <f t="shared" si="47"/>
        <v>0.58113884137940719</v>
      </c>
      <c r="O161" s="401">
        <f t="shared" si="48"/>
        <v>2.7143095603381961E-2</v>
      </c>
      <c r="P161" s="386">
        <f t="shared" si="49"/>
        <v>0.53696994781610341</v>
      </c>
      <c r="Q161" s="403">
        <f t="shared" si="33"/>
        <v>-4.4015681492811022E-2</v>
      </c>
      <c r="R161" s="403">
        <f t="shared" si="34"/>
        <v>0.68345264641204628</v>
      </c>
      <c r="S161" s="371">
        <f t="shared" si="35"/>
        <v>-3.678490929975443E-3</v>
      </c>
      <c r="T161" s="403">
        <f t="shared" si="36"/>
        <v>0.36424152601074011</v>
      </c>
      <c r="U161" s="610">
        <f t="shared" si="37"/>
        <v>0.63575847398925989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0.5631356849986322</v>
      </c>
      <c r="C162" s="386">
        <f t="shared" si="44"/>
        <v>2.3880583247170906E-2</v>
      </c>
      <c r="D162" s="401">
        <f t="shared" si="45"/>
        <v>1.4680407395661899E-5</v>
      </c>
      <c r="E162" s="386">
        <f t="shared" si="41"/>
        <v>-3.6468723510737211E-2</v>
      </c>
      <c r="F162" s="401">
        <f t="shared" si="42"/>
        <v>-4.6417207696730405E-2</v>
      </c>
      <c r="G162" s="403"/>
      <c r="H162" s="403"/>
      <c r="I162" s="403"/>
      <c r="J162" s="375"/>
      <c r="L162" s="385">
        <v>0.40000000000000036</v>
      </c>
      <c r="M162" s="401">
        <f t="shared" si="46"/>
        <v>0.40518859541127372</v>
      </c>
      <c r="N162" s="386">
        <f t="shared" si="47"/>
        <v>0.5631356849986322</v>
      </c>
      <c r="O162" s="401">
        <f t="shared" si="48"/>
        <v>2.3880583247170906E-2</v>
      </c>
      <c r="P162" s="386">
        <f t="shared" si="49"/>
        <v>0.51715502144254499</v>
      </c>
      <c r="Q162" s="403">
        <f t="shared" si="33"/>
        <v>-4.5366508001341149E-2</v>
      </c>
      <c r="R162" s="403">
        <f t="shared" si="34"/>
        <v>0.65823230787439257</v>
      </c>
      <c r="S162" s="371">
        <f t="shared" si="35"/>
        <v>-3.2385663723738323E-3</v>
      </c>
      <c r="T162" s="403">
        <f t="shared" si="36"/>
        <v>0.3903727664993224</v>
      </c>
      <c r="U162" s="610">
        <f t="shared" si="37"/>
        <v>0.6096272335006776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0.54453716403068431</v>
      </c>
      <c r="C163" s="386">
        <f t="shared" si="44"/>
        <v>2.0953960370015845E-2</v>
      </c>
      <c r="D163" s="401">
        <f t="shared" si="45"/>
        <v>1.151196884924266E-5</v>
      </c>
      <c r="E163" s="386">
        <f t="shared" si="41"/>
        <v>-3.7401919535725595E-2</v>
      </c>
      <c r="F163" s="401">
        <f t="shared" si="42"/>
        <v>-4.7604974899519821E-2</v>
      </c>
      <c r="G163" s="403"/>
      <c r="H163" s="403"/>
      <c r="I163" s="403"/>
      <c r="J163" s="375"/>
      <c r="L163" s="385">
        <v>0.42500000000000027</v>
      </c>
      <c r="M163" s="401">
        <f t="shared" si="46"/>
        <v>0.42545980947675732</v>
      </c>
      <c r="N163" s="386">
        <f t="shared" si="47"/>
        <v>0.54453716403068431</v>
      </c>
      <c r="O163" s="401">
        <f t="shared" si="48"/>
        <v>2.0953960370015845E-2</v>
      </c>
      <c r="P163" s="386">
        <f t="shared" si="49"/>
        <v>0.49669778898559669</v>
      </c>
      <c r="Q163" s="403">
        <f t="shared" si="33"/>
        <v>-4.6532244334091297E-2</v>
      </c>
      <c r="R163" s="403">
        <f t="shared" si="34"/>
        <v>0.63219444538724279</v>
      </c>
      <c r="S163" s="371">
        <f t="shared" si="35"/>
        <v>-2.8434151396517214E-3</v>
      </c>
      <c r="T163" s="403">
        <f t="shared" si="36"/>
        <v>0.41718121408650022</v>
      </c>
      <c r="U163" s="610">
        <f t="shared" si="37"/>
        <v>0.58281878591349978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0.5254326592100701</v>
      </c>
      <c r="C164" s="386">
        <f t="shared" si="44"/>
        <v>1.8336608623390094E-2</v>
      </c>
      <c r="D164" s="401">
        <f t="shared" si="45"/>
        <v>9.0012843468323389E-6</v>
      </c>
      <c r="E164" s="386">
        <f t="shared" si="41"/>
        <v>-3.7971691788879804E-2</v>
      </c>
      <c r="F164" s="401">
        <f t="shared" si="42"/>
        <v>-4.8330178155035639E-2</v>
      </c>
      <c r="G164" s="403"/>
      <c r="H164" s="403"/>
      <c r="I164" s="403"/>
      <c r="J164" s="375"/>
      <c r="L164" s="385">
        <v>0.45000000000000018</v>
      </c>
      <c r="M164" s="401">
        <f t="shared" si="46"/>
        <v>0.44575264255664487</v>
      </c>
      <c r="N164" s="386">
        <f t="shared" si="47"/>
        <v>0.5254326592100701</v>
      </c>
      <c r="O164" s="401">
        <f t="shared" si="48"/>
        <v>1.8336608623390094E-2</v>
      </c>
      <c r="P164" s="386">
        <f t="shared" si="49"/>
        <v>0.47569911324616293</v>
      </c>
      <c r="Q164" s="403">
        <f t="shared" si="33"/>
        <v>-4.7479142589422256E-2</v>
      </c>
      <c r="R164" s="403">
        <f t="shared" si="34"/>
        <v>0.60546743661583302</v>
      </c>
      <c r="S164" s="371">
        <f t="shared" si="35"/>
        <v>-2.4896105265616308E-3</v>
      </c>
      <c r="T164" s="403">
        <f t="shared" si="36"/>
        <v>0.44450131650015079</v>
      </c>
      <c r="U164" s="610">
        <f t="shared" si="37"/>
        <v>0.55549868349984921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0.50591224848209593</v>
      </c>
      <c r="C165" s="386">
        <f t="shared" si="44"/>
        <v>1.6002941350064581E-2</v>
      </c>
      <c r="D165" s="401">
        <f t="shared" si="45"/>
        <v>7.0178101162499118E-6</v>
      </c>
      <c r="E165" s="386">
        <f t="shared" si="41"/>
        <v>-3.8213266028565507E-2</v>
      </c>
      <c r="F165" s="401">
        <f t="shared" si="42"/>
        <v>-4.8637652631195183E-2</v>
      </c>
      <c r="G165" s="403"/>
      <c r="H165" s="403"/>
      <c r="I165" s="403"/>
      <c r="J165" s="375"/>
      <c r="L165" s="385">
        <v>0.47500000000000009</v>
      </c>
      <c r="M165" s="401">
        <f t="shared" si="46"/>
        <v>0.46598344779025241</v>
      </c>
      <c r="N165" s="386">
        <f t="shared" si="47"/>
        <v>0.50591224848209593</v>
      </c>
      <c r="O165" s="401">
        <f t="shared" si="48"/>
        <v>1.6002941350064581E-2</v>
      </c>
      <c r="P165" s="386">
        <f t="shared" si="49"/>
        <v>0.45426077804330195</v>
      </c>
      <c r="Q165" s="403">
        <f t="shared" si="33"/>
        <v>-4.8171308978116542E-2</v>
      </c>
      <c r="R165" s="403">
        <f t="shared" si="34"/>
        <v>0.57818083149266919</v>
      </c>
      <c r="S165" s="371">
        <f t="shared" si="35"/>
        <v>-2.1738287325256604E-3</v>
      </c>
      <c r="T165" s="403">
        <f t="shared" si="36"/>
        <v>0.47216430621797301</v>
      </c>
      <c r="U165" s="610">
        <f t="shared" si="37"/>
        <v>0.52783569378202699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0.48606602927529385</v>
      </c>
      <c r="C166" s="386">
        <f t="shared" si="44"/>
        <v>1.3928515136556907E-2</v>
      </c>
      <c r="D166" s="401">
        <f t="shared" si="45"/>
        <v>5.4555672306944025E-6</v>
      </c>
      <c r="E166" s="386">
        <f t="shared" si="41"/>
        <v>-3.8160729489758335E-2</v>
      </c>
      <c r="F166" s="401">
        <f t="shared" si="42"/>
        <v>-4.8570784389076374E-2</v>
      </c>
      <c r="G166" s="403"/>
      <c r="H166" s="403"/>
      <c r="I166" s="403"/>
      <c r="J166" s="375"/>
      <c r="L166" s="385">
        <v>0.5</v>
      </c>
      <c r="M166" s="401">
        <f t="shared" si="46"/>
        <v>0.48606602927529385</v>
      </c>
      <c r="N166" s="386">
        <f t="shared" si="47"/>
        <v>0.48606602927529385</v>
      </c>
      <c r="O166" s="401">
        <f t="shared" si="48"/>
        <v>1.3928515136556907E-2</v>
      </c>
      <c r="P166" s="386">
        <f t="shared" si="49"/>
        <v>0.43248473732987214</v>
      </c>
      <c r="Q166" s="403">
        <f t="shared" si="33"/>
        <v>-4.8570784389076374E-2</v>
      </c>
      <c r="R166" s="403">
        <f t="shared" si="34"/>
        <v>0.55046439649570178</v>
      </c>
      <c r="S166" s="371">
        <f t="shared" si="35"/>
        <v>-1.8928706266199836E-3</v>
      </c>
      <c r="T166" s="403">
        <f t="shared" si="36"/>
        <v>0.4999992585199946</v>
      </c>
      <c r="U166" s="610">
        <f t="shared" si="37"/>
        <v>0.5000007414800054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0.46598344779025203</v>
      </c>
      <c r="C167" s="386">
        <f t="shared" si="44"/>
        <v>1.2090115711378413E-2</v>
      </c>
      <c r="D167" s="401">
        <f t="shared" si="45"/>
        <v>4.2288114137090105E-6</v>
      </c>
      <c r="E167" s="386">
        <f t="shared" si="41"/>
        <v>-3.7846872645830594E-2</v>
      </c>
      <c r="F167" s="401">
        <f t="shared" si="42"/>
        <v>-4.8171308978116487E-2</v>
      </c>
      <c r="G167" s="403"/>
      <c r="H167" s="403"/>
      <c r="I167" s="403"/>
      <c r="J167" s="375"/>
      <c r="L167" s="385">
        <v>0.52500000000000036</v>
      </c>
      <c r="M167" s="401">
        <f t="shared" si="46"/>
        <v>0.50591224848209637</v>
      </c>
      <c r="N167" s="386">
        <f t="shared" si="47"/>
        <v>0.46598344779025203</v>
      </c>
      <c r="O167" s="401">
        <f t="shared" si="48"/>
        <v>1.2090115711378413E-2</v>
      </c>
      <c r="P167" s="386">
        <f t="shared" si="49"/>
        <v>0.41047237029056038</v>
      </c>
      <c r="Q167" s="403">
        <f t="shared" si="33"/>
        <v>-4.8637652631195218E-2</v>
      </c>
      <c r="R167" s="403">
        <f t="shared" si="34"/>
        <v>0.52244716654084555</v>
      </c>
      <c r="S167" s="371">
        <f t="shared" si="35"/>
        <v>-1.6436789753038594E-3</v>
      </c>
      <c r="T167" s="403">
        <f t="shared" si="36"/>
        <v>0.5278341650656535</v>
      </c>
      <c r="U167" s="610">
        <f t="shared" si="37"/>
        <v>0.4721658349343465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0.44575264255664454</v>
      </c>
      <c r="C168" s="386">
        <f t="shared" si="44"/>
        <v>1.0465819867494397E-2</v>
      </c>
      <c r="D168" s="401">
        <f t="shared" si="45"/>
        <v>3.268404499490174E-6</v>
      </c>
      <c r="E168" s="386">
        <f t="shared" si="41"/>
        <v>-3.7303056550350711E-2</v>
      </c>
      <c r="F168" s="401">
        <f t="shared" si="42"/>
        <v>-4.747914258942227E-2</v>
      </c>
      <c r="G168" s="403"/>
      <c r="H168" s="403"/>
      <c r="I168" s="403"/>
      <c r="J168" s="375"/>
      <c r="L168" s="385">
        <v>0.55000000000000027</v>
      </c>
      <c r="M168" s="401">
        <f t="shared" si="46"/>
        <v>0.52543265921007043</v>
      </c>
      <c r="N168" s="386">
        <f t="shared" si="47"/>
        <v>0.44575264255664454</v>
      </c>
      <c r="O168" s="401">
        <f t="shared" si="48"/>
        <v>1.0465819867494397E-2</v>
      </c>
      <c r="P168" s="386">
        <f t="shared" si="49"/>
        <v>0.38832375021875065</v>
      </c>
      <c r="Q168" s="403">
        <f t="shared" si="33"/>
        <v>-4.8330178155035583E-2</v>
      </c>
      <c r="R168" s="403">
        <f t="shared" si="34"/>
        <v>0.49425651441213925</v>
      </c>
      <c r="S168" s="371">
        <f t="shared" si="35"/>
        <v>-1.42335150685561E-3</v>
      </c>
      <c r="T168" s="403">
        <f t="shared" si="36"/>
        <v>0.55549701524975204</v>
      </c>
      <c r="U168" s="610">
        <f t="shared" si="37"/>
        <v>0.44450298475024796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0.42545980947675693</v>
      </c>
      <c r="C169" s="386">
        <f t="shared" si="44"/>
        <v>9.0350352976541481E-3</v>
      </c>
      <c r="D169" s="401">
        <f t="shared" si="45"/>
        <v>2.5187864839404384E-6</v>
      </c>
      <c r="E169" s="386">
        <f t="shared" si="41"/>
        <v>-3.6559104632947925E-2</v>
      </c>
      <c r="F169" s="401">
        <f t="shared" si="42"/>
        <v>-4.6532244334091269E-2</v>
      </c>
      <c r="G169" s="403"/>
      <c r="H169" s="403"/>
      <c r="I169" s="403"/>
      <c r="J169" s="375"/>
      <c r="L169" s="385">
        <v>0.57500000000000018</v>
      </c>
      <c r="M169" s="401">
        <f t="shared" si="46"/>
        <v>0.54453716403068464</v>
      </c>
      <c r="N169" s="386">
        <f t="shared" si="47"/>
        <v>0.42545980947675693</v>
      </c>
      <c r="O169" s="401">
        <f t="shared" si="48"/>
        <v>9.0350352976541481E-3</v>
      </c>
      <c r="P169" s="386">
        <f t="shared" si="49"/>
        <v>0.36613693494425259</v>
      </c>
      <c r="Q169" s="403">
        <f t="shared" si="33"/>
        <v>-4.76049748995198E-2</v>
      </c>
      <c r="R169" s="403">
        <f t="shared" si="34"/>
        <v>0.4660172476217303</v>
      </c>
      <c r="S169" s="371">
        <f t="shared" si="35"/>
        <v>-1.2291501987559067E-3</v>
      </c>
      <c r="T169" s="403">
        <f t="shared" si="36"/>
        <v>0.58281687747654543</v>
      </c>
      <c r="U169" s="610">
        <f t="shared" si="37"/>
        <v>0.41718312252345457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0.40518859541127339</v>
      </c>
      <c r="C170" s="386">
        <f t="shared" si="44"/>
        <v>7.7785203817625215E-3</v>
      </c>
      <c r="D170" s="401">
        <f t="shared" si="45"/>
        <v>1.9354591307974012E-6</v>
      </c>
      <c r="E170" s="386">
        <f t="shared" si="41"/>
        <v>-3.5643217656651481E-2</v>
      </c>
      <c r="F170" s="401">
        <f t="shared" si="42"/>
        <v>-4.5366508001341212E-2</v>
      </c>
      <c r="G170" s="403"/>
      <c r="H170" s="403"/>
      <c r="I170" s="403"/>
      <c r="J170" s="375"/>
      <c r="L170" s="385">
        <v>0.60000000000000009</v>
      </c>
      <c r="M170" s="401">
        <f t="shared" si="46"/>
        <v>0.56313568499863254</v>
      </c>
      <c r="N170" s="386">
        <f t="shared" si="47"/>
        <v>0.40518859541127339</v>
      </c>
      <c r="O170" s="401">
        <f t="shared" si="48"/>
        <v>7.7785203817625215E-3</v>
      </c>
      <c r="P170" s="386">
        <f t="shared" si="49"/>
        <v>0.34400728642267409</v>
      </c>
      <c r="Q170" s="403">
        <f t="shared" si="33"/>
        <v>-4.6417207696730314E-2</v>
      </c>
      <c r="R170" s="403">
        <f t="shared" si="34"/>
        <v>0.43785074238665339</v>
      </c>
      <c r="S170" s="371">
        <f t="shared" si="35"/>
        <v>-1.0585071794790995E-3</v>
      </c>
      <c r="T170" s="403">
        <f t="shared" si="36"/>
        <v>0.60962497248955594</v>
      </c>
      <c r="U170" s="610">
        <f t="shared" si="37"/>
        <v>0.39037502751044406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0.38501952706825415</v>
      </c>
      <c r="C171" s="386">
        <f t="shared" si="44"/>
        <v>6.6783860595357458E-3</v>
      </c>
      <c r="D171" s="401">
        <f t="shared" si="45"/>
        <v>1.48290320117761E-6</v>
      </c>
      <c r="E171" s="386">
        <f t="shared" si="41"/>
        <v>-3.4581910419636618E-2</v>
      </c>
      <c r="F171" s="401">
        <f t="shared" si="42"/>
        <v>-4.4015681492811022E-2</v>
      </c>
      <c r="G171" s="403"/>
      <c r="H171" s="403"/>
      <c r="I171" s="403"/>
      <c r="J171" s="375"/>
      <c r="L171" s="385">
        <v>0.625</v>
      </c>
      <c r="M171" s="401">
        <f t="shared" si="46"/>
        <v>0.58113884137940719</v>
      </c>
      <c r="N171" s="386">
        <f t="shared" si="47"/>
        <v>0.38501952706825415</v>
      </c>
      <c r="O171" s="401">
        <f t="shared" si="48"/>
        <v>6.6783860595357458E-3</v>
      </c>
      <c r="P171" s="386">
        <f t="shared" si="49"/>
        <v>0.32202682679588723</v>
      </c>
      <c r="Q171" s="403">
        <f t="shared" ref="Q171:Q186" si="52">$B$14*P91</f>
        <v>-4.4720827397517315E-2</v>
      </c>
      <c r="R171" s="403">
        <f t="shared" ref="R171:R186" si="53">$B$14*P171</f>
        <v>0.40987412402583329</v>
      </c>
      <c r="S171" s="371">
        <f t="shared" ref="S171:S186" si="54">$B$14*P251</f>
        <v>-9.0902763485141067E-4</v>
      </c>
      <c r="T171" s="403">
        <f t="shared" ref="T171:T186" si="55">1-(Q171+R171+S171)</f>
        <v>0.63575573100653537</v>
      </c>
      <c r="U171" s="610">
        <f t="shared" ref="U171:U186" si="56">1-T171</f>
        <v>0.36424426899346463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0.36502948153000703</v>
      </c>
      <c r="C172" s="386">
        <f t="shared" si="44"/>
        <v>5.7180819636264979E-3</v>
      </c>
      <c r="D172" s="401">
        <f t="shared" si="45"/>
        <v>1.1328615110439699E-6</v>
      </c>
      <c r="E172" s="386">
        <f t="shared" si="41"/>
        <v>-3.33999686977779E-2</v>
      </c>
      <c r="F172" s="401">
        <f t="shared" si="42"/>
        <v>-4.2511312019259409E-2</v>
      </c>
      <c r="G172" s="403"/>
      <c r="H172" s="403"/>
      <c r="I172" s="403"/>
      <c r="J172" s="375"/>
      <c r="L172" s="385">
        <v>0.65000000000000036</v>
      </c>
      <c r="M172" s="401">
        <f t="shared" si="46"/>
        <v>0.59845862723007759</v>
      </c>
      <c r="N172" s="386">
        <f t="shared" si="47"/>
        <v>0.36502948153000703</v>
      </c>
      <c r="O172" s="401">
        <f t="shared" si="48"/>
        <v>5.7180819636264979E-3</v>
      </c>
      <c r="P172" s="386">
        <f t="shared" si="49"/>
        <v>0.30028363779282735</v>
      </c>
      <c r="Q172" s="403">
        <f t="shared" si="52"/>
        <v>-4.246884054841657E-2</v>
      </c>
      <c r="R172" s="403">
        <f t="shared" si="53"/>
        <v>0.38219950252044532</v>
      </c>
      <c r="S172" s="371">
        <f t="shared" si="54"/>
        <v>-7.7849010195486107E-4</v>
      </c>
      <c r="T172" s="403">
        <f t="shared" si="55"/>
        <v>0.66104782812992613</v>
      </c>
      <c r="U172" s="610">
        <f t="shared" si="56"/>
        <v>0.33895217187007387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0.34529120419983267</v>
      </c>
      <c r="C173" s="386">
        <f t="shared" si="44"/>
        <v>4.8823689833726869E-3</v>
      </c>
      <c r="D173" s="401">
        <f t="shared" si="45"/>
        <v>8.6292919482255925E-7</v>
      </c>
      <c r="E173" s="386">
        <f t="shared" si="41"/>
        <v>-3.2120424871191745E-2</v>
      </c>
      <c r="F173" s="401">
        <f t="shared" si="42"/>
        <v>-4.0882715078150896E-2</v>
      </c>
      <c r="G173" s="403"/>
      <c r="H173" s="403"/>
      <c r="I173" s="403"/>
      <c r="J173" s="375"/>
      <c r="L173" s="385">
        <v>0.67500000000000027</v>
      </c>
      <c r="M173" s="401">
        <f t="shared" si="46"/>
        <v>0.61500908187034264</v>
      </c>
      <c r="N173" s="386">
        <f t="shared" si="47"/>
        <v>0.34529120419983267</v>
      </c>
      <c r="O173" s="401">
        <f t="shared" si="48"/>
        <v>4.8823689833726869E-3</v>
      </c>
      <c r="P173" s="386">
        <f t="shared" si="49"/>
        <v>0.27886130976621504</v>
      </c>
      <c r="Q173" s="403">
        <f t="shared" si="52"/>
        <v>-3.9613614054368813E-2</v>
      </c>
      <c r="R173" s="403">
        <f t="shared" si="53"/>
        <v>0.3549332712506289</v>
      </c>
      <c r="S173" s="371">
        <f t="shared" si="54"/>
        <v>-6.6484452119333745E-4</v>
      </c>
      <c r="T173" s="403">
        <f t="shared" si="55"/>
        <v>0.68534518732493321</v>
      </c>
      <c r="U173" s="610">
        <f t="shared" si="56"/>
        <v>0.31465481267506679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0.32587287928040798</v>
      </c>
      <c r="C174" s="386">
        <f t="shared" si="44"/>
        <v>4.1572803830283167E-3</v>
      </c>
      <c r="D174" s="401">
        <f t="shared" si="45"/>
        <v>6.5540077021086773E-7</v>
      </c>
      <c r="E174" s="386">
        <f t="shared" si="41"/>
        <v>-3.0764550653304221E-2</v>
      </c>
      <c r="F174" s="401">
        <f t="shared" si="42"/>
        <v>-3.9156965199249938E-2</v>
      </c>
      <c r="G174" s="403"/>
      <c r="H174" s="403"/>
      <c r="I174" s="403"/>
      <c r="J174" s="375"/>
      <c r="L174" s="385">
        <v>0.70000000000000018</v>
      </c>
      <c r="M174" s="401">
        <f t="shared" si="46"/>
        <v>0.63070694657965642</v>
      </c>
      <c r="N174" s="386">
        <f t="shared" si="47"/>
        <v>0.32587287928040798</v>
      </c>
      <c r="O174" s="401">
        <f t="shared" si="48"/>
        <v>4.1572803830283167E-3</v>
      </c>
      <c r="P174" s="386">
        <f t="shared" si="49"/>
        <v>0.25783844596352751</v>
      </c>
      <c r="Q174" s="403">
        <f t="shared" si="52"/>
        <v>-3.6107214801604476E-2</v>
      </c>
      <c r="R174" s="403">
        <f t="shared" si="53"/>
        <v>0.32817547603407521</v>
      </c>
      <c r="S174" s="371">
        <f t="shared" si="54"/>
        <v>-5.6620840036461777E-4</v>
      </c>
      <c r="T174" s="403">
        <f t="shared" si="55"/>
        <v>0.70849794716789383</v>
      </c>
      <c r="U174" s="610">
        <f t="shared" si="56"/>
        <v>0.29150205283210617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0.30683775712063061</v>
      </c>
      <c r="C175" s="386">
        <f t="shared" si="44"/>
        <v>3.5300735168482533E-3</v>
      </c>
      <c r="D175" s="401">
        <f t="shared" si="45"/>
        <v>4.9633091053769007E-7</v>
      </c>
      <c r="E175" s="386">
        <f t="shared" si="41"/>
        <v>-2.935186534020431E-2</v>
      </c>
      <c r="F175" s="401">
        <f t="shared" si="42"/>
        <v>-3.735890644435623E-2</v>
      </c>
      <c r="G175" s="403"/>
      <c r="H175" s="403"/>
      <c r="I175" s="403"/>
      <c r="J175" s="375"/>
      <c r="L175" s="385">
        <v>0.72500000000000009</v>
      </c>
      <c r="M175" s="401">
        <f t="shared" si="46"/>
        <v>0.64547230123788346</v>
      </c>
      <c r="N175" s="386">
        <f t="shared" si="47"/>
        <v>0.30683775712063061</v>
      </c>
      <c r="O175" s="401">
        <f t="shared" si="48"/>
        <v>3.5300735168482533E-3</v>
      </c>
      <c r="P175" s="386">
        <f t="shared" si="49"/>
        <v>0.23728822682343353</v>
      </c>
      <c r="Q175" s="403">
        <f t="shared" si="52"/>
        <v>-3.1901783692588483E-2</v>
      </c>
      <c r="R175" s="403">
        <f t="shared" si="53"/>
        <v>0.30201926056472322</v>
      </c>
      <c r="S175" s="371">
        <f t="shared" si="54"/>
        <v>-4.8086142416173884E-4</v>
      </c>
      <c r="T175" s="403">
        <f t="shared" si="55"/>
        <v>0.73036338455202698</v>
      </c>
      <c r="U175" s="610">
        <f t="shared" si="56"/>
        <v>0.26963661544797302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0.28824384190418845</v>
      </c>
      <c r="C176" s="386">
        <f t="shared" si="44"/>
        <v>2.9891740729161009E-3</v>
      </c>
      <c r="D176" s="401">
        <f t="shared" si="45"/>
        <v>3.7477227715632111E-7</v>
      </c>
      <c r="E176" s="386">
        <f t="shared" si="41"/>
        <v>-2.7900158016674271E-2</v>
      </c>
      <c r="F176" s="401">
        <f t="shared" si="42"/>
        <v>-3.5511180671028326E-2</v>
      </c>
      <c r="G176" s="403"/>
      <c r="H176" s="403"/>
      <c r="I176" s="403"/>
      <c r="J176" s="375"/>
      <c r="L176" s="385">
        <v>0.75</v>
      </c>
      <c r="M176" s="401">
        <f t="shared" si="46"/>
        <v>0.65922917507461776</v>
      </c>
      <c r="N176" s="386">
        <f t="shared" si="47"/>
        <v>0.28824384190418845</v>
      </c>
      <c r="O176" s="401">
        <f t="shared" si="48"/>
        <v>2.9891740729161009E-3</v>
      </c>
      <c r="P176" s="386">
        <f t="shared" si="49"/>
        <v>0.21727803818921451</v>
      </c>
      <c r="Q176" s="403">
        <f t="shared" si="52"/>
        <v>-2.6949942964145789E-2</v>
      </c>
      <c r="R176" s="403">
        <f t="shared" si="53"/>
        <v>0.27655039320467334</v>
      </c>
      <c r="S176" s="371">
        <f t="shared" si="54"/>
        <v>-4.0723881925315721E-4</v>
      </c>
      <c r="T176" s="403">
        <f t="shared" si="55"/>
        <v>0.75080678857872563</v>
      </c>
      <c r="U176" s="610">
        <f t="shared" si="56"/>
        <v>0.24919321142127437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0.27014364221998449</v>
      </c>
      <c r="C177" s="386">
        <f t="shared" si="44"/>
        <v>2.5241146442754325E-3</v>
      </c>
      <c r="D177" s="401">
        <f t="shared" si="45"/>
        <v>2.8215941128006961E-7</v>
      </c>
      <c r="E177" s="386">
        <f t="shared" si="41"/>
        <v>-2.6425522189224501E-2</v>
      </c>
      <c r="F177" s="401">
        <f t="shared" si="42"/>
        <v>-3.3634271613336104E-2</v>
      </c>
      <c r="G177" s="403"/>
      <c r="H177" s="403"/>
      <c r="I177" s="403"/>
      <c r="J177" s="375"/>
      <c r="L177" s="385">
        <v>0.77500000000000036</v>
      </c>
      <c r="M177" s="401">
        <f t="shared" si="46"/>
        <v>0.67190612618825907</v>
      </c>
      <c r="N177" s="386">
        <f t="shared" si="47"/>
        <v>0.27014364221998449</v>
      </c>
      <c r="O177" s="401">
        <f t="shared" si="48"/>
        <v>2.5241146442754325E-3</v>
      </c>
      <c r="P177" s="386">
        <f t="shared" si="49"/>
        <v>0.19786916635869828</v>
      </c>
      <c r="Q177" s="403">
        <f t="shared" si="52"/>
        <v>-2.1205235027292053E-2</v>
      </c>
      <c r="R177" s="403">
        <f t="shared" si="53"/>
        <v>0.25184687884527862</v>
      </c>
      <c r="S177" s="371">
        <f t="shared" si="54"/>
        <v>-3.4392375971796209E-4</v>
      </c>
      <c r="T177" s="403">
        <f t="shared" si="55"/>
        <v>0.76970227994173135</v>
      </c>
      <c r="U177" s="610">
        <f t="shared" si="56"/>
        <v>0.23029772005826865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0.25258398607303417</v>
      </c>
      <c r="C178" s="386">
        <f t="shared" si="44"/>
        <v>2.1254692756729199E-3</v>
      </c>
      <c r="D178" s="401">
        <f t="shared" si="45"/>
        <v>2.1181259568514577E-7</v>
      </c>
      <c r="E178" s="386">
        <f t="shared" si="41"/>
        <v>-2.4942401362055843E-2</v>
      </c>
      <c r="F178" s="401">
        <f t="shared" si="42"/>
        <v>-3.1746562890716146E-2</v>
      </c>
      <c r="G178" s="403"/>
      <c r="H178" s="403"/>
      <c r="I178" s="403"/>
      <c r="J178" s="375"/>
      <c r="L178" s="385">
        <v>0.80000000000000027</v>
      </c>
      <c r="M178" s="401">
        <f t="shared" si="46"/>
        <v>0.68343678502258032</v>
      </c>
      <c r="N178" s="386">
        <f t="shared" si="47"/>
        <v>0.25258398607303417</v>
      </c>
      <c r="O178" s="401">
        <f t="shared" si="48"/>
        <v>2.1254692756729199E-3</v>
      </c>
      <c r="P178" s="386">
        <f t="shared" si="49"/>
        <v>0.17911656186838418</v>
      </c>
      <c r="Q178" s="403">
        <f t="shared" si="52"/>
        <v>-1.4622590391884592E-2</v>
      </c>
      <c r="R178" s="403">
        <f t="shared" si="53"/>
        <v>0.22797865825276814</v>
      </c>
      <c r="S178" s="371">
        <f t="shared" si="54"/>
        <v>-2.8963907086792997E-4</v>
      </c>
      <c r="T178" s="403">
        <f t="shared" si="55"/>
        <v>0.78693357120998442</v>
      </c>
      <c r="U178" s="610">
        <f t="shared" si="56"/>
        <v>0.21306642879001558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0.23560590088730549</v>
      </c>
      <c r="C179" s="386">
        <f t="shared" si="44"/>
        <v>1.7847854726153467E-3</v>
      </c>
      <c r="D179" s="401">
        <f t="shared" si="45"/>
        <v>1.5853983920122161E-7</v>
      </c>
      <c r="E179" s="386">
        <f t="shared" si="41"/>
        <v>-2.3463644126003699E-2</v>
      </c>
      <c r="F179" s="401">
        <f t="shared" si="42"/>
        <v>-2.9864408124902469E-2</v>
      </c>
      <c r="G179" s="403"/>
      <c r="H179" s="403"/>
      <c r="I179" s="403"/>
      <c r="J179" s="375"/>
      <c r="L179" s="385">
        <v>0.82500000000000018</v>
      </c>
      <c r="M179" s="401">
        <f t="shared" si="46"/>
        <v>0.69376035752905807</v>
      </c>
      <c r="N179" s="386">
        <f t="shared" si="47"/>
        <v>0.23560590088730549</v>
      </c>
      <c r="O179" s="401">
        <f t="shared" si="48"/>
        <v>1.7847854726153467E-3</v>
      </c>
      <c r="P179" s="386">
        <f t="shared" si="49"/>
        <v>0.16106867286168416</v>
      </c>
      <c r="Q179" s="403">
        <f t="shared" si="52"/>
        <v>-7.1588215324936994E-3</v>
      </c>
      <c r="R179" s="403">
        <f t="shared" si="53"/>
        <v>0.20500739598018314</v>
      </c>
      <c r="S179" s="371">
        <f t="shared" si="54"/>
        <v>-2.4323846204555766E-4</v>
      </c>
      <c r="T179" s="403">
        <f t="shared" si="55"/>
        <v>0.80239466401435611</v>
      </c>
      <c r="U179" s="610">
        <f t="shared" si="56"/>
        <v>0.19760533598564389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0.21924455804269516</v>
      </c>
      <c r="C180" s="386">
        <f t="shared" si="44"/>
        <v>1.4945149915915334E-3</v>
      </c>
      <c r="D180" s="401">
        <f t="shared" si="45"/>
        <v>1.1831878016232977E-7</v>
      </c>
      <c r="E180" s="386">
        <f t="shared" si="41"/>
        <v>-2.2000567390601904E-2</v>
      </c>
      <c r="F180" s="401">
        <f t="shared" si="42"/>
        <v>-2.8002211421379115E-2</v>
      </c>
      <c r="G180" s="403"/>
      <c r="H180" s="403"/>
      <c r="I180" s="403"/>
      <c r="J180" s="375"/>
      <c r="L180" s="385">
        <v>0.85000000000000009</v>
      </c>
      <c r="M180" s="401">
        <f t="shared" si="46"/>
        <v>0.70282208428239756</v>
      </c>
      <c r="N180" s="386">
        <f t="shared" si="47"/>
        <v>0.21924455804269516</v>
      </c>
      <c r="O180" s="401">
        <f t="shared" si="48"/>
        <v>1.4945149915915334E-3</v>
      </c>
      <c r="P180" s="386">
        <f t="shared" si="49"/>
        <v>0.14376734784213571</v>
      </c>
      <c r="Q180" s="403">
        <f t="shared" si="52"/>
        <v>1.2268611721691438E-3</v>
      </c>
      <c r="R180" s="403">
        <f t="shared" si="53"/>
        <v>0.1829863565921559</v>
      </c>
      <c r="S180" s="371">
        <f t="shared" si="54"/>
        <v>-2.0369749145572464E-4</v>
      </c>
      <c r="T180" s="403">
        <f t="shared" si="55"/>
        <v>0.81599047972713068</v>
      </c>
      <c r="U180" s="610">
        <f t="shared" si="56"/>
        <v>0.18400952027286932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0.20352928050036395</v>
      </c>
      <c r="C181" s="386">
        <f t="shared" si="44"/>
        <v>1.2479445607696538E-3</v>
      </c>
      <c r="D181" s="401">
        <f t="shared" si="45"/>
        <v>8.8043411339278066E-8</v>
      </c>
      <c r="E181" s="386">
        <f t="shared" si="41"/>
        <v>-2.0563026453403035E-2</v>
      </c>
      <c r="F181" s="401">
        <f t="shared" si="42"/>
        <v>-2.6172516553258314E-2</v>
      </c>
      <c r="G181" s="403"/>
      <c r="H181" s="403"/>
      <c r="I181" s="403"/>
      <c r="J181" s="375"/>
      <c r="L181" s="385">
        <v>0.875</v>
      </c>
      <c r="M181" s="401">
        <f t="shared" si="46"/>
        <v>0.710573652341421</v>
      </c>
      <c r="N181" s="386">
        <f t="shared" si="47"/>
        <v>0.20352928050036395</v>
      </c>
      <c r="O181" s="401">
        <f t="shared" si="48"/>
        <v>1.2479445607696538E-3</v>
      </c>
      <c r="P181" s="386">
        <f t="shared" si="49"/>
        <v>0.12724780658640861</v>
      </c>
      <c r="Q181" s="403">
        <f t="shared" si="52"/>
        <v>1.0572316019288533E-2</v>
      </c>
      <c r="R181" s="403">
        <f t="shared" si="53"/>
        <v>0.16196036764313138</v>
      </c>
      <c r="S181" s="371">
        <f t="shared" si="54"/>
        <v>-1.7010443901005468E-4</v>
      </c>
      <c r="T181" s="403">
        <f t="shared" si="55"/>
        <v>0.82763742077659019</v>
      </c>
      <c r="U181" s="610">
        <f t="shared" si="56"/>
        <v>0.17236257922340981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0.18848361112670386</v>
      </c>
      <c r="C182" s="386">
        <f t="shared" si="44"/>
        <v>1.0391275132238253E-3</v>
      </c>
      <c r="D182" s="401">
        <f t="shared" si="45"/>
        <v>6.5323167319775166E-8</v>
      </c>
      <c r="E182" s="386">
        <f t="shared" si="41"/>
        <v>-1.9159490667074036E-2</v>
      </c>
      <c r="F182" s="401">
        <f t="shared" si="42"/>
        <v>-2.4386103269978851E-2</v>
      </c>
      <c r="G182" s="403"/>
      <c r="H182" s="403"/>
      <c r="I182" s="403"/>
      <c r="J182" s="375"/>
      <c r="L182" s="385">
        <v>0.90000000000000036</v>
      </c>
      <c r="M182" s="401">
        <f t="shared" si="46"/>
        <v>0.71697355714730238</v>
      </c>
      <c r="N182" s="386">
        <f t="shared" si="47"/>
        <v>0.18848361112670386</v>
      </c>
      <c r="O182" s="401">
        <f t="shared" si="48"/>
        <v>1.0391275132238253E-3</v>
      </c>
      <c r="P182" s="386">
        <f t="shared" si="49"/>
        <v>0.11153867701233912</v>
      </c>
      <c r="Q182" s="403">
        <f t="shared" si="52"/>
        <v>2.0911924383119899E-2</v>
      </c>
      <c r="R182" s="403">
        <f t="shared" si="53"/>
        <v>0.14196586660281532</v>
      </c>
      <c r="S182" s="371">
        <f t="shared" si="54"/>
        <v>-1.4165123699132366E-4</v>
      </c>
      <c r="T182" s="403">
        <f t="shared" si="55"/>
        <v>0.83726386025105615</v>
      </c>
      <c r="U182" s="610">
        <f t="shared" si="56"/>
        <v>0.16273613974894385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0.17412543844742734</v>
      </c>
      <c r="C183" s="386">
        <f t="shared" si="44"/>
        <v>8.628171531117057E-4</v>
      </c>
      <c r="D183" s="401">
        <f t="shared" si="45"/>
        <v>4.8324136858735045E-8</v>
      </c>
      <c r="E183" s="386">
        <f t="shared" si="41"/>
        <v>-1.7797123532482532E-2</v>
      </c>
      <c r="F183" s="401">
        <f t="shared" si="42"/>
        <v>-2.2652089239383159E-2</v>
      </c>
      <c r="G183" s="403"/>
      <c r="H183" s="403"/>
      <c r="I183" s="403"/>
      <c r="J183" s="375"/>
      <c r="L183" s="385">
        <v>0.92500000000000027</v>
      </c>
      <c r="M183" s="401">
        <f t="shared" si="46"/>
        <v>0.7219874122186285</v>
      </c>
      <c r="N183" s="386">
        <f t="shared" si="47"/>
        <v>0.17412543844742734</v>
      </c>
      <c r="O183" s="401">
        <f t="shared" si="48"/>
        <v>8.628171531117057E-4</v>
      </c>
      <c r="P183" s="386">
        <f t="shared" si="49"/>
        <v>9.6662094885664532E-2</v>
      </c>
      <c r="Q183" s="403">
        <f t="shared" si="52"/>
        <v>3.2276038911602509E-2</v>
      </c>
      <c r="R183" s="403">
        <f t="shared" si="53"/>
        <v>0.1230310277624042</v>
      </c>
      <c r="S183" s="371">
        <f t="shared" si="54"/>
        <v>-1.1762458347166806E-4</v>
      </c>
      <c r="T183" s="403">
        <f t="shared" si="55"/>
        <v>0.84481055790946491</v>
      </c>
      <c r="U183" s="610">
        <f t="shared" si="56"/>
        <v>0.15518944209053509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0.16046717576869041</v>
      </c>
      <c r="C184" s="386">
        <f t="shared" si="44"/>
        <v>7.1440252194426845E-4</v>
      </c>
      <c r="D184" s="401">
        <f t="shared" si="45"/>
        <v>3.564402983879944E-8</v>
      </c>
      <c r="E184" s="386">
        <f t="shared" si="41"/>
        <v>-1.648186611431984E-2</v>
      </c>
      <c r="F184" s="401">
        <f t="shared" si="42"/>
        <v>-2.0978036218702343E-2</v>
      </c>
      <c r="G184" s="403"/>
      <c r="H184" s="403"/>
      <c r="I184" s="403"/>
      <c r="J184" s="375"/>
      <c r="L184" s="385">
        <v>0.95000000000000018</v>
      </c>
      <c r="M184" s="401">
        <f t="shared" si="46"/>
        <v>0.72558820483364572</v>
      </c>
      <c r="N184" s="386">
        <f t="shared" si="47"/>
        <v>0.16046717576869041</v>
      </c>
      <c r="O184" s="401">
        <f t="shared" si="48"/>
        <v>7.1440252194426845E-4</v>
      </c>
      <c r="P184" s="386">
        <f t="shared" si="49"/>
        <v>8.2633862424804874E-2</v>
      </c>
      <c r="Q184" s="403">
        <f t="shared" si="52"/>
        <v>4.4690432109077194E-2</v>
      </c>
      <c r="R184" s="403">
        <f t="shared" si="53"/>
        <v>0.1051759641059528</v>
      </c>
      <c r="S184" s="371">
        <f t="shared" si="54"/>
        <v>-9.7397340134656568E-5</v>
      </c>
      <c r="T184" s="403">
        <f t="shared" si="55"/>
        <v>0.85023100112510464</v>
      </c>
      <c r="U184" s="610">
        <f t="shared" si="56"/>
        <v>0.14976899887489536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0.14751598890812156</v>
      </c>
      <c r="C185" s="386">
        <f t="shared" si="44"/>
        <v>5.8984708926956841E-4</v>
      </c>
      <c r="D185" s="401">
        <f t="shared" si="45"/>
        <v>2.6214081794151411E-8</v>
      </c>
      <c r="E185" s="386">
        <f t="shared" si="41"/>
        <v>-1.5218522744416724E-2</v>
      </c>
      <c r="F185" s="401">
        <f t="shared" si="42"/>
        <v>-1.9370059137305048E-2</v>
      </c>
      <c r="G185" s="403"/>
      <c r="H185" s="403"/>
      <c r="I185" s="403"/>
      <c r="J185" s="375"/>
      <c r="L185" s="385">
        <v>0.97500000000000009</v>
      </c>
      <c r="M185" s="401">
        <f t="shared" si="46"/>
        <v>0.72775649628328543</v>
      </c>
      <c r="N185" s="386">
        <f t="shared" si="47"/>
        <v>0.14751598890812156</v>
      </c>
      <c r="O185" s="401">
        <f t="shared" si="48"/>
        <v>5.8984708926956841E-4</v>
      </c>
      <c r="P185" s="386">
        <f t="shared" si="49"/>
        <v>6.946366114216232E-2</v>
      </c>
      <c r="Q185" s="403">
        <f t="shared" si="52"/>
        <v>5.8175752435403703E-2</v>
      </c>
      <c r="R185" s="403">
        <f t="shared" si="53"/>
        <v>8.8412998213708807E-2</v>
      </c>
      <c r="S185" s="371">
        <f t="shared" si="54"/>
        <v>-8.0420294694051408E-5</v>
      </c>
      <c r="T185" s="403">
        <f t="shared" si="55"/>
        <v>0.85349166964558154</v>
      </c>
      <c r="U185" s="610">
        <f t="shared" si="56"/>
        <v>0.14650833035441846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0.13527406719827645</v>
      </c>
      <c r="C186" s="386">
        <f t="shared" si="44"/>
        <v>4.8563076127139393E-4</v>
      </c>
      <c r="D186" s="401">
        <f t="shared" si="45"/>
        <v>1.9222373748295496E-8</v>
      </c>
      <c r="E186" s="386">
        <f t="shared" ref="E186" si="57">C186+$B$13*B186+$B$13*D186</f>
        <v>-1.4010848046674717E-2</v>
      </c>
      <c r="F186" s="401">
        <f t="shared" si="42"/>
        <v>-1.7832936861591927E-2</v>
      </c>
      <c r="G186" s="403"/>
      <c r="H186" s="403"/>
      <c r="I186" s="403"/>
      <c r="J186" s="375"/>
      <c r="L186" s="385">
        <v>1</v>
      </c>
      <c r="M186" s="401">
        <f t="shared" si="46"/>
        <v>0.72848056563614294</v>
      </c>
      <c r="N186" s="386">
        <f t="shared" si="47"/>
        <v>0.13527406719827645</v>
      </c>
      <c r="O186" s="401">
        <f t="shared" si="48"/>
        <v>4.8563076127139393E-4</v>
      </c>
      <c r="P186" s="386">
        <f t="shared" si="49"/>
        <v>5.7155313655757364E-2</v>
      </c>
      <c r="Q186" s="403">
        <f t="shared" si="52"/>
        <v>7.2746995494645209E-2</v>
      </c>
      <c r="R186" s="403">
        <f t="shared" si="53"/>
        <v>7.2746995494645195E-2</v>
      </c>
      <c r="S186" s="371">
        <f t="shared" si="54"/>
        <v>-6.6214348610619674E-5</v>
      </c>
      <c r="T186" s="403">
        <f t="shared" si="55"/>
        <v>0.85457222335932026</v>
      </c>
      <c r="U186" s="610">
        <f t="shared" si="56"/>
        <v>0.14542777664067974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0.13527406719827645</v>
      </c>
      <c r="C187" s="386">
        <f t="shared" si="44"/>
        <v>0.72848056563614294</v>
      </c>
      <c r="D187" s="403">
        <f t="shared" si="45"/>
        <v>0.13527406719827645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0.72775649628328543</v>
      </c>
      <c r="N187" s="386">
        <f t="shared" si="47"/>
        <v>0.12373893196814884</v>
      </c>
      <c r="O187" s="401">
        <f t="shared" si="48"/>
        <v>3.986954829700573E-4</v>
      </c>
      <c r="P187" s="386">
        <f t="shared" si="49"/>
        <v>4.5707088725745783E-2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6.9388939039072284E-15</v>
      </c>
      <c r="C188" s="380">
        <f t="shared" si="44"/>
        <v>1.9222373748295496E-8</v>
      </c>
      <c r="D188" s="410">
        <f t="shared" si="45"/>
        <v>4.8563076127139393E-4</v>
      </c>
      <c r="E188" s="380">
        <f>C188+$B$13*B188+$B$13*D188</f>
        <v>-5.2022792661316187E-5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0.72558820483364572</v>
      </c>
      <c r="N188" s="386">
        <f t="shared" si="47"/>
        <v>0.11290377638098337</v>
      </c>
      <c r="O188" s="401">
        <f t="shared" si="48"/>
        <v>3.2639460543182341E-4</v>
      </c>
      <c r="P188" s="386">
        <f t="shared" si="49"/>
        <v>3.5112043421692322E-2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4.8563076127139393E-4</v>
      </c>
      <c r="C189" s="392">
        <f t="shared" si="44"/>
        <v>1.9222373748295496E-8</v>
      </c>
      <c r="D189" s="402">
        <f t="shared" si="45"/>
        <v>6.9388939039072284E-15</v>
      </c>
      <c r="E189" s="392">
        <f>C189+$B$13*B189+$B$13*D189</f>
        <v>-5.2022792661316187E-5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0.72198741221862828</v>
      </c>
      <c r="N189" s="386">
        <f t="shared" si="47"/>
        <v>0.10275783031119073</v>
      </c>
      <c r="O189" s="401">
        <f t="shared" si="48"/>
        <v>2.664460987588102E-4</v>
      </c>
      <c r="P189" s="386">
        <f t="shared" si="49"/>
        <v>2.5358396109896417E-2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0.71697355714730215</v>
      </c>
      <c r="N190" s="386">
        <f t="shared" si="47"/>
        <v>9.3286743878450651E-2</v>
      </c>
      <c r="O190" s="401">
        <f t="shared" si="48"/>
        <v>2.1688961440047283E-4</v>
      </c>
      <c r="P190" s="386">
        <f t="shared" si="49"/>
        <v>1.6429923863325285E-2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0.25151662844365619</v>
      </c>
      <c r="C191" s="444">
        <f t="shared" si="44"/>
        <v>0.68411091155834891</v>
      </c>
      <c r="D191" s="443">
        <f t="shared" si="45"/>
        <v>6.2175647625737629E-2</v>
      </c>
      <c r="E191" s="444">
        <f>C191+$B$13*B191+$B$13*D191</f>
        <v>0.65049446991323157</v>
      </c>
      <c r="F191" s="443">
        <f t="shared" ref="F191:F197" si="58">$B$14*E191</f>
        <v>0.82794608664180924</v>
      </c>
      <c r="G191" s="443">
        <f>F192</f>
        <v>-1.4186951593135287E-2</v>
      </c>
      <c r="H191" s="443">
        <f>1-G191</f>
        <v>1.0141869515931352</v>
      </c>
      <c r="I191" s="443">
        <f>F193</f>
        <v>0.22653127394126607</v>
      </c>
      <c r="J191" s="445">
        <f>1-I191</f>
        <v>0.77346872605873396</v>
      </c>
      <c r="K191" s="442"/>
      <c r="L191" s="385">
        <v>1.125</v>
      </c>
      <c r="M191" s="401">
        <f t="shared" si="46"/>
        <v>0.710573652341421</v>
      </c>
      <c r="N191" s="386">
        <f t="shared" si="47"/>
        <v>8.4472983318449435E-2</v>
      </c>
      <c r="O191" s="401">
        <f t="shared" si="48"/>
        <v>1.7604733597148536E-4</v>
      </c>
      <c r="P191" s="386">
        <f t="shared" si="49"/>
        <v>8.3063779341196742E-3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0.68411091155834891</v>
      </c>
      <c r="C192" s="444">
        <f t="shared" si="44"/>
        <v>6.2175647625737629E-2</v>
      </c>
      <c r="D192" s="443">
        <f t="shared" si="45"/>
        <v>9.3804573860545304E-5</v>
      </c>
      <c r="E192" s="444">
        <f>C192+$B$13*B192+$B$13*D192</f>
        <v>-1.1146297693962911E-2</v>
      </c>
      <c r="F192" s="443">
        <f t="shared" si="58"/>
        <v>-1.4186951593135287E-2</v>
      </c>
      <c r="L192" s="385">
        <v>1.1500000000000004</v>
      </c>
      <c r="M192" s="401">
        <f t="shared" si="46"/>
        <v>0.70282208428239734</v>
      </c>
      <c r="N192" s="386">
        <f t="shared" si="47"/>
        <v>7.6296233049480244E-2</v>
      </c>
      <c r="O192" s="401">
        <f t="shared" si="48"/>
        <v>1.4248850551479286E-4</v>
      </c>
      <c r="P192" s="386">
        <f t="shared" si="49"/>
        <v>9.6391108155872616E-4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2.1027982536384604E-3</v>
      </c>
      <c r="C193" s="444">
        <f t="shared" si="44"/>
        <v>0.25151662844365619</v>
      </c>
      <c r="D193" s="443">
        <f t="shared" si="45"/>
        <v>0.68411091155834891</v>
      </c>
      <c r="E193" s="444">
        <f>C193+$B$13*B193+$B$13*D193</f>
        <v>0.17797939182112893</v>
      </c>
      <c r="F193" s="443">
        <f t="shared" si="58"/>
        <v>0.22653127394126607</v>
      </c>
      <c r="L193" s="385">
        <v>1.1749999999999998</v>
      </c>
      <c r="M193" s="401">
        <f t="shared" si="46"/>
        <v>0.69376035752905807</v>
      </c>
      <c r="N193" s="386">
        <f t="shared" si="47"/>
        <v>6.8733798081828834E-2</v>
      </c>
      <c r="O193" s="401">
        <f t="shared" si="48"/>
        <v>1.1499747109250391E-4</v>
      </c>
      <c r="P193" s="386">
        <f t="shared" si="49"/>
        <v>-5.624489194545299E-3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0.68343678502258021</v>
      </c>
      <c r="N194" s="386">
        <f t="shared" si="47"/>
        <v>6.1761001299821761E-2</v>
      </c>
      <c r="O194" s="401">
        <f t="shared" si="48"/>
        <v>9.2545070671135043E-5</v>
      </c>
      <c r="P194" s="386">
        <f t="shared" si="49"/>
        <v>-1.1488567117103082E-2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0.18265702689523294</v>
      </c>
      <c r="C195" s="444">
        <f t="shared" si="44"/>
        <v>0.71914710544273386</v>
      </c>
      <c r="D195" s="443">
        <f t="shared" si="45"/>
        <v>9.6995250805789801E-2</v>
      </c>
      <c r="E195" s="444">
        <f>C195+$B$13*B195+$B$13*D195</f>
        <v>0.6891785177807892</v>
      </c>
      <c r="F195" s="443">
        <f t="shared" si="58"/>
        <v>0.8771829480277038</v>
      </c>
      <c r="G195" s="443">
        <f>F196</f>
        <v>2.5333077699511614E-2</v>
      </c>
      <c r="H195" s="443">
        <f>1-G195</f>
        <v>0.97466692230048835</v>
      </c>
      <c r="I195" s="443">
        <f>F197</f>
        <v>0.13426346730785665</v>
      </c>
      <c r="J195" s="445">
        <f>1-I195</f>
        <v>0.86573653269214335</v>
      </c>
      <c r="L195" s="385">
        <v>1.2250000000000005</v>
      </c>
      <c r="M195" s="401">
        <f t="shared" si="46"/>
        <v>0.67190612618825862</v>
      </c>
      <c r="N195" s="386">
        <f t="shared" si="47"/>
        <v>5.5351570610191747E-2</v>
      </c>
      <c r="O195" s="401">
        <f t="shared" si="48"/>
        <v>7.4263145385222717E-5</v>
      </c>
      <c r="P195" s="386">
        <f t="shared" si="49"/>
        <v>-1.666036996975576E-2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0.71914710544273386</v>
      </c>
      <c r="C196" s="444">
        <f t="shared" si="44"/>
        <v>9.6995250805789801E-2</v>
      </c>
      <c r="D196" s="443">
        <f t="shared" si="45"/>
        <v>2.3557844444549447E-4</v>
      </c>
      <c r="E196" s="444">
        <f>C196+$B$13*B196+$B$13*D196</f>
        <v>1.9903502432452182E-2</v>
      </c>
      <c r="F196" s="443">
        <f t="shared" si="58"/>
        <v>2.5333077699511614E-2</v>
      </c>
      <c r="L196" s="385">
        <v>1.25</v>
      </c>
      <c r="M196" s="401">
        <f t="shared" si="46"/>
        <v>0.65922917507461776</v>
      </c>
      <c r="N196" s="386">
        <f t="shared" si="47"/>
        <v>4.9478011479343664E-2</v>
      </c>
      <c r="O196" s="401">
        <f t="shared" si="48"/>
        <v>5.9421961281447278E-5</v>
      </c>
      <c r="P196" s="386">
        <f t="shared" si="49"/>
        <v>-2.1173829003479677E-2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9.6497434703840534E-4</v>
      </c>
      <c r="C197" s="444">
        <f t="shared" si="44"/>
        <v>0.18265702689523294</v>
      </c>
      <c r="D197" s="443">
        <f t="shared" si="45"/>
        <v>0.71914710544273386</v>
      </c>
      <c r="E197" s="444">
        <f>C197+$B$13*B197+$B$13*D197</f>
        <v>0.10548711371942412</v>
      </c>
      <c r="F197" s="443">
        <f t="shared" si="58"/>
        <v>0.13426346730785665</v>
      </c>
      <c r="L197" s="385">
        <v>1.2750000000000004</v>
      </c>
      <c r="M197" s="401">
        <f t="shared" si="46"/>
        <v>0.64547230123788324</v>
      </c>
      <c r="N197" s="386">
        <f t="shared" si="47"/>
        <v>4.4111960959896557E-2</v>
      </c>
      <c r="O197" s="401">
        <f t="shared" si="48"/>
        <v>4.7410311434348262E-5</v>
      </c>
      <c r="P197" s="386">
        <f t="shared" si="49"/>
        <v>-2.5064354077169289E-2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0.63070694657965642</v>
      </c>
      <c r="N198" s="386">
        <f t="shared" si="47"/>
        <v>3.9224519917054723E-2</v>
      </c>
      <c r="O198" s="401">
        <f t="shared" si="48"/>
        <v>3.7718068807812699E-5</v>
      </c>
      <c r="P198" s="386">
        <f t="shared" si="49"/>
        <v>-2.836844564080198E-2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0.61500908187034242</v>
      </c>
      <c r="N199" s="386">
        <f t="shared" si="47"/>
        <v>3.4786560791805199E-2</v>
      </c>
      <c r="O199" s="401">
        <f t="shared" si="48"/>
        <v>2.9920963377616516E-5</v>
      </c>
      <c r="P199" s="386">
        <f t="shared" si="49"/>
        <v>-3.1123327099910621E-2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0.59845862723007703</v>
      </c>
      <c r="N200" s="386">
        <f t="shared" si="47"/>
        <v>3.0769008865350111E-2</v>
      </c>
      <c r="O200" s="401">
        <f t="shared" si="48"/>
        <v>2.3667363896417992E-5</v>
      </c>
      <c r="P200" s="386">
        <f t="shared" si="49"/>
        <v>-3.3366600031196729E-2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0.58113884137940719</v>
      </c>
      <c r="N201" s="386">
        <f t="shared" si="47"/>
        <v>2.7143095603381961E-2</v>
      </c>
      <c r="O201" s="401">
        <f t="shared" si="48"/>
        <v>1.8666854402604738E-5</v>
      </c>
      <c r="P201" s="386">
        <f t="shared" si="49"/>
        <v>-3.5135924163881595E-2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0.5631356849986322</v>
      </c>
      <c r="N202" s="386">
        <f t="shared" si="47"/>
        <v>2.3880583247170906E-2</v>
      </c>
      <c r="O202" s="401">
        <f t="shared" si="48"/>
        <v>1.4680407395661899E-5</v>
      </c>
      <c r="P202" s="386">
        <f t="shared" si="49"/>
        <v>-3.6468723510737211E-2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0.54453716403068464</v>
      </c>
      <c r="N203" s="386">
        <f t="shared" si="47"/>
        <v>2.0953960370015901E-2</v>
      </c>
      <c r="O203" s="401">
        <f t="shared" si="48"/>
        <v>1.151196884924266E-5</v>
      </c>
      <c r="P203" s="386">
        <f t="shared" si="49"/>
        <v>-3.7401919535725581E-2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0.5254326592100701</v>
      </c>
      <c r="N204" s="386">
        <f t="shared" si="47"/>
        <v>1.8336608623390094E-2</v>
      </c>
      <c r="O204" s="401">
        <f t="shared" si="48"/>
        <v>9.0012843468323389E-6</v>
      </c>
      <c r="P204" s="386">
        <f t="shared" si="49"/>
        <v>-3.7971691788879804E-2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0.50591224848209559</v>
      </c>
      <c r="N205" s="386">
        <f t="shared" si="47"/>
        <v>1.6002941350064526E-2</v>
      </c>
      <c r="O205" s="401">
        <f t="shared" si="48"/>
        <v>7.0178101162499118E-6</v>
      </c>
      <c r="P205" s="386">
        <f t="shared" si="49"/>
        <v>-3.8213266028565528E-2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0.48606602927529385</v>
      </c>
      <c r="N206" s="386">
        <f t="shared" si="47"/>
        <v>1.3928515136556907E-2</v>
      </c>
      <c r="O206" s="401">
        <f t="shared" si="48"/>
        <v>5.4555672306944025E-6</v>
      </c>
      <c r="P206" s="386">
        <f t="shared" si="49"/>
        <v>-3.8160729489758335E-2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0.46598344779025203</v>
      </c>
      <c r="N207" s="386">
        <f t="shared" si="47"/>
        <v>1.2090115711378413E-2</v>
      </c>
      <c r="O207" s="401">
        <f t="shared" si="48"/>
        <v>4.2288114137090105E-6</v>
      </c>
      <c r="P207" s="386">
        <f t="shared" si="49"/>
        <v>-3.7846872645830594E-2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0.44575264255664487</v>
      </c>
      <c r="N208" s="386">
        <f t="shared" si="47"/>
        <v>1.0465819867494452E-2</v>
      </c>
      <c r="O208" s="401">
        <f t="shared" si="48"/>
        <v>3.268404499490174E-6</v>
      </c>
      <c r="P208" s="386">
        <f t="shared" si="49"/>
        <v>-3.7303056550350697E-2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0.42545980947675693</v>
      </c>
      <c r="N209" s="386">
        <f t="shared" si="47"/>
        <v>9.0350352976541481E-3</v>
      </c>
      <c r="O209" s="401">
        <f t="shared" si="48"/>
        <v>2.5187864839404384E-6</v>
      </c>
      <c r="P209" s="386">
        <f t="shared" si="49"/>
        <v>-3.6559104632947925E-2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0.405188595411273</v>
      </c>
      <c r="N210" s="386">
        <f t="shared" si="47"/>
        <v>7.7785203817625215E-3</v>
      </c>
      <c r="O210" s="401">
        <f t="shared" si="48"/>
        <v>1.9354591307974012E-6</v>
      </c>
      <c r="P210" s="386">
        <f t="shared" si="49"/>
        <v>-3.5643217656651439E-2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0.38501952706825415</v>
      </c>
      <c r="N211" s="386">
        <f t="shared" si="47"/>
        <v>6.6783860595357458E-3</v>
      </c>
      <c r="O211" s="401">
        <f t="shared" si="48"/>
        <v>1.48290320117761E-6</v>
      </c>
      <c r="P211" s="386">
        <f t="shared" si="49"/>
        <v>-3.4581910419636618E-2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0.36502948153000703</v>
      </c>
      <c r="N212" s="386">
        <f t="shared" si="47"/>
        <v>5.7180819636264979E-3</v>
      </c>
      <c r="O212" s="401">
        <f t="shared" si="48"/>
        <v>1.1328615110439699E-6</v>
      </c>
      <c r="P212" s="386">
        <f t="shared" si="49"/>
        <v>-3.33999686977779E-2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0.345291204199833</v>
      </c>
      <c r="N213" s="386">
        <f t="shared" si="47"/>
        <v>4.8823689833726869E-3</v>
      </c>
      <c r="O213" s="401">
        <f t="shared" si="48"/>
        <v>8.6292919482255925E-7</v>
      </c>
      <c r="P213" s="386">
        <f t="shared" si="49"/>
        <v>-3.2120424871191787E-2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0.32587287928040798</v>
      </c>
      <c r="N214" s="386">
        <f t="shared" si="47"/>
        <v>4.1572803830283167E-3</v>
      </c>
      <c r="O214" s="401">
        <f t="shared" si="48"/>
        <v>6.5540077021086773E-7</v>
      </c>
      <c r="P214" s="386">
        <f t="shared" si="49"/>
        <v>-3.0764550653304221E-2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0.30683775712063027</v>
      </c>
      <c r="N215" s="386">
        <f t="shared" si="47"/>
        <v>3.5300735168482533E-3</v>
      </c>
      <c r="O215" s="401">
        <f t="shared" si="48"/>
        <v>4.9633091053769007E-7</v>
      </c>
      <c r="P215" s="386">
        <f t="shared" si="49"/>
        <v>-2.9351865340204276E-2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0.28824384190418845</v>
      </c>
      <c r="N216" s="386">
        <f t="shared" si="47"/>
        <v>2.9891740729161009E-3</v>
      </c>
      <c r="O216" s="401">
        <f t="shared" si="48"/>
        <v>3.7477227715632111E-7</v>
      </c>
      <c r="P216" s="386">
        <f t="shared" si="49"/>
        <v>-2.7900158016674271E-2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0.27014364221998449</v>
      </c>
      <c r="N217" s="386">
        <f t="shared" si="47"/>
        <v>2.5241146442754325E-3</v>
      </c>
      <c r="O217" s="401">
        <f t="shared" si="48"/>
        <v>2.8215941128006961E-7</v>
      </c>
      <c r="P217" s="386">
        <f t="shared" si="49"/>
        <v>-2.6425522189224501E-2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0.25258398607303378</v>
      </c>
      <c r="N218" s="386">
        <f t="shared" si="47"/>
        <v>2.1254692756729199E-3</v>
      </c>
      <c r="O218" s="401">
        <f t="shared" si="48"/>
        <v>2.1181259568514577E-7</v>
      </c>
      <c r="P218" s="386">
        <f t="shared" si="49"/>
        <v>-2.4942401362055801E-2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0.23560590088730549</v>
      </c>
      <c r="N219" s="386">
        <f t="shared" ref="N219:N266" si="60">0.5*SIGN(2*L219+$B$6)*ERF((2.563*(ABS(2*L219+$B$6)))/(2*SQRT(2)*$B$7))-0.5*SIGN(2*L219-$B$6)*ERF((2.563*(ABS(2*L219-$B$6)))/(2*SQRT(2)*$B$7))</f>
        <v>1.7847854726153467E-3</v>
      </c>
      <c r="O219" s="401">
        <f t="shared" ref="O219:O266" si="61">0.5*SIGN(2*(L219+$B$6)+$B$6)*ERF((2.563*(ABS(2*(L219+$B$6)+$B$6)))/(2*SQRT(2)*$B$7))-0.5*SIGN(2*(L219+$B$6)-$B$6)*ERF((2.563*(ABS(2*(L219+$B$6)-$B$6)))/(2*SQRT(2)*$B$7))</f>
        <v>1.5853983920122161E-7</v>
      </c>
      <c r="P219" s="386">
        <f t="shared" ref="P219:P266" si="62">N219+$B$13*M219+$B$13*O219</f>
        <v>-2.3463644126003699E-2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0.21924455804269483</v>
      </c>
      <c r="N220" s="386">
        <f t="shared" si="60"/>
        <v>1.4945149915915334E-3</v>
      </c>
      <c r="O220" s="401">
        <f t="shared" si="61"/>
        <v>1.1831878016232977E-7</v>
      </c>
      <c r="P220" s="386">
        <f t="shared" si="62"/>
        <v>-2.2000567390601869E-2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0.20352928050036395</v>
      </c>
      <c r="N221" s="386">
        <f t="shared" si="60"/>
        <v>1.2479445607696538E-3</v>
      </c>
      <c r="O221" s="401">
        <f t="shared" si="61"/>
        <v>8.8043411339278066E-8</v>
      </c>
      <c r="P221" s="386">
        <f t="shared" si="62"/>
        <v>-2.0563026453403035E-2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0.18848361112670386</v>
      </c>
      <c r="N222" s="386">
        <f t="shared" si="60"/>
        <v>1.0391275132238253E-3</v>
      </c>
      <c r="O222" s="401">
        <f t="shared" si="61"/>
        <v>6.5323167319775166E-8</v>
      </c>
      <c r="P222" s="386">
        <f t="shared" si="62"/>
        <v>-1.9159490667074036E-2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0.17412543844742717</v>
      </c>
      <c r="N223" s="386">
        <f t="shared" si="60"/>
        <v>8.6281715311165019E-4</v>
      </c>
      <c r="O223" s="401">
        <f t="shared" si="61"/>
        <v>4.8324136858735045E-8</v>
      </c>
      <c r="P223" s="386">
        <f t="shared" si="62"/>
        <v>-1.779712353248257E-2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0.16046717576869041</v>
      </c>
      <c r="N224" s="386">
        <f t="shared" si="60"/>
        <v>7.1440252194426845E-4</v>
      </c>
      <c r="O224" s="401">
        <f t="shared" si="61"/>
        <v>3.564402983879944E-8</v>
      </c>
      <c r="P224" s="386">
        <f t="shared" si="62"/>
        <v>-1.648186611431984E-2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0.14751598890812129</v>
      </c>
      <c r="N225" s="386">
        <f t="shared" si="60"/>
        <v>5.8984708926956841E-4</v>
      </c>
      <c r="O225" s="401">
        <f t="shared" si="61"/>
        <v>2.6214081794151411E-8</v>
      </c>
      <c r="P225" s="386">
        <f t="shared" si="62"/>
        <v>-1.5218522744416693E-2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0.13527406719827645</v>
      </c>
      <c r="N226" s="386">
        <f t="shared" si="60"/>
        <v>4.8563076127139393E-4</v>
      </c>
      <c r="O226" s="401">
        <f t="shared" si="61"/>
        <v>1.9222373748295496E-8</v>
      </c>
      <c r="P226" s="386">
        <f t="shared" si="62"/>
        <v>-1.4010848046674717E-2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0.12373893196814884</v>
      </c>
      <c r="N227" s="386">
        <f t="shared" si="60"/>
        <v>3.986954829700573E-4</v>
      </c>
      <c r="O227" s="401">
        <f t="shared" si="61"/>
        <v>1.405410737786994E-8</v>
      </c>
      <c r="P227" s="386">
        <f t="shared" si="62"/>
        <v>-1.2861634386501505E-2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0.11290377638098292</v>
      </c>
      <c r="N228" s="386">
        <f t="shared" si="60"/>
        <v>3.2639460543182341E-4</v>
      </c>
      <c r="O228" s="401">
        <f t="shared" si="61"/>
        <v>1.0245255255281194E-8</v>
      </c>
      <c r="P228" s="386">
        <f t="shared" si="62"/>
        <v>-1.1772798916929905E-2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0.10275783031119073</v>
      </c>
      <c r="N229" s="386">
        <f t="shared" si="60"/>
        <v>2.664460987588102E-4</v>
      </c>
      <c r="O229" s="401">
        <f t="shared" si="61"/>
        <v>7.4467190747107281E-9</v>
      </c>
      <c r="P229" s="386">
        <f t="shared" si="62"/>
        <v>-1.0745469463366962E-2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9.3286743878450651E-2</v>
      </c>
      <c r="N230" s="386">
        <f t="shared" si="60"/>
        <v>2.1688961440047283E-4</v>
      </c>
      <c r="O230" s="401">
        <f t="shared" si="61"/>
        <v>5.3967119661990637E-9</v>
      </c>
      <c r="P230" s="386">
        <f t="shared" si="62"/>
        <v>-9.7800685592763E-3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8.4472983318449435E-2</v>
      </c>
      <c r="N231" s="386">
        <f t="shared" si="60"/>
        <v>1.7604733597148536E-4</v>
      </c>
      <c r="O231" s="401">
        <f t="shared" si="61"/>
        <v>3.8995547346765136E-9</v>
      </c>
      <c r="P231" s="386">
        <f t="shared" si="62"/>
        <v>-8.8763950160824674E-3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7.6296233049480244E-2</v>
      </c>
      <c r="N232" s="386">
        <f t="shared" si="60"/>
        <v>1.4248850551479286E-4</v>
      </c>
      <c r="O232" s="401">
        <f t="shared" si="61"/>
        <v>2.8094528370381511E-9</v>
      </c>
      <c r="P232" s="386">
        <f t="shared" si="62"/>
        <v>-8.0337024821350161E-3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6.8733798081828612E-2</v>
      </c>
      <c r="N233" s="386">
        <f t="shared" si="60"/>
        <v>1.1499747109250391E-4</v>
      </c>
      <c r="O233" s="401">
        <f t="shared" si="61"/>
        <v>2.0181287752052413E-9</v>
      </c>
      <c r="P233" s="386">
        <f t="shared" si="62"/>
        <v>-7.2507745174923846E-3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6.1761001299821761E-2</v>
      </c>
      <c r="N234" s="386">
        <f t="shared" si="60"/>
        <v>9.2545070671135043E-5</v>
      </c>
      <c r="O234" s="401">
        <f t="shared" si="61"/>
        <v>1.4454260566232335E-9</v>
      </c>
      <c r="P234" s="386">
        <f t="shared" si="62"/>
        <v>-6.5259957832651911E-3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5.5351570610191747E-2</v>
      </c>
      <c r="N235" s="386">
        <f t="shared" si="60"/>
        <v>7.4263145385222717E-5</v>
      </c>
      <c r="O235" s="401">
        <f t="shared" si="61"/>
        <v>1.0321962173875932E-9</v>
      </c>
      <c r="P235" s="386">
        <f t="shared" si="62"/>
        <v>-5.8574190158620157E-3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4.9478011479343664E-2</v>
      </c>
      <c r="N236" s="386">
        <f t="shared" si="60"/>
        <v>5.9421961281447278E-5</v>
      </c>
      <c r="O236" s="401">
        <f t="shared" si="61"/>
        <v>7.3493250374312424E-10</v>
      </c>
      <c r="P236" s="386">
        <f t="shared" si="62"/>
        <v>-5.2428275271620452E-3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4.4111960959896557E-2</v>
      </c>
      <c r="N237" s="386">
        <f t="shared" si="60"/>
        <v>4.7410311434348262E-5</v>
      </c>
      <c r="O237" s="401">
        <f t="shared" si="61"/>
        <v>5.2173620979090174E-10</v>
      </c>
      <c r="P237" s="386">
        <f t="shared" si="62"/>
        <v>-4.6797930407799521E-3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3.9224519917054557E-2</v>
      </c>
      <c r="N238" s="386">
        <f t="shared" si="60"/>
        <v>3.7718068807812699E-5</v>
      </c>
      <c r="O238" s="401">
        <f t="shared" si="61"/>
        <v>3.6929409530372936E-10</v>
      </c>
      <c r="P238" s="386">
        <f t="shared" si="62"/>
        <v>-4.1657287415053238E-3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3.4786560791805199E-2</v>
      </c>
      <c r="N239" s="386">
        <f t="shared" si="60"/>
        <v>2.9920963377616516E-5</v>
      </c>
      <c r="O239" s="401">
        <f t="shared" si="61"/>
        <v>2.6062207947319393E-10</v>
      </c>
      <c r="P239" s="386">
        <f t="shared" si="62"/>
        <v>-3.6979374789977491E-3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3.0769008865350111E-2</v>
      </c>
      <c r="N240" s="386">
        <f t="shared" si="60"/>
        <v>2.3667363896417992E-5</v>
      </c>
      <c r="O240" s="401">
        <f t="shared" si="61"/>
        <v>1.8338630614067597E-10</v>
      </c>
      <c r="P240" s="386">
        <f t="shared" si="62"/>
        <v>-3.2736551271939324E-3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2.7143095603381961E-2</v>
      </c>
      <c r="N241" s="386">
        <f t="shared" si="60"/>
        <v>1.8666854402604738E-5</v>
      </c>
      <c r="O241" s="401">
        <f t="shared" si="61"/>
        <v>1.2865869480904735E-10</v>
      </c>
      <c r="P241" s="386">
        <f t="shared" si="62"/>
        <v>-2.8900891569890461E-3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2.3880583247170906E-2</v>
      </c>
      <c r="N242" s="386">
        <f t="shared" si="60"/>
        <v>1.4680407395661899E-5</v>
      </c>
      <c r="O242" s="401">
        <f t="shared" si="61"/>
        <v>8.9996843311013208E-11</v>
      </c>
      <c r="P242" s="386">
        <f t="shared" si="62"/>
        <v>-2.5444525309865169E-3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2.0953960370015789E-2</v>
      </c>
      <c r="N243" s="386">
        <f t="shared" si="60"/>
        <v>1.151196884924266E-5</v>
      </c>
      <c r="O243" s="401">
        <f t="shared" si="61"/>
        <v>6.2766958297544306E-11</v>
      </c>
      <c r="P243" s="386">
        <f t="shared" si="62"/>
        <v>-2.2339930749756651E-3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1.8336608623390094E-2</v>
      </c>
      <c r="N244" s="386">
        <f t="shared" si="60"/>
        <v>9.0012843468323389E-6</v>
      </c>
      <c r="O244" s="401">
        <f t="shared" si="61"/>
        <v>4.3646530833996167E-11</v>
      </c>
      <c r="P244" s="386">
        <f t="shared" si="62"/>
        <v>-1.956018520885572E-3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1.6002941350064526E-2</v>
      </c>
      <c r="N245" s="386">
        <f t="shared" si="60"/>
        <v>7.0178101162499118E-6</v>
      </c>
      <c r="O245" s="401">
        <f t="shared" si="61"/>
        <v>3.0261015915300504E-11</v>
      </c>
      <c r="P245" s="386">
        <f t="shared" si="62"/>
        <v>-1.7079174500140995E-3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1.3928515136556907E-2</v>
      </c>
      <c r="N246" s="386">
        <f t="shared" si="60"/>
        <v>5.4555672306944025E-6</v>
      </c>
      <c r="O246" s="401">
        <f t="shared" si="61"/>
        <v>2.0918544674231043E-11</v>
      </c>
      <c r="P246" s="386">
        <f t="shared" si="62"/>
        <v>-1.487176393177622E-3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1.2090115711378413E-2</v>
      </c>
      <c r="N247" s="386">
        <f t="shared" si="60"/>
        <v>4.2288114137090105E-6</v>
      </c>
      <c r="O247" s="401">
        <f t="shared" si="61"/>
        <v>1.4417633753538439E-11</v>
      </c>
      <c r="P247" s="386">
        <f t="shared" si="62"/>
        <v>-1.2913933660639099E-3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1.0465819867494397E-2</v>
      </c>
      <c r="N248" s="386">
        <f t="shared" si="60"/>
        <v>3.268404499490174E-6</v>
      </c>
      <c r="O248" s="401">
        <f t="shared" si="61"/>
        <v>9.907630271754897E-12</v>
      </c>
      <c r="P248" s="386">
        <f t="shared" si="62"/>
        <v>-1.1182881336001772E-3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9.0350352976541481E-3</v>
      </c>
      <c r="N249" s="386">
        <f t="shared" si="60"/>
        <v>2.5187864839404384E-6</v>
      </c>
      <c r="O249" s="401">
        <f t="shared" si="61"/>
        <v>6.7882366394655946E-12</v>
      </c>
      <c r="P249" s="386">
        <f t="shared" si="62"/>
        <v>-9.6570950679470389E-4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7.7785203817625215E-3</v>
      </c>
      <c r="N250" s="386">
        <f t="shared" si="60"/>
        <v>1.9354591307974012E-6</v>
      </c>
      <c r="O250" s="401">
        <f t="shared" si="61"/>
        <v>4.6372350404055851E-12</v>
      </c>
      <c r="P250" s="386">
        <f t="shared" si="62"/>
        <v>-8.3163997961197261E-4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6.6783860595357458E-3</v>
      </c>
      <c r="N251" s="386">
        <f t="shared" si="60"/>
        <v>1.48290320117761E-6</v>
      </c>
      <c r="O251" s="401">
        <f t="shared" si="61"/>
        <v>3.1584179716048766E-12</v>
      </c>
      <c r="P251" s="386">
        <f t="shared" si="62"/>
        <v>-7.1419801241836916E-4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5.7180819636264979E-3</v>
      </c>
      <c r="N252" s="386">
        <f t="shared" si="60"/>
        <v>1.1328615110439699E-6</v>
      </c>
      <c r="O252" s="401">
        <f t="shared" si="61"/>
        <v>2.1448398612733399E-12</v>
      </c>
      <c r="P252" s="386">
        <f t="shared" si="62"/>
        <v>-6.1163826289441497E-4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4.8823689833726869E-3</v>
      </c>
      <c r="N253" s="386">
        <f t="shared" si="60"/>
        <v>8.6292919482255925E-7</v>
      </c>
      <c r="O253" s="401">
        <f t="shared" si="61"/>
        <v>1.452227227360936E-12</v>
      </c>
      <c r="P253" s="386">
        <f t="shared" si="62"/>
        <v>-5.2235005559664815E-4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4.1572803830283167E-3</v>
      </c>
      <c r="N254" s="386">
        <f t="shared" si="60"/>
        <v>6.5540077021086773E-7</v>
      </c>
      <c r="O254" s="401">
        <f t="shared" si="61"/>
        <v>9.8038244189524448E-13</v>
      </c>
      <c r="P254" s="386">
        <f t="shared" si="62"/>
        <v>-4.4485436817451085E-4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3.5300735168482533E-3</v>
      </c>
      <c r="N255" s="386">
        <f t="shared" si="60"/>
        <v>4.9633091053769007E-7</v>
      </c>
      <c r="O255" s="401">
        <f t="shared" si="61"/>
        <v>6.5986105468596179E-13</v>
      </c>
      <c r="P255" s="386">
        <f t="shared" si="62"/>
        <v>-3.7779959620382411E-4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2.9891740729161009E-3</v>
      </c>
      <c r="N256" s="386">
        <f t="shared" si="60"/>
        <v>3.7477227715632111E-7</v>
      </c>
      <c r="O256" s="401">
        <f t="shared" si="61"/>
        <v>4.4281245337174369E-13</v>
      </c>
      <c r="P256" s="386">
        <f t="shared" si="62"/>
        <v>-3.199563403127458E-4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2.5241146442754325E-3</v>
      </c>
      <c r="N257" s="386">
        <f t="shared" si="60"/>
        <v>2.8215941128006961E-7</v>
      </c>
      <c r="O257" s="401">
        <f t="shared" si="61"/>
        <v>2.9626301412122302E-13</v>
      </c>
      <c r="P257" s="386">
        <f t="shared" si="62"/>
        <v>-2.7021143934108431E-4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2.1254692756729199E-3</v>
      </c>
      <c r="N258" s="386">
        <f t="shared" si="60"/>
        <v>2.1181259568514577E-7</v>
      </c>
      <c r="O258" s="401">
        <f t="shared" si="61"/>
        <v>1.9761969838327786E-13</v>
      </c>
      <c r="P258" s="386">
        <f t="shared" si="62"/>
        <v>-2.2756145226145074E-4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1.7847854726153467E-3</v>
      </c>
      <c r="N259" s="386">
        <f t="shared" si="60"/>
        <v>1.5853983920122161E-7</v>
      </c>
      <c r="O259" s="401">
        <f t="shared" si="61"/>
        <v>1.3145040611561853E-13</v>
      </c>
      <c r="P259" s="386">
        <f t="shared" si="62"/>
        <v>-1.9110577002979067E-4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1.4945149915915334E-3</v>
      </c>
      <c r="N260" s="386">
        <f t="shared" si="60"/>
        <v>1.1831878016232977E-7</v>
      </c>
      <c r="O260" s="401">
        <f t="shared" si="61"/>
        <v>8.7152507433074788E-14</v>
      </c>
      <c r="P260" s="386">
        <f t="shared" si="62"/>
        <v>-1.6003951690210874E-4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1.2479445607696538E-3</v>
      </c>
      <c r="N261" s="386">
        <f t="shared" si="60"/>
        <v>8.8043411339278066E-8</v>
      </c>
      <c r="O261" s="401">
        <f t="shared" si="61"/>
        <v>5.7620574978045624E-14</v>
      </c>
      <c r="P261" s="386">
        <f t="shared" si="62"/>
        <v>-1.3364637947930062E-4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1.0391275132238253E-3</v>
      </c>
      <c r="N262" s="386">
        <f t="shared" si="60"/>
        <v>6.5323167319775166E-8</v>
      </c>
      <c r="O262" s="401">
        <f t="shared" si="61"/>
        <v>3.7969627442180354E-14</v>
      </c>
      <c r="P262" s="386">
        <f t="shared" si="62"/>
        <v>-1.1129148117960511E-4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8.6281715311165019E-4</v>
      </c>
      <c r="N263" s="386">
        <f t="shared" si="60"/>
        <v>4.8324136858735045E-8</v>
      </c>
      <c r="O263" s="401">
        <f t="shared" si="61"/>
        <v>2.4980018054066022E-14</v>
      </c>
      <c r="P263" s="386">
        <f t="shared" si="62"/>
        <v>-9.2414400295691423E-5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7.1440252194426845E-4</v>
      </c>
      <c r="N264" s="386">
        <f t="shared" si="60"/>
        <v>3.564402983879944E-8</v>
      </c>
      <c r="O264" s="401">
        <f t="shared" si="61"/>
        <v>1.6375789613221059E-14</v>
      </c>
      <c r="P264" s="386">
        <f t="shared" si="62"/>
        <v>-7.652241150003981E-5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5.8984708926956841E-4</v>
      </c>
      <c r="N265" s="386">
        <f t="shared" si="60"/>
        <v>2.6214081794151411E-8</v>
      </c>
      <c r="O265" s="401">
        <f t="shared" si="61"/>
        <v>1.0713652187632761E-14</v>
      </c>
      <c r="P265" s="386">
        <f t="shared" si="62"/>
        <v>-6.3184013803914226E-5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4.8563076127139393E-4</v>
      </c>
      <c r="N266" s="392">
        <f t="shared" si="60"/>
        <v>1.9222373748295496E-8</v>
      </c>
      <c r="O266" s="402">
        <f t="shared" si="61"/>
        <v>6.9388939039072284E-15</v>
      </c>
      <c r="P266" s="392">
        <f t="shared" si="62"/>
        <v>-5.2022792661316187E-5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0.13346513298244328</v>
      </c>
      <c r="L5" s="377">
        <f>C106</f>
        <v>0.73218337036314551</v>
      </c>
      <c r="M5" s="377">
        <f>K5</f>
        <v>0.13346513298244328</v>
      </c>
      <c r="N5" s="377">
        <f>0</f>
        <v>0</v>
      </c>
      <c r="O5" s="378">
        <f>0</f>
        <v>0</v>
      </c>
      <c r="P5" s="371"/>
      <c r="Q5" s="376">
        <f>K5</f>
        <v>0.13346513298244328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0.13346513298244328</v>
      </c>
      <c r="M6" s="383">
        <f t="shared" si="0"/>
        <v>0.73218337036314551</v>
      </c>
      <c r="N6" s="383">
        <f t="shared" si="0"/>
        <v>0.13346513298244328</v>
      </c>
      <c r="O6" s="384">
        <f>0</f>
        <v>0</v>
      </c>
      <c r="P6" s="371"/>
      <c r="Q6" s="382">
        <f>L5</f>
        <v>0.73218337036314551</v>
      </c>
      <c r="R6" s="383">
        <f>Q5</f>
        <v>0.13346513298244328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2xCDR'!K28/'M5E 850S4500 32GFC EQ &amp; 2xCDR'!Tb_eff</f>
        <v>1.156479234872307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0.13346513298244328</v>
      </c>
      <c r="N7" s="389">
        <f t="shared" si="0"/>
        <v>0.73218337036314551</v>
      </c>
      <c r="O7" s="390">
        <f>N6</f>
        <v>0.13346513298244328</v>
      </c>
      <c r="P7" s="371"/>
      <c r="Q7" s="382">
        <f>Q5</f>
        <v>0.13346513298244328</v>
      </c>
      <c r="R7" s="383">
        <f>Q6</f>
        <v>0.73218337036314551</v>
      </c>
      <c r="S7" s="384">
        <f>R6</f>
        <v>0.13346513298244328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0.13346513298244328</v>
      </c>
      <c r="S8" s="384">
        <f>R7</f>
        <v>0.73218337036314551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0.13346513298244328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15.978460083157248</v>
      </c>
      <c r="C12" s="366" t="s">
        <v>229</v>
      </c>
      <c r="E12" s="365"/>
      <c r="F12" s="365"/>
      <c r="J12" s="370"/>
      <c r="K12" s="379">
        <f t="array" ref="K12:M14">MMULT(K5:O7,Q5:S9)</f>
        <v>0.57171837128037772</v>
      </c>
      <c r="L12" s="380">
        <v>0.19544190178610146</v>
      </c>
      <c r="M12" s="381">
        <v>1.7812941722021268E-2</v>
      </c>
      <c r="N12" s="371"/>
      <c r="O12" s="379">
        <f t="shared" ref="O12:Q14" si="1">$B$9^2*K12</f>
        <v>0.28585918564018892</v>
      </c>
      <c r="P12" s="380">
        <f t="shared" si="1"/>
        <v>9.7720950893050759E-2</v>
      </c>
      <c r="Q12" s="381">
        <f t="shared" si="1"/>
        <v>8.9064708610106357E-3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0.19544190178610146</v>
      </c>
      <c r="L13" s="386">
        <v>0.57171837128037772</v>
      </c>
      <c r="M13" s="387">
        <v>0.19544190178610146</v>
      </c>
      <c r="N13" s="371"/>
      <c r="O13" s="385">
        <f t="shared" si="1"/>
        <v>9.7720950893050759E-2</v>
      </c>
      <c r="P13" s="386">
        <f t="shared" si="1"/>
        <v>0.28585918564018892</v>
      </c>
      <c r="Q13" s="387">
        <f t="shared" si="1"/>
        <v>9.7720950893050759E-2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1.272794967324141</v>
      </c>
      <c r="C14" s="366" t="s">
        <v>236</v>
      </c>
      <c r="E14" s="365"/>
      <c r="F14" s="365"/>
      <c r="J14" s="370"/>
      <c r="K14" s="391">
        <v>1.7812941722021268E-2</v>
      </c>
      <c r="L14" s="392">
        <v>0.19544190178610146</v>
      </c>
      <c r="M14" s="393">
        <v>0.57171837128037772</v>
      </c>
      <c r="N14" s="371"/>
      <c r="O14" s="391">
        <f t="shared" si="1"/>
        <v>8.9064708610106357E-3</v>
      </c>
      <c r="P14" s="392">
        <f t="shared" si="1"/>
        <v>9.7720950893050759E-2</v>
      </c>
      <c r="Q14" s="393">
        <f t="shared" si="1"/>
        <v>0.28585918564018892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1.1738016321931728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3.3313889323213579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2.6070119446299329</v>
      </c>
      <c r="C17" s="366" t="s">
        <v>18</v>
      </c>
      <c r="E17" s="365"/>
      <c r="F17" s="365"/>
      <c r="J17" s="370"/>
      <c r="K17" s="379">
        <f t="shared" ref="K17:M19" si="3">O12+S12</f>
        <v>0.2880720830510492</v>
      </c>
      <c r="L17" s="380">
        <f t="shared" si="3"/>
        <v>9.7720950893050759E-2</v>
      </c>
      <c r="M17" s="381">
        <f t="shared" si="3"/>
        <v>8.9064708610106357E-3</v>
      </c>
      <c r="N17" s="371"/>
      <c r="O17" s="367">
        <f t="array" ref="O17:Q19">MINVERSE(K17:M19)</f>
        <v>3.9585565041826754</v>
      </c>
      <c r="P17" s="368">
        <v>-1.4705392052696109</v>
      </c>
      <c r="Q17" s="369">
        <v>0.37645342151767192</v>
      </c>
      <c r="R17" s="371"/>
      <c r="S17" s="400">
        <f>$B$9^2*M5</f>
        <v>6.6732566491221654E-2</v>
      </c>
      <c r="T17" s="371"/>
      <c r="U17" s="401">
        <f t="array" ref="U17:U19">MMULT(O17:Q19,S17:S19)</f>
        <v>-0.24906583767581839</v>
      </c>
      <c r="V17" s="371"/>
      <c r="W17" s="401">
        <f>U17/$U$18</f>
        <v>-0.17298499472731155</v>
      </c>
      <c r="X17" s="375"/>
    </row>
    <row r="18" spans="1:26" ht="15">
      <c r="A18" s="441" t="s">
        <v>259</v>
      </c>
      <c r="B18" s="365">
        <f ca="1">-10*LOG(1-2*I191)-B17</f>
        <v>-2.2995390953079564E-2</v>
      </c>
      <c r="C18" s="366" t="s">
        <v>18</v>
      </c>
      <c r="E18" s="365"/>
      <c r="F18" s="365"/>
      <c r="J18" s="370"/>
      <c r="K18" s="385">
        <f t="shared" si="3"/>
        <v>9.7720950893050759E-2</v>
      </c>
      <c r="L18" s="386">
        <f t="shared" si="3"/>
        <v>0.2880720830510492</v>
      </c>
      <c r="M18" s="387">
        <f t="shared" si="3"/>
        <v>9.7720950893050759E-2</v>
      </c>
      <c r="N18" s="371"/>
      <c r="O18" s="370">
        <v>-1.4705392052696111</v>
      </c>
      <c r="P18" s="371">
        <v>4.469037628685367</v>
      </c>
      <c r="Q18" s="375">
        <v>-1.4705392052696109</v>
      </c>
      <c r="R18" s="371"/>
      <c r="S18" s="403">
        <f>$B$9^2*M6</f>
        <v>0.36609168518157281</v>
      </c>
      <c r="T18" s="371"/>
      <c r="U18" s="401">
        <v>1.4398118060380811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-1.2584156397051327</v>
      </c>
      <c r="C19" s="366" t="s">
        <v>18</v>
      </c>
      <c r="E19" s="365"/>
      <c r="F19" s="365"/>
      <c r="J19" s="370"/>
      <c r="K19" s="391">
        <f t="shared" si="3"/>
        <v>8.9064708610106357E-3</v>
      </c>
      <c r="L19" s="392">
        <f t="shared" si="3"/>
        <v>9.7720950893050759E-2</v>
      </c>
      <c r="M19" s="393">
        <f t="shared" si="3"/>
        <v>0.2880720830510492</v>
      </c>
      <c r="N19" s="371"/>
      <c r="O19" s="397">
        <v>0.37645342151767197</v>
      </c>
      <c r="P19" s="398">
        <v>-1.4705392052696109</v>
      </c>
      <c r="Q19" s="399">
        <v>3.9585565041826754</v>
      </c>
      <c r="R19" s="371"/>
      <c r="S19" s="404">
        <f>$B$9^2*M7</f>
        <v>6.6732566491221654E-2</v>
      </c>
      <c r="T19" s="371"/>
      <c r="U19" s="402">
        <v>-0.24906583767581841</v>
      </c>
      <c r="V19" s="371"/>
      <c r="W19" s="402">
        <f>U19/$U$18</f>
        <v>-0.17298499472731158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1.2527110241190043</v>
      </c>
      <c r="C21" s="365"/>
      <c r="E21" s="365"/>
      <c r="F21" s="365"/>
      <c r="J21" s="370"/>
      <c r="K21" s="405" t="s">
        <v>245</v>
      </c>
      <c r="L21" s="406">
        <f>W17</f>
        <v>-0.17298499472731155</v>
      </c>
      <c r="M21" s="406">
        <f>W18</f>
        <v>1</v>
      </c>
      <c r="N21" s="407">
        <f>W19</f>
        <v>-0.17298499472731158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0.82482806196410119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1.5078462090034606E-8</v>
      </c>
      <c r="C26" s="386">
        <f>0.5*SIGN(2*A26+$B$6)*ERF((2.563*(ABS(2*A26+$B$6)))/(2*SQRT(2)*$B$7))-0.5*SIGN(2*A26-$B$6)*ERF((2.563*(ABS(2*A26-$B$6)))/(2*SQRT(2)*$B$7))</f>
        <v>4.4316675751754353E-4</v>
      </c>
      <c r="D26" s="401">
        <f>0.5*SIGN(2*(A26+$B$6)+$B$6)*ERF((2.563*(ABS(2*(A26+$B$6)+$B$6)))/(2*SQRT(2)*$B$7))-0.5*SIGN(2*(A26+$B$6)-$B$6)*ERF((2.563*(ABS(2*(A26+$B$6)-$B$6)))/(2*SQRT(2)*$B$7))</f>
        <v>0.13346513298244328</v>
      </c>
      <c r="E26" s="386">
        <f t="shared" ref="E26:E57" si="4">C26+$B$13*B26+$B$13*D26</f>
        <v>-1.3859459426538894E-2</v>
      </c>
      <c r="F26" s="401">
        <f t="shared" ref="F26:F89" si="5">$B$14*E26</f>
        <v>-1.7640250207931828E-2</v>
      </c>
      <c r="G26" s="403">
        <f>F66</f>
        <v>6.994533193922281E-2</v>
      </c>
      <c r="H26" s="403">
        <f>1-G26</f>
        <v>0.93005466806077719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4.3298697960381105E-15</v>
      </c>
      <c r="N26" s="386">
        <f>0.5*SIGN(2*L26+$B$6)*ERF((2.563*(ABS(2*L26+$B$6)))/(2*SQRT(2)*$B$7))-0.5*SIGN(2*L26-$B$6)*ERF((2.563*(ABS(2*L26-$B$6)))/(2*SQRT(2)*$B$7))</f>
        <v>1.5078462090034606E-8</v>
      </c>
      <c r="O26" s="401">
        <f>0.5*SIGN(2*(L26+$B$6)+$B$6)*ERF((2.563*(ABS(2*(L26+$B$6)+$B$6)))/(2*SQRT(2)*$B$7))-0.5*SIGN(2*(L26+$B$6)-$B$6)*ERF((2.563*(ABS(2*(L26+$B$6)-$B$6)))/(2*SQRT(2)*$B$7))</f>
        <v>4.4316675751754353E-4</v>
      </c>
      <c r="P26" s="386">
        <f>N26+$B$13*M26+$B$13*O26</f>
        <v>-4.7476334555660896E-5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2.0659675803447186E-8</v>
      </c>
      <c r="C27" s="386">
        <f t="shared" ref="C27:C90" si="7">0.5*SIGN(2*A27+$B$6)*ERF((2.563*(ABS(2*A27+$B$6)))/(2*SQRT(2)*$B$7))-0.5*SIGN(2*A27-$B$6)*ERF((2.563*(ABS(2*A27-$B$6)))/(2*SQRT(2)*$B$7))</f>
        <v>5.3979505454254673E-4</v>
      </c>
      <c r="D27" s="401">
        <f t="shared" ref="D27:D90" si="8">0.5*SIGN(2*(A27+$B$6)+$B$6)*ERF((2.563*(ABS(2*(A27+$B$6)+$B$6)))/(2*SQRT(2)*$B$7))-0.5*SIGN(2*(A27+$B$6)-$B$6)*ERF((2.563*(ABS(2*(A27+$B$6)-$B$6)))/(2*SQRT(2)*$B$7))</f>
        <v>0.14569957549675266</v>
      </c>
      <c r="E27" s="386">
        <f t="shared" si="4"/>
        <v>-1.5073920505435878E-2</v>
      </c>
      <c r="F27" s="401">
        <f t="shared" si="5"/>
        <v>-1.9186010157162956E-2</v>
      </c>
      <c r="G27" s="403">
        <f t="shared" ref="G27:G90" si="9">F67</f>
        <v>8.5604219740710349E-2</v>
      </c>
      <c r="H27" s="403">
        <f t="shared" ref="H27:H90" si="10">1-G27</f>
        <v>0.91439578025928969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6.7168492989821971E-15</v>
      </c>
      <c r="N27" s="386">
        <f t="shared" ref="N27:N90" si="12">0.5*SIGN(2*L27+$B$6)*ERF((2.563*(ABS(2*L27+$B$6)))/(2*SQRT(2)*$B$7))-0.5*SIGN(2*L27-$B$6)*ERF((2.563*(ABS(2*L27-$B$6)))/(2*SQRT(2)*$B$7))</f>
        <v>2.0659675803447186E-8</v>
      </c>
      <c r="O27" s="401">
        <f t="shared" ref="O27:O90" si="13">0.5*SIGN(2*(L27+$B$6)+$B$6)*ERF((2.563*(ABS(2*(L27+$B$6)+$B$6)))/(2*SQRT(2)*$B$7))-0.5*SIGN(2*(L27+$B$6)-$B$6)*ERF((2.563*(ABS(2*(L27+$B$6)-$B$6)))/(2*SQRT(2)*$B$7))</f>
        <v>5.3979505454254673E-4</v>
      </c>
      <c r="P27" s="386">
        <f t="shared" ref="P27:P90" si="14">N27+$B$13*M27+$B$13*O27</f>
        <v>-5.7825804314161256E-5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2.8222410297651379E-8</v>
      </c>
      <c r="C28" s="386">
        <f t="shared" si="7"/>
        <v>6.5560291302807494E-4</v>
      </c>
      <c r="D28" s="401">
        <f t="shared" si="8"/>
        <v>0.1586552399564729</v>
      </c>
      <c r="E28" s="386">
        <f t="shared" si="4"/>
        <v>-1.6346491085760827E-2</v>
      </c>
      <c r="F28" s="401">
        <f t="shared" si="5"/>
        <v>-2.0805731587365314E-2</v>
      </c>
      <c r="G28" s="403">
        <f t="shared" si="9"/>
        <v>0.10237817647348565</v>
      </c>
      <c r="H28" s="403">
        <f t="shared" si="10"/>
        <v>0.89762182352651432</v>
      </c>
      <c r="I28" s="403"/>
      <c r="J28" s="375"/>
      <c r="L28" s="385">
        <v>-2.95</v>
      </c>
      <c r="M28" s="401">
        <f t="shared" si="11"/>
        <v>1.0380585280245214E-14</v>
      </c>
      <c r="N28" s="386">
        <f t="shared" si="12"/>
        <v>2.8222410297651379E-8</v>
      </c>
      <c r="O28" s="401">
        <f t="shared" si="13"/>
        <v>6.5560291302807494E-4</v>
      </c>
      <c r="P28" s="386">
        <f t="shared" si="14"/>
        <v>-7.0228646342348315E-5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3.8438771055027132E-8</v>
      </c>
      <c r="C29" s="386">
        <f t="shared" si="7"/>
        <v>7.9397180949863921E-4</v>
      </c>
      <c r="D29" s="401">
        <f t="shared" si="8"/>
        <v>0.17233074148759375</v>
      </c>
      <c r="E29" s="386">
        <f t="shared" si="4"/>
        <v>-1.7673641354717957E-2</v>
      </c>
      <c r="F29" s="401">
        <f t="shared" si="5"/>
        <v>-2.2494921770576829E-2</v>
      </c>
      <c r="G29" s="403">
        <f t="shared" si="9"/>
        <v>0.1202633493899032</v>
      </c>
      <c r="H29" s="403">
        <f t="shared" si="10"/>
        <v>0.87973665061009676</v>
      </c>
      <c r="I29" s="403"/>
      <c r="J29" s="375"/>
      <c r="L29" s="385">
        <v>-2.9249999999999998</v>
      </c>
      <c r="M29" s="401">
        <f t="shared" si="11"/>
        <v>1.5931700403370996E-14</v>
      </c>
      <c r="N29" s="386">
        <f t="shared" si="12"/>
        <v>3.8438771055027132E-8</v>
      </c>
      <c r="O29" s="401">
        <f t="shared" si="13"/>
        <v>7.9397180949863921E-4</v>
      </c>
      <c r="P29" s="386">
        <f t="shared" si="14"/>
        <v>-8.5046560250439626E-5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5.2197577038448628E-8</v>
      </c>
      <c r="C30" s="386">
        <f t="shared" si="7"/>
        <v>9.5879017750544193E-4</v>
      </c>
      <c r="D30" s="401">
        <f t="shared" si="8"/>
        <v>0.18671962247121554</v>
      </c>
      <c r="E30" s="386">
        <f t="shared" si="4"/>
        <v>-1.9050790951327393E-2</v>
      </c>
      <c r="F30" s="401">
        <f t="shared" si="5"/>
        <v>-2.424775084639379E-2</v>
      </c>
      <c r="G30" s="403">
        <f t="shared" si="9"/>
        <v>0.13924828739721493</v>
      </c>
      <c r="H30" s="403">
        <f t="shared" si="10"/>
        <v>0.86075171260278505</v>
      </c>
      <c r="I30" s="403"/>
      <c r="J30" s="375"/>
      <c r="L30" s="385">
        <v>-2.9</v>
      </c>
      <c r="M30" s="401">
        <f t="shared" si="11"/>
        <v>2.4369395390522186E-14</v>
      </c>
      <c r="N30" s="386">
        <f t="shared" si="12"/>
        <v>5.2197577038448628E-8</v>
      </c>
      <c r="O30" s="401">
        <f t="shared" si="13"/>
        <v>9.5879017750544193E-4</v>
      </c>
      <c r="P30" s="386">
        <f t="shared" si="14"/>
        <v>-1.0269535635289179E-4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7.067036478236588E-8</v>
      </c>
      <c r="C31" s="386">
        <f t="shared" si="7"/>
        <v>1.1545120509473539E-3</v>
      </c>
      <c r="D31" s="401">
        <f t="shared" si="8"/>
        <v>0.20181006637546711</v>
      </c>
      <c r="E31" s="386">
        <f t="shared" si="4"/>
        <v>-2.0472219663331712E-2</v>
      </c>
      <c r="F31" s="401">
        <f t="shared" si="5"/>
        <v>-2.6056938157442925E-2</v>
      </c>
      <c r="G31" s="403">
        <f t="shared" si="9"/>
        <v>0.15931358867616111</v>
      </c>
      <c r="H31" s="403">
        <f t="shared" si="10"/>
        <v>0.84068641132383892</v>
      </c>
      <c r="I31" s="403"/>
      <c r="J31" s="375"/>
      <c r="L31" s="385">
        <v>-2.875</v>
      </c>
      <c r="M31" s="401">
        <f t="shared" si="11"/>
        <v>3.7247982476174002E-14</v>
      </c>
      <c r="N31" s="386">
        <f t="shared" si="12"/>
        <v>7.067036478236588E-8</v>
      </c>
      <c r="O31" s="401">
        <f t="shared" si="13"/>
        <v>1.1545120509473539E-3</v>
      </c>
      <c r="P31" s="386">
        <f t="shared" si="14"/>
        <v>-1.236511741027017E-4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9.5396218646737196E-8</v>
      </c>
      <c r="C32" s="386">
        <f t="shared" si="7"/>
        <v>1.3862193259591704E-3</v>
      </c>
      <c r="D32" s="401">
        <f t="shared" si="8"/>
        <v>0.21758465604063654</v>
      </c>
      <c r="E32" s="386">
        <f t="shared" si="4"/>
        <v>-2.1930979271325823E-2</v>
      </c>
      <c r="F32" s="401">
        <f t="shared" si="5"/>
        <v>-2.7913640045033564E-2</v>
      </c>
      <c r="G32" s="403">
        <f t="shared" si="9"/>
        <v>0.18043161220018261</v>
      </c>
      <c r="H32" s="403">
        <f t="shared" si="10"/>
        <v>0.81956838779981744</v>
      </c>
      <c r="I32" s="403"/>
      <c r="J32" s="375"/>
      <c r="L32" s="385">
        <v>-2.85</v>
      </c>
      <c r="M32" s="401">
        <f t="shared" si="11"/>
        <v>5.6676885407114241E-14</v>
      </c>
      <c r="N32" s="386">
        <f t="shared" si="12"/>
        <v>9.5396218646737196E-8</v>
      </c>
      <c r="O32" s="401">
        <f t="shared" si="13"/>
        <v>1.3862193259591704E-3</v>
      </c>
      <c r="P32" s="386">
        <f t="shared" si="14"/>
        <v>-1.4845706947877774E-4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1.283903969806488E-7</v>
      </c>
      <c r="C33" s="386">
        <f t="shared" si="7"/>
        <v>1.65968728253163E-3</v>
      </c>
      <c r="D33" s="401">
        <f t="shared" si="8"/>
        <v>0.23402018208124031</v>
      </c>
      <c r="E33" s="386">
        <f t="shared" si="4"/>
        <v>-2.3418807506424368E-2</v>
      </c>
      <c r="F33" s="401">
        <f t="shared" si="5"/>
        <v>-2.9807340334909751E-2</v>
      </c>
      <c r="G33" s="403">
        <f t="shared" si="9"/>
        <v>0.20256626028036473</v>
      </c>
      <c r="H33" s="403">
        <f t="shared" si="10"/>
        <v>0.79743373971963527</v>
      </c>
      <c r="I33" s="403"/>
      <c r="J33" s="375"/>
      <c r="L33" s="385">
        <v>-2.8250000000000002</v>
      </c>
      <c r="M33" s="401">
        <f t="shared" si="11"/>
        <v>8.6042284408449632E-14</v>
      </c>
      <c r="N33" s="386">
        <f t="shared" si="12"/>
        <v>1.283903969806488E-7</v>
      </c>
      <c r="O33" s="401">
        <f t="shared" si="13"/>
        <v>1.6596872825315745E-3</v>
      </c>
      <c r="P33" s="386">
        <f t="shared" si="14"/>
        <v>-1.7772992790256282E-4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1.7228291560034137E-7</v>
      </c>
      <c r="C34" s="386">
        <f t="shared" si="7"/>
        <v>1.9814528738539283E-3</v>
      </c>
      <c r="D34" s="401">
        <f t="shared" si="8"/>
        <v>0.25108750646309586</v>
      </c>
      <c r="E34" s="386">
        <f t="shared" si="4"/>
        <v>-2.4926045156177429E-2</v>
      </c>
      <c r="F34" s="401">
        <f t="shared" si="5"/>
        <v>-3.1725744830076917E-2</v>
      </c>
      <c r="G34" s="403">
        <f t="shared" si="9"/>
        <v>0.2256728384616106</v>
      </c>
      <c r="H34" s="403">
        <f t="shared" si="10"/>
        <v>0.77432716153838943</v>
      </c>
      <c r="I34" s="403"/>
      <c r="J34" s="375"/>
      <c r="L34" s="385">
        <v>-2.8</v>
      </c>
      <c r="M34" s="401">
        <f t="shared" si="11"/>
        <v>1.3011813848606835E-13</v>
      </c>
      <c r="N34" s="386">
        <f t="shared" si="12"/>
        <v>1.7228291560034137E-7</v>
      </c>
      <c r="O34" s="401">
        <f t="shared" si="13"/>
        <v>1.9814528738539283E-3</v>
      </c>
      <c r="P34" s="386">
        <f t="shared" si="14"/>
        <v>-2.1216764379684342E-4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2.3049469122238264E-7</v>
      </c>
      <c r="C35" s="386">
        <f t="shared" si="7"/>
        <v>2.3588851448137493E-3</v>
      </c>
      <c r="D35" s="401">
        <f t="shared" si="8"/>
        <v>0.2687514855848554</v>
      </c>
      <c r="E35" s="386">
        <f t="shared" si="4"/>
        <v>-2.6441557422075126E-2</v>
      </c>
      <c r="F35" s="401">
        <f t="shared" si="5"/>
        <v>-3.3654681215029507E-2</v>
      </c>
      <c r="G35" s="403">
        <f t="shared" si="9"/>
        <v>0.24969799813535737</v>
      </c>
      <c r="H35" s="403">
        <f t="shared" si="10"/>
        <v>0.75030200186464269</v>
      </c>
      <c r="I35" s="403"/>
      <c r="J35" s="375"/>
      <c r="L35" s="385">
        <v>-2.7749999999999999</v>
      </c>
      <c r="M35" s="401">
        <f t="shared" si="11"/>
        <v>1.9628743075372768E-13</v>
      </c>
      <c r="N35" s="386">
        <f t="shared" si="12"/>
        <v>2.3049469122238264E-7</v>
      </c>
      <c r="O35" s="401">
        <f t="shared" si="13"/>
        <v>2.3588851448137493E-3</v>
      </c>
      <c r="P35" s="386">
        <f t="shared" si="14"/>
        <v>-2.525564907531442E-4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3.0746059137554127E-7</v>
      </c>
      <c r="C36" s="386">
        <f t="shared" si="7"/>
        <v>2.8002569825639756E-3</v>
      </c>
      <c r="D36" s="401">
        <f t="shared" si="8"/>
        <v>0.28697095635589331</v>
      </c>
      <c r="E36" s="386">
        <f t="shared" si="4"/>
        <v>-2.7952660700937965E-2</v>
      </c>
      <c r="F36" s="401">
        <f t="shared" si="5"/>
        <v>-3.5578005863473136E-2</v>
      </c>
      <c r="G36" s="403">
        <f t="shared" si="9"/>
        <v>0.27457976613068513</v>
      </c>
      <c r="H36" s="403">
        <f t="shared" si="10"/>
        <v>0.72542023386931487</v>
      </c>
      <c r="I36" s="403"/>
      <c r="J36" s="375"/>
      <c r="L36" s="385">
        <v>-2.75</v>
      </c>
      <c r="M36" s="401">
        <f t="shared" si="11"/>
        <v>2.9520830224782912E-13</v>
      </c>
      <c r="N36" s="386">
        <f t="shared" si="12"/>
        <v>3.0746059137554127E-7</v>
      </c>
      <c r="O36" s="401">
        <f t="shared" si="13"/>
        <v>2.8002569825639756E-3</v>
      </c>
      <c r="P36" s="386">
        <f t="shared" si="14"/>
        <v>-2.9977858754196777E-4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4.0891081770633164E-7</v>
      </c>
      <c r="C37" s="386">
        <f t="shared" si="7"/>
        <v>3.3148172335971116E-3</v>
      </c>
      <c r="D37" s="401">
        <f t="shared" si="8"/>
        <v>0.30569878783342325</v>
      </c>
      <c r="E37" s="386">
        <f t="shared" si="4"/>
        <v>-2.9445056031623777E-2</v>
      </c>
      <c r="F37" s="401">
        <f t="shared" si="5"/>
        <v>-3.7477519129628087E-2</v>
      </c>
      <c r="G37" s="403">
        <f t="shared" si="9"/>
        <v>0.30024766432091865</v>
      </c>
      <c r="H37" s="403">
        <f t="shared" si="10"/>
        <v>0.69975233567908135</v>
      </c>
      <c r="I37" s="403"/>
      <c r="J37" s="375"/>
      <c r="L37" s="385">
        <v>-2.7250000000000001</v>
      </c>
      <c r="M37" s="401">
        <f t="shared" si="11"/>
        <v>4.4259040876681865E-13</v>
      </c>
      <c r="N37" s="386">
        <f t="shared" si="12"/>
        <v>4.0891081770633164E-7</v>
      </c>
      <c r="O37" s="401">
        <f t="shared" si="13"/>
        <v>3.3148172335971116E-3</v>
      </c>
      <c r="P37" s="386">
        <f t="shared" si="14"/>
        <v>-3.5481934506601301E-4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5.4222453732544196E-7</v>
      </c>
      <c r="C38" s="386">
        <f t="shared" si="7"/>
        <v>3.9128620460120445E-3</v>
      </c>
      <c r="D38" s="401">
        <f t="shared" si="8"/>
        <v>0.32488199998171274</v>
      </c>
      <c r="E38" s="386">
        <f t="shared" si="4"/>
        <v>-3.0902770517340555E-2</v>
      </c>
      <c r="F38" s="401">
        <f t="shared" si="5"/>
        <v>-3.93328907908439E-2</v>
      </c>
      <c r="G38" s="403">
        <f t="shared" si="9"/>
        <v>0.32662292096317208</v>
      </c>
      <c r="H38" s="403">
        <f t="shared" si="10"/>
        <v>0.67337707903682786</v>
      </c>
      <c r="I38" s="403"/>
      <c r="J38" s="375"/>
      <c r="L38" s="385">
        <v>-2.7</v>
      </c>
      <c r="M38" s="401">
        <f t="shared" si="11"/>
        <v>6.6158190037413078E-13</v>
      </c>
      <c r="N38" s="386">
        <f t="shared" si="12"/>
        <v>5.4222453732544196E-7</v>
      </c>
      <c r="O38" s="401">
        <f t="shared" si="13"/>
        <v>3.9128620460120445E-3</v>
      </c>
      <c r="P38" s="386">
        <f t="shared" si="14"/>
        <v>-4.1877475803415618E-4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7.1687262320763168E-7</v>
      </c>
      <c r="C39" s="386">
        <f t="shared" si="7"/>
        <v>4.6058041159709462E-3</v>
      </c>
      <c r="D39" s="401">
        <f t="shared" si="8"/>
        <v>0.34446195006818958</v>
      </c>
      <c r="E39" s="386">
        <f t="shared" si="4"/>
        <v>-3.2308108101541638E-2</v>
      </c>
      <c r="F39" s="401">
        <f t="shared" si="5"/>
        <v>-4.1121597395406502E-2</v>
      </c>
      <c r="G39" s="403">
        <f t="shared" si="9"/>
        <v>0.35361877410344084</v>
      </c>
      <c r="H39" s="403">
        <f t="shared" si="10"/>
        <v>0.64638122589655911</v>
      </c>
      <c r="I39" s="403"/>
      <c r="J39" s="375"/>
      <c r="L39" s="385">
        <v>-2.6749999999999998</v>
      </c>
      <c r="M39" s="401">
        <f t="shared" si="11"/>
        <v>9.8587804586713901E-13</v>
      </c>
      <c r="N39" s="386">
        <f t="shared" si="12"/>
        <v>7.1687262320763168E-7</v>
      </c>
      <c r="O39" s="401">
        <f t="shared" si="13"/>
        <v>4.6058041159709462E-3</v>
      </c>
      <c r="P39" s="386">
        <f t="shared" si="14"/>
        <v>-4.9285838293160005E-4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9.4496983188419037E-7</v>
      </c>
      <c r="C40" s="386">
        <f t="shared" si="7"/>
        <v>5.4062383377416201E-3</v>
      </c>
      <c r="D40" s="401">
        <f t="shared" si="8"/>
        <v>0.36437458613966855</v>
      </c>
      <c r="E40" s="386">
        <f t="shared" si="4"/>
        <v>-3.364161114052059E-2</v>
      </c>
      <c r="F40" s="401">
        <f t="shared" si="5"/>
        <v>-4.281887335233036E-2</v>
      </c>
      <c r="G40" s="403">
        <f t="shared" si="9"/>
        <v>0.38114086596213947</v>
      </c>
      <c r="H40" s="403">
        <f t="shared" si="10"/>
        <v>0.61885913403786053</v>
      </c>
      <c r="I40" s="403"/>
      <c r="J40" s="375"/>
      <c r="L40" s="385">
        <v>-2.65</v>
      </c>
      <c r="M40" s="401">
        <f t="shared" si="11"/>
        <v>1.4648282586904315E-12</v>
      </c>
      <c r="N40" s="386">
        <f t="shared" si="12"/>
        <v>9.4496983188419037E-7</v>
      </c>
      <c r="O40" s="401">
        <f t="shared" si="13"/>
        <v>5.4062383377416201E-3</v>
      </c>
      <c r="P40" s="386">
        <f t="shared" si="14"/>
        <v>-5.7840782114766231E-4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1.2419608165781248E-6</v>
      </c>
      <c r="C41" s="386">
        <f t="shared" si="7"/>
        <v>6.3280021818911125E-3</v>
      </c>
      <c r="D41" s="401">
        <f t="shared" si="8"/>
        <v>0.38455076595238169</v>
      </c>
      <c r="E41" s="386">
        <f t="shared" si="4"/>
        <v>-3.4882034276472351E-2</v>
      </c>
      <c r="F41" s="401">
        <f t="shared" si="5"/>
        <v>-4.4397677677122195E-2</v>
      </c>
      <c r="G41" s="403">
        <f t="shared" si="9"/>
        <v>0.40908772579822816</v>
      </c>
      <c r="H41" s="403">
        <f t="shared" si="10"/>
        <v>0.59091227420177184</v>
      </c>
      <c r="I41" s="403"/>
      <c r="J41" s="375"/>
      <c r="L41" s="385">
        <v>-2.625</v>
      </c>
      <c r="M41" s="401">
        <f t="shared" si="11"/>
        <v>2.1698198793274059E-12</v>
      </c>
      <c r="N41" s="386">
        <f t="shared" si="12"/>
        <v>1.2419608165781248E-6</v>
      </c>
      <c r="O41" s="401">
        <f t="shared" si="13"/>
        <v>6.3280021818911125E-3</v>
      </c>
      <c r="P41" s="386">
        <f t="shared" si="14"/>
        <v>-6.7689050331716191E-4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1.6274691008733022E-6</v>
      </c>
      <c r="C42" s="386">
        <f t="shared" si="7"/>
        <v>7.3862289614385901E-3</v>
      </c>
      <c r="D42" s="401">
        <f t="shared" si="8"/>
        <v>0.40491663868755973</v>
      </c>
      <c r="E42" s="386">
        <f t="shared" si="4"/>
        <v>-3.6006332168393954E-2</v>
      </c>
      <c r="F42" s="401">
        <f t="shared" si="5"/>
        <v>-4.5828678375733151E-2</v>
      </c>
      <c r="G42" s="403">
        <f t="shared" si="9"/>
        <v>0.43735133736836163</v>
      </c>
      <c r="H42" s="403">
        <f t="shared" si="10"/>
        <v>0.56264866263163837</v>
      </c>
      <c r="I42" s="403"/>
      <c r="J42" s="375"/>
      <c r="L42" s="385">
        <v>-2.6</v>
      </c>
      <c r="M42" s="401">
        <f t="shared" si="11"/>
        <v>3.2044922271268206E-12</v>
      </c>
      <c r="N42" s="386">
        <f t="shared" si="12"/>
        <v>1.6274691008733022E-6</v>
      </c>
      <c r="O42" s="401">
        <f t="shared" si="13"/>
        <v>7.3862289614385901E-3</v>
      </c>
      <c r="P42" s="386">
        <f t="shared" si="14"/>
        <v>-7.8990854854870383E-4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2.1263436121299328E-6</v>
      </c>
      <c r="C43" s="386">
        <f t="shared" si="7"/>
        <v>8.5973919969352663E-3</v>
      </c>
      <c r="D43" s="401">
        <f t="shared" si="8"/>
        <v>0.42539408579473875</v>
      </c>
      <c r="E43" s="386">
        <f t="shared" si="4"/>
        <v>-3.6989662681578321E-2</v>
      </c>
      <c r="F43" s="401">
        <f t="shared" si="5"/>
        <v>-4.7080256504130474E-2</v>
      </c>
      <c r="G43" s="403">
        <f t="shared" si="9"/>
        <v>0.46581778578416294</v>
      </c>
      <c r="H43" s="403">
        <f t="shared" si="10"/>
        <v>0.534182214215837</v>
      </c>
      <c r="I43" s="403"/>
      <c r="J43" s="375"/>
      <c r="L43" s="385">
        <v>-2.5750000000000002</v>
      </c>
      <c r="M43" s="401">
        <f t="shared" si="11"/>
        <v>4.7183368323544528E-12</v>
      </c>
      <c r="N43" s="386">
        <f t="shared" si="12"/>
        <v>2.1263436121299328E-6</v>
      </c>
      <c r="O43" s="401">
        <f t="shared" si="13"/>
        <v>8.5973919969352663E-3</v>
      </c>
      <c r="P43" s="386">
        <f t="shared" si="14"/>
        <v>-9.1920245078844524E-4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2.7699436550565615E-6</v>
      </c>
      <c r="C44" s="386">
        <f t="shared" si="7"/>
        <v>9.9793375647839744E-3</v>
      </c>
      <c r="D44" s="401">
        <f t="shared" si="8"/>
        <v>0.44590121639093183</v>
      </c>
      <c r="E44" s="386">
        <f t="shared" si="4"/>
        <v>-3.7805407165831834E-2</v>
      </c>
      <c r="F44" s="401">
        <f t="shared" si="5"/>
        <v>-4.8118531978310772E-2</v>
      </c>
      <c r="G44" s="403">
        <f t="shared" si="9"/>
        <v>0.49436797735704291</v>
      </c>
      <c r="H44" s="403">
        <f t="shared" si="10"/>
        <v>0.50563202264295715</v>
      </c>
      <c r="I44" s="403"/>
      <c r="J44" s="375"/>
      <c r="L44" s="385">
        <v>-2.5499999999999998</v>
      </c>
      <c r="M44" s="401">
        <f t="shared" si="11"/>
        <v>6.9264038948801954E-12</v>
      </c>
      <c r="N44" s="386">
        <f t="shared" si="12"/>
        <v>2.7699436550565615E-6</v>
      </c>
      <c r="O44" s="401">
        <f t="shared" si="13"/>
        <v>9.9793375647839744E-3</v>
      </c>
      <c r="P44" s="386">
        <f t="shared" si="14"/>
        <v>-1.0666533247142215E-3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3.5977103716167136E-6</v>
      </c>
      <c r="C45" s="386">
        <f t="shared" si="7"/>
        <v>1.1551304415220454E-2</v>
      </c>
      <c r="D45" s="401">
        <f t="shared" si="8"/>
        <v>0.46635291182598637</v>
      </c>
      <c r="E45" s="386">
        <f t="shared" si="4"/>
        <v>-3.8425209463564154E-2</v>
      </c>
      <c r="F45" s="401">
        <f t="shared" si="5"/>
        <v>-4.8907413223600413E-2</v>
      </c>
      <c r="G45" s="403">
        <f t="shared" si="9"/>
        <v>0.52287842493410297</v>
      </c>
      <c r="H45" s="403">
        <f t="shared" si="10"/>
        <v>0.47712157506589703</v>
      </c>
      <c r="I45" s="403"/>
      <c r="J45" s="375"/>
      <c r="L45" s="385">
        <v>-2.5249999999999999</v>
      </c>
      <c r="M45" s="401">
        <f t="shared" si="11"/>
        <v>1.0137224393247379E-11</v>
      </c>
      <c r="N45" s="386">
        <f t="shared" si="12"/>
        <v>3.5977103716167136E-6</v>
      </c>
      <c r="O45" s="401">
        <f t="shared" si="13"/>
        <v>1.1551304415220454E-2</v>
      </c>
      <c r="P45" s="386">
        <f t="shared" si="14"/>
        <v>-1.234283425898761E-3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4.6590808384650018E-6</v>
      </c>
      <c r="C46" s="386">
        <f t="shared" si="7"/>
        <v>1.3333927583943195E-2</v>
      </c>
      <c r="D46" s="401">
        <f t="shared" si="8"/>
        <v>0.48666141332042645</v>
      </c>
      <c r="E46" s="386">
        <f t="shared" si="4"/>
        <v>-3.8819035276756897E-2</v>
      </c>
      <c r="F46" s="401">
        <f t="shared" si="5"/>
        <v>-4.9408672736634469E-2</v>
      </c>
      <c r="G46" s="403">
        <f t="shared" si="9"/>
        <v>0.55122209029465719</v>
      </c>
      <c r="H46" s="403">
        <f t="shared" si="10"/>
        <v>0.44877790970534281</v>
      </c>
      <c r="I46" s="403"/>
      <c r="J46" s="375"/>
      <c r="L46" s="385">
        <v>-2.5</v>
      </c>
      <c r="M46" s="401">
        <f t="shared" si="11"/>
        <v>1.4791889935139579E-11</v>
      </c>
      <c r="N46" s="386">
        <f t="shared" si="12"/>
        <v>4.6590808384650018E-6</v>
      </c>
      <c r="O46" s="401">
        <f t="shared" si="13"/>
        <v>1.3333927583943195E-2</v>
      </c>
      <c r="P46" s="386">
        <f t="shared" si="14"/>
        <v>-1.4242546451849962E-3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6.0158100577134554E-6</v>
      </c>
      <c r="C47" s="386">
        <f t="shared" si="7"/>
        <v>1.5349224201019751E-2</v>
      </c>
      <c r="D47" s="401">
        <f t="shared" si="8"/>
        <v>0.50673694600568786</v>
      </c>
      <c r="E47" s="386">
        <f t="shared" si="4"/>
        <v>-3.8955253481384344E-2</v>
      </c>
      <c r="F47" s="401">
        <f t="shared" si="5"/>
        <v>-4.9582050581942219E-2</v>
      </c>
      <c r="G47" s="403">
        <f t="shared" si="9"/>
        <v>0.57926927441381959</v>
      </c>
      <c r="H47" s="403">
        <f t="shared" si="10"/>
        <v>0.42073072558618041</v>
      </c>
      <c r="I47" s="403"/>
      <c r="J47" s="375"/>
      <c r="L47" s="385">
        <v>-2.4750000000000001</v>
      </c>
      <c r="M47" s="401">
        <f t="shared" si="11"/>
        <v>2.1519008797099559E-11</v>
      </c>
      <c r="N47" s="386">
        <f t="shared" si="12"/>
        <v>6.0158100577134554E-6</v>
      </c>
      <c r="O47" s="401">
        <f t="shared" si="13"/>
        <v>1.5349224201019751E-2</v>
      </c>
      <c r="P47" s="386">
        <f t="shared" si="14"/>
        <v>-1.6388646659303259E-3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7.7447762211191318E-6</v>
      </c>
      <c r="C48" s="386">
        <f t="shared" si="7"/>
        <v>1.7620559028745431E-2</v>
      </c>
      <c r="D48" s="401">
        <f t="shared" si="8"/>
        <v>0.52648837225752465</v>
      </c>
      <c r="E48" s="386">
        <f t="shared" si="4"/>
        <v>-3.8800740903837228E-2</v>
      </c>
      <c r="F48" s="401">
        <f t="shared" si="5"/>
        <v>-4.9385387750851967E-2</v>
      </c>
      <c r="G48" s="403">
        <f t="shared" si="9"/>
        <v>0.60688854582093044</v>
      </c>
      <c r="H48" s="403">
        <f t="shared" si="10"/>
        <v>0.39311145417906956</v>
      </c>
      <c r="I48" s="403"/>
      <c r="J48" s="375"/>
      <c r="L48" s="385">
        <v>-2.4500000000000002</v>
      </c>
      <c r="M48" s="401">
        <f t="shared" si="11"/>
        <v>3.1211533357833332E-11</v>
      </c>
      <c r="N48" s="386">
        <f t="shared" si="12"/>
        <v>7.7447762211191318E-6</v>
      </c>
      <c r="O48" s="401">
        <f t="shared" si="13"/>
        <v>1.7620559028745375E-2</v>
      </c>
      <c r="P48" s="386">
        <f t="shared" si="14"/>
        <v>-1.8805404656582504E-3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9.9413558016236969E-6</v>
      </c>
      <c r="C49" s="386">
        <f t="shared" si="7"/>
        <v>2.0172587542348464E-2</v>
      </c>
      <c r="D49" s="401">
        <f t="shared" si="8"/>
        <v>0.54582386691671181</v>
      </c>
      <c r="E49" s="386">
        <f t="shared" si="4"/>
        <v>-3.8321011961089821E-2</v>
      </c>
      <c r="F49" s="401">
        <f t="shared" si="5"/>
        <v>-4.8774791166843336E-2</v>
      </c>
      <c r="G49" s="403">
        <f t="shared" si="9"/>
        <v>0.63394769689375519</v>
      </c>
      <c r="H49" s="403">
        <f t="shared" si="10"/>
        <v>0.36605230310624481</v>
      </c>
      <c r="I49" s="403"/>
      <c r="J49" s="375"/>
      <c r="L49" s="385">
        <v>-2.4249999999999998</v>
      </c>
      <c r="M49" s="401">
        <f t="shared" si="11"/>
        <v>4.5133841108935258E-11</v>
      </c>
      <c r="N49" s="386">
        <f t="shared" si="12"/>
        <v>9.9413558016236969E-6</v>
      </c>
      <c r="O49" s="401">
        <f t="shared" si="13"/>
        <v>2.0172587542348464E-2</v>
      </c>
      <c r="P49" s="386">
        <f t="shared" si="14"/>
        <v>-2.1518288412930731E-3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1.2723467212982786E-5</v>
      </c>
      <c r="C50" s="386">
        <f t="shared" si="7"/>
        <v>2.303117450881581E-2</v>
      </c>
      <c r="D50" s="401">
        <f t="shared" si="8"/>
        <v>0.56465160683759708</v>
      </c>
      <c r="E50" s="386">
        <f t="shared" si="4"/>
        <v>-3.7480374409818662E-2</v>
      </c>
      <c r="F50" s="401">
        <f t="shared" si="5"/>
        <v>-4.7704831922241717E-2</v>
      </c>
      <c r="G50" s="403">
        <f t="shared" si="9"/>
        <v>0.66031471773556882</v>
      </c>
      <c r="H50" s="403">
        <f t="shared" si="10"/>
        <v>0.33968528226443118</v>
      </c>
      <c r="I50" s="403"/>
      <c r="J50" s="375"/>
      <c r="L50" s="385">
        <v>-2.4</v>
      </c>
      <c r="M50" s="401">
        <f t="shared" si="11"/>
        <v>6.5070449029036581E-11</v>
      </c>
      <c r="N50" s="386">
        <f t="shared" si="12"/>
        <v>1.2723467212982786E-5</v>
      </c>
      <c r="O50" s="401">
        <f t="shared" si="13"/>
        <v>2.303117450881581E-2</v>
      </c>
      <c r="P50" s="386">
        <f t="shared" si="14"/>
        <v>-2.4553836401175356E-3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1.6236394941970822E-5</v>
      </c>
      <c r="C51" s="386">
        <f t="shared" si="7"/>
        <v>2.6223286223535924E-2</v>
      </c>
      <c r="D51" s="401">
        <f t="shared" si="8"/>
        <v>0.58288046719073072</v>
      </c>
      <c r="E51" s="386">
        <f t="shared" si="4"/>
        <v>-3.6242112245135072E-2</v>
      </c>
      <c r="F51" s="401">
        <f t="shared" si="5"/>
        <v>-4.6128778070804545E-2</v>
      </c>
      <c r="G51" s="403">
        <f t="shared" si="9"/>
        <v>0.68585877727661659</v>
      </c>
      <c r="H51" s="403">
        <f t="shared" si="10"/>
        <v>0.31414122272338341</v>
      </c>
      <c r="I51" s="403"/>
      <c r="J51" s="375"/>
      <c r="L51" s="385">
        <v>-2.375</v>
      </c>
      <c r="M51" s="401">
        <f t="shared" si="11"/>
        <v>9.3532126488327094E-11</v>
      </c>
      <c r="N51" s="386">
        <f t="shared" si="12"/>
        <v>1.6236394941970822E-5</v>
      </c>
      <c r="O51" s="401">
        <f t="shared" si="13"/>
        <v>2.6223286223535924E-2</v>
      </c>
      <c r="P51" s="386">
        <f t="shared" si="14"/>
        <v>-2.7939493873369429E-3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2.0658520086591636E-5</v>
      </c>
      <c r="C52" s="386">
        <f t="shared" si="7"/>
        <v>2.977685483451098E-2</v>
      </c>
      <c r="D52" s="401">
        <f t="shared" si="8"/>
        <v>0.60042071706265587</v>
      </c>
      <c r="E52" s="386">
        <f t="shared" si="4"/>
        <v>-3.4568696533563092E-2</v>
      </c>
      <c r="F52" s="401">
        <f t="shared" si="5"/>
        <v>-4.3998862974874584E-2</v>
      </c>
      <c r="G52" s="403">
        <f t="shared" si="9"/>
        <v>0.71045120141320794</v>
      </c>
      <c r="H52" s="403">
        <f t="shared" si="10"/>
        <v>0.28954879858679206</v>
      </c>
      <c r="I52" s="403"/>
      <c r="J52" s="375"/>
      <c r="L52" s="385">
        <v>-2.35</v>
      </c>
      <c r="M52" s="401">
        <f t="shared" si="11"/>
        <v>1.3403966825364932E-10</v>
      </c>
      <c r="N52" s="386">
        <f t="shared" si="12"/>
        <v>2.0658520086591636E-5</v>
      </c>
      <c r="O52" s="401">
        <f t="shared" si="13"/>
        <v>2.977685483451098E-2</v>
      </c>
      <c r="P52" s="386">
        <f t="shared" si="14"/>
        <v>-3.1703410160447026E-3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2.6208097979874001E-5</v>
      </c>
      <c r="C53" s="386">
        <f t="shared" si="7"/>
        <v>3.3720613520562437E-2</v>
      </c>
      <c r="D53" s="401">
        <f t="shared" si="8"/>
        <v>0.61718470713217355</v>
      </c>
      <c r="E53" s="386">
        <f t="shared" si="4"/>
        <v>-3.2422024655119112E-2</v>
      </c>
      <c r="F53" s="401">
        <f t="shared" si="5"/>
        <v>-4.1266589811494822E-2</v>
      </c>
      <c r="G53" s="403">
        <f t="shared" si="9"/>
        <v>0.73396643833108499</v>
      </c>
      <c r="H53" s="403">
        <f t="shared" si="10"/>
        <v>0.26603356166891501</v>
      </c>
      <c r="I53" s="403"/>
      <c r="J53" s="375"/>
      <c r="L53" s="385">
        <v>-2.3250000000000002</v>
      </c>
      <c r="M53" s="401">
        <f t="shared" si="11"/>
        <v>1.9151458197086413E-10</v>
      </c>
      <c r="N53" s="386">
        <f t="shared" si="12"/>
        <v>2.6208097979874001E-5</v>
      </c>
      <c r="O53" s="401">
        <f t="shared" si="13"/>
        <v>3.3720613520562381E-2</v>
      </c>
      <c r="P53" s="386">
        <f t="shared" si="14"/>
        <v>-3.5874194267182984E-3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3.3151238828077467E-5</v>
      </c>
      <c r="C54" s="386">
        <f t="shared" si="7"/>
        <v>3.80839016924443E-2</v>
      </c>
      <c r="D54" s="401">
        <f t="shared" si="8"/>
        <v>0.63308754254298993</v>
      </c>
      <c r="E54" s="386">
        <f t="shared" si="4"/>
        <v>-2.9763688064992043E-2</v>
      </c>
      <c r="F54" s="401">
        <f t="shared" si="5"/>
        <v>-3.7883072378127471E-2</v>
      </c>
      <c r="G54" s="403">
        <f t="shared" si="9"/>
        <v>0.75628300163433881</v>
      </c>
      <c r="H54" s="403">
        <f t="shared" si="10"/>
        <v>0.24371699836566119</v>
      </c>
      <c r="I54" s="403"/>
      <c r="J54" s="375"/>
      <c r="L54" s="385">
        <v>-2.2999999999999998</v>
      </c>
      <c r="M54" s="401">
        <f t="shared" si="11"/>
        <v>2.7281416015156879E-10</v>
      </c>
      <c r="N54" s="386">
        <f t="shared" si="12"/>
        <v>3.3151238828077467E-5</v>
      </c>
      <c r="O54" s="401">
        <f t="shared" si="13"/>
        <v>3.80839016924443E-2</v>
      </c>
      <c r="P54" s="386">
        <f t="shared" si="14"/>
        <v>-4.0480626312586372E-3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4.1811262751767497E-5</v>
      </c>
      <c r="C55" s="386">
        <f t="shared" si="7"/>
        <v>4.2896439851313195E-2</v>
      </c>
      <c r="D55" s="401">
        <f t="shared" si="8"/>
        <v>0.64804773452019249</v>
      </c>
      <c r="E55" s="386">
        <f t="shared" si="4"/>
        <v>-2.6555268267261706E-2</v>
      </c>
      <c r="F55" s="401">
        <f t="shared" si="5"/>
        <v>-3.3799411806513163E-2</v>
      </c>
      <c r="G55" s="403">
        <f t="shared" si="9"/>
        <v>0.77728438249336584</v>
      </c>
      <c r="H55" s="403">
        <f t="shared" si="10"/>
        <v>0.22271561750663416</v>
      </c>
      <c r="I55" s="403"/>
      <c r="J55" s="375"/>
      <c r="L55" s="385">
        <v>-2.2749999999999999</v>
      </c>
      <c r="M55" s="401">
        <f t="shared" si="11"/>
        <v>3.8746178487869543E-10</v>
      </c>
      <c r="N55" s="386">
        <f t="shared" si="12"/>
        <v>4.1811262751767497E-5</v>
      </c>
      <c r="O55" s="401">
        <f t="shared" si="13"/>
        <v>4.2896439851313195E-2</v>
      </c>
      <c r="P55" s="386">
        <f t="shared" si="14"/>
        <v>-4.555132271015839E-3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5.2579615918535438E-5</v>
      </c>
      <c r="C56" s="386">
        <f t="shared" si="7"/>
        <v>4.8188074262691949E-2</v>
      </c>
      <c r="D56" s="401">
        <f t="shared" si="8"/>
        <v>0.66198782477340445</v>
      </c>
      <c r="E56" s="386">
        <f t="shared" si="4"/>
        <v>-2.2758660224134572E-2</v>
      </c>
      <c r="F56" s="401">
        <f t="shared" si="5"/>
        <v>-2.8967108196318588E-2</v>
      </c>
      <c r="G56" s="403">
        <f t="shared" si="9"/>
        <v>0.79685992270914263</v>
      </c>
      <c r="H56" s="403">
        <f t="shared" si="10"/>
        <v>0.20314007729085737</v>
      </c>
      <c r="I56" s="403"/>
      <c r="J56" s="375"/>
      <c r="L56" s="385">
        <v>-2.25</v>
      </c>
      <c r="M56" s="401">
        <f t="shared" si="11"/>
        <v>5.4864113252506286E-10</v>
      </c>
      <c r="N56" s="386">
        <f t="shared" si="12"/>
        <v>5.2579615918535438E-5</v>
      </c>
      <c r="O56" s="401">
        <f t="shared" si="13"/>
        <v>4.8188074262691949E-2</v>
      </c>
      <c r="P56" s="386">
        <f t="shared" si="14"/>
        <v>-5.1114353390667678E-3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6.5928549138283277E-5</v>
      </c>
      <c r="C57" s="386">
        <f t="shared" si="7"/>
        <v>5.3988492178851932E-2</v>
      </c>
      <c r="D57" s="401">
        <f t="shared" si="8"/>
        <v>0.67483497727290942</v>
      </c>
      <c r="E57" s="386">
        <f t="shared" si="4"/>
        <v>-1.8336421909197875E-2</v>
      </c>
      <c r="F57" s="401">
        <f t="shared" si="5"/>
        <v>-2.3338505524759173E-2</v>
      </c>
      <c r="G57" s="403">
        <f t="shared" si="9"/>
        <v>0.81490564133937193</v>
      </c>
      <c r="H57" s="403">
        <f t="shared" si="10"/>
        <v>0.18509435866062807</v>
      </c>
      <c r="I57" s="403"/>
      <c r="J57" s="375"/>
      <c r="L57" s="385">
        <v>-2.2250000000000001</v>
      </c>
      <c r="M57" s="401">
        <f t="shared" si="11"/>
        <v>7.7454359592721289E-10</v>
      </c>
      <c r="N57" s="386">
        <f t="shared" si="12"/>
        <v>6.5928549138283277E-5</v>
      </c>
      <c r="O57" s="401">
        <f t="shared" si="13"/>
        <v>5.3988492178851932E-2</v>
      </c>
      <c r="P57" s="386">
        <f t="shared" si="14"/>
        <v>-5.7196809839257842E-3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8.2425773796857005E-5</v>
      </c>
      <c r="C58" s="386">
        <f t="shared" si="7"/>
        <v>6.0326908959179915E-2</v>
      </c>
      <c r="D58" s="401">
        <f t="shared" si="8"/>
        <v>0.68652153255683879</v>
      </c>
      <c r="E58" s="386">
        <f t="shared" ref="E58:E89" si="17">C58+$B$13*B58+$B$13*D58</f>
        <v>-1.3252148159276098E-2</v>
      </c>
      <c r="F58" s="401">
        <f t="shared" si="5"/>
        <v>-1.6867267483360496E-2</v>
      </c>
      <c r="G58" s="403">
        <f t="shared" si="9"/>
        <v>0.8313250083178344</v>
      </c>
      <c r="H58" s="403">
        <f t="shared" si="10"/>
        <v>0.1686749916821656</v>
      </c>
      <c r="I58" s="403"/>
      <c r="J58" s="375"/>
      <c r="L58" s="385">
        <v>-2.2000000000000002</v>
      </c>
      <c r="M58" s="401">
        <f t="shared" si="11"/>
        <v>1.0901888836123419E-9</v>
      </c>
      <c r="N58" s="386">
        <f t="shared" si="12"/>
        <v>8.2425773796857005E-5</v>
      </c>
      <c r="O58" s="401">
        <f t="shared" si="13"/>
        <v>6.0326908959179859E-2</v>
      </c>
      <c r="P58" s="386">
        <f t="shared" si="14"/>
        <v>-6.3824323244504417E-3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1.0275132166648326E-4</v>
      </c>
      <c r="C59" s="386">
        <f t="shared" si="7"/>
        <v>6.7231729085259984E-2</v>
      </c>
      <c r="D59" s="401">
        <f t="shared" si="8"/>
        <v>0.69698552030894123</v>
      </c>
      <c r="E59" s="386">
        <f t="shared" si="17"/>
        <v>-7.4708663958673177E-3</v>
      </c>
      <c r="F59" s="401">
        <f t="shared" si="5"/>
        <v>-9.5088811502109655E-3</v>
      </c>
      <c r="G59" s="403">
        <f t="shared" si="9"/>
        <v>0.84602965929594554</v>
      </c>
      <c r="H59" s="403">
        <f t="shared" si="10"/>
        <v>0.15397034070405446</v>
      </c>
      <c r="I59" s="403"/>
      <c r="J59" s="375"/>
      <c r="L59" s="385">
        <v>-2.1749999999999998</v>
      </c>
      <c r="M59" s="401">
        <f t="shared" si="11"/>
        <v>1.5298773359262441E-9</v>
      </c>
      <c r="N59" s="386">
        <f t="shared" si="12"/>
        <v>1.0275132166648326E-4</v>
      </c>
      <c r="O59" s="401">
        <f t="shared" si="13"/>
        <v>6.7231729085259984E-2</v>
      </c>
      <c r="P59" s="386">
        <f t="shared" si="14"/>
        <v>-7.1020532633977807E-3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1.2771684419576879E-4</v>
      </c>
      <c r="C60" s="386">
        <f t="shared" si="7"/>
        <v>7.4730183731813171E-2</v>
      </c>
      <c r="D60" s="401">
        <f t="shared" si="8"/>
        <v>0.70617112652064085</v>
      </c>
      <c r="E60" s="386">
        <f t="shared" si="17"/>
        <v>-9.5945118522736128E-4</v>
      </c>
      <c r="F60" s="401">
        <f t="shared" si="5"/>
        <v>-1.2211846399505677E-3</v>
      </c>
      <c r="G60" s="403">
        <f t="shared" si="9"/>
        <v>0.85894004672185531</v>
      </c>
      <c r="H60" s="403">
        <f t="shared" si="10"/>
        <v>0.14105995327814469</v>
      </c>
      <c r="I60" s="403"/>
      <c r="J60" s="375"/>
      <c r="L60" s="385">
        <v>-2.15</v>
      </c>
      <c r="M60" s="401">
        <f t="shared" si="11"/>
        <v>2.1404789052326123E-9</v>
      </c>
      <c r="N60" s="386">
        <f t="shared" si="12"/>
        <v>1.2771684419576879E-4</v>
      </c>
      <c r="O60" s="401">
        <f t="shared" si="13"/>
        <v>7.4730183731813171E-2</v>
      </c>
      <c r="P60" s="386">
        <f t="shared" si="14"/>
        <v>-7.8806503492283644E-3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1.5828759246083735E-4</v>
      </c>
      <c r="C61" s="386">
        <f t="shared" si="7"/>
        <v>8.284794822132785E-2</v>
      </c>
      <c r="D61" s="401">
        <f t="shared" si="8"/>
        <v>0.71402911210356268</v>
      </c>
      <c r="E61" s="386">
        <f t="shared" si="17"/>
        <v>6.3129460007171623E-3</v>
      </c>
      <c r="F61" s="401">
        <f t="shared" si="5"/>
        <v>8.0350858987018672E-3</v>
      </c>
      <c r="G61" s="403">
        <f t="shared" si="9"/>
        <v>0.86998602292765104</v>
      </c>
      <c r="H61" s="403">
        <f t="shared" si="10"/>
        <v>0.13001397707234896</v>
      </c>
      <c r="I61" s="403"/>
      <c r="J61" s="375"/>
      <c r="L61" s="385">
        <v>-2.125</v>
      </c>
      <c r="M61" s="401">
        <f t="shared" si="11"/>
        <v>2.9858315819808467E-9</v>
      </c>
      <c r="N61" s="386">
        <f t="shared" si="12"/>
        <v>1.5828759246083735E-4</v>
      </c>
      <c r="O61" s="401">
        <f t="shared" si="13"/>
        <v>8.284794822132785E-2</v>
      </c>
      <c r="P61" s="386">
        <f t="shared" si="14"/>
        <v>-8.7200098016289862E-3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1.9560732009638038E-4</v>
      </c>
      <c r="C62" s="386">
        <f t="shared" si="7"/>
        <v>9.1608743342859233E-2</v>
      </c>
      <c r="D62" s="401">
        <f t="shared" si="8"/>
        <v>0.72051718033811984</v>
      </c>
      <c r="E62" s="386">
        <f t="shared" si="17"/>
        <v>1.4374456057307139E-2</v>
      </c>
      <c r="F62" s="401">
        <f t="shared" si="5"/>
        <v>1.829573532776254E-2</v>
      </c>
      <c r="G62" s="403">
        <f t="shared" si="9"/>
        <v>0.8791073517036968</v>
      </c>
      <c r="H62" s="403">
        <f t="shared" si="10"/>
        <v>0.1208926482963032</v>
      </c>
      <c r="I62" s="403"/>
      <c r="J62" s="375"/>
      <c r="L62" s="385">
        <v>-2.1</v>
      </c>
      <c r="M62" s="401">
        <f t="shared" si="11"/>
        <v>4.1526013738746315E-9</v>
      </c>
      <c r="N62" s="386">
        <f t="shared" si="12"/>
        <v>1.9560732009638038E-4</v>
      </c>
      <c r="O62" s="401">
        <f t="shared" si="13"/>
        <v>9.1608743342859233E-2</v>
      </c>
      <c r="P62" s="386">
        <f t="shared" si="14"/>
        <v>-9.6215298850358018E-3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2.4102634714529003E-4</v>
      </c>
      <c r="C63" s="386">
        <f t="shared" si="7"/>
        <v>0.10103392513678838</v>
      </c>
      <c r="D63" s="401">
        <f t="shared" si="8"/>
        <v>0.72560029102212442</v>
      </c>
      <c r="E63" s="386">
        <f t="shared" si="17"/>
        <v>2.3250045359138272E-2</v>
      </c>
      <c r="F63" s="401">
        <f t="shared" si="5"/>
        <v>2.9592540723169192E-2</v>
      </c>
      <c r="G63" s="403">
        <f t="shared" si="9"/>
        <v>0.8862541454899876</v>
      </c>
      <c r="H63" s="403">
        <f t="shared" si="10"/>
        <v>0.1137458545100124</v>
      </c>
      <c r="I63" s="403"/>
      <c r="J63" s="375"/>
      <c r="L63" s="385">
        <v>-2.0750000000000002</v>
      </c>
      <c r="M63" s="401">
        <f t="shared" si="11"/>
        <v>5.7580614165608779E-9</v>
      </c>
      <c r="N63" s="386">
        <f t="shared" si="12"/>
        <v>2.4102634714529003E-4</v>
      </c>
      <c r="O63" s="401">
        <f t="shared" si="13"/>
        <v>0.10103392513678827</v>
      </c>
      <c r="P63" s="386">
        <f t="shared" si="14"/>
        <v>-1.0586148885413496E-2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2.9613301173314621E-4</v>
      </c>
      <c r="C64" s="386">
        <f t="shared" si="7"/>
        <v>0.11114206831954759</v>
      </c>
      <c r="D64" s="401">
        <f t="shared" si="8"/>
        <v>0.7292509196164112</v>
      </c>
      <c r="E64" s="386">
        <f t="shared" si="17"/>
        <v>3.2961068043289299E-2</v>
      </c>
      <c r="F64" s="401">
        <f t="shared" si="5"/>
        <v>4.1952681523127193E-2</v>
      </c>
      <c r="G64" s="403">
        <f t="shared" si="9"/>
        <v>0.89138722590173969</v>
      </c>
      <c r="H64" s="403">
        <f t="shared" si="10"/>
        <v>0.10861277409826031</v>
      </c>
      <c r="I64" s="403"/>
      <c r="J64" s="375"/>
      <c r="L64" s="385">
        <v>-2.0499999999999998</v>
      </c>
      <c r="M64" s="401">
        <f t="shared" si="11"/>
        <v>7.9603846292464198E-9</v>
      </c>
      <c r="N64" s="386">
        <f t="shared" si="12"/>
        <v>2.9613301173314621E-4</v>
      </c>
      <c r="O64" s="401">
        <f t="shared" si="13"/>
        <v>0.11114206831954759</v>
      </c>
      <c r="P64" s="386">
        <f t="shared" si="14"/>
        <v>-1.1614269017913943E-2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3.6278871759415354E-4</v>
      </c>
      <c r="C65" s="386">
        <f t="shared" si="7"/>
        <v>0.12194854902772106</v>
      </c>
      <c r="D65" s="401">
        <f t="shared" si="8"/>
        <v>0.73144926007149436</v>
      </c>
      <c r="E65" s="386">
        <f t="shared" si="17"/>
        <v>4.3524823261932549E-2</v>
      </c>
      <c r="F65" s="401">
        <f t="shared" si="5"/>
        <v>5.539817600146045E-2</v>
      </c>
      <c r="G65" s="403">
        <f t="shared" si="9"/>
        <v>0.89447840582949312</v>
      </c>
      <c r="H65" s="403">
        <f t="shared" si="10"/>
        <v>0.10552159417050688</v>
      </c>
      <c r="I65" s="403"/>
      <c r="J65" s="375"/>
      <c r="L65" s="385">
        <v>-2.0249999999999999</v>
      </c>
      <c r="M65" s="401">
        <f t="shared" si="11"/>
        <v>1.0972209807391664E-8</v>
      </c>
      <c r="N65" s="386">
        <f t="shared" si="12"/>
        <v>3.6278871759415354E-4</v>
      </c>
      <c r="O65" s="401">
        <f t="shared" si="13"/>
        <v>0.12194854902772106</v>
      </c>
      <c r="P65" s="386">
        <f t="shared" si="14"/>
        <v>-1.2705676666095745E-2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4.4316675751754353E-4</v>
      </c>
      <c r="C66" s="386">
        <f t="shared" si="7"/>
        <v>0.13346513298244328</v>
      </c>
      <c r="D66" s="401">
        <f t="shared" si="8"/>
        <v>0.73218337036314551</v>
      </c>
      <c r="E66" s="386">
        <f t="shared" si="17"/>
        <v>5.4954123590127246E-2</v>
      </c>
      <c r="F66" s="401">
        <f t="shared" si="5"/>
        <v>6.994533193922281E-2</v>
      </c>
      <c r="G66" s="403">
        <f t="shared" si="9"/>
        <v>0.89551069181679677</v>
      </c>
      <c r="H66" s="403">
        <f t="shared" si="10"/>
        <v>0.10448930818320323</v>
      </c>
      <c r="I66" s="403">
        <f>F26</f>
        <v>-1.7640250207931828E-2</v>
      </c>
      <c r="J66" s="375">
        <f>1-I66</f>
        <v>1.0176402502079318</v>
      </c>
      <c r="L66" s="385">
        <v>-2</v>
      </c>
      <c r="M66" s="401">
        <f t="shared" si="11"/>
        <v>1.5078462090034606E-8</v>
      </c>
      <c r="N66" s="386">
        <f t="shared" si="12"/>
        <v>4.4316675751754353E-4</v>
      </c>
      <c r="O66" s="401">
        <f t="shared" si="13"/>
        <v>0.13346513298244328</v>
      </c>
      <c r="P66" s="386">
        <f t="shared" si="14"/>
        <v>-1.3859459426538894E-2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5.3979505454254673E-4</v>
      </c>
      <c r="C67" s="386">
        <f t="shared" si="7"/>
        <v>0.14569957549675272</v>
      </c>
      <c r="D67" s="401">
        <f t="shared" si="8"/>
        <v>0.73144926007149447</v>
      </c>
      <c r="E67" s="386">
        <f t="shared" si="17"/>
        <v>6.7256881067561322E-2</v>
      </c>
      <c r="F67" s="401">
        <f t="shared" si="5"/>
        <v>8.5604219740710349E-2</v>
      </c>
      <c r="G67" s="403">
        <f t="shared" si="9"/>
        <v>0.89447840582949312</v>
      </c>
      <c r="H67" s="403">
        <f t="shared" si="10"/>
        <v>0.10552159417050688</v>
      </c>
      <c r="I67" s="403">
        <f t="shared" ref="I67:I130" si="18">F27</f>
        <v>-1.9186010157162956E-2</v>
      </c>
      <c r="J67" s="375">
        <f t="shared" ref="J67:J130" si="19">1-I67</f>
        <v>1.019186010157163</v>
      </c>
      <c r="L67" s="385">
        <v>-1.9749999999999999</v>
      </c>
      <c r="M67" s="401">
        <f t="shared" si="11"/>
        <v>2.0659675803447186E-8</v>
      </c>
      <c r="N67" s="386">
        <f t="shared" si="12"/>
        <v>5.3979505454254673E-4</v>
      </c>
      <c r="O67" s="401">
        <f t="shared" si="13"/>
        <v>0.14569957549675272</v>
      </c>
      <c r="P67" s="386">
        <f t="shared" si="14"/>
        <v>-1.5073920505435885E-2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6.5560291302807494E-4</v>
      </c>
      <c r="C68" s="386">
        <f t="shared" si="7"/>
        <v>0.1586552399564729</v>
      </c>
      <c r="D68" s="401">
        <f t="shared" si="8"/>
        <v>0.7292509196164112</v>
      </c>
      <c r="E68" s="386">
        <f t="shared" si="17"/>
        <v>8.0435717536438953E-2</v>
      </c>
      <c r="F68" s="401">
        <f t="shared" si="5"/>
        <v>0.10237817647348565</v>
      </c>
      <c r="G68" s="403">
        <f t="shared" si="9"/>
        <v>0.89138722590173947</v>
      </c>
      <c r="H68" s="403">
        <f t="shared" si="10"/>
        <v>0.10861277409826053</v>
      </c>
      <c r="I68" s="403">
        <f t="shared" si="18"/>
        <v>-2.0805731587365314E-2</v>
      </c>
      <c r="J68" s="375">
        <f t="shared" si="19"/>
        <v>1.0208057315873653</v>
      </c>
      <c r="L68" s="385">
        <v>-1.95</v>
      </c>
      <c r="M68" s="401">
        <f t="shared" si="11"/>
        <v>2.8222410297651379E-8</v>
      </c>
      <c r="N68" s="386">
        <f t="shared" si="12"/>
        <v>6.5560291302807494E-4</v>
      </c>
      <c r="O68" s="401">
        <f t="shared" si="13"/>
        <v>0.1586552399564729</v>
      </c>
      <c r="P68" s="386">
        <f t="shared" si="14"/>
        <v>-1.6346491085760827E-2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7.9397180949863921E-4</v>
      </c>
      <c r="C69" s="386">
        <f t="shared" si="7"/>
        <v>0.17233074148759375</v>
      </c>
      <c r="D69" s="401">
        <f t="shared" si="8"/>
        <v>0.72560029102212442</v>
      </c>
      <c r="E69" s="386">
        <f t="shared" si="17"/>
        <v>9.448760599889762E-2</v>
      </c>
      <c r="F69" s="401">
        <f t="shared" si="5"/>
        <v>0.1202633493899032</v>
      </c>
      <c r="G69" s="403">
        <f t="shared" si="9"/>
        <v>0.8862541454899876</v>
      </c>
      <c r="H69" s="403">
        <f t="shared" si="10"/>
        <v>0.1137458545100124</v>
      </c>
      <c r="I69" s="403">
        <f t="shared" si="18"/>
        <v>-2.2494921770576829E-2</v>
      </c>
      <c r="J69" s="375">
        <f t="shared" si="19"/>
        <v>1.0224949217705768</v>
      </c>
      <c r="L69" s="385">
        <v>-1.925</v>
      </c>
      <c r="M69" s="401">
        <f t="shared" si="11"/>
        <v>3.8438771055027132E-8</v>
      </c>
      <c r="N69" s="386">
        <f t="shared" si="12"/>
        <v>7.9397180949863921E-4</v>
      </c>
      <c r="O69" s="401">
        <f t="shared" si="13"/>
        <v>0.17233074148759375</v>
      </c>
      <c r="P69" s="386">
        <f t="shared" si="14"/>
        <v>-1.7673641354717957E-2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9.5879017750544193E-4</v>
      </c>
      <c r="C70" s="386">
        <f t="shared" si="7"/>
        <v>0.18671962247121554</v>
      </c>
      <c r="D70" s="401">
        <f t="shared" si="8"/>
        <v>0.72051718033811984</v>
      </c>
      <c r="E70" s="386">
        <f t="shared" si="17"/>
        <v>0.10940354964630587</v>
      </c>
      <c r="F70" s="401">
        <f t="shared" si="5"/>
        <v>0.13924828739721493</v>
      </c>
      <c r="G70" s="403">
        <f t="shared" si="9"/>
        <v>0.87910735170369669</v>
      </c>
      <c r="H70" s="403">
        <f t="shared" si="10"/>
        <v>0.12089264829630331</v>
      </c>
      <c r="I70" s="403">
        <f t="shared" si="18"/>
        <v>-2.424775084639379E-2</v>
      </c>
      <c r="J70" s="375">
        <f t="shared" si="19"/>
        <v>1.0242477508463939</v>
      </c>
      <c r="L70" s="385">
        <v>-1.9</v>
      </c>
      <c r="M70" s="401">
        <f t="shared" si="11"/>
        <v>5.2197577038448628E-8</v>
      </c>
      <c r="N70" s="386">
        <f t="shared" si="12"/>
        <v>9.5879017750544193E-4</v>
      </c>
      <c r="O70" s="401">
        <f t="shared" si="13"/>
        <v>0.18671962247121554</v>
      </c>
      <c r="P70" s="386">
        <f t="shared" si="14"/>
        <v>-1.9050790951327393E-2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1.1545120509473539E-3</v>
      </c>
      <c r="C71" s="386">
        <f t="shared" si="7"/>
        <v>0.20181006637546711</v>
      </c>
      <c r="D71" s="401">
        <f t="shared" si="8"/>
        <v>0.71402911210356268</v>
      </c>
      <c r="E71" s="386">
        <f t="shared" si="17"/>
        <v>0.12516830500288184</v>
      </c>
      <c r="F71" s="401">
        <f t="shared" si="5"/>
        <v>0.15931358867616111</v>
      </c>
      <c r="G71" s="403">
        <f t="shared" si="9"/>
        <v>0.86998602292765104</v>
      </c>
      <c r="H71" s="403">
        <f t="shared" si="10"/>
        <v>0.13001397707234896</v>
      </c>
      <c r="I71" s="403">
        <f t="shared" si="18"/>
        <v>-2.6056938157442925E-2</v>
      </c>
      <c r="J71" s="375">
        <f t="shared" si="19"/>
        <v>1.0260569381574429</v>
      </c>
      <c r="L71" s="385">
        <v>-1.875</v>
      </c>
      <c r="M71" s="401">
        <f t="shared" si="11"/>
        <v>7.067036478236588E-8</v>
      </c>
      <c r="N71" s="386">
        <f t="shared" si="12"/>
        <v>1.1545120509473539E-3</v>
      </c>
      <c r="O71" s="401">
        <f t="shared" si="13"/>
        <v>0.20181006637546711</v>
      </c>
      <c r="P71" s="386">
        <f t="shared" si="14"/>
        <v>-2.0472219663331712E-2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1.3862193259591704E-3</v>
      </c>
      <c r="C72" s="386">
        <f t="shared" si="7"/>
        <v>0.2175846560406367</v>
      </c>
      <c r="D72" s="401">
        <f t="shared" si="8"/>
        <v>0.70617112652064074</v>
      </c>
      <c r="E72" s="386">
        <f t="shared" si="17"/>
        <v>0.14176015527427233</v>
      </c>
      <c r="F72" s="401">
        <f t="shared" si="5"/>
        <v>0.18043161220018261</v>
      </c>
      <c r="G72" s="403">
        <f t="shared" si="9"/>
        <v>0.85894004672185531</v>
      </c>
      <c r="H72" s="403">
        <f t="shared" si="10"/>
        <v>0.14105995327814469</v>
      </c>
      <c r="I72" s="403">
        <f t="shared" si="18"/>
        <v>-2.7913640045033564E-2</v>
      </c>
      <c r="J72" s="375">
        <f t="shared" si="19"/>
        <v>1.0279136400450335</v>
      </c>
      <c r="L72" s="385">
        <v>-1.8499999999999999</v>
      </c>
      <c r="M72" s="401">
        <f t="shared" si="11"/>
        <v>9.5396218646737196E-8</v>
      </c>
      <c r="N72" s="386">
        <f t="shared" si="12"/>
        <v>1.3862193259591704E-3</v>
      </c>
      <c r="O72" s="401">
        <f t="shared" si="13"/>
        <v>0.2175846560406367</v>
      </c>
      <c r="P72" s="386">
        <f t="shared" si="14"/>
        <v>-2.193097927132584E-2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1.65968728253163E-3</v>
      </c>
      <c r="C73" s="386">
        <f t="shared" si="7"/>
        <v>0.23402018208124031</v>
      </c>
      <c r="D73" s="401">
        <f t="shared" si="8"/>
        <v>0.69698552030894112</v>
      </c>
      <c r="E73" s="386">
        <f t="shared" si="17"/>
        <v>0.15915073949909597</v>
      </c>
      <c r="F73" s="401">
        <f t="shared" si="5"/>
        <v>0.20256626028036473</v>
      </c>
      <c r="G73" s="403">
        <f t="shared" si="9"/>
        <v>0.84602965929594531</v>
      </c>
      <c r="H73" s="403">
        <f t="shared" si="10"/>
        <v>0.15397034070405469</v>
      </c>
      <c r="I73" s="403">
        <f t="shared" si="18"/>
        <v>-2.9807340334909751E-2</v>
      </c>
      <c r="J73" s="375">
        <f t="shared" si="19"/>
        <v>1.0298073403349097</v>
      </c>
      <c r="L73" s="385">
        <v>-1.825</v>
      </c>
      <c r="M73" s="401">
        <f t="shared" si="11"/>
        <v>1.283903969806488E-7</v>
      </c>
      <c r="N73" s="386">
        <f t="shared" si="12"/>
        <v>1.65968728253163E-3</v>
      </c>
      <c r="O73" s="401">
        <f t="shared" si="13"/>
        <v>0.23402018208124031</v>
      </c>
      <c r="P73" s="386">
        <f t="shared" si="14"/>
        <v>-2.3418807506424368E-2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1.9814528738539283E-3</v>
      </c>
      <c r="C74" s="386">
        <f t="shared" si="7"/>
        <v>0.25108750646309608</v>
      </c>
      <c r="D74" s="401">
        <f t="shared" si="8"/>
        <v>0.68652153255683857</v>
      </c>
      <c r="E74" s="386">
        <f t="shared" si="17"/>
        <v>0.17730494247321987</v>
      </c>
      <c r="F74" s="401">
        <f t="shared" si="5"/>
        <v>0.2256728384616106</v>
      </c>
      <c r="G74" s="403">
        <f t="shared" si="9"/>
        <v>0.83132500831783396</v>
      </c>
      <c r="H74" s="403">
        <f t="shared" si="10"/>
        <v>0.16867499168216604</v>
      </c>
      <c r="I74" s="403">
        <f t="shared" si="18"/>
        <v>-3.1725744830076917E-2</v>
      </c>
      <c r="J74" s="375">
        <f t="shared" si="19"/>
        <v>1.031725744830077</v>
      </c>
      <c r="L74" s="385">
        <v>-1.7999999999999998</v>
      </c>
      <c r="M74" s="401">
        <f t="shared" si="11"/>
        <v>1.7228291560034137E-7</v>
      </c>
      <c r="N74" s="386">
        <f t="shared" si="12"/>
        <v>1.9814528738539283E-3</v>
      </c>
      <c r="O74" s="401">
        <f t="shared" si="13"/>
        <v>0.25108750646309608</v>
      </c>
      <c r="P74" s="386">
        <f t="shared" si="14"/>
        <v>-2.492604515617745E-2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2.3588851448137493E-3</v>
      </c>
      <c r="C75" s="386">
        <f t="shared" si="7"/>
        <v>0.2687514855848554</v>
      </c>
      <c r="D75" s="401">
        <f t="shared" si="8"/>
        <v>0.67483497727290942</v>
      </c>
      <c r="E75" s="386">
        <f t="shared" si="17"/>
        <v>0.19618084966214916</v>
      </c>
      <c r="F75" s="401">
        <f t="shared" si="5"/>
        <v>0.24969799813535737</v>
      </c>
      <c r="G75" s="403">
        <f t="shared" si="9"/>
        <v>0.81490564133937171</v>
      </c>
      <c r="H75" s="403">
        <f t="shared" si="10"/>
        <v>0.18509435866062829</v>
      </c>
      <c r="I75" s="403">
        <f t="shared" si="18"/>
        <v>-3.3654681215029507E-2</v>
      </c>
      <c r="J75" s="375">
        <f t="shared" si="19"/>
        <v>1.0336546812150296</v>
      </c>
      <c r="L75" s="385">
        <v>-1.7749999999999999</v>
      </c>
      <c r="M75" s="401">
        <f t="shared" si="11"/>
        <v>2.3049469122238264E-7</v>
      </c>
      <c r="N75" s="386">
        <f t="shared" si="12"/>
        <v>2.3588851448137493E-3</v>
      </c>
      <c r="O75" s="401">
        <f t="shared" si="13"/>
        <v>0.2687514855848554</v>
      </c>
      <c r="P75" s="386">
        <f t="shared" si="14"/>
        <v>-2.6441557422075126E-2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2.8002569825639756E-3</v>
      </c>
      <c r="C76" s="386">
        <f t="shared" si="7"/>
        <v>0.28697095635589331</v>
      </c>
      <c r="D76" s="401">
        <f t="shared" si="8"/>
        <v>0.66198782477340445</v>
      </c>
      <c r="E76" s="386">
        <f t="shared" si="17"/>
        <v>0.21572977044994732</v>
      </c>
      <c r="F76" s="401">
        <f t="shared" si="5"/>
        <v>0.27457976613068513</v>
      </c>
      <c r="G76" s="403">
        <f t="shared" si="9"/>
        <v>0.79685992270914263</v>
      </c>
      <c r="H76" s="403">
        <f t="shared" si="10"/>
        <v>0.20314007729085737</v>
      </c>
      <c r="I76" s="403">
        <f t="shared" si="18"/>
        <v>-3.5578005863473136E-2</v>
      </c>
      <c r="J76" s="375">
        <f t="shared" si="19"/>
        <v>1.0355780058634731</v>
      </c>
      <c r="L76" s="385">
        <v>-1.75</v>
      </c>
      <c r="M76" s="401">
        <f t="shared" si="11"/>
        <v>3.0746059137554127E-7</v>
      </c>
      <c r="N76" s="386">
        <f t="shared" si="12"/>
        <v>2.8002569825639756E-3</v>
      </c>
      <c r="O76" s="401">
        <f t="shared" si="13"/>
        <v>0.28697095635589331</v>
      </c>
      <c r="P76" s="386">
        <f t="shared" si="14"/>
        <v>-2.7952660700937965E-2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3.3148172335971116E-3</v>
      </c>
      <c r="C77" s="386">
        <f t="shared" si="7"/>
        <v>0.30569878783342341</v>
      </c>
      <c r="D77" s="401">
        <f t="shared" si="8"/>
        <v>0.64804773452019249</v>
      </c>
      <c r="E77" s="386">
        <f t="shared" si="17"/>
        <v>0.23589633211085365</v>
      </c>
      <c r="F77" s="401">
        <f t="shared" si="5"/>
        <v>0.30024766432091865</v>
      </c>
      <c r="G77" s="403">
        <f t="shared" si="9"/>
        <v>0.77728438249336584</v>
      </c>
      <c r="H77" s="403">
        <f t="shared" si="10"/>
        <v>0.22271561750663416</v>
      </c>
      <c r="I77" s="403">
        <f t="shared" si="18"/>
        <v>-3.7477519129628087E-2</v>
      </c>
      <c r="J77" s="375">
        <f t="shared" si="19"/>
        <v>1.0374775191296282</v>
      </c>
      <c r="L77" s="385">
        <v>-1.7249999999999999</v>
      </c>
      <c r="M77" s="401">
        <f t="shared" si="11"/>
        <v>4.0891081770633164E-7</v>
      </c>
      <c r="N77" s="386">
        <f t="shared" si="12"/>
        <v>3.3148172335971116E-3</v>
      </c>
      <c r="O77" s="401">
        <f t="shared" si="13"/>
        <v>0.30569878783342341</v>
      </c>
      <c r="P77" s="386">
        <f t="shared" si="14"/>
        <v>-2.9445056031623791E-2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3.9128620460120445E-3</v>
      </c>
      <c r="C78" s="386">
        <f t="shared" si="7"/>
        <v>0.32488199998171274</v>
      </c>
      <c r="D78" s="401">
        <f t="shared" si="8"/>
        <v>0.63308754254298982</v>
      </c>
      <c r="E78" s="386">
        <f t="shared" si="17"/>
        <v>0.25661864585295102</v>
      </c>
      <c r="F78" s="401">
        <f t="shared" si="5"/>
        <v>0.32662292096317208</v>
      </c>
      <c r="G78" s="403">
        <f t="shared" si="9"/>
        <v>0.75628300163433837</v>
      </c>
      <c r="H78" s="403">
        <f t="shared" si="10"/>
        <v>0.24371699836566163</v>
      </c>
      <c r="I78" s="403">
        <f t="shared" si="18"/>
        <v>-3.93328907908439E-2</v>
      </c>
      <c r="J78" s="375">
        <f t="shared" si="19"/>
        <v>1.0393328907908439</v>
      </c>
      <c r="L78" s="385">
        <v>-1.7</v>
      </c>
      <c r="M78" s="401">
        <f t="shared" si="11"/>
        <v>5.4222453732544196E-7</v>
      </c>
      <c r="N78" s="386">
        <f t="shared" si="12"/>
        <v>3.9128620460120445E-3</v>
      </c>
      <c r="O78" s="401">
        <f t="shared" si="13"/>
        <v>0.32488199998171274</v>
      </c>
      <c r="P78" s="386">
        <f t="shared" si="14"/>
        <v>-3.0902770517340555E-2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4.6058041159709462E-3</v>
      </c>
      <c r="C79" s="386">
        <f t="shared" si="7"/>
        <v>0.34446195006818969</v>
      </c>
      <c r="D79" s="401">
        <f t="shared" si="8"/>
        <v>0.61718470713217344</v>
      </c>
      <c r="E79" s="386">
        <f t="shared" si="17"/>
        <v>0.27782854519520206</v>
      </c>
      <c r="F79" s="401">
        <f t="shared" si="5"/>
        <v>0.35361877410344084</v>
      </c>
      <c r="G79" s="403">
        <f t="shared" si="9"/>
        <v>0.73396643833108477</v>
      </c>
      <c r="H79" s="403">
        <f t="shared" si="10"/>
        <v>0.26603356166891523</v>
      </c>
      <c r="I79" s="403">
        <f t="shared" si="18"/>
        <v>-4.1121597395406502E-2</v>
      </c>
      <c r="J79" s="375">
        <f t="shared" si="19"/>
        <v>1.0411215973954064</v>
      </c>
      <c r="L79" s="385">
        <v>-1.6749999999999998</v>
      </c>
      <c r="M79" s="401">
        <f t="shared" si="11"/>
        <v>7.1687262320763168E-7</v>
      </c>
      <c r="N79" s="386">
        <f t="shared" si="12"/>
        <v>4.6058041159709462E-3</v>
      </c>
      <c r="O79" s="401">
        <f t="shared" si="13"/>
        <v>0.34446195006818969</v>
      </c>
      <c r="P79" s="386">
        <f t="shared" si="14"/>
        <v>-3.2308108101541645E-2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5.4062383377416201E-3</v>
      </c>
      <c r="C80" s="386">
        <f t="shared" si="7"/>
        <v>0.36437458613966855</v>
      </c>
      <c r="D80" s="401">
        <f t="shared" si="8"/>
        <v>0.60042071706265587</v>
      </c>
      <c r="E80" s="386">
        <f t="shared" si="17"/>
        <v>0.29945189582531939</v>
      </c>
      <c r="F80" s="401">
        <f t="shared" si="5"/>
        <v>0.38114086596213947</v>
      </c>
      <c r="G80" s="403">
        <f t="shared" si="9"/>
        <v>0.71045120141320794</v>
      </c>
      <c r="H80" s="403">
        <f t="shared" si="10"/>
        <v>0.28954879858679206</v>
      </c>
      <c r="I80" s="403">
        <f t="shared" si="18"/>
        <v>-4.281887335233036E-2</v>
      </c>
      <c r="J80" s="375">
        <f t="shared" si="19"/>
        <v>1.0428188733523303</v>
      </c>
      <c r="L80" s="385">
        <v>-1.65</v>
      </c>
      <c r="M80" s="401">
        <f t="shared" si="11"/>
        <v>9.4496983188419037E-7</v>
      </c>
      <c r="N80" s="386">
        <f t="shared" si="12"/>
        <v>5.4062383377416201E-3</v>
      </c>
      <c r="O80" s="401">
        <f t="shared" si="13"/>
        <v>0.36437458613966855</v>
      </c>
      <c r="P80" s="386">
        <f t="shared" si="14"/>
        <v>-3.364161114052059E-2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6.3280021818911125E-3</v>
      </c>
      <c r="C81" s="386">
        <f t="shared" si="7"/>
        <v>0.38455076595238169</v>
      </c>
      <c r="D81" s="401">
        <f t="shared" si="8"/>
        <v>0.58288046719073072</v>
      </c>
      <c r="E81" s="386">
        <f t="shared" si="17"/>
        <v>0.3214089749728295</v>
      </c>
      <c r="F81" s="401">
        <f t="shared" si="5"/>
        <v>0.40908772579822816</v>
      </c>
      <c r="G81" s="403">
        <f t="shared" si="9"/>
        <v>0.68585877727661659</v>
      </c>
      <c r="H81" s="403">
        <f t="shared" si="10"/>
        <v>0.31414122272338341</v>
      </c>
      <c r="I81" s="403">
        <f t="shared" si="18"/>
        <v>-4.4397677677122195E-2</v>
      </c>
      <c r="J81" s="375">
        <f t="shared" si="19"/>
        <v>1.0443976776771222</v>
      </c>
      <c r="L81" s="385">
        <v>-1.625</v>
      </c>
      <c r="M81" s="401">
        <f t="shared" si="11"/>
        <v>1.2419608165781248E-6</v>
      </c>
      <c r="N81" s="386">
        <f t="shared" si="12"/>
        <v>6.3280021818911125E-3</v>
      </c>
      <c r="O81" s="401">
        <f t="shared" si="13"/>
        <v>0.38455076595238169</v>
      </c>
      <c r="P81" s="386">
        <f t="shared" si="14"/>
        <v>-3.4882034276472351E-2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7.3862289614385901E-3</v>
      </c>
      <c r="C82" s="386">
        <f t="shared" si="7"/>
        <v>0.40491663868755989</v>
      </c>
      <c r="D82" s="401">
        <f t="shared" si="8"/>
        <v>0.56465160683759696</v>
      </c>
      <c r="E82" s="386">
        <f t="shared" si="17"/>
        <v>0.34361491724611914</v>
      </c>
      <c r="F82" s="401">
        <f t="shared" si="5"/>
        <v>0.43735133736836163</v>
      </c>
      <c r="G82" s="403">
        <f t="shared" si="9"/>
        <v>0.66031471773556827</v>
      </c>
      <c r="H82" s="403">
        <f t="shared" si="10"/>
        <v>0.33968528226443173</v>
      </c>
      <c r="I82" s="403">
        <f t="shared" si="18"/>
        <v>-4.5828678375733151E-2</v>
      </c>
      <c r="J82" s="375">
        <f t="shared" si="19"/>
        <v>1.0458286783757331</v>
      </c>
      <c r="L82" s="385">
        <v>-1.5999999999999999</v>
      </c>
      <c r="M82" s="401">
        <f t="shared" si="11"/>
        <v>1.6274691008733022E-6</v>
      </c>
      <c r="N82" s="386">
        <f t="shared" si="12"/>
        <v>7.3862289614385901E-3</v>
      </c>
      <c r="O82" s="401">
        <f t="shared" si="13"/>
        <v>0.40491663868755989</v>
      </c>
      <c r="P82" s="386">
        <f t="shared" si="14"/>
        <v>-3.6006332168393967E-2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8.5973919969352663E-3</v>
      </c>
      <c r="C83" s="386">
        <f t="shared" si="7"/>
        <v>0.42539408579473875</v>
      </c>
      <c r="D83" s="401">
        <f t="shared" si="8"/>
        <v>0.5458238669167117</v>
      </c>
      <c r="E83" s="386">
        <f t="shared" si="17"/>
        <v>0.36598022285040488</v>
      </c>
      <c r="F83" s="401">
        <f t="shared" si="5"/>
        <v>0.46581778578416294</v>
      </c>
      <c r="G83" s="403">
        <f t="shared" si="9"/>
        <v>0.63394769689375474</v>
      </c>
      <c r="H83" s="403">
        <f t="shared" si="10"/>
        <v>0.36605230310624526</v>
      </c>
      <c r="I83" s="403">
        <f t="shared" si="18"/>
        <v>-4.7080256504130474E-2</v>
      </c>
      <c r="J83" s="375">
        <f t="shared" si="19"/>
        <v>1.0470802565041304</v>
      </c>
      <c r="L83" s="385">
        <v>-1.575</v>
      </c>
      <c r="M83" s="401">
        <f t="shared" si="11"/>
        <v>2.1263436121299328E-6</v>
      </c>
      <c r="N83" s="386">
        <f t="shared" si="12"/>
        <v>8.5973919969352663E-3</v>
      </c>
      <c r="O83" s="401">
        <f t="shared" si="13"/>
        <v>0.42539408579473875</v>
      </c>
      <c r="P83" s="386">
        <f t="shared" si="14"/>
        <v>-3.6989662681578321E-2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9.9793375647839744E-3</v>
      </c>
      <c r="C84" s="386">
        <f t="shared" si="7"/>
        <v>0.445901216390932</v>
      </c>
      <c r="D84" s="401">
        <f t="shared" si="8"/>
        <v>0.52648837225752454</v>
      </c>
      <c r="E84" s="386">
        <f t="shared" si="17"/>
        <v>0.38841132315000965</v>
      </c>
      <c r="F84" s="401">
        <f t="shared" si="5"/>
        <v>0.49436797735704291</v>
      </c>
      <c r="G84" s="403">
        <f t="shared" si="9"/>
        <v>0.60688854582093033</v>
      </c>
      <c r="H84" s="403">
        <f t="shared" si="10"/>
        <v>0.39311145417906967</v>
      </c>
      <c r="I84" s="403">
        <f t="shared" si="18"/>
        <v>-4.8118531978310772E-2</v>
      </c>
      <c r="J84" s="375">
        <f t="shared" si="19"/>
        <v>1.0481185319783108</v>
      </c>
      <c r="L84" s="385">
        <v>-1.5499999999999998</v>
      </c>
      <c r="M84" s="401">
        <f t="shared" si="11"/>
        <v>2.7699436550565615E-6</v>
      </c>
      <c r="N84" s="386">
        <f t="shared" si="12"/>
        <v>9.9793375647839744E-3</v>
      </c>
      <c r="O84" s="401">
        <f t="shared" si="13"/>
        <v>0.445901216390932</v>
      </c>
      <c r="P84" s="386">
        <f t="shared" si="14"/>
        <v>-3.7805407165831847E-2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1.1551304415220454E-2</v>
      </c>
      <c r="C85" s="386">
        <f t="shared" si="7"/>
        <v>0.46635291182598637</v>
      </c>
      <c r="D85" s="401">
        <f t="shared" si="8"/>
        <v>0.50673694600568786</v>
      </c>
      <c r="E85" s="386">
        <f t="shared" si="17"/>
        <v>0.41081119768518243</v>
      </c>
      <c r="F85" s="401">
        <f t="shared" si="5"/>
        <v>0.52287842493410297</v>
      </c>
      <c r="G85" s="403">
        <f t="shared" si="9"/>
        <v>0.57926927441381915</v>
      </c>
      <c r="H85" s="403">
        <f t="shared" si="10"/>
        <v>0.42073072558618085</v>
      </c>
      <c r="I85" s="403">
        <f t="shared" si="18"/>
        <v>-4.8907413223600413E-2</v>
      </c>
      <c r="J85" s="375">
        <f t="shared" si="19"/>
        <v>1.0489074132236005</v>
      </c>
      <c r="L85" s="385">
        <v>-1.5249999999999999</v>
      </c>
      <c r="M85" s="401">
        <f t="shared" si="11"/>
        <v>3.5977103716167136E-6</v>
      </c>
      <c r="N85" s="386">
        <f t="shared" si="12"/>
        <v>1.1551304415220454E-2</v>
      </c>
      <c r="O85" s="401">
        <f t="shared" si="13"/>
        <v>0.46635291182598637</v>
      </c>
      <c r="P85" s="386">
        <f t="shared" si="14"/>
        <v>-3.8425209463564154E-2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1.3333927583943195E-2</v>
      </c>
      <c r="C86" s="386">
        <f t="shared" si="7"/>
        <v>0.48666141332042645</v>
      </c>
      <c r="D86" s="401">
        <f t="shared" si="8"/>
        <v>0.48666141332042645</v>
      </c>
      <c r="E86" s="386">
        <f t="shared" si="17"/>
        <v>0.43308003601987705</v>
      </c>
      <c r="F86" s="401">
        <f t="shared" si="5"/>
        <v>0.55122209029465719</v>
      </c>
      <c r="G86" s="403">
        <f t="shared" si="9"/>
        <v>0.55122209029465719</v>
      </c>
      <c r="H86" s="403">
        <f t="shared" si="10"/>
        <v>0.44877790970534281</v>
      </c>
      <c r="I86" s="403">
        <f t="shared" si="18"/>
        <v>-4.9408672736634469E-2</v>
      </c>
      <c r="J86" s="375">
        <f t="shared" si="19"/>
        <v>1.0494086727366345</v>
      </c>
      <c r="L86" s="385">
        <v>-1.5</v>
      </c>
      <c r="M86" s="401">
        <f t="shared" si="11"/>
        <v>4.6590808384650018E-6</v>
      </c>
      <c r="N86" s="386">
        <f t="shared" si="12"/>
        <v>1.3333927583943195E-2</v>
      </c>
      <c r="O86" s="401">
        <f t="shared" si="13"/>
        <v>0.48666141332042645</v>
      </c>
      <c r="P86" s="386">
        <f t="shared" si="14"/>
        <v>-3.8819035276756897E-2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1.5349224201019751E-2</v>
      </c>
      <c r="C87" s="386">
        <f t="shared" si="7"/>
        <v>0.50673694600568808</v>
      </c>
      <c r="D87" s="401">
        <f t="shared" si="8"/>
        <v>0.4663529118259862</v>
      </c>
      <c r="E87" s="386">
        <f t="shared" si="17"/>
        <v>0.45511593719736781</v>
      </c>
      <c r="F87" s="401">
        <f t="shared" si="5"/>
        <v>0.57926927441381959</v>
      </c>
      <c r="G87" s="403">
        <f t="shared" si="9"/>
        <v>0.52287842493410241</v>
      </c>
      <c r="H87" s="403">
        <f t="shared" si="10"/>
        <v>0.47712157506589759</v>
      </c>
      <c r="I87" s="403">
        <f t="shared" si="18"/>
        <v>-4.9582050581942219E-2</v>
      </c>
      <c r="J87" s="375">
        <f t="shared" si="19"/>
        <v>1.0495820505819422</v>
      </c>
      <c r="L87" s="385">
        <v>-1.4749999999999999</v>
      </c>
      <c r="M87" s="401">
        <f t="shared" si="11"/>
        <v>6.0158100577134554E-6</v>
      </c>
      <c r="N87" s="386">
        <f t="shared" si="12"/>
        <v>1.5349224201019751E-2</v>
      </c>
      <c r="O87" s="401">
        <f t="shared" si="13"/>
        <v>0.50673694600568808</v>
      </c>
      <c r="P87" s="386">
        <f t="shared" si="14"/>
        <v>-3.8955253481384372E-2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1.7620559028745431E-2</v>
      </c>
      <c r="C88" s="386">
        <f t="shared" si="7"/>
        <v>0.52648837225752465</v>
      </c>
      <c r="D88" s="401">
        <f t="shared" si="8"/>
        <v>0.44590121639093183</v>
      </c>
      <c r="E88" s="386">
        <f t="shared" si="17"/>
        <v>0.47681563912593233</v>
      </c>
      <c r="F88" s="401">
        <f t="shared" si="5"/>
        <v>0.60688854582093044</v>
      </c>
      <c r="G88" s="403">
        <f t="shared" si="9"/>
        <v>0.49436797735704235</v>
      </c>
      <c r="H88" s="403">
        <f t="shared" si="10"/>
        <v>0.50563202264295759</v>
      </c>
      <c r="I88" s="403">
        <f t="shared" si="18"/>
        <v>-4.9385387750851967E-2</v>
      </c>
      <c r="J88" s="375">
        <f t="shared" si="19"/>
        <v>1.0493853877508519</v>
      </c>
      <c r="L88" s="385">
        <v>-1.45</v>
      </c>
      <c r="M88" s="401">
        <f t="shared" si="11"/>
        <v>7.7447762211191318E-6</v>
      </c>
      <c r="N88" s="386">
        <f t="shared" si="12"/>
        <v>1.7620559028745431E-2</v>
      </c>
      <c r="O88" s="401">
        <f t="shared" si="13"/>
        <v>0.52648837225752465</v>
      </c>
      <c r="P88" s="386">
        <f t="shared" si="14"/>
        <v>-3.8800740903837228E-2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2.0172587542348464E-2</v>
      </c>
      <c r="C89" s="386">
        <f t="shared" si="7"/>
        <v>0.54582386691671181</v>
      </c>
      <c r="D89" s="401">
        <f t="shared" si="8"/>
        <v>0.42539408579473859</v>
      </c>
      <c r="E89" s="386">
        <f t="shared" si="17"/>
        <v>0.4980752699129023</v>
      </c>
      <c r="F89" s="401">
        <f t="shared" si="5"/>
        <v>0.63394769689375519</v>
      </c>
      <c r="G89" s="403">
        <f t="shared" si="9"/>
        <v>0.46581778578416261</v>
      </c>
      <c r="H89" s="403">
        <f t="shared" si="10"/>
        <v>0.53418221421583745</v>
      </c>
      <c r="I89" s="403">
        <f t="shared" si="18"/>
        <v>-4.8774791166843336E-2</v>
      </c>
      <c r="J89" s="375">
        <f t="shared" si="19"/>
        <v>1.0487747911668432</v>
      </c>
      <c r="L89" s="385">
        <v>-1.4249999999999998</v>
      </c>
      <c r="M89" s="401">
        <f t="shared" si="11"/>
        <v>9.9413558016236969E-6</v>
      </c>
      <c r="N89" s="386">
        <f t="shared" si="12"/>
        <v>2.0172587542348464E-2</v>
      </c>
      <c r="O89" s="401">
        <f t="shared" si="13"/>
        <v>0.54582386691671181</v>
      </c>
      <c r="P89" s="386">
        <f t="shared" si="14"/>
        <v>-3.8321011961089821E-2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2.303117450881581E-2</v>
      </c>
      <c r="C90" s="386">
        <f t="shared" si="7"/>
        <v>0.56465160683759708</v>
      </c>
      <c r="D90" s="401">
        <f t="shared" si="8"/>
        <v>0.40491663868755973</v>
      </c>
      <c r="E90" s="386">
        <f t="shared" ref="E90:E121" si="20">C90+$B$13*B90+$B$13*D90</f>
        <v>0.51879111301310432</v>
      </c>
      <c r="F90" s="401">
        <f t="shared" ref="F90:F153" si="21">$B$14*E90</f>
        <v>0.66031471773556882</v>
      </c>
      <c r="G90" s="403">
        <f t="shared" si="9"/>
        <v>0.4373513373683614</v>
      </c>
      <c r="H90" s="403">
        <f t="shared" si="10"/>
        <v>0.5626486626316386</v>
      </c>
      <c r="I90" s="403">
        <f t="shared" si="18"/>
        <v>-4.7704831922241717E-2</v>
      </c>
      <c r="J90" s="375">
        <f t="shared" si="19"/>
        <v>1.0477048319222417</v>
      </c>
      <c r="L90" s="385">
        <v>-1.4</v>
      </c>
      <c r="M90" s="401">
        <f t="shared" si="11"/>
        <v>1.2723467212982786E-5</v>
      </c>
      <c r="N90" s="386">
        <f t="shared" si="12"/>
        <v>2.303117450881581E-2</v>
      </c>
      <c r="O90" s="401">
        <f t="shared" si="13"/>
        <v>0.56465160683759708</v>
      </c>
      <c r="P90" s="386">
        <f t="shared" si="14"/>
        <v>-3.7480374409818662E-2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2.6223286223535924E-2</v>
      </c>
      <c r="C91" s="386">
        <f t="shared" ref="C91:C154" si="23">0.5*SIGN(2*A91+$B$6)*ERF((2.563*(ABS(2*A91+$B$6)))/(2*SQRT(2)*$B$7))-0.5*SIGN(2*A91-$B$6)*ERF((2.563*(ABS(2*A91-$B$6)))/(2*SQRT(2)*$B$7))</f>
        <v>0.58288046719073072</v>
      </c>
      <c r="D91" s="401">
        <f t="shared" ref="D91:D154" si="24">0.5*SIGN(2*(A91+$B$6)+$B$6)*ERF((2.563*(ABS(2*(A91+$B$6)+$B$6)))/(2*SQRT(2)*$B$7))-0.5*SIGN(2*(A91+$B$6)-$B$6)*ERF((2.563*(ABS(2*(A91+$B$6)-$B$6)))/(2*SQRT(2)*$B$7))</f>
        <v>0.38455076595238169</v>
      </c>
      <c r="E91" s="386">
        <f t="shared" si="20"/>
        <v>0.53886037805329401</v>
      </c>
      <c r="F91" s="401">
        <f t="shared" si="21"/>
        <v>0.68585877727661659</v>
      </c>
      <c r="G91" s="403">
        <f t="shared" ref="G91:G146" si="25">F131</f>
        <v>0.40908772579822816</v>
      </c>
      <c r="H91" s="403">
        <f t="shared" ref="H91:H146" si="26">1-G91</f>
        <v>0.59091227420177184</v>
      </c>
      <c r="I91" s="403">
        <f t="shared" si="18"/>
        <v>-4.6128778070804545E-2</v>
      </c>
      <c r="J91" s="375">
        <f t="shared" si="19"/>
        <v>1.0461287780708046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1.6236394941970822E-5</v>
      </c>
      <c r="N91" s="386">
        <f t="shared" ref="N91:N154" si="28">0.5*SIGN(2*L91+$B$6)*ERF((2.563*(ABS(2*L91+$B$6)))/(2*SQRT(2)*$B$7))-0.5*SIGN(2*L91-$B$6)*ERF((2.563*(ABS(2*L91-$B$6)))/(2*SQRT(2)*$B$7))</f>
        <v>2.6223286223535924E-2</v>
      </c>
      <c r="O91" s="401">
        <f t="shared" ref="O91:O154" si="29">0.5*SIGN(2*(L91+$B$6)+$B$6)*ERF((2.563*(ABS(2*(L91+$B$6)+$B$6)))/(2*SQRT(2)*$B$7))-0.5*SIGN(2*(L91+$B$6)-$B$6)*ERF((2.563*(ABS(2*(L91+$B$6)-$B$6)))/(2*SQRT(2)*$B$7))</f>
        <v>0.58288046719073072</v>
      </c>
      <c r="P91" s="386">
        <f t="shared" ref="P91:P154" si="30">N91+$B$13*M91+$B$13*O91</f>
        <v>-3.6242112245135072E-2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2.9776854834511035E-2</v>
      </c>
      <c r="C92" s="386">
        <f t="shared" si="23"/>
        <v>0.60042071706265598</v>
      </c>
      <c r="D92" s="401">
        <f t="shared" si="24"/>
        <v>0.36437458613966833</v>
      </c>
      <c r="E92" s="386">
        <f t="shared" si="20"/>
        <v>0.55818196932914044</v>
      </c>
      <c r="F92" s="401">
        <f t="shared" si="21"/>
        <v>0.71045120141320794</v>
      </c>
      <c r="G92" s="403">
        <f t="shared" si="25"/>
        <v>0.38114086596213897</v>
      </c>
      <c r="H92" s="403">
        <f t="shared" si="26"/>
        <v>0.61885913403786108</v>
      </c>
      <c r="I92" s="403">
        <f t="shared" si="18"/>
        <v>-4.3998862974874584E-2</v>
      </c>
      <c r="J92" s="375">
        <f t="shared" si="19"/>
        <v>1.0439988629748747</v>
      </c>
      <c r="L92" s="385">
        <v>-1.3499999999999999</v>
      </c>
      <c r="M92" s="401">
        <f t="shared" si="27"/>
        <v>2.0658520086591636E-5</v>
      </c>
      <c r="N92" s="386">
        <f t="shared" si="28"/>
        <v>2.9776854834511035E-2</v>
      </c>
      <c r="O92" s="401">
        <f t="shared" si="29"/>
        <v>0.60042071706265598</v>
      </c>
      <c r="P92" s="386">
        <f t="shared" si="30"/>
        <v>-3.4568696533563051E-2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3.3720613520562437E-2</v>
      </c>
      <c r="C93" s="386">
        <f t="shared" si="23"/>
        <v>0.61718470713217355</v>
      </c>
      <c r="D93" s="401">
        <f t="shared" si="24"/>
        <v>0.34446195006818958</v>
      </c>
      <c r="E93" s="386">
        <f t="shared" si="20"/>
        <v>0.57665724423324716</v>
      </c>
      <c r="F93" s="401">
        <f t="shared" si="21"/>
        <v>0.73396643833108499</v>
      </c>
      <c r="G93" s="403">
        <f t="shared" si="25"/>
        <v>0.35361877410344039</v>
      </c>
      <c r="H93" s="403">
        <f t="shared" si="26"/>
        <v>0.64638122589655955</v>
      </c>
      <c r="I93" s="403">
        <f t="shared" si="18"/>
        <v>-4.1266589811494822E-2</v>
      </c>
      <c r="J93" s="375">
        <f t="shared" si="19"/>
        <v>1.0412665898114948</v>
      </c>
      <c r="L93" s="385">
        <v>-1.325</v>
      </c>
      <c r="M93" s="401">
        <f t="shared" si="27"/>
        <v>2.6208097979874001E-5</v>
      </c>
      <c r="N93" s="386">
        <f t="shared" si="28"/>
        <v>3.3720613520562437E-2</v>
      </c>
      <c r="O93" s="401">
        <f t="shared" si="29"/>
        <v>0.61718470713217355</v>
      </c>
      <c r="P93" s="386">
        <f t="shared" si="30"/>
        <v>-3.2422024655119112E-2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3.80839016924443E-2</v>
      </c>
      <c r="C94" s="386">
        <f t="shared" si="23"/>
        <v>0.63308754254298993</v>
      </c>
      <c r="D94" s="401">
        <f t="shared" si="24"/>
        <v>0.32488199998171263</v>
      </c>
      <c r="E94" s="386">
        <f t="shared" si="20"/>
        <v>0.59419075424560286</v>
      </c>
      <c r="F94" s="401">
        <f t="shared" si="21"/>
        <v>0.75628300163433881</v>
      </c>
      <c r="G94" s="403">
        <f t="shared" si="25"/>
        <v>0.32662292096317191</v>
      </c>
      <c r="H94" s="403">
        <f t="shared" si="26"/>
        <v>0.67337707903682809</v>
      </c>
      <c r="I94" s="403">
        <f t="shared" si="18"/>
        <v>-3.7883072378127471E-2</v>
      </c>
      <c r="J94" s="375">
        <f t="shared" si="19"/>
        <v>1.0378830723781274</v>
      </c>
      <c r="L94" s="385">
        <v>-1.2999999999999998</v>
      </c>
      <c r="M94" s="401">
        <f t="shared" si="27"/>
        <v>3.3151238828077467E-5</v>
      </c>
      <c r="N94" s="386">
        <f t="shared" si="28"/>
        <v>3.80839016924443E-2</v>
      </c>
      <c r="O94" s="401">
        <f t="shared" si="29"/>
        <v>0.63308754254298993</v>
      </c>
      <c r="P94" s="386">
        <f t="shared" si="30"/>
        <v>-2.9763688064992043E-2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4.2896439851313195E-2</v>
      </c>
      <c r="C95" s="386">
        <f t="shared" si="23"/>
        <v>0.64804773452019249</v>
      </c>
      <c r="D95" s="401">
        <f t="shared" si="24"/>
        <v>0.30569878783342325</v>
      </c>
      <c r="E95" s="386">
        <f t="shared" si="20"/>
        <v>0.61069096158314384</v>
      </c>
      <c r="F95" s="401">
        <f t="shared" si="21"/>
        <v>0.77728438249336584</v>
      </c>
      <c r="G95" s="403">
        <f t="shared" si="25"/>
        <v>0.30024766432091848</v>
      </c>
      <c r="H95" s="403">
        <f t="shared" si="26"/>
        <v>0.69975233567908157</v>
      </c>
      <c r="I95" s="403">
        <f t="shared" si="18"/>
        <v>-3.3799411806513163E-2</v>
      </c>
      <c r="J95" s="375">
        <f t="shared" si="19"/>
        <v>1.0337994118065132</v>
      </c>
      <c r="L95" s="385">
        <v>-1.2749999999999999</v>
      </c>
      <c r="M95" s="401">
        <f t="shared" si="27"/>
        <v>4.1811262751767497E-5</v>
      </c>
      <c r="N95" s="386">
        <f t="shared" si="28"/>
        <v>4.2896439851313195E-2</v>
      </c>
      <c r="O95" s="401">
        <f t="shared" si="29"/>
        <v>0.64804773452019249</v>
      </c>
      <c r="P95" s="386">
        <f t="shared" si="30"/>
        <v>-2.6555268267261706E-2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4.8188074262691949E-2</v>
      </c>
      <c r="C96" s="386">
        <f t="shared" si="23"/>
        <v>0.66198782477340445</v>
      </c>
      <c r="D96" s="401">
        <f t="shared" si="24"/>
        <v>0.28697095635589331</v>
      </c>
      <c r="E96" s="386">
        <f t="shared" si="20"/>
        <v>0.62607092514234253</v>
      </c>
      <c r="F96" s="401">
        <f t="shared" si="21"/>
        <v>0.79685992270914263</v>
      </c>
      <c r="G96" s="403">
        <f t="shared" si="25"/>
        <v>0.27457976613068519</v>
      </c>
      <c r="H96" s="403">
        <f t="shared" si="26"/>
        <v>0.72542023386931476</v>
      </c>
      <c r="I96" s="403">
        <f t="shared" si="18"/>
        <v>-2.8967108196318588E-2</v>
      </c>
      <c r="J96" s="375">
        <f t="shared" si="19"/>
        <v>1.0289671081963185</v>
      </c>
      <c r="L96" s="385">
        <v>-1.25</v>
      </c>
      <c r="M96" s="401">
        <f t="shared" si="27"/>
        <v>5.2579615918535438E-5</v>
      </c>
      <c r="N96" s="386">
        <f t="shared" si="28"/>
        <v>4.8188074262691949E-2</v>
      </c>
      <c r="O96" s="401">
        <f t="shared" si="29"/>
        <v>0.66198782477340445</v>
      </c>
      <c r="P96" s="386">
        <f t="shared" si="30"/>
        <v>-2.2758660224134572E-2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5.3988492178851988E-2</v>
      </c>
      <c r="C97" s="386">
        <f t="shared" si="23"/>
        <v>0.67483497727290964</v>
      </c>
      <c r="D97" s="401">
        <f t="shared" si="24"/>
        <v>0.26875148558485523</v>
      </c>
      <c r="E97" s="386">
        <f t="shared" si="20"/>
        <v>0.64024894995663584</v>
      </c>
      <c r="F97" s="401">
        <f t="shared" si="21"/>
        <v>0.81490564133937193</v>
      </c>
      <c r="G97" s="403">
        <f t="shared" si="25"/>
        <v>0.24969799813535698</v>
      </c>
      <c r="H97" s="403">
        <f t="shared" si="26"/>
        <v>0.75030200186464302</v>
      </c>
      <c r="I97" s="403">
        <f t="shared" si="18"/>
        <v>-2.3338505524759173E-2</v>
      </c>
      <c r="J97" s="375">
        <f t="shared" si="19"/>
        <v>1.0233385055247592</v>
      </c>
      <c r="L97" s="385">
        <v>-1.2249999999999999</v>
      </c>
      <c r="M97" s="401">
        <f t="shared" si="27"/>
        <v>6.5928549138283277E-5</v>
      </c>
      <c r="N97" s="386">
        <f t="shared" si="28"/>
        <v>5.3988492178851988E-2</v>
      </c>
      <c r="O97" s="401">
        <f t="shared" si="29"/>
        <v>0.67483497727290964</v>
      </c>
      <c r="P97" s="386">
        <f t="shared" si="30"/>
        <v>-1.8336421909197834E-2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6.0326908959179915E-2</v>
      </c>
      <c r="C98" s="386">
        <f t="shared" si="23"/>
        <v>0.68652153255683879</v>
      </c>
      <c r="D98" s="401">
        <f t="shared" si="24"/>
        <v>0.25108750646309586</v>
      </c>
      <c r="E98" s="386">
        <f t="shared" si="20"/>
        <v>0.65314919500787272</v>
      </c>
      <c r="F98" s="401">
        <f t="shared" si="21"/>
        <v>0.8313250083178344</v>
      </c>
      <c r="G98" s="403">
        <f t="shared" si="25"/>
        <v>0.22567283846161015</v>
      </c>
      <c r="H98" s="403">
        <f t="shared" si="26"/>
        <v>0.77432716153838987</v>
      </c>
      <c r="I98" s="403">
        <f t="shared" si="18"/>
        <v>-1.6867267483360496E-2</v>
      </c>
      <c r="J98" s="375">
        <f t="shared" si="19"/>
        <v>1.0168672674833605</v>
      </c>
      <c r="L98" s="385">
        <v>-1.2</v>
      </c>
      <c r="M98" s="401">
        <f t="shared" si="27"/>
        <v>8.2425773796857005E-5</v>
      </c>
      <c r="N98" s="386">
        <f t="shared" si="28"/>
        <v>6.0326908959179915E-2</v>
      </c>
      <c r="O98" s="401">
        <f t="shared" si="29"/>
        <v>0.68652153255683879</v>
      </c>
      <c r="P98" s="386">
        <f t="shared" si="30"/>
        <v>-1.3252148159276098E-2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6.7231729085259984E-2</v>
      </c>
      <c r="C99" s="386">
        <f t="shared" si="23"/>
        <v>0.69698552030894123</v>
      </c>
      <c r="D99" s="401">
        <f t="shared" si="24"/>
        <v>0.23402018208124026</v>
      </c>
      <c r="E99" s="386">
        <f t="shared" si="20"/>
        <v>0.66470223485766522</v>
      </c>
      <c r="F99" s="401">
        <f t="shared" si="21"/>
        <v>0.84602965929594554</v>
      </c>
      <c r="G99" s="403">
        <f t="shared" si="25"/>
        <v>0.20256626028036473</v>
      </c>
      <c r="H99" s="403">
        <f t="shared" si="26"/>
        <v>0.79743373971963527</v>
      </c>
      <c r="I99" s="403">
        <f t="shared" si="18"/>
        <v>-9.5088811502109655E-3</v>
      </c>
      <c r="J99" s="375">
        <f t="shared" si="19"/>
        <v>1.0095088811502109</v>
      </c>
      <c r="L99" s="385">
        <v>-1.1749999999999998</v>
      </c>
      <c r="M99" s="401">
        <f t="shared" si="27"/>
        <v>1.0275132166648326E-4</v>
      </c>
      <c r="N99" s="386">
        <f t="shared" si="28"/>
        <v>6.7231729085259984E-2</v>
      </c>
      <c r="O99" s="401">
        <f t="shared" si="29"/>
        <v>0.69698552030894123</v>
      </c>
      <c r="P99" s="386">
        <f t="shared" si="30"/>
        <v>-7.4708663958673177E-3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7.4730183731813171E-2</v>
      </c>
      <c r="C100" s="386">
        <f t="shared" si="23"/>
        <v>0.70617112652064085</v>
      </c>
      <c r="D100" s="401">
        <f t="shared" si="24"/>
        <v>0.21758465604063654</v>
      </c>
      <c r="E100" s="386">
        <f t="shared" si="20"/>
        <v>0.67484557118233024</v>
      </c>
      <c r="F100" s="401">
        <f t="shared" si="21"/>
        <v>0.85894004672185531</v>
      </c>
      <c r="G100" s="403">
        <f t="shared" si="25"/>
        <v>0.18043161220018239</v>
      </c>
      <c r="H100" s="403">
        <f t="shared" si="26"/>
        <v>0.81956838779981767</v>
      </c>
      <c r="I100" s="403">
        <f t="shared" si="18"/>
        <v>-1.2211846399505677E-3</v>
      </c>
      <c r="J100" s="375">
        <f t="shared" si="19"/>
        <v>1.0012211846399506</v>
      </c>
      <c r="L100" s="385">
        <v>-1.1499999999999999</v>
      </c>
      <c r="M100" s="401">
        <f t="shared" si="27"/>
        <v>1.2771684419576879E-4</v>
      </c>
      <c r="N100" s="386">
        <f t="shared" si="28"/>
        <v>7.4730183731813171E-2</v>
      </c>
      <c r="O100" s="401">
        <f t="shared" si="29"/>
        <v>0.70617112652064085</v>
      </c>
      <c r="P100" s="386">
        <f t="shared" si="30"/>
        <v>-9.5945118522736128E-4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8.284794822132785E-2</v>
      </c>
      <c r="C101" s="386">
        <f t="shared" si="23"/>
        <v>0.71402911210356268</v>
      </c>
      <c r="D101" s="401">
        <f t="shared" si="24"/>
        <v>0.20181006637546711</v>
      </c>
      <c r="E101" s="386">
        <f t="shared" si="20"/>
        <v>0.68352409088846822</v>
      </c>
      <c r="F101" s="401">
        <f t="shared" si="21"/>
        <v>0.86998602292765104</v>
      </c>
      <c r="G101" s="403">
        <f t="shared" si="25"/>
        <v>0.15931358867616108</v>
      </c>
      <c r="H101" s="403">
        <f t="shared" si="26"/>
        <v>0.84068641132383892</v>
      </c>
      <c r="I101" s="403">
        <f t="shared" si="18"/>
        <v>8.0350858987018672E-3</v>
      </c>
      <c r="J101" s="375">
        <f t="shared" si="19"/>
        <v>0.99196491410129817</v>
      </c>
      <c r="L101" s="385">
        <v>-1.125</v>
      </c>
      <c r="M101" s="401">
        <f t="shared" si="27"/>
        <v>1.5828759246083735E-4</v>
      </c>
      <c r="N101" s="386">
        <f t="shared" si="28"/>
        <v>8.284794822132785E-2</v>
      </c>
      <c r="O101" s="401">
        <f t="shared" si="29"/>
        <v>0.71402911210356268</v>
      </c>
      <c r="P101" s="386">
        <f t="shared" si="30"/>
        <v>6.3129460007171623E-3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9.1608743342859289E-2</v>
      </c>
      <c r="C102" s="386">
        <f t="shared" si="23"/>
        <v>0.72051718033811996</v>
      </c>
      <c r="D102" s="401">
        <f t="shared" si="24"/>
        <v>0.18671962247121543</v>
      </c>
      <c r="E102" s="386">
        <f t="shared" si="20"/>
        <v>0.6906904680428515</v>
      </c>
      <c r="F102" s="401">
        <f t="shared" si="21"/>
        <v>0.8791073517036968</v>
      </c>
      <c r="G102" s="403">
        <f t="shared" si="25"/>
        <v>0.13924828739721459</v>
      </c>
      <c r="H102" s="403">
        <f t="shared" si="26"/>
        <v>0.86075171260278538</v>
      </c>
      <c r="I102" s="403">
        <f t="shared" si="18"/>
        <v>1.829573532776254E-2</v>
      </c>
      <c r="J102" s="375">
        <f t="shared" si="19"/>
        <v>0.98170426467223748</v>
      </c>
      <c r="L102" s="385">
        <v>-1.0999999999999999</v>
      </c>
      <c r="M102" s="401">
        <f t="shared" si="27"/>
        <v>1.9560732009638038E-4</v>
      </c>
      <c r="N102" s="386">
        <f t="shared" si="28"/>
        <v>9.1608743342859289E-2</v>
      </c>
      <c r="O102" s="401">
        <f t="shared" si="29"/>
        <v>0.72051718033811996</v>
      </c>
      <c r="P102" s="386">
        <f t="shared" si="30"/>
        <v>1.4374456057307181E-2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0.10103392513678838</v>
      </c>
      <c r="C103" s="386">
        <f t="shared" si="23"/>
        <v>0.72560029102212442</v>
      </c>
      <c r="D103" s="401">
        <f t="shared" si="24"/>
        <v>0.17233074148759375</v>
      </c>
      <c r="E103" s="386">
        <f t="shared" si="20"/>
        <v>0.69630550736164754</v>
      </c>
      <c r="F103" s="401">
        <f t="shared" si="21"/>
        <v>0.8862541454899876</v>
      </c>
      <c r="G103" s="403">
        <f t="shared" si="25"/>
        <v>0.120263349389903</v>
      </c>
      <c r="H103" s="403">
        <f t="shared" si="26"/>
        <v>0.87973665061009698</v>
      </c>
      <c r="I103" s="403">
        <f t="shared" si="18"/>
        <v>2.9592540723169192E-2</v>
      </c>
      <c r="J103" s="375">
        <f t="shared" si="19"/>
        <v>0.97040745927683081</v>
      </c>
      <c r="L103" s="385">
        <v>-1.075</v>
      </c>
      <c r="M103" s="401">
        <f t="shared" si="27"/>
        <v>2.4102634714529003E-4</v>
      </c>
      <c r="N103" s="386">
        <f t="shared" si="28"/>
        <v>0.10103392513678838</v>
      </c>
      <c r="O103" s="401">
        <f t="shared" si="29"/>
        <v>0.72560029102212442</v>
      </c>
      <c r="P103" s="386">
        <f t="shared" si="30"/>
        <v>2.3250045359138272E-2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0.11114206831954759</v>
      </c>
      <c r="C104" s="386">
        <f t="shared" si="23"/>
        <v>0.7292509196164112</v>
      </c>
      <c r="D104" s="401">
        <f t="shared" si="24"/>
        <v>0.15865523995647285</v>
      </c>
      <c r="E104" s="386">
        <f t="shared" si="20"/>
        <v>0.70033842746545938</v>
      </c>
      <c r="F104" s="401">
        <f t="shared" si="21"/>
        <v>0.89138722590173969</v>
      </c>
      <c r="G104" s="403">
        <f t="shared" si="25"/>
        <v>0.10237817647348559</v>
      </c>
      <c r="H104" s="403">
        <f t="shared" si="26"/>
        <v>0.89762182352651443</v>
      </c>
      <c r="I104" s="403">
        <f t="shared" si="18"/>
        <v>4.1952681523127193E-2</v>
      </c>
      <c r="J104" s="375">
        <f t="shared" si="19"/>
        <v>0.95804731847687286</v>
      </c>
      <c r="L104" s="385">
        <v>-1.0499999999999998</v>
      </c>
      <c r="M104" s="401">
        <f t="shared" si="27"/>
        <v>2.9613301173314621E-4</v>
      </c>
      <c r="N104" s="386">
        <f t="shared" si="28"/>
        <v>0.11114206831954759</v>
      </c>
      <c r="O104" s="401">
        <f t="shared" si="29"/>
        <v>0.7292509196164112</v>
      </c>
      <c r="P104" s="386">
        <f t="shared" si="30"/>
        <v>3.2961068043289299E-2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0.12194854902772106</v>
      </c>
      <c r="C105" s="386">
        <f t="shared" si="23"/>
        <v>0.73144926007149436</v>
      </c>
      <c r="D105" s="401">
        <f t="shared" si="24"/>
        <v>0.14569957549675266</v>
      </c>
      <c r="E105" s="386">
        <f t="shared" si="20"/>
        <v>0.70276708251761766</v>
      </c>
      <c r="F105" s="401">
        <f t="shared" si="21"/>
        <v>0.89447840582949312</v>
      </c>
      <c r="G105" s="403">
        <f t="shared" si="25"/>
        <v>8.560421974071028E-2</v>
      </c>
      <c r="H105" s="403">
        <f t="shared" si="26"/>
        <v>0.91439578025928969</v>
      </c>
      <c r="I105" s="403">
        <f t="shared" si="18"/>
        <v>5.539817600146045E-2</v>
      </c>
      <c r="J105" s="375">
        <f t="shared" si="19"/>
        <v>0.94460182399853954</v>
      </c>
      <c r="L105" s="385">
        <v>-1.0249999999999999</v>
      </c>
      <c r="M105" s="401">
        <f t="shared" si="27"/>
        <v>3.6278871759415354E-4</v>
      </c>
      <c r="N105" s="386">
        <f t="shared" si="28"/>
        <v>0.12194854902772106</v>
      </c>
      <c r="O105" s="401">
        <f t="shared" si="29"/>
        <v>0.73144926007149436</v>
      </c>
      <c r="P105" s="386">
        <f t="shared" si="30"/>
        <v>4.3524823261932549E-2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0.13346513298244328</v>
      </c>
      <c r="C106" s="386">
        <f t="shared" si="23"/>
        <v>0.73218337036314551</v>
      </c>
      <c r="D106" s="401">
        <f t="shared" si="24"/>
        <v>0.13346513298244328</v>
      </c>
      <c r="E106" s="386">
        <f t="shared" si="20"/>
        <v>0.70357812122676178</v>
      </c>
      <c r="F106" s="401">
        <f t="shared" si="21"/>
        <v>0.89551069181679677</v>
      </c>
      <c r="G106" s="403">
        <f t="shared" si="25"/>
        <v>6.9945331939222838E-2</v>
      </c>
      <c r="H106" s="403">
        <f t="shared" si="26"/>
        <v>0.93005466806077719</v>
      </c>
      <c r="I106" s="403">
        <f t="shared" si="18"/>
        <v>6.994533193922281E-2</v>
      </c>
      <c r="J106" s="375">
        <f t="shared" si="19"/>
        <v>0.93005466806077719</v>
      </c>
      <c r="L106" s="385">
        <v>-1</v>
      </c>
      <c r="M106" s="401">
        <f t="shared" si="27"/>
        <v>4.4316675751754353E-4</v>
      </c>
      <c r="N106" s="386">
        <f t="shared" si="28"/>
        <v>0.13346513298244328</v>
      </c>
      <c r="O106" s="401">
        <f t="shared" si="29"/>
        <v>0.73218337036314551</v>
      </c>
      <c r="P106" s="386">
        <f t="shared" si="30"/>
        <v>5.4954123590127246E-2</v>
      </c>
      <c r="Q106" s="403">
        <f>$B$14*P26</f>
        <v>-6.0427639689442397E-5</v>
      </c>
      <c r="R106" s="403">
        <f>$B$14*P106</f>
        <v>6.994533193922281E-2</v>
      </c>
      <c r="S106" s="371">
        <f>$B$14*P186</f>
        <v>6.9945331939222838E-2</v>
      </c>
      <c r="T106" s="403">
        <f>1-(Q106+R106+S106)</f>
        <v>0.86016976376124377</v>
      </c>
      <c r="U106" s="610">
        <f>1-T106</f>
        <v>0.13983023623875623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0.14569957549675266</v>
      </c>
      <c r="C107" s="386">
        <f t="shared" si="23"/>
        <v>0.73144926007149436</v>
      </c>
      <c r="D107" s="401">
        <f t="shared" si="24"/>
        <v>0.12194854902772106</v>
      </c>
      <c r="E107" s="386">
        <f t="shared" si="20"/>
        <v>0.70276708251761766</v>
      </c>
      <c r="F107" s="401">
        <f t="shared" si="21"/>
        <v>0.89447840582949312</v>
      </c>
      <c r="G107" s="403">
        <f t="shared" si="25"/>
        <v>5.5398176001460145E-2</v>
      </c>
      <c r="H107" s="403">
        <f t="shared" si="26"/>
        <v>0.94460182399853987</v>
      </c>
      <c r="I107" s="403">
        <f t="shared" si="18"/>
        <v>8.5604219740710349E-2</v>
      </c>
      <c r="J107" s="375">
        <f t="shared" si="19"/>
        <v>0.91439578025928969</v>
      </c>
      <c r="L107" s="385">
        <v>-0.97500000000000009</v>
      </c>
      <c r="M107" s="401">
        <f t="shared" si="27"/>
        <v>5.3979505454254673E-4</v>
      </c>
      <c r="N107" s="386">
        <f t="shared" si="28"/>
        <v>0.14569957549675266</v>
      </c>
      <c r="O107" s="401">
        <f t="shared" si="29"/>
        <v>0.73144926007149436</v>
      </c>
      <c r="P107" s="386">
        <f t="shared" si="30"/>
        <v>6.725688106756128E-2</v>
      </c>
      <c r="Q107" s="403">
        <f t="shared" ref="Q107:Q170" si="33">$B$14*P27</f>
        <v>-7.3600392712535044E-5</v>
      </c>
      <c r="R107" s="403">
        <f t="shared" ref="R107:R170" si="34">$B$14*P107</f>
        <v>8.5604219740710294E-2</v>
      </c>
      <c r="S107" s="371">
        <f t="shared" ref="S107:S170" si="35">$B$14*P187</f>
        <v>5.5398176001460145E-2</v>
      </c>
      <c r="T107" s="403">
        <f t="shared" ref="T107:T170" si="36">1-(Q107+R107+S107)</f>
        <v>0.8590712046505421</v>
      </c>
      <c r="U107" s="610">
        <f t="shared" ref="U107:U170" si="37">1-T107</f>
        <v>0.1409287953494579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0.15865523995647307</v>
      </c>
      <c r="C108" s="386">
        <f t="shared" si="23"/>
        <v>0.7292509196164112</v>
      </c>
      <c r="D108" s="401">
        <f t="shared" si="24"/>
        <v>0.11114206831954743</v>
      </c>
      <c r="E108" s="386">
        <f t="shared" si="20"/>
        <v>0.70033842746545927</v>
      </c>
      <c r="F108" s="401">
        <f t="shared" si="21"/>
        <v>0.89138722590173947</v>
      </c>
      <c r="G108" s="403">
        <f t="shared" si="25"/>
        <v>4.1952681523126971E-2</v>
      </c>
      <c r="H108" s="403">
        <f t="shared" si="26"/>
        <v>0.95804731847687308</v>
      </c>
      <c r="I108" s="403">
        <f t="shared" si="18"/>
        <v>0.10237817647348565</v>
      </c>
      <c r="J108" s="375">
        <f t="shared" si="19"/>
        <v>0.89762182352651432</v>
      </c>
      <c r="L108" s="385">
        <v>-0.94999999999999973</v>
      </c>
      <c r="M108" s="401">
        <f t="shared" si="27"/>
        <v>6.5560291302807494E-4</v>
      </c>
      <c r="N108" s="386">
        <f t="shared" si="28"/>
        <v>0.15865523995647307</v>
      </c>
      <c r="O108" s="401">
        <f t="shared" si="29"/>
        <v>0.7292509196164112</v>
      </c>
      <c r="P108" s="386">
        <f t="shared" si="30"/>
        <v>8.0435717536439119E-2</v>
      </c>
      <c r="Q108" s="403">
        <f t="shared" si="33"/>
        <v>-8.9386667626527874E-5</v>
      </c>
      <c r="R108" s="403">
        <f t="shared" si="34"/>
        <v>0.10237817647348586</v>
      </c>
      <c r="S108" s="371">
        <f t="shared" si="35"/>
        <v>4.1952681523127179E-2</v>
      </c>
      <c r="T108" s="403">
        <f t="shared" si="36"/>
        <v>0.85575852867101343</v>
      </c>
      <c r="U108" s="610">
        <f t="shared" si="37"/>
        <v>0.14424147132898657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0.17233074148759386</v>
      </c>
      <c r="C109" s="386">
        <f t="shared" si="23"/>
        <v>0.72560029102212442</v>
      </c>
      <c r="D109" s="401">
        <f t="shared" si="24"/>
        <v>0.10103392513678827</v>
      </c>
      <c r="E109" s="386">
        <f t="shared" si="20"/>
        <v>0.69630550736164754</v>
      </c>
      <c r="F109" s="401">
        <f t="shared" si="21"/>
        <v>0.8862541454899876</v>
      </c>
      <c r="G109" s="403">
        <f t="shared" si="25"/>
        <v>2.9592540723169049E-2</v>
      </c>
      <c r="H109" s="403">
        <f t="shared" si="26"/>
        <v>0.97040745927683092</v>
      </c>
      <c r="I109" s="403">
        <f t="shared" si="18"/>
        <v>0.1202633493899032</v>
      </c>
      <c r="J109" s="375">
        <f t="shared" si="19"/>
        <v>0.87973665061009676</v>
      </c>
      <c r="L109" s="385">
        <v>-0.92499999999999982</v>
      </c>
      <c r="M109" s="401">
        <f t="shared" si="27"/>
        <v>7.9397180949863921E-4</v>
      </c>
      <c r="N109" s="386">
        <f t="shared" si="28"/>
        <v>0.17233074148759386</v>
      </c>
      <c r="O109" s="401">
        <f t="shared" si="29"/>
        <v>0.72560029102212442</v>
      </c>
      <c r="P109" s="386">
        <f t="shared" si="30"/>
        <v>9.4487605998897731E-2</v>
      </c>
      <c r="Q109" s="403">
        <f t="shared" si="33"/>
        <v>-1.082468338749889E-4</v>
      </c>
      <c r="R109" s="403">
        <f t="shared" si="34"/>
        <v>0.12026334938990335</v>
      </c>
      <c r="S109" s="371">
        <f t="shared" si="35"/>
        <v>2.9592540723169049E-2</v>
      </c>
      <c r="T109" s="403">
        <f t="shared" si="36"/>
        <v>0.85025235672080257</v>
      </c>
      <c r="U109" s="610">
        <f t="shared" si="37"/>
        <v>0.14974764327919743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0.18671962247121554</v>
      </c>
      <c r="C110" s="386">
        <f t="shared" si="23"/>
        <v>0.72051718033811984</v>
      </c>
      <c r="D110" s="401">
        <f t="shared" si="24"/>
        <v>9.1608743342859233E-2</v>
      </c>
      <c r="E110" s="386">
        <f t="shared" si="20"/>
        <v>0.69069046804285139</v>
      </c>
      <c r="F110" s="401">
        <f t="shared" si="21"/>
        <v>0.87910735170369669</v>
      </c>
      <c r="G110" s="403">
        <f t="shared" si="25"/>
        <v>1.8295735327762547E-2</v>
      </c>
      <c r="H110" s="403">
        <f t="shared" si="26"/>
        <v>0.98170426467223748</v>
      </c>
      <c r="I110" s="403">
        <f t="shared" si="18"/>
        <v>0.13924828739721493</v>
      </c>
      <c r="J110" s="375">
        <f t="shared" si="19"/>
        <v>0.86075171260278505</v>
      </c>
      <c r="L110" s="385">
        <v>-0.89999999999999991</v>
      </c>
      <c r="M110" s="401">
        <f t="shared" si="27"/>
        <v>9.5879017750544193E-4</v>
      </c>
      <c r="N110" s="386">
        <f t="shared" si="28"/>
        <v>0.18671962247121554</v>
      </c>
      <c r="O110" s="401">
        <f t="shared" si="29"/>
        <v>0.72051718033811984</v>
      </c>
      <c r="P110" s="386">
        <f t="shared" si="30"/>
        <v>0.10940354964630587</v>
      </c>
      <c r="Q110" s="403">
        <f t="shared" si="33"/>
        <v>-1.3071013273351992E-4</v>
      </c>
      <c r="R110" s="403">
        <f t="shared" si="34"/>
        <v>0.13924828739721493</v>
      </c>
      <c r="S110" s="371">
        <f t="shared" si="35"/>
        <v>1.8295735327762335E-2</v>
      </c>
      <c r="T110" s="403">
        <f t="shared" si="36"/>
        <v>0.84258668740775633</v>
      </c>
      <c r="U110" s="610">
        <f t="shared" si="37"/>
        <v>0.15741331259224367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0.20181006637546711</v>
      </c>
      <c r="C111" s="386">
        <f t="shared" si="23"/>
        <v>0.71402911210356268</v>
      </c>
      <c r="D111" s="401">
        <f t="shared" si="24"/>
        <v>8.284794822132785E-2</v>
      </c>
      <c r="E111" s="386">
        <f t="shared" si="20"/>
        <v>0.68352409088846822</v>
      </c>
      <c r="F111" s="401">
        <f t="shared" si="21"/>
        <v>0.86998602292765104</v>
      </c>
      <c r="G111" s="403">
        <f t="shared" si="25"/>
        <v>8.0350858987018707E-3</v>
      </c>
      <c r="H111" s="403">
        <f t="shared" si="26"/>
        <v>0.99196491410129817</v>
      </c>
      <c r="I111" s="403">
        <f t="shared" si="18"/>
        <v>0.15931358867616111</v>
      </c>
      <c r="J111" s="375">
        <f t="shared" si="19"/>
        <v>0.84068641132383892</v>
      </c>
      <c r="L111" s="385">
        <v>-0.875</v>
      </c>
      <c r="M111" s="401">
        <f t="shared" si="27"/>
        <v>1.1545120509473539E-3</v>
      </c>
      <c r="N111" s="386">
        <f t="shared" si="28"/>
        <v>0.20181006637546711</v>
      </c>
      <c r="O111" s="401">
        <f t="shared" si="29"/>
        <v>0.71402911210356268</v>
      </c>
      <c r="P111" s="386">
        <f t="shared" si="30"/>
        <v>0.12516830500288184</v>
      </c>
      <c r="Q111" s="403">
        <f t="shared" si="33"/>
        <v>-1.5738259210163987E-4</v>
      </c>
      <c r="R111" s="403">
        <f t="shared" si="34"/>
        <v>0.15931358867616111</v>
      </c>
      <c r="S111" s="371">
        <f t="shared" si="35"/>
        <v>8.0350858987018707E-3</v>
      </c>
      <c r="T111" s="403">
        <f t="shared" si="36"/>
        <v>0.83280870801723861</v>
      </c>
      <c r="U111" s="610">
        <f t="shared" si="37"/>
        <v>0.16719129198276139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0.21758465604063654</v>
      </c>
      <c r="C112" s="386">
        <f t="shared" si="23"/>
        <v>0.70617112652064085</v>
      </c>
      <c r="D112" s="401">
        <f t="shared" si="24"/>
        <v>7.4730183731813171E-2</v>
      </c>
      <c r="E112" s="386">
        <f t="shared" si="20"/>
        <v>0.67484557118233024</v>
      </c>
      <c r="F112" s="401">
        <f t="shared" si="21"/>
        <v>0.85894004672185531</v>
      </c>
      <c r="G112" s="403">
        <f t="shared" si="25"/>
        <v>-1.2211846399506955E-3</v>
      </c>
      <c r="H112" s="403">
        <f t="shared" si="26"/>
        <v>1.0012211846399508</v>
      </c>
      <c r="I112" s="403">
        <f t="shared" si="18"/>
        <v>0.18043161220018261</v>
      </c>
      <c r="J112" s="375">
        <f t="shared" si="19"/>
        <v>0.81956838779981744</v>
      </c>
      <c r="L112" s="385">
        <v>-0.85000000000000009</v>
      </c>
      <c r="M112" s="401">
        <f t="shared" si="27"/>
        <v>1.3862193259591704E-3</v>
      </c>
      <c r="N112" s="386">
        <f t="shared" si="28"/>
        <v>0.21758465604063654</v>
      </c>
      <c r="O112" s="401">
        <f t="shared" si="29"/>
        <v>0.70617112652064085</v>
      </c>
      <c r="P112" s="386">
        <f t="shared" si="30"/>
        <v>0.14176015527427216</v>
      </c>
      <c r="Q112" s="403">
        <f t="shared" si="33"/>
        <v>-1.8895541089627865E-4</v>
      </c>
      <c r="R112" s="403">
        <f t="shared" si="34"/>
        <v>0.18043161220018239</v>
      </c>
      <c r="S112" s="371">
        <f t="shared" si="35"/>
        <v>-1.2211846399506955E-3</v>
      </c>
      <c r="T112" s="403">
        <f t="shared" si="36"/>
        <v>0.82097852785066461</v>
      </c>
      <c r="U112" s="610">
        <f t="shared" si="37"/>
        <v>0.17902147214933539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0.23402018208124042</v>
      </c>
      <c r="C113" s="386">
        <f t="shared" si="23"/>
        <v>0.69698552030894112</v>
      </c>
      <c r="D113" s="401">
        <f t="shared" si="24"/>
        <v>6.7231729085259817E-2</v>
      </c>
      <c r="E113" s="386">
        <f t="shared" si="20"/>
        <v>0.66470223485766511</v>
      </c>
      <c r="F113" s="401">
        <f t="shared" si="21"/>
        <v>0.84602965929594531</v>
      </c>
      <c r="G113" s="403">
        <f t="shared" si="25"/>
        <v>-9.5088811502111736E-3</v>
      </c>
      <c r="H113" s="403">
        <f t="shared" si="26"/>
        <v>1.0095088811502111</v>
      </c>
      <c r="I113" s="403">
        <f t="shared" si="18"/>
        <v>0.20256626028036473</v>
      </c>
      <c r="J113" s="375">
        <f t="shared" si="19"/>
        <v>0.79743373971963527</v>
      </c>
      <c r="L113" s="385">
        <v>-0.82499999999999973</v>
      </c>
      <c r="M113" s="401">
        <f t="shared" si="27"/>
        <v>1.65968728253163E-3</v>
      </c>
      <c r="N113" s="386">
        <f t="shared" si="28"/>
        <v>0.23402018208124042</v>
      </c>
      <c r="O113" s="401">
        <f t="shared" si="29"/>
        <v>0.69698552030894112</v>
      </c>
      <c r="P113" s="386">
        <f t="shared" si="30"/>
        <v>0.15915073949909608</v>
      </c>
      <c r="Q113" s="403">
        <f t="shared" si="33"/>
        <v>-2.2621375777726437E-4</v>
      </c>
      <c r="R113" s="403">
        <f t="shared" si="34"/>
        <v>0.20256626028036487</v>
      </c>
      <c r="S113" s="371">
        <f t="shared" si="35"/>
        <v>-9.508881150210962E-3</v>
      </c>
      <c r="T113" s="403">
        <f t="shared" si="36"/>
        <v>0.80716883462762334</v>
      </c>
      <c r="U113" s="610">
        <f t="shared" si="37"/>
        <v>0.19283116537237666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0.25108750646309608</v>
      </c>
      <c r="C114" s="386">
        <f t="shared" si="23"/>
        <v>0.68652153255683857</v>
      </c>
      <c r="D114" s="401">
        <f t="shared" si="24"/>
        <v>6.0326908959179859E-2</v>
      </c>
      <c r="E114" s="386">
        <f t="shared" si="20"/>
        <v>0.65314919500787239</v>
      </c>
      <c r="F114" s="401">
        <f t="shared" si="21"/>
        <v>0.83132500831783396</v>
      </c>
      <c r="G114" s="403">
        <f t="shared" si="25"/>
        <v>-1.6867267483360534E-2</v>
      </c>
      <c r="H114" s="403">
        <f t="shared" si="26"/>
        <v>1.0168672674833605</v>
      </c>
      <c r="I114" s="403">
        <f t="shared" si="18"/>
        <v>0.2256728384616106</v>
      </c>
      <c r="J114" s="375">
        <f t="shared" si="19"/>
        <v>0.77432716153838943</v>
      </c>
      <c r="L114" s="385">
        <v>-0.79999999999999982</v>
      </c>
      <c r="M114" s="401">
        <f t="shared" si="27"/>
        <v>1.9814528738539283E-3</v>
      </c>
      <c r="N114" s="386">
        <f t="shared" si="28"/>
        <v>0.25108750646309608</v>
      </c>
      <c r="O114" s="401">
        <f t="shared" si="29"/>
        <v>0.68652153255683857</v>
      </c>
      <c r="P114" s="386">
        <f t="shared" si="30"/>
        <v>0.17730494247321987</v>
      </c>
      <c r="Q114" s="403">
        <f t="shared" si="33"/>
        <v>-2.700459092536433E-4</v>
      </c>
      <c r="R114" s="403">
        <f t="shared" si="34"/>
        <v>0.2256728384616106</v>
      </c>
      <c r="S114" s="371">
        <f t="shared" si="35"/>
        <v>-1.6867267483360534E-2</v>
      </c>
      <c r="T114" s="403">
        <f t="shared" si="36"/>
        <v>0.79146447493100358</v>
      </c>
      <c r="U114" s="610">
        <f t="shared" si="37"/>
        <v>0.20853552506899642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0.2687514855848554</v>
      </c>
      <c r="C115" s="386">
        <f t="shared" si="23"/>
        <v>0.67483497727290942</v>
      </c>
      <c r="D115" s="401">
        <f t="shared" si="24"/>
        <v>5.3988492178851932E-2</v>
      </c>
      <c r="E115" s="386">
        <f t="shared" si="20"/>
        <v>0.64024894995663573</v>
      </c>
      <c r="F115" s="401">
        <f t="shared" si="21"/>
        <v>0.81490564133937171</v>
      </c>
      <c r="G115" s="403">
        <f t="shared" si="25"/>
        <v>-2.3338505524759169E-2</v>
      </c>
      <c r="H115" s="403">
        <f t="shared" si="26"/>
        <v>1.0233385055247592</v>
      </c>
      <c r="I115" s="403">
        <f t="shared" si="18"/>
        <v>0.24969799813535737</v>
      </c>
      <c r="J115" s="375">
        <f t="shared" si="19"/>
        <v>0.75030200186464269</v>
      </c>
      <c r="L115" s="385">
        <v>-0.77499999999999991</v>
      </c>
      <c r="M115" s="401">
        <f t="shared" si="27"/>
        <v>2.3588851448137493E-3</v>
      </c>
      <c r="N115" s="386">
        <f t="shared" si="28"/>
        <v>0.2687514855848554</v>
      </c>
      <c r="O115" s="401">
        <f t="shared" si="29"/>
        <v>0.67483497727290942</v>
      </c>
      <c r="P115" s="386">
        <f t="shared" si="30"/>
        <v>0.19618084966214916</v>
      </c>
      <c r="Q115" s="403">
        <f t="shared" si="33"/>
        <v>-3.2145263039564791E-4</v>
      </c>
      <c r="R115" s="403">
        <f t="shared" si="34"/>
        <v>0.24969799813535737</v>
      </c>
      <c r="S115" s="371">
        <f t="shared" si="35"/>
        <v>-2.3338505524759273E-2</v>
      </c>
      <c r="T115" s="403">
        <f t="shared" si="36"/>
        <v>0.77396196001979756</v>
      </c>
      <c r="U115" s="610">
        <f t="shared" si="37"/>
        <v>0.22603803998020244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0.28697095635589331</v>
      </c>
      <c r="C116" s="386">
        <f t="shared" si="23"/>
        <v>0.66198782477340445</v>
      </c>
      <c r="D116" s="401">
        <f t="shared" si="24"/>
        <v>4.8188074262691949E-2</v>
      </c>
      <c r="E116" s="386">
        <f t="shared" si="20"/>
        <v>0.62607092514234253</v>
      </c>
      <c r="F116" s="401">
        <f t="shared" si="21"/>
        <v>0.79685992270914263</v>
      </c>
      <c r="G116" s="403">
        <f t="shared" si="25"/>
        <v>-2.8967108196318595E-2</v>
      </c>
      <c r="H116" s="403">
        <f t="shared" si="26"/>
        <v>1.0289671081963185</v>
      </c>
      <c r="I116" s="403">
        <f t="shared" si="18"/>
        <v>0.27457976613068513</v>
      </c>
      <c r="J116" s="375">
        <f t="shared" si="19"/>
        <v>0.72542023386931487</v>
      </c>
      <c r="L116" s="385">
        <v>-0.75</v>
      </c>
      <c r="M116" s="401">
        <f t="shared" si="27"/>
        <v>2.8002569825639756E-3</v>
      </c>
      <c r="N116" s="386">
        <f t="shared" si="28"/>
        <v>0.28697095635589331</v>
      </c>
      <c r="O116" s="401">
        <f t="shared" si="29"/>
        <v>0.66198782477340445</v>
      </c>
      <c r="P116" s="386">
        <f t="shared" si="30"/>
        <v>0.21572977044994732</v>
      </c>
      <c r="Q116" s="403">
        <f t="shared" si="33"/>
        <v>-3.81556677534956E-4</v>
      </c>
      <c r="R116" s="403">
        <f t="shared" si="34"/>
        <v>0.27457976613068513</v>
      </c>
      <c r="S116" s="371">
        <f t="shared" si="35"/>
        <v>-2.8967108196318595E-2</v>
      </c>
      <c r="T116" s="403">
        <f t="shared" si="36"/>
        <v>0.75476889874316844</v>
      </c>
      <c r="U116" s="610">
        <f t="shared" si="37"/>
        <v>0.24523110125683156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0.30569878783342325</v>
      </c>
      <c r="C117" s="386">
        <f t="shared" si="23"/>
        <v>0.64804773452019249</v>
      </c>
      <c r="D117" s="401">
        <f t="shared" si="24"/>
        <v>4.2896439851313195E-2</v>
      </c>
      <c r="E117" s="386">
        <f t="shared" si="20"/>
        <v>0.61069096158314384</v>
      </c>
      <c r="F117" s="401">
        <f t="shared" si="21"/>
        <v>0.77728438249336584</v>
      </c>
      <c r="G117" s="403">
        <f t="shared" si="25"/>
        <v>-3.3799411806513267E-2</v>
      </c>
      <c r="H117" s="403">
        <f t="shared" si="26"/>
        <v>1.0337994118065132</v>
      </c>
      <c r="I117" s="403">
        <f t="shared" si="18"/>
        <v>0.30024766432091865</v>
      </c>
      <c r="J117" s="375">
        <f t="shared" si="19"/>
        <v>0.69975233567908135</v>
      </c>
      <c r="L117" s="385">
        <v>-0.72500000000000009</v>
      </c>
      <c r="M117" s="401">
        <f t="shared" si="27"/>
        <v>3.3148172335971116E-3</v>
      </c>
      <c r="N117" s="386">
        <f t="shared" si="28"/>
        <v>0.30569878783342325</v>
      </c>
      <c r="O117" s="401">
        <f t="shared" si="29"/>
        <v>0.64804773452019249</v>
      </c>
      <c r="P117" s="386">
        <f t="shared" si="30"/>
        <v>0.23589633211085348</v>
      </c>
      <c r="Q117" s="403">
        <f t="shared" si="33"/>
        <v>-4.5161227670926916E-4</v>
      </c>
      <c r="R117" s="403">
        <f t="shared" si="34"/>
        <v>0.30024766432091848</v>
      </c>
      <c r="S117" s="371">
        <f t="shared" si="35"/>
        <v>-3.3799411806513267E-2</v>
      </c>
      <c r="T117" s="403">
        <f t="shared" si="36"/>
        <v>0.73400335976230402</v>
      </c>
      <c r="U117" s="610">
        <f t="shared" si="37"/>
        <v>0.26599664023769598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0.32488199998171285</v>
      </c>
      <c r="C118" s="386">
        <f t="shared" si="23"/>
        <v>0.6330875425429896</v>
      </c>
      <c r="D118" s="401">
        <f t="shared" si="24"/>
        <v>3.8083901692444244E-2</v>
      </c>
      <c r="E118" s="386">
        <f t="shared" si="20"/>
        <v>0.59419075424560253</v>
      </c>
      <c r="F118" s="401">
        <f t="shared" si="21"/>
        <v>0.75628300163433837</v>
      </c>
      <c r="G118" s="403">
        <f t="shared" si="25"/>
        <v>-3.7883072378127491E-2</v>
      </c>
      <c r="H118" s="403">
        <f t="shared" si="26"/>
        <v>1.0378830723781274</v>
      </c>
      <c r="I118" s="403">
        <f t="shared" si="18"/>
        <v>0.32662292096317208</v>
      </c>
      <c r="J118" s="375">
        <f t="shared" si="19"/>
        <v>0.67337707903682786</v>
      </c>
      <c r="L118" s="385">
        <v>-0.69999999999999973</v>
      </c>
      <c r="M118" s="401">
        <f t="shared" si="27"/>
        <v>3.9128620460121E-3</v>
      </c>
      <c r="N118" s="386">
        <f t="shared" si="28"/>
        <v>0.32488199998171285</v>
      </c>
      <c r="O118" s="401">
        <f t="shared" si="29"/>
        <v>0.6330875425429896</v>
      </c>
      <c r="P118" s="386">
        <f t="shared" si="30"/>
        <v>0.25661864585295113</v>
      </c>
      <c r="Q118" s="403">
        <f t="shared" si="33"/>
        <v>-5.3301440446825886E-4</v>
      </c>
      <c r="R118" s="403">
        <f t="shared" si="34"/>
        <v>0.32662292096317225</v>
      </c>
      <c r="S118" s="371">
        <f t="shared" si="35"/>
        <v>-3.7883072378127478E-2</v>
      </c>
      <c r="T118" s="403">
        <f t="shared" si="36"/>
        <v>0.71179316581942342</v>
      </c>
      <c r="U118" s="610">
        <f t="shared" si="37"/>
        <v>0.28820683418057658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0.34446195006818969</v>
      </c>
      <c r="C119" s="386">
        <f t="shared" si="23"/>
        <v>0.61718470713217344</v>
      </c>
      <c r="D119" s="401">
        <f t="shared" si="24"/>
        <v>3.3720613520562381E-2</v>
      </c>
      <c r="E119" s="386">
        <f t="shared" si="20"/>
        <v>0.57665724423324694</v>
      </c>
      <c r="F119" s="401">
        <f t="shared" si="21"/>
        <v>0.73396643833108477</v>
      </c>
      <c r="G119" s="403">
        <f t="shared" si="25"/>
        <v>-4.1266589811494878E-2</v>
      </c>
      <c r="H119" s="403">
        <f t="shared" si="26"/>
        <v>1.0412665898114948</v>
      </c>
      <c r="I119" s="403">
        <f t="shared" si="18"/>
        <v>0.35361877410344084</v>
      </c>
      <c r="J119" s="375">
        <f t="shared" si="19"/>
        <v>0.64638122589655911</v>
      </c>
      <c r="L119" s="385">
        <v>-0.67499999999999982</v>
      </c>
      <c r="M119" s="401">
        <f t="shared" si="27"/>
        <v>4.6058041159709462E-3</v>
      </c>
      <c r="N119" s="386">
        <f t="shared" si="28"/>
        <v>0.34446195006818969</v>
      </c>
      <c r="O119" s="401">
        <f t="shared" si="29"/>
        <v>0.61718470713217344</v>
      </c>
      <c r="P119" s="386">
        <f t="shared" si="30"/>
        <v>0.27782854519520206</v>
      </c>
      <c r="Q119" s="403">
        <f t="shared" si="33"/>
        <v>-6.2730766939885483E-4</v>
      </c>
      <c r="R119" s="403">
        <f t="shared" si="34"/>
        <v>0.35361877410344084</v>
      </c>
      <c r="S119" s="371">
        <f t="shared" si="35"/>
        <v>-4.1266589811494878E-2</v>
      </c>
      <c r="T119" s="403">
        <f t="shared" si="36"/>
        <v>0.68827512337745289</v>
      </c>
      <c r="U119" s="610">
        <f t="shared" si="37"/>
        <v>0.31172487662254711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0.36437458613966855</v>
      </c>
      <c r="C120" s="386">
        <f t="shared" si="23"/>
        <v>0.60042071706265587</v>
      </c>
      <c r="D120" s="401">
        <f t="shared" si="24"/>
        <v>2.977685483451098E-2</v>
      </c>
      <c r="E120" s="386">
        <f t="shared" si="20"/>
        <v>0.55818196932914044</v>
      </c>
      <c r="F120" s="401">
        <f t="shared" si="21"/>
        <v>0.71045120141320794</v>
      </c>
      <c r="G120" s="403">
        <f t="shared" si="25"/>
        <v>-4.3998862974874584E-2</v>
      </c>
      <c r="H120" s="403">
        <f t="shared" si="26"/>
        <v>1.0439988629748747</v>
      </c>
      <c r="I120" s="403">
        <f t="shared" si="18"/>
        <v>0.38114086596213947</v>
      </c>
      <c r="J120" s="375">
        <f t="shared" si="19"/>
        <v>0.61885913403786053</v>
      </c>
      <c r="L120" s="385">
        <v>-0.64999999999999991</v>
      </c>
      <c r="M120" s="401">
        <f t="shared" si="27"/>
        <v>5.4062383377416201E-3</v>
      </c>
      <c r="N120" s="386">
        <f t="shared" si="28"/>
        <v>0.36437458613966855</v>
      </c>
      <c r="O120" s="401">
        <f t="shared" si="29"/>
        <v>0.60042071706265587</v>
      </c>
      <c r="P120" s="386">
        <f t="shared" si="30"/>
        <v>0.29945189582531939</v>
      </c>
      <c r="Q120" s="403">
        <f t="shared" si="33"/>
        <v>-7.361945638176664E-4</v>
      </c>
      <c r="R120" s="403">
        <f t="shared" si="34"/>
        <v>0.38114086596213947</v>
      </c>
      <c r="S120" s="371">
        <f t="shared" si="35"/>
        <v>-4.3998862974874597E-2</v>
      </c>
      <c r="T120" s="403">
        <f t="shared" si="36"/>
        <v>0.66359419157655286</v>
      </c>
      <c r="U120" s="610">
        <f t="shared" si="37"/>
        <v>0.33640580842344714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0.38455076595238169</v>
      </c>
      <c r="C121" s="386">
        <f t="shared" si="23"/>
        <v>0.58288046719073072</v>
      </c>
      <c r="D121" s="401">
        <f t="shared" si="24"/>
        <v>2.6223286223535924E-2</v>
      </c>
      <c r="E121" s="386">
        <f t="shared" si="20"/>
        <v>0.53886037805329401</v>
      </c>
      <c r="F121" s="401">
        <f t="shared" si="21"/>
        <v>0.68585877727661659</v>
      </c>
      <c r="G121" s="403">
        <f t="shared" si="25"/>
        <v>-4.6128778070804545E-2</v>
      </c>
      <c r="H121" s="403">
        <f t="shared" si="26"/>
        <v>1.0461287780708046</v>
      </c>
      <c r="I121" s="403">
        <f t="shared" si="18"/>
        <v>0.40908772579822816</v>
      </c>
      <c r="J121" s="375">
        <f t="shared" si="19"/>
        <v>0.59091227420177184</v>
      </c>
      <c r="L121" s="385">
        <v>-0.625</v>
      </c>
      <c r="M121" s="401">
        <f t="shared" si="27"/>
        <v>6.3280021818911125E-3</v>
      </c>
      <c r="N121" s="386">
        <f t="shared" si="28"/>
        <v>0.38455076595238169</v>
      </c>
      <c r="O121" s="401">
        <f t="shared" si="29"/>
        <v>0.58288046719073072</v>
      </c>
      <c r="P121" s="386">
        <f t="shared" si="30"/>
        <v>0.3214089749728295</v>
      </c>
      <c r="Q121" s="403">
        <f t="shared" si="33"/>
        <v>-8.6154282605158843E-4</v>
      </c>
      <c r="R121" s="403">
        <f t="shared" si="34"/>
        <v>0.40908772579822816</v>
      </c>
      <c r="S121" s="371">
        <f t="shared" si="35"/>
        <v>-4.6128778070804545E-2</v>
      </c>
      <c r="T121" s="403">
        <f t="shared" si="36"/>
        <v>0.63790259509862801</v>
      </c>
      <c r="U121" s="610">
        <f t="shared" si="37"/>
        <v>0.36209740490137199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0.40491663868756012</v>
      </c>
      <c r="C122" s="386">
        <f t="shared" si="23"/>
        <v>0.56465160683759674</v>
      </c>
      <c r="D122" s="401">
        <f t="shared" si="24"/>
        <v>2.3031174508815755E-2</v>
      </c>
      <c r="E122" s="386">
        <f t="shared" ref="E122:E153" si="38">C122+$B$13*B122+$B$13*D122</f>
        <v>0.51879111301310388</v>
      </c>
      <c r="F122" s="401">
        <f t="shared" si="21"/>
        <v>0.66031471773556827</v>
      </c>
      <c r="G122" s="403">
        <f t="shared" si="25"/>
        <v>-4.7704831922241751E-2</v>
      </c>
      <c r="H122" s="403">
        <f t="shared" si="26"/>
        <v>1.0477048319222417</v>
      </c>
      <c r="I122" s="403">
        <f t="shared" si="18"/>
        <v>0.43735133736836163</v>
      </c>
      <c r="J122" s="375">
        <f t="shared" si="19"/>
        <v>0.56264866263163837</v>
      </c>
      <c r="L122" s="385">
        <v>-0.59999999999999964</v>
      </c>
      <c r="M122" s="401">
        <f t="shared" si="27"/>
        <v>7.3862289614385901E-3</v>
      </c>
      <c r="N122" s="386">
        <f t="shared" si="28"/>
        <v>0.40491663868756012</v>
      </c>
      <c r="O122" s="401">
        <f t="shared" si="29"/>
        <v>0.56465160683759674</v>
      </c>
      <c r="P122" s="386">
        <f t="shared" si="30"/>
        <v>0.34361491724611942</v>
      </c>
      <c r="Q122" s="403">
        <f t="shared" si="33"/>
        <v>-1.005391625239107E-3</v>
      </c>
      <c r="R122" s="403">
        <f t="shared" si="34"/>
        <v>0.43735133736836196</v>
      </c>
      <c r="S122" s="371">
        <f t="shared" si="35"/>
        <v>-4.7704831922241751E-2</v>
      </c>
      <c r="T122" s="403">
        <f t="shared" si="36"/>
        <v>0.61135888617911882</v>
      </c>
      <c r="U122" s="610">
        <f t="shared" si="37"/>
        <v>0.38864111382088118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0.42539408579473892</v>
      </c>
      <c r="C123" s="386">
        <f t="shared" si="23"/>
        <v>0.54582386691671148</v>
      </c>
      <c r="D123" s="401">
        <f t="shared" si="24"/>
        <v>2.0172587542348408E-2</v>
      </c>
      <c r="E123" s="386">
        <f t="shared" si="38"/>
        <v>0.49807526991290191</v>
      </c>
      <c r="F123" s="401">
        <f t="shared" si="21"/>
        <v>0.63394769689375474</v>
      </c>
      <c r="G123" s="403">
        <f t="shared" si="25"/>
        <v>-4.8774791166843363E-2</v>
      </c>
      <c r="H123" s="403">
        <f t="shared" si="26"/>
        <v>1.0487747911668435</v>
      </c>
      <c r="I123" s="403">
        <f t="shared" si="18"/>
        <v>0.46581778578416294</v>
      </c>
      <c r="J123" s="375">
        <f t="shared" si="19"/>
        <v>0.534182214215837</v>
      </c>
      <c r="L123" s="385">
        <v>-0.57499999999999973</v>
      </c>
      <c r="M123" s="401">
        <f t="shared" si="27"/>
        <v>8.5973919969352663E-3</v>
      </c>
      <c r="N123" s="386">
        <f t="shared" si="28"/>
        <v>0.42539408579473892</v>
      </c>
      <c r="O123" s="401">
        <f t="shared" si="29"/>
        <v>0.54582386691671148</v>
      </c>
      <c r="P123" s="386">
        <f t="shared" si="30"/>
        <v>0.36598022285040505</v>
      </c>
      <c r="Q123" s="403">
        <f t="shared" si="33"/>
        <v>-1.1699562533155495E-3</v>
      </c>
      <c r="R123" s="403">
        <f t="shared" si="34"/>
        <v>0.46581778578416311</v>
      </c>
      <c r="S123" s="371">
        <f t="shared" si="35"/>
        <v>-4.8774791166843336E-2</v>
      </c>
      <c r="T123" s="403">
        <f t="shared" si="36"/>
        <v>0.58412696163599587</v>
      </c>
      <c r="U123" s="610">
        <f t="shared" si="37"/>
        <v>0.41587303836400413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0.445901216390932</v>
      </c>
      <c r="C124" s="386">
        <f t="shared" si="23"/>
        <v>0.52648837225752454</v>
      </c>
      <c r="D124" s="401">
        <f t="shared" si="24"/>
        <v>1.7620559028745375E-2</v>
      </c>
      <c r="E124" s="386">
        <f t="shared" si="38"/>
        <v>0.47681563912593222</v>
      </c>
      <c r="F124" s="401">
        <f t="shared" si="21"/>
        <v>0.60688854582093033</v>
      </c>
      <c r="G124" s="403">
        <f t="shared" si="25"/>
        <v>-4.9385387750852029E-2</v>
      </c>
      <c r="H124" s="403">
        <f t="shared" si="26"/>
        <v>1.0493853877508521</v>
      </c>
      <c r="I124" s="403">
        <f t="shared" si="18"/>
        <v>0.49436797735704291</v>
      </c>
      <c r="J124" s="375">
        <f t="shared" si="19"/>
        <v>0.50563202264295715</v>
      </c>
      <c r="L124" s="385">
        <v>-0.54999999999999982</v>
      </c>
      <c r="M124" s="401">
        <f t="shared" si="27"/>
        <v>9.9793375647839744E-3</v>
      </c>
      <c r="N124" s="386">
        <f t="shared" si="28"/>
        <v>0.445901216390932</v>
      </c>
      <c r="O124" s="401">
        <f t="shared" si="29"/>
        <v>0.52648837225752454</v>
      </c>
      <c r="P124" s="386">
        <f t="shared" si="30"/>
        <v>0.38841132315000965</v>
      </c>
      <c r="Q124" s="403">
        <f t="shared" si="33"/>
        <v>-1.3576309835758239E-3</v>
      </c>
      <c r="R124" s="403">
        <f t="shared" si="34"/>
        <v>0.49436797735704291</v>
      </c>
      <c r="S124" s="371">
        <f t="shared" si="35"/>
        <v>-4.9385387750852029E-2</v>
      </c>
      <c r="T124" s="403">
        <f t="shared" si="36"/>
        <v>0.55637504137738492</v>
      </c>
      <c r="U124" s="610">
        <f t="shared" si="37"/>
        <v>0.44362495862261508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0.46635291182598637</v>
      </c>
      <c r="C125" s="386">
        <f t="shared" si="23"/>
        <v>0.50673694600568786</v>
      </c>
      <c r="D125" s="401">
        <f t="shared" si="24"/>
        <v>1.5349224201019751E-2</v>
      </c>
      <c r="E125" s="386">
        <f t="shared" si="38"/>
        <v>0.45511593719736748</v>
      </c>
      <c r="F125" s="401">
        <f t="shared" si="21"/>
        <v>0.57926927441381915</v>
      </c>
      <c r="G125" s="403">
        <f t="shared" si="25"/>
        <v>-4.9582050581942219E-2</v>
      </c>
      <c r="H125" s="403">
        <f t="shared" si="26"/>
        <v>1.0495820505819422</v>
      </c>
      <c r="I125" s="403">
        <f t="shared" si="18"/>
        <v>0.52287842493410297</v>
      </c>
      <c r="J125" s="375">
        <f t="shared" si="19"/>
        <v>0.47712157506589703</v>
      </c>
      <c r="L125" s="385">
        <v>-0.52499999999999991</v>
      </c>
      <c r="M125" s="401">
        <f t="shared" si="27"/>
        <v>1.1551304415220454E-2</v>
      </c>
      <c r="N125" s="386">
        <f t="shared" si="28"/>
        <v>0.46635291182598637</v>
      </c>
      <c r="O125" s="401">
        <f t="shared" si="29"/>
        <v>0.50673694600568786</v>
      </c>
      <c r="P125" s="386">
        <f t="shared" si="30"/>
        <v>0.41081119768518243</v>
      </c>
      <c r="Q125" s="403">
        <f t="shared" si="33"/>
        <v>-1.5709897327355422E-3</v>
      </c>
      <c r="R125" s="403">
        <f t="shared" si="34"/>
        <v>0.52287842493410297</v>
      </c>
      <c r="S125" s="371">
        <f t="shared" si="35"/>
        <v>-4.958205058194224E-2</v>
      </c>
      <c r="T125" s="403">
        <f t="shared" si="36"/>
        <v>0.52827461538057485</v>
      </c>
      <c r="U125" s="610">
        <f t="shared" si="37"/>
        <v>0.47172538461942515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0.48666141332042645</v>
      </c>
      <c r="C126" s="386">
        <f t="shared" si="23"/>
        <v>0.48666141332042645</v>
      </c>
      <c r="D126" s="401">
        <f t="shared" si="24"/>
        <v>1.3333927583943195E-2</v>
      </c>
      <c r="E126" s="386">
        <f t="shared" si="38"/>
        <v>0.43308003601987705</v>
      </c>
      <c r="F126" s="401">
        <f t="shared" si="21"/>
        <v>0.55122209029465719</v>
      </c>
      <c r="G126" s="403">
        <f t="shared" si="25"/>
        <v>-4.9408672736634469E-2</v>
      </c>
      <c r="H126" s="403">
        <f t="shared" si="26"/>
        <v>1.0494086727366345</v>
      </c>
      <c r="I126" s="403">
        <f t="shared" si="18"/>
        <v>0.55122209029465719</v>
      </c>
      <c r="J126" s="375">
        <f t="shared" si="19"/>
        <v>0.44877790970534281</v>
      </c>
      <c r="L126" s="385">
        <v>-0.5</v>
      </c>
      <c r="M126" s="401">
        <f t="shared" si="27"/>
        <v>1.3333927583943195E-2</v>
      </c>
      <c r="N126" s="386">
        <f t="shared" si="28"/>
        <v>0.48666141332042645</v>
      </c>
      <c r="O126" s="401">
        <f t="shared" si="29"/>
        <v>0.48666141332042645</v>
      </c>
      <c r="P126" s="386">
        <f t="shared" si="30"/>
        <v>0.43308003601987705</v>
      </c>
      <c r="Q126" s="403">
        <f t="shared" si="33"/>
        <v>-1.8127841445794931E-3</v>
      </c>
      <c r="R126" s="403">
        <f t="shared" si="34"/>
        <v>0.55122209029465719</v>
      </c>
      <c r="S126" s="371">
        <f t="shared" si="35"/>
        <v>-4.9408672736634469E-2</v>
      </c>
      <c r="T126" s="403">
        <f t="shared" si="36"/>
        <v>0.49999936658655686</v>
      </c>
      <c r="U126" s="610">
        <f t="shared" si="37"/>
        <v>0.50000063341344314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0.50673694600568819</v>
      </c>
      <c r="C127" s="386">
        <f t="shared" si="23"/>
        <v>0.46635291182598598</v>
      </c>
      <c r="D127" s="401">
        <f t="shared" si="24"/>
        <v>1.1551304415220454E-2</v>
      </c>
      <c r="E127" s="386">
        <f t="shared" si="38"/>
        <v>0.41081119768518198</v>
      </c>
      <c r="F127" s="401">
        <f t="shared" si="21"/>
        <v>0.52287842493410241</v>
      </c>
      <c r="G127" s="403">
        <f t="shared" si="25"/>
        <v>-4.8907413223600357E-2</v>
      </c>
      <c r="H127" s="403">
        <f t="shared" si="26"/>
        <v>1.0489074132236003</v>
      </c>
      <c r="I127" s="403">
        <f t="shared" si="18"/>
        <v>0.57926927441381959</v>
      </c>
      <c r="J127" s="375">
        <f t="shared" si="19"/>
        <v>0.42073072558618041</v>
      </c>
      <c r="L127" s="385">
        <v>-0.47499999999999964</v>
      </c>
      <c r="M127" s="401">
        <f t="shared" si="27"/>
        <v>1.5349224201019751E-2</v>
      </c>
      <c r="N127" s="386">
        <f t="shared" si="28"/>
        <v>0.50673694600568819</v>
      </c>
      <c r="O127" s="401">
        <f t="shared" si="29"/>
        <v>0.46635291182598598</v>
      </c>
      <c r="P127" s="386">
        <f t="shared" si="30"/>
        <v>0.45511593719736793</v>
      </c>
      <c r="Q127" s="403">
        <f t="shared" si="33"/>
        <v>-2.0859386989214783E-3</v>
      </c>
      <c r="R127" s="403">
        <f t="shared" si="34"/>
        <v>0.5792692744138197</v>
      </c>
      <c r="S127" s="371">
        <f t="shared" si="35"/>
        <v>-4.8907413223600357E-2</v>
      </c>
      <c r="T127" s="403">
        <f t="shared" si="36"/>
        <v>0.47172407750870216</v>
      </c>
      <c r="U127" s="610">
        <f t="shared" si="37"/>
        <v>0.52827592249129784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0.52648837225752487</v>
      </c>
      <c r="C128" s="386">
        <f t="shared" si="23"/>
        <v>0.44590121639093161</v>
      </c>
      <c r="D128" s="401">
        <f t="shared" si="24"/>
        <v>9.9793375647839744E-3</v>
      </c>
      <c r="E128" s="386">
        <f t="shared" si="38"/>
        <v>0.3884113231500092</v>
      </c>
      <c r="F128" s="401">
        <f t="shared" si="21"/>
        <v>0.49436797735704235</v>
      </c>
      <c r="G128" s="403">
        <f t="shared" si="25"/>
        <v>-4.8118531978310737E-2</v>
      </c>
      <c r="H128" s="403">
        <f t="shared" si="26"/>
        <v>1.0481185319783108</v>
      </c>
      <c r="I128" s="403">
        <f t="shared" si="18"/>
        <v>0.60688854582093044</v>
      </c>
      <c r="J128" s="375">
        <f t="shared" si="19"/>
        <v>0.39311145417906956</v>
      </c>
      <c r="L128" s="385">
        <v>-0.44999999999999973</v>
      </c>
      <c r="M128" s="401">
        <f t="shared" si="27"/>
        <v>1.7620559028745431E-2</v>
      </c>
      <c r="N128" s="386">
        <f t="shared" si="28"/>
        <v>0.52648837225752487</v>
      </c>
      <c r="O128" s="401">
        <f t="shared" si="29"/>
        <v>0.44590121639093161</v>
      </c>
      <c r="P128" s="386">
        <f t="shared" si="30"/>
        <v>0.47681563912593256</v>
      </c>
      <c r="Q128" s="403">
        <f t="shared" si="33"/>
        <v>-2.3935424405392178E-3</v>
      </c>
      <c r="R128" s="403">
        <f t="shared" si="34"/>
        <v>0.60688854582093077</v>
      </c>
      <c r="S128" s="371">
        <f t="shared" si="35"/>
        <v>-4.8118531978310793E-2</v>
      </c>
      <c r="T128" s="403">
        <f t="shared" si="36"/>
        <v>0.44362352859791931</v>
      </c>
      <c r="U128" s="610">
        <f t="shared" si="37"/>
        <v>0.55637647140208069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0.54582386691671181</v>
      </c>
      <c r="C129" s="386">
        <f t="shared" si="23"/>
        <v>0.42539408579473859</v>
      </c>
      <c r="D129" s="401">
        <f t="shared" si="24"/>
        <v>8.5973919969352663E-3</v>
      </c>
      <c r="E129" s="386">
        <f t="shared" si="38"/>
        <v>0.36598022285040466</v>
      </c>
      <c r="F129" s="401">
        <f t="shared" si="21"/>
        <v>0.46581778578416261</v>
      </c>
      <c r="G129" s="403">
        <f t="shared" si="25"/>
        <v>-4.7080256504130454E-2</v>
      </c>
      <c r="H129" s="403">
        <f t="shared" si="26"/>
        <v>1.0470802565041304</v>
      </c>
      <c r="I129" s="403">
        <f t="shared" si="18"/>
        <v>0.63394769689375519</v>
      </c>
      <c r="J129" s="375">
        <f t="shared" si="19"/>
        <v>0.36605230310624481</v>
      </c>
      <c r="L129" s="385">
        <v>-0.42499999999999982</v>
      </c>
      <c r="M129" s="401">
        <f t="shared" si="27"/>
        <v>2.0172587542348464E-2</v>
      </c>
      <c r="N129" s="386">
        <f t="shared" si="28"/>
        <v>0.54582386691671181</v>
      </c>
      <c r="O129" s="401">
        <f t="shared" si="29"/>
        <v>0.42539408579473859</v>
      </c>
      <c r="P129" s="386">
        <f t="shared" si="30"/>
        <v>0.4980752699129023</v>
      </c>
      <c r="Q129" s="403">
        <f t="shared" si="33"/>
        <v>-2.7388369197407611E-3</v>
      </c>
      <c r="R129" s="403">
        <f t="shared" si="34"/>
        <v>0.63394769689375519</v>
      </c>
      <c r="S129" s="371">
        <f t="shared" si="35"/>
        <v>-4.7080256504130454E-2</v>
      </c>
      <c r="T129" s="403">
        <f t="shared" si="36"/>
        <v>0.41587139653011607</v>
      </c>
      <c r="U129" s="610">
        <f t="shared" si="37"/>
        <v>0.58412860346988393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0.56465160683759708</v>
      </c>
      <c r="C130" s="386">
        <f t="shared" si="23"/>
        <v>0.40491663868755973</v>
      </c>
      <c r="D130" s="401">
        <f t="shared" si="24"/>
        <v>7.3862289614385901E-3</v>
      </c>
      <c r="E130" s="386">
        <f t="shared" si="38"/>
        <v>0.34361491724611898</v>
      </c>
      <c r="F130" s="401">
        <f t="shared" si="21"/>
        <v>0.4373513373683614</v>
      </c>
      <c r="G130" s="403">
        <f t="shared" si="25"/>
        <v>-4.5828678375733151E-2</v>
      </c>
      <c r="H130" s="403">
        <f t="shared" si="26"/>
        <v>1.0458286783757331</v>
      </c>
      <c r="I130" s="403">
        <f t="shared" si="18"/>
        <v>0.66031471773556882</v>
      </c>
      <c r="J130" s="375">
        <f t="shared" si="19"/>
        <v>0.33968528226443118</v>
      </c>
      <c r="L130" s="385">
        <v>-0.39999999999999991</v>
      </c>
      <c r="M130" s="401">
        <f t="shared" si="27"/>
        <v>2.303117450881581E-2</v>
      </c>
      <c r="N130" s="386">
        <f t="shared" si="28"/>
        <v>0.56465160683759708</v>
      </c>
      <c r="O130" s="401">
        <f t="shared" si="29"/>
        <v>0.40491663868755973</v>
      </c>
      <c r="P130" s="386">
        <f t="shared" si="30"/>
        <v>0.51879111301310432</v>
      </c>
      <c r="Q130" s="403">
        <f t="shared" si="33"/>
        <v>-3.1251999399916292E-3</v>
      </c>
      <c r="R130" s="403">
        <f t="shared" si="34"/>
        <v>0.66031471773556882</v>
      </c>
      <c r="S130" s="371">
        <f t="shared" si="35"/>
        <v>-4.5828678375733095E-2</v>
      </c>
      <c r="T130" s="403">
        <f t="shared" si="36"/>
        <v>0.38863916058015591</v>
      </c>
      <c r="U130" s="610">
        <f t="shared" si="37"/>
        <v>0.61136083941984409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0.58288046719073072</v>
      </c>
      <c r="C131" s="386">
        <f t="shared" si="23"/>
        <v>0.38455076595238169</v>
      </c>
      <c r="D131" s="401">
        <f t="shared" si="24"/>
        <v>6.3280021818911125E-3</v>
      </c>
      <c r="E131" s="386">
        <f t="shared" si="38"/>
        <v>0.3214089749728295</v>
      </c>
      <c r="F131" s="401">
        <f t="shared" si="21"/>
        <v>0.40908772579822816</v>
      </c>
      <c r="G131" s="403">
        <f t="shared" si="25"/>
        <v>-4.4397677677122195E-2</v>
      </c>
      <c r="H131" s="403">
        <f t="shared" si="26"/>
        <v>1.0443976776771222</v>
      </c>
      <c r="I131" s="403">
        <f t="shared" ref="I131:I146" si="39">F91</f>
        <v>0.68585877727661659</v>
      </c>
      <c r="J131" s="375">
        <f t="shared" ref="J131:J146" si="40">1-I131</f>
        <v>0.31414122272338341</v>
      </c>
      <c r="L131" s="385">
        <v>-0.375</v>
      </c>
      <c r="M131" s="401">
        <f t="shared" si="27"/>
        <v>2.6223286223535924E-2</v>
      </c>
      <c r="N131" s="386">
        <f t="shared" si="28"/>
        <v>0.58288046719073072</v>
      </c>
      <c r="O131" s="401">
        <f t="shared" si="29"/>
        <v>0.38455076595238169</v>
      </c>
      <c r="P131" s="386">
        <f t="shared" si="30"/>
        <v>0.53886037805329401</v>
      </c>
      <c r="Q131" s="403">
        <f t="shared" si="33"/>
        <v>-3.556124719160828E-3</v>
      </c>
      <c r="R131" s="403">
        <f t="shared" si="34"/>
        <v>0.68585877727661659</v>
      </c>
      <c r="S131" s="371">
        <f t="shared" si="35"/>
        <v>-4.4397677677122195E-2</v>
      </c>
      <c r="T131" s="403">
        <f t="shared" si="36"/>
        <v>0.3620950251196664</v>
      </c>
      <c r="U131" s="610">
        <f t="shared" si="37"/>
        <v>0.6379049748803336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0.6004207170626561</v>
      </c>
      <c r="C132" s="386">
        <f t="shared" si="23"/>
        <v>0.36437458613966817</v>
      </c>
      <c r="D132" s="401">
        <f t="shared" si="24"/>
        <v>5.4062383377416201E-3</v>
      </c>
      <c r="E132" s="386">
        <f t="shared" si="38"/>
        <v>0.299451895825319</v>
      </c>
      <c r="F132" s="401">
        <f t="shared" si="21"/>
        <v>0.38114086596213897</v>
      </c>
      <c r="G132" s="403">
        <f t="shared" si="25"/>
        <v>-4.2818873352330311E-2</v>
      </c>
      <c r="H132" s="403">
        <f t="shared" si="26"/>
        <v>1.0428188733523303</v>
      </c>
      <c r="I132" s="403">
        <f t="shared" si="39"/>
        <v>0.71045120141320794</v>
      </c>
      <c r="J132" s="375">
        <f t="shared" si="40"/>
        <v>0.28954879858679206</v>
      </c>
      <c r="L132" s="385">
        <v>-0.34999999999999964</v>
      </c>
      <c r="M132" s="401">
        <f t="shared" si="27"/>
        <v>2.9776854834511091E-2</v>
      </c>
      <c r="N132" s="386">
        <f t="shared" si="28"/>
        <v>0.6004207170626561</v>
      </c>
      <c r="O132" s="401">
        <f t="shared" si="29"/>
        <v>0.36437458613966817</v>
      </c>
      <c r="P132" s="386">
        <f t="shared" si="30"/>
        <v>0.55818196932914055</v>
      </c>
      <c r="Q132" s="403">
        <f t="shared" si="33"/>
        <v>-4.0351940899230011E-3</v>
      </c>
      <c r="R132" s="403">
        <f t="shared" si="34"/>
        <v>0.71045120141320817</v>
      </c>
      <c r="S132" s="371">
        <f t="shared" si="35"/>
        <v>-4.2818873352330311E-2</v>
      </c>
      <c r="T132" s="403">
        <f t="shared" si="36"/>
        <v>0.33640286602904523</v>
      </c>
      <c r="U132" s="610">
        <f t="shared" si="37"/>
        <v>0.66359713397095477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0.61718470713217377</v>
      </c>
      <c r="C133" s="386">
        <f t="shared" si="23"/>
        <v>0.34446195006818936</v>
      </c>
      <c r="D133" s="401">
        <f t="shared" si="24"/>
        <v>4.6058041159709462E-3</v>
      </c>
      <c r="E133" s="386">
        <f t="shared" si="38"/>
        <v>0.27782854519520173</v>
      </c>
      <c r="F133" s="401">
        <f t="shared" si="21"/>
        <v>0.35361877410344039</v>
      </c>
      <c r="G133" s="403">
        <f t="shared" si="25"/>
        <v>-4.1121597395406467E-2</v>
      </c>
      <c r="H133" s="403">
        <f t="shared" si="26"/>
        <v>1.0411215973954064</v>
      </c>
      <c r="I133" s="403">
        <f t="shared" si="39"/>
        <v>0.73396643833108499</v>
      </c>
      <c r="J133" s="375">
        <f t="shared" si="40"/>
        <v>0.26603356166891501</v>
      </c>
      <c r="L133" s="385">
        <v>-0.32499999999999973</v>
      </c>
      <c r="M133" s="401">
        <f t="shared" si="27"/>
        <v>3.3720613520562437E-2</v>
      </c>
      <c r="N133" s="386">
        <f t="shared" si="28"/>
        <v>0.61718470713217377</v>
      </c>
      <c r="O133" s="401">
        <f t="shared" si="29"/>
        <v>0.34446195006818936</v>
      </c>
      <c r="P133" s="386">
        <f t="shared" si="30"/>
        <v>0.57665724423324738</v>
      </c>
      <c r="Q133" s="403">
        <f t="shared" si="33"/>
        <v>-4.5660493920079053E-3</v>
      </c>
      <c r="R133" s="403">
        <f t="shared" si="34"/>
        <v>0.73396643833108532</v>
      </c>
      <c r="S133" s="371">
        <f t="shared" si="35"/>
        <v>-4.1121597395406516E-2</v>
      </c>
      <c r="T133" s="403">
        <f t="shared" si="36"/>
        <v>0.31172120845632911</v>
      </c>
      <c r="U133" s="610">
        <f t="shared" si="37"/>
        <v>0.68827879154367089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0.63308754254298993</v>
      </c>
      <c r="C134" s="386">
        <f t="shared" si="23"/>
        <v>0.32488199998171263</v>
      </c>
      <c r="D134" s="401">
        <f t="shared" si="24"/>
        <v>3.9128620460120445E-3</v>
      </c>
      <c r="E134" s="386">
        <f t="shared" si="38"/>
        <v>0.25661864585295086</v>
      </c>
      <c r="F134" s="401">
        <f t="shared" si="21"/>
        <v>0.32662292096317191</v>
      </c>
      <c r="G134" s="403">
        <f t="shared" si="25"/>
        <v>-3.9332890790843879E-2</v>
      </c>
      <c r="H134" s="403">
        <f t="shared" si="26"/>
        <v>1.0393328907908439</v>
      </c>
      <c r="I134" s="403">
        <f t="shared" si="39"/>
        <v>0.75628300163433881</v>
      </c>
      <c r="J134" s="375">
        <f t="shared" si="40"/>
        <v>0.24371699836566119</v>
      </c>
      <c r="L134" s="385">
        <v>-0.29999999999999982</v>
      </c>
      <c r="M134" s="401">
        <f t="shared" si="27"/>
        <v>3.80839016924443E-2</v>
      </c>
      <c r="N134" s="386">
        <f t="shared" si="28"/>
        <v>0.63308754254298993</v>
      </c>
      <c r="O134" s="401">
        <f t="shared" si="29"/>
        <v>0.32488199998171263</v>
      </c>
      <c r="P134" s="386">
        <f t="shared" si="30"/>
        <v>0.59419075424560286</v>
      </c>
      <c r="Q134" s="403">
        <f t="shared" si="33"/>
        <v>-5.1523537444789136E-3</v>
      </c>
      <c r="R134" s="403">
        <f t="shared" si="34"/>
        <v>0.75628300163433881</v>
      </c>
      <c r="S134" s="371">
        <f t="shared" si="35"/>
        <v>-3.9332890790843879E-2</v>
      </c>
      <c r="T134" s="403">
        <f t="shared" si="36"/>
        <v>0.28820224290098395</v>
      </c>
      <c r="U134" s="610">
        <f t="shared" si="37"/>
        <v>0.71179775709901605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0.64804773452019249</v>
      </c>
      <c r="C135" s="386">
        <f t="shared" si="23"/>
        <v>0.30569878783342325</v>
      </c>
      <c r="D135" s="401">
        <f t="shared" si="24"/>
        <v>3.3148172335971116E-3</v>
      </c>
      <c r="E135" s="386">
        <f t="shared" si="38"/>
        <v>0.23589633211085348</v>
      </c>
      <c r="F135" s="401">
        <f t="shared" si="21"/>
        <v>0.30024766432091848</v>
      </c>
      <c r="G135" s="403">
        <f t="shared" si="25"/>
        <v>-3.7477519129628087E-2</v>
      </c>
      <c r="H135" s="403">
        <f t="shared" si="26"/>
        <v>1.0374775191296282</v>
      </c>
      <c r="I135" s="403">
        <f t="shared" si="39"/>
        <v>0.77728438249336584</v>
      </c>
      <c r="J135" s="375">
        <f t="shared" si="40"/>
        <v>0.22271561750663416</v>
      </c>
      <c r="L135" s="385">
        <v>-0.27499999999999991</v>
      </c>
      <c r="M135" s="401">
        <f t="shared" si="27"/>
        <v>4.2896439851313195E-2</v>
      </c>
      <c r="N135" s="386">
        <f t="shared" si="28"/>
        <v>0.64804773452019249</v>
      </c>
      <c r="O135" s="401">
        <f t="shared" si="29"/>
        <v>0.30569878783342325</v>
      </c>
      <c r="P135" s="386">
        <f t="shared" si="30"/>
        <v>0.61069096158314384</v>
      </c>
      <c r="Q135" s="403">
        <f t="shared" si="33"/>
        <v>-5.7977494300447451E-3</v>
      </c>
      <c r="R135" s="403">
        <f t="shared" si="34"/>
        <v>0.77728438249336584</v>
      </c>
      <c r="S135" s="371">
        <f t="shared" si="35"/>
        <v>-3.7477519129628045E-2</v>
      </c>
      <c r="T135" s="403">
        <f t="shared" si="36"/>
        <v>0.26599088606630694</v>
      </c>
      <c r="U135" s="610">
        <f t="shared" si="37"/>
        <v>0.73400911393369306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0.66198782477340445</v>
      </c>
      <c r="C136" s="386">
        <f t="shared" si="23"/>
        <v>0.28697095635589331</v>
      </c>
      <c r="D136" s="401">
        <f t="shared" si="24"/>
        <v>2.8002569825639756E-3</v>
      </c>
      <c r="E136" s="386">
        <f t="shared" si="38"/>
        <v>0.21572977044994734</v>
      </c>
      <c r="F136" s="401">
        <f t="shared" si="21"/>
        <v>0.27457976613068519</v>
      </c>
      <c r="G136" s="403">
        <f t="shared" si="25"/>
        <v>-3.5578005863473136E-2</v>
      </c>
      <c r="H136" s="403">
        <f t="shared" si="26"/>
        <v>1.0355780058634731</v>
      </c>
      <c r="I136" s="403">
        <f t="shared" si="39"/>
        <v>0.79685992270914263</v>
      </c>
      <c r="J136" s="375">
        <f t="shared" si="40"/>
        <v>0.20314007729085737</v>
      </c>
      <c r="L136" s="385">
        <v>-0.25</v>
      </c>
      <c r="M136" s="401">
        <f t="shared" si="27"/>
        <v>4.8188074262691949E-2</v>
      </c>
      <c r="N136" s="386">
        <f t="shared" si="28"/>
        <v>0.66198782477340445</v>
      </c>
      <c r="O136" s="401">
        <f t="shared" si="29"/>
        <v>0.28697095635589331</v>
      </c>
      <c r="P136" s="386">
        <f t="shared" si="30"/>
        <v>0.62607092514234253</v>
      </c>
      <c r="Q136" s="403">
        <f t="shared" si="33"/>
        <v>-6.5058091753669462E-3</v>
      </c>
      <c r="R136" s="403">
        <f t="shared" si="34"/>
        <v>0.79685992270914263</v>
      </c>
      <c r="S136" s="371">
        <f t="shared" si="35"/>
        <v>-3.5578005863473136E-2</v>
      </c>
      <c r="T136" s="403">
        <f t="shared" si="36"/>
        <v>0.24522389232969743</v>
      </c>
      <c r="U136" s="610">
        <f t="shared" si="37"/>
        <v>0.75477610767030257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0.67483497727290975</v>
      </c>
      <c r="C137" s="386">
        <f t="shared" si="23"/>
        <v>0.26875148558485507</v>
      </c>
      <c r="D137" s="401">
        <f t="shared" si="24"/>
        <v>2.3588851448137493E-3</v>
      </c>
      <c r="E137" s="386">
        <f t="shared" si="38"/>
        <v>0.19618084966214885</v>
      </c>
      <c r="F137" s="401">
        <f t="shared" si="21"/>
        <v>0.24969799813535698</v>
      </c>
      <c r="G137" s="403">
        <f t="shared" si="25"/>
        <v>-3.3654681215029458E-2</v>
      </c>
      <c r="H137" s="403">
        <f t="shared" si="26"/>
        <v>1.0336546812150296</v>
      </c>
      <c r="I137" s="403">
        <f t="shared" si="39"/>
        <v>0.81490564133937193</v>
      </c>
      <c r="J137" s="375">
        <f t="shared" si="40"/>
        <v>0.18509435866062807</v>
      </c>
      <c r="L137" s="385">
        <v>-0.22499999999999964</v>
      </c>
      <c r="M137" s="401">
        <f t="shared" si="27"/>
        <v>5.3988492178852043E-2</v>
      </c>
      <c r="N137" s="386">
        <f t="shared" si="28"/>
        <v>0.67483497727290975</v>
      </c>
      <c r="O137" s="401">
        <f t="shared" si="29"/>
        <v>0.26875148558485507</v>
      </c>
      <c r="P137" s="386">
        <f t="shared" si="30"/>
        <v>0.64024894995663595</v>
      </c>
      <c r="Q137" s="403">
        <f t="shared" si="33"/>
        <v>-7.2799811710403291E-3</v>
      </c>
      <c r="R137" s="403">
        <f t="shared" si="34"/>
        <v>0.81490564133937204</v>
      </c>
      <c r="S137" s="371">
        <f t="shared" si="35"/>
        <v>-3.3654681215029458E-2</v>
      </c>
      <c r="T137" s="403">
        <f t="shared" si="36"/>
        <v>0.22602902104669775</v>
      </c>
      <c r="U137" s="610">
        <f t="shared" si="37"/>
        <v>0.77397097895330225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0.68652153255683879</v>
      </c>
      <c r="C138" s="386">
        <f t="shared" si="23"/>
        <v>0.25108750646309574</v>
      </c>
      <c r="D138" s="401">
        <f t="shared" si="24"/>
        <v>1.9814528738539283E-3</v>
      </c>
      <c r="E138" s="386">
        <f t="shared" si="38"/>
        <v>0.17730494247321954</v>
      </c>
      <c r="F138" s="401">
        <f t="shared" si="21"/>
        <v>0.22567283846161015</v>
      </c>
      <c r="G138" s="403">
        <f t="shared" si="25"/>
        <v>-3.1725744830076896E-2</v>
      </c>
      <c r="H138" s="403">
        <f t="shared" si="26"/>
        <v>1.031725744830077</v>
      </c>
      <c r="I138" s="403">
        <f t="shared" si="39"/>
        <v>0.8313250083178344</v>
      </c>
      <c r="J138" s="375">
        <f t="shared" si="40"/>
        <v>0.1686749916821656</v>
      </c>
      <c r="L138" s="625">
        <v>-0.19999999999999973</v>
      </c>
      <c r="M138" s="626">
        <f t="shared" si="27"/>
        <v>6.032690895917997E-2</v>
      </c>
      <c r="N138" s="627">
        <f t="shared" si="28"/>
        <v>0.68652153255683879</v>
      </c>
      <c r="O138" s="626">
        <f t="shared" si="29"/>
        <v>0.25108750646309574</v>
      </c>
      <c r="P138" s="627">
        <f t="shared" si="30"/>
        <v>0.65314919500787272</v>
      </c>
      <c r="Q138" s="628">
        <f t="shared" si="33"/>
        <v>-8.1235277418474413E-3</v>
      </c>
      <c r="R138" s="628">
        <f t="shared" si="34"/>
        <v>0.8313250083178344</v>
      </c>
      <c r="S138" s="629">
        <f t="shared" si="35"/>
        <v>-3.1725744830076855E-2</v>
      </c>
      <c r="T138" s="628">
        <f t="shared" si="36"/>
        <v>0.20852426425408987</v>
      </c>
      <c r="U138" s="630">
        <f t="shared" si="37"/>
        <v>0.79147573574591013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0.69698552030894123</v>
      </c>
      <c r="C139" s="386">
        <f t="shared" si="23"/>
        <v>0.23402018208124026</v>
      </c>
      <c r="D139" s="401">
        <f t="shared" si="24"/>
        <v>1.6596872825315745E-3</v>
      </c>
      <c r="E139" s="386">
        <f t="shared" si="38"/>
        <v>0.15915073949909597</v>
      </c>
      <c r="F139" s="401">
        <f t="shared" si="21"/>
        <v>0.20256626028036473</v>
      </c>
      <c r="G139" s="403">
        <f t="shared" si="25"/>
        <v>-2.9807340334909817E-2</v>
      </c>
      <c r="H139" s="403">
        <f t="shared" si="26"/>
        <v>1.0298073403349097</v>
      </c>
      <c r="I139" s="403">
        <f t="shared" si="39"/>
        <v>0.84602965929594554</v>
      </c>
      <c r="J139" s="375">
        <f t="shared" si="40"/>
        <v>0.15397034070405446</v>
      </c>
      <c r="L139" s="385">
        <v>-0.17499999999999982</v>
      </c>
      <c r="M139" s="401">
        <f t="shared" si="27"/>
        <v>6.7231729085259984E-2</v>
      </c>
      <c r="N139" s="386">
        <f t="shared" si="28"/>
        <v>0.69698552030894123</v>
      </c>
      <c r="O139" s="401">
        <f t="shared" si="29"/>
        <v>0.23402018208124026</v>
      </c>
      <c r="P139" s="386">
        <f t="shared" si="30"/>
        <v>0.66470223485766522</v>
      </c>
      <c r="Q139" s="403">
        <f t="shared" si="33"/>
        <v>-9.0394576513206874E-3</v>
      </c>
      <c r="R139" s="403">
        <f t="shared" si="34"/>
        <v>0.84602965929594554</v>
      </c>
      <c r="S139" s="371">
        <f t="shared" si="35"/>
        <v>-2.9807340334909817E-2</v>
      </c>
      <c r="T139" s="403">
        <f t="shared" si="36"/>
        <v>0.19281713869028494</v>
      </c>
      <c r="U139" s="610">
        <f t="shared" si="37"/>
        <v>0.80718286130971506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0.70617112652064085</v>
      </c>
      <c r="C140" s="386">
        <f t="shared" si="23"/>
        <v>0.21758465604063654</v>
      </c>
      <c r="D140" s="401">
        <f t="shared" si="24"/>
        <v>1.3862193259591704E-3</v>
      </c>
      <c r="E140" s="386">
        <f t="shared" si="38"/>
        <v>0.14176015527427216</v>
      </c>
      <c r="F140" s="401">
        <f t="shared" si="21"/>
        <v>0.18043161220018239</v>
      </c>
      <c r="G140" s="403">
        <f t="shared" si="25"/>
        <v>-2.7913640045033564E-2</v>
      </c>
      <c r="H140" s="403">
        <f t="shared" si="26"/>
        <v>1.0279136400450335</v>
      </c>
      <c r="I140" s="403">
        <f t="shared" si="39"/>
        <v>0.85894004672185531</v>
      </c>
      <c r="J140" s="375">
        <f t="shared" si="40"/>
        <v>0.14105995327814469</v>
      </c>
      <c r="L140" s="385">
        <v>-0.14999999999999991</v>
      </c>
      <c r="M140" s="401">
        <f t="shared" si="27"/>
        <v>7.4730183731813171E-2</v>
      </c>
      <c r="N140" s="386">
        <f t="shared" si="28"/>
        <v>0.70617112652064085</v>
      </c>
      <c r="O140" s="401">
        <f t="shared" si="29"/>
        <v>0.21758465604063654</v>
      </c>
      <c r="P140" s="386">
        <f t="shared" si="30"/>
        <v>0.67484557118233024</v>
      </c>
      <c r="Q140" s="403">
        <f t="shared" si="33"/>
        <v>-1.0030452103739096E-2</v>
      </c>
      <c r="R140" s="403">
        <f t="shared" si="34"/>
        <v>0.85894004672185531</v>
      </c>
      <c r="S140" s="371">
        <f t="shared" si="35"/>
        <v>-2.7913640045033525E-2</v>
      </c>
      <c r="T140" s="403">
        <f t="shared" si="36"/>
        <v>0.17900404542691728</v>
      </c>
      <c r="U140" s="610">
        <f t="shared" si="37"/>
        <v>0.82099595457308272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0.71402911210356268</v>
      </c>
      <c r="C141" s="386">
        <f t="shared" si="23"/>
        <v>0.20181006637546711</v>
      </c>
      <c r="D141" s="401">
        <f t="shared" si="24"/>
        <v>1.1545120509473539E-3</v>
      </c>
      <c r="E141" s="386">
        <f t="shared" si="38"/>
        <v>0.12516830500288181</v>
      </c>
      <c r="F141" s="401">
        <f t="shared" si="21"/>
        <v>0.15931358867616108</v>
      </c>
      <c r="G141" s="403">
        <f t="shared" si="25"/>
        <v>-2.6056938157442925E-2</v>
      </c>
      <c r="H141" s="403">
        <f t="shared" si="26"/>
        <v>1.0260569381574429</v>
      </c>
      <c r="I141" s="403">
        <f t="shared" si="39"/>
        <v>0.86998602292765104</v>
      </c>
      <c r="J141" s="375">
        <f t="shared" si="40"/>
        <v>0.13001397707234896</v>
      </c>
      <c r="L141" s="385">
        <v>-0.125</v>
      </c>
      <c r="M141" s="401">
        <f t="shared" si="27"/>
        <v>8.284794822132785E-2</v>
      </c>
      <c r="N141" s="386">
        <f t="shared" si="28"/>
        <v>0.71402911210356268</v>
      </c>
      <c r="O141" s="401">
        <f t="shared" si="29"/>
        <v>0.20181006637546711</v>
      </c>
      <c r="P141" s="386">
        <f t="shared" si="30"/>
        <v>0.68352409088846822</v>
      </c>
      <c r="Q141" s="403">
        <f t="shared" si="33"/>
        <v>-1.1098784590530555E-2</v>
      </c>
      <c r="R141" s="403">
        <f t="shared" si="34"/>
        <v>0.86998602292765104</v>
      </c>
      <c r="S141" s="371">
        <f t="shared" si="35"/>
        <v>-2.6056938157442925E-2</v>
      </c>
      <c r="T141" s="403">
        <f t="shared" si="36"/>
        <v>0.16716969982032248</v>
      </c>
      <c r="U141" s="610">
        <f t="shared" si="37"/>
        <v>0.83283030017967752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0.72051718033812007</v>
      </c>
      <c r="C142" s="386">
        <f t="shared" si="23"/>
        <v>0.18671962247121532</v>
      </c>
      <c r="D142" s="401">
        <f t="shared" si="24"/>
        <v>9.5879017750544193E-4</v>
      </c>
      <c r="E142" s="386">
        <f t="shared" si="38"/>
        <v>0.10940354964630561</v>
      </c>
      <c r="F142" s="401">
        <f t="shared" si="21"/>
        <v>0.13924828739721459</v>
      </c>
      <c r="G142" s="403">
        <f t="shared" si="25"/>
        <v>-2.4247750846393759E-2</v>
      </c>
      <c r="H142" s="403">
        <f t="shared" si="26"/>
        <v>1.0242477508463939</v>
      </c>
      <c r="I142" s="403">
        <f t="shared" si="39"/>
        <v>0.8791073517036968</v>
      </c>
      <c r="J142" s="375">
        <f t="shared" si="40"/>
        <v>0.1208926482963032</v>
      </c>
      <c r="L142" s="617">
        <v>-9.9999999999999645E-2</v>
      </c>
      <c r="M142" s="618">
        <f t="shared" si="27"/>
        <v>9.1608743342859345E-2</v>
      </c>
      <c r="N142" s="619">
        <f t="shared" si="28"/>
        <v>0.72051718033812007</v>
      </c>
      <c r="O142" s="618">
        <f t="shared" si="29"/>
        <v>0.18671962247121532</v>
      </c>
      <c r="P142" s="619">
        <f t="shared" si="30"/>
        <v>0.69069046804285161</v>
      </c>
      <c r="Q142" s="620">
        <f t="shared" si="33"/>
        <v>-1.224623481563239E-2</v>
      </c>
      <c r="R142" s="620">
        <f t="shared" si="34"/>
        <v>0.87910735170369692</v>
      </c>
      <c r="S142" s="621">
        <f t="shared" si="35"/>
        <v>-2.4247750846393759E-2</v>
      </c>
      <c r="T142" s="620">
        <f t="shared" si="36"/>
        <v>0.15738663395832919</v>
      </c>
      <c r="U142" s="622">
        <f t="shared" si="37"/>
        <v>0.84261336604167081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0.72560029102212442</v>
      </c>
      <c r="C143" s="386">
        <f t="shared" si="23"/>
        <v>0.17233074148759359</v>
      </c>
      <c r="D143" s="401">
        <f t="shared" si="24"/>
        <v>7.9397180949863921E-4</v>
      </c>
      <c r="E143" s="386">
        <f t="shared" si="38"/>
        <v>9.4487605998897467E-2</v>
      </c>
      <c r="F143" s="401">
        <f t="shared" si="21"/>
        <v>0.120263349389903</v>
      </c>
      <c r="G143" s="403">
        <f t="shared" si="25"/>
        <v>-2.2494921770576801E-2</v>
      </c>
      <c r="H143" s="403">
        <f t="shared" si="26"/>
        <v>1.0224949217705768</v>
      </c>
      <c r="I143" s="403">
        <f t="shared" si="39"/>
        <v>0.8862541454899876</v>
      </c>
      <c r="J143" s="375">
        <f t="shared" si="40"/>
        <v>0.1137458545100124</v>
      </c>
      <c r="L143" s="385">
        <v>-7.4999999999999734E-2</v>
      </c>
      <c r="M143" s="401">
        <f t="shared" si="27"/>
        <v>0.10103392513678844</v>
      </c>
      <c r="N143" s="386">
        <f t="shared" si="28"/>
        <v>0.72560029102212442</v>
      </c>
      <c r="O143" s="401">
        <f t="shared" si="29"/>
        <v>0.17233074148759359</v>
      </c>
      <c r="P143" s="386">
        <f t="shared" si="30"/>
        <v>0.69630550736164754</v>
      </c>
      <c r="Q143" s="403">
        <f t="shared" si="33"/>
        <v>-1.3473997024698363E-2</v>
      </c>
      <c r="R143" s="403">
        <f t="shared" si="34"/>
        <v>0.8862541454899876</v>
      </c>
      <c r="S143" s="371">
        <f t="shared" si="35"/>
        <v>-2.2494921770576767E-2</v>
      </c>
      <c r="T143" s="403">
        <f t="shared" si="36"/>
        <v>0.14971477330528749</v>
      </c>
      <c r="U143" s="610">
        <f t="shared" si="37"/>
        <v>0.85028522669471251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0.7292509196164112</v>
      </c>
      <c r="C144" s="386">
        <f t="shared" si="23"/>
        <v>0.15865523995647285</v>
      </c>
      <c r="D144" s="401">
        <f t="shared" si="24"/>
        <v>6.5560291302807494E-4</v>
      </c>
      <c r="E144" s="386">
        <f t="shared" si="38"/>
        <v>8.0435717536438897E-2</v>
      </c>
      <c r="F144" s="401">
        <f t="shared" si="21"/>
        <v>0.10237817647348559</v>
      </c>
      <c r="G144" s="403">
        <f t="shared" si="25"/>
        <v>-2.0805731587365303E-2</v>
      </c>
      <c r="H144" s="403">
        <f t="shared" si="26"/>
        <v>1.0208057315873653</v>
      </c>
      <c r="I144" s="403">
        <f t="shared" si="39"/>
        <v>0.89138722590173969</v>
      </c>
      <c r="J144" s="375">
        <f t="shared" si="40"/>
        <v>0.10861277409826031</v>
      </c>
      <c r="L144" s="385">
        <v>-4.9999999999999822E-2</v>
      </c>
      <c r="M144" s="401">
        <f t="shared" si="27"/>
        <v>0.11114206831954759</v>
      </c>
      <c r="N144" s="386">
        <f t="shared" si="28"/>
        <v>0.7292509196164112</v>
      </c>
      <c r="O144" s="401">
        <f t="shared" si="29"/>
        <v>0.15865523995647285</v>
      </c>
      <c r="P144" s="386">
        <f t="shared" si="30"/>
        <v>0.70033842746545938</v>
      </c>
      <c r="Q144" s="403">
        <f t="shared" si="33"/>
        <v>-1.478258315514956E-2</v>
      </c>
      <c r="R144" s="403">
        <f t="shared" si="34"/>
        <v>0.89138722590173969</v>
      </c>
      <c r="S144" s="371">
        <f t="shared" si="35"/>
        <v>-2.0805731587365303E-2</v>
      </c>
      <c r="T144" s="403">
        <f t="shared" si="36"/>
        <v>0.1442010888407752</v>
      </c>
      <c r="U144" s="610">
        <f t="shared" si="37"/>
        <v>0.8557989111592248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0.73144926007149436</v>
      </c>
      <c r="C145" s="386">
        <f t="shared" si="23"/>
        <v>0.14569957549675266</v>
      </c>
      <c r="D145" s="401">
        <f t="shared" si="24"/>
        <v>5.3979505454254673E-4</v>
      </c>
      <c r="E145" s="386">
        <f t="shared" si="38"/>
        <v>6.7256881067561267E-2</v>
      </c>
      <c r="F145" s="401">
        <f t="shared" si="21"/>
        <v>8.560421974071028E-2</v>
      </c>
      <c r="G145" s="403">
        <f t="shared" si="25"/>
        <v>-1.9186010157162956E-2</v>
      </c>
      <c r="H145" s="403">
        <f t="shared" si="26"/>
        <v>1.019186010157163</v>
      </c>
      <c r="I145" s="403">
        <f t="shared" si="39"/>
        <v>0.89447840582949312</v>
      </c>
      <c r="J145" s="375">
        <f t="shared" si="40"/>
        <v>0.10552159417050688</v>
      </c>
      <c r="L145" s="385">
        <v>-2.4999999999999911E-2</v>
      </c>
      <c r="M145" s="401">
        <f t="shared" si="27"/>
        <v>0.12194854902772106</v>
      </c>
      <c r="N145" s="386">
        <f t="shared" si="28"/>
        <v>0.73144926007149436</v>
      </c>
      <c r="O145" s="401">
        <f t="shared" si="29"/>
        <v>0.14569957549675266</v>
      </c>
      <c r="P145" s="386">
        <f t="shared" si="30"/>
        <v>0.70276708251761766</v>
      </c>
      <c r="Q145" s="403">
        <f t="shared" si="33"/>
        <v>-1.6171721317054435E-2</v>
      </c>
      <c r="R145" s="403">
        <f t="shared" si="34"/>
        <v>0.89447840582949312</v>
      </c>
      <c r="S145" s="371">
        <f t="shared" si="35"/>
        <v>-1.9186010157162928E-2</v>
      </c>
      <c r="T145" s="403">
        <f t="shared" si="36"/>
        <v>0.14087932564472427</v>
      </c>
      <c r="U145" s="610">
        <f t="shared" si="37"/>
        <v>0.85912067435527573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0.73218337036314551</v>
      </c>
      <c r="C146" s="386">
        <f t="shared" si="23"/>
        <v>0.13346513298244328</v>
      </c>
      <c r="D146" s="401">
        <f t="shared" si="24"/>
        <v>4.4316675751754353E-4</v>
      </c>
      <c r="E146" s="386">
        <f t="shared" si="38"/>
        <v>5.495412359012726E-2</v>
      </c>
      <c r="F146" s="401">
        <f t="shared" si="21"/>
        <v>6.9945331939222838E-2</v>
      </c>
      <c r="G146" s="403">
        <f t="shared" si="25"/>
        <v>-1.7640250207931828E-2</v>
      </c>
      <c r="H146" s="403">
        <f t="shared" si="26"/>
        <v>1.0176402502079318</v>
      </c>
      <c r="I146" s="403">
        <f t="shared" si="39"/>
        <v>0.89551069181679677</v>
      </c>
      <c r="J146" s="375">
        <f t="shared" si="40"/>
        <v>0.10448930818320323</v>
      </c>
      <c r="L146" s="633">
        <v>0</v>
      </c>
      <c r="M146" s="634">
        <f t="shared" si="27"/>
        <v>0.13346513298244328</v>
      </c>
      <c r="N146" s="635">
        <f t="shared" si="28"/>
        <v>0.73218337036314551</v>
      </c>
      <c r="O146" s="634">
        <f t="shared" si="29"/>
        <v>0.13346513298244328</v>
      </c>
      <c r="P146" s="635">
        <f t="shared" si="30"/>
        <v>0.70357812122676178</v>
      </c>
      <c r="Q146" s="636">
        <f t="shared" si="33"/>
        <v>-1.7640250207931828E-2</v>
      </c>
      <c r="R146" s="636">
        <f t="shared" si="34"/>
        <v>0.89551069181679677</v>
      </c>
      <c r="S146" s="637">
        <f t="shared" si="35"/>
        <v>-1.7640250207931828E-2</v>
      </c>
      <c r="T146" s="636">
        <f t="shared" si="36"/>
        <v>0.13976980859906685</v>
      </c>
      <c r="U146" s="638">
        <f t="shared" si="37"/>
        <v>0.86023019140093315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0.79147573574590957</v>
      </c>
      <c r="AD146">
        <f ca="1">OFFSET(H106,-AB146,0)</f>
        <v>0.77432716153838987</v>
      </c>
    </row>
    <row r="147" spans="1:30">
      <c r="A147" s="385">
        <v>1.0250000000000004</v>
      </c>
      <c r="B147" s="401">
        <f t="shared" si="22"/>
        <v>0.73144926007149447</v>
      </c>
      <c r="C147" s="386">
        <f t="shared" si="23"/>
        <v>0.12194854902772084</v>
      </c>
      <c r="D147" s="401">
        <f t="shared" si="24"/>
        <v>3.6278871759415354E-4</v>
      </c>
      <c r="E147" s="386">
        <f t="shared" si="38"/>
        <v>4.3524823261932306E-2</v>
      </c>
      <c r="F147" s="401">
        <f t="shared" si="21"/>
        <v>5.5398176001460145E-2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0.14569957549675283</v>
      </c>
      <c r="N147" s="386">
        <f t="shared" si="28"/>
        <v>0.73144926007149447</v>
      </c>
      <c r="O147" s="401">
        <f t="shared" si="29"/>
        <v>0.12194854902772084</v>
      </c>
      <c r="P147" s="386">
        <f t="shared" si="30"/>
        <v>0.70276708251761777</v>
      </c>
      <c r="Q147" s="403">
        <f t="shared" si="33"/>
        <v>-1.9186010157162967E-2</v>
      </c>
      <c r="R147" s="403">
        <f t="shared" si="34"/>
        <v>0.89447840582949323</v>
      </c>
      <c r="S147" s="371">
        <f t="shared" si="35"/>
        <v>-1.6171721317054404E-2</v>
      </c>
      <c r="T147" s="403">
        <f t="shared" si="36"/>
        <v>0.14087932564472405</v>
      </c>
      <c r="U147" s="610">
        <f t="shared" si="37"/>
        <v>0.85912067435527595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0.7292509196164112</v>
      </c>
      <c r="C148" s="386">
        <f t="shared" si="23"/>
        <v>0.11114206831954743</v>
      </c>
      <c r="D148" s="401">
        <f t="shared" si="24"/>
        <v>2.9613301173314621E-4</v>
      </c>
      <c r="E148" s="386">
        <f t="shared" si="38"/>
        <v>3.2961068043289125E-2</v>
      </c>
      <c r="F148" s="401">
        <f t="shared" si="21"/>
        <v>4.1952681523126971E-2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0.15865523995647307</v>
      </c>
      <c r="N148" s="386">
        <f t="shared" si="28"/>
        <v>0.7292509196164112</v>
      </c>
      <c r="O148" s="401">
        <f t="shared" si="29"/>
        <v>0.11114206831954743</v>
      </c>
      <c r="P148" s="386">
        <f t="shared" si="30"/>
        <v>0.70033842746545927</v>
      </c>
      <c r="Q148" s="403">
        <f t="shared" si="33"/>
        <v>-2.0805731587365314E-2</v>
      </c>
      <c r="R148" s="403">
        <f t="shared" si="34"/>
        <v>0.89138722590173947</v>
      </c>
      <c r="S148" s="371">
        <f t="shared" si="35"/>
        <v>-1.4782583155149513E-2</v>
      </c>
      <c r="T148" s="403">
        <f t="shared" si="36"/>
        <v>0.14420108884077532</v>
      </c>
      <c r="U148" s="610">
        <f t="shared" si="37"/>
        <v>0.85579891115922468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0.72560029102212442</v>
      </c>
      <c r="C149" s="386">
        <f t="shared" si="23"/>
        <v>0.10103392513678827</v>
      </c>
      <c r="D149" s="401">
        <f t="shared" si="24"/>
        <v>2.4102634714529003E-4</v>
      </c>
      <c r="E149" s="386">
        <f t="shared" si="38"/>
        <v>2.3250045359138161E-2</v>
      </c>
      <c r="F149" s="401">
        <f t="shared" si="21"/>
        <v>2.9592540723169049E-2</v>
      </c>
      <c r="G149" s="403"/>
      <c r="H149" s="403"/>
      <c r="I149" s="403"/>
      <c r="J149" s="375"/>
      <c r="L149" s="385">
        <v>7.5000000000000178E-2</v>
      </c>
      <c r="M149" s="401">
        <f t="shared" si="27"/>
        <v>0.17233074148759386</v>
      </c>
      <c r="N149" s="386">
        <f t="shared" si="28"/>
        <v>0.72560029102212442</v>
      </c>
      <c r="O149" s="401">
        <f t="shared" si="29"/>
        <v>0.10103392513678827</v>
      </c>
      <c r="P149" s="386">
        <f t="shared" si="30"/>
        <v>0.69630550736164754</v>
      </c>
      <c r="Q149" s="403">
        <f t="shared" si="33"/>
        <v>-2.2494921770576829E-2</v>
      </c>
      <c r="R149" s="403">
        <f t="shared" si="34"/>
        <v>0.8862541454899876</v>
      </c>
      <c r="S149" s="371">
        <f t="shared" si="35"/>
        <v>-1.3473997024698363E-2</v>
      </c>
      <c r="T149" s="403">
        <f t="shared" si="36"/>
        <v>0.1497147733052876</v>
      </c>
      <c r="U149" s="610">
        <f t="shared" si="37"/>
        <v>0.8502852266947124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0.72051718033811984</v>
      </c>
      <c r="C150" s="386">
        <f t="shared" si="23"/>
        <v>9.1608743342859233E-2</v>
      </c>
      <c r="D150" s="401">
        <f t="shared" si="24"/>
        <v>1.9560732009638038E-4</v>
      </c>
      <c r="E150" s="386">
        <f t="shared" si="38"/>
        <v>1.4374456057307144E-2</v>
      </c>
      <c r="F150" s="401">
        <f t="shared" si="21"/>
        <v>1.8295735327762547E-2</v>
      </c>
      <c r="G150" s="403"/>
      <c r="H150" s="403"/>
      <c r="I150" s="403"/>
      <c r="J150" s="375"/>
      <c r="L150" s="617">
        <v>0.10000000000000009</v>
      </c>
      <c r="M150" s="618">
        <f t="shared" si="27"/>
        <v>0.18671962247121554</v>
      </c>
      <c r="N150" s="619">
        <f t="shared" si="28"/>
        <v>0.72051718033811984</v>
      </c>
      <c r="O150" s="618">
        <f t="shared" si="29"/>
        <v>9.1608743342859233E-2</v>
      </c>
      <c r="P150" s="619">
        <f t="shared" si="30"/>
        <v>0.69069046804285139</v>
      </c>
      <c r="Q150" s="620">
        <f t="shared" si="33"/>
        <v>-2.424775084639379E-2</v>
      </c>
      <c r="R150" s="620">
        <f t="shared" si="34"/>
        <v>0.87910735170369669</v>
      </c>
      <c r="S150" s="621">
        <f t="shared" si="35"/>
        <v>-1.2246234815632365E-2</v>
      </c>
      <c r="T150" s="620">
        <f t="shared" si="36"/>
        <v>0.15738663395832941</v>
      </c>
      <c r="U150" s="622">
        <f t="shared" si="37"/>
        <v>0.84261336604167059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0.71402911210356268</v>
      </c>
      <c r="C151" s="386">
        <f t="shared" si="23"/>
        <v>8.284794822132785E-2</v>
      </c>
      <c r="D151" s="401">
        <f t="shared" si="24"/>
        <v>1.5828759246083735E-4</v>
      </c>
      <c r="E151" s="386">
        <f t="shared" si="38"/>
        <v>6.3129460007171649E-3</v>
      </c>
      <c r="F151" s="401">
        <f t="shared" si="21"/>
        <v>8.0350858987018707E-3</v>
      </c>
      <c r="G151" s="403"/>
      <c r="H151" s="403"/>
      <c r="I151" s="403"/>
      <c r="J151" s="375"/>
      <c r="L151" s="385">
        <v>0.125</v>
      </c>
      <c r="M151" s="401">
        <f t="shared" si="27"/>
        <v>0.20181006637546711</v>
      </c>
      <c r="N151" s="386">
        <f t="shared" si="28"/>
        <v>0.71402911210356268</v>
      </c>
      <c r="O151" s="401">
        <f t="shared" si="29"/>
        <v>8.284794822132785E-2</v>
      </c>
      <c r="P151" s="386">
        <f t="shared" si="30"/>
        <v>0.68352409088846822</v>
      </c>
      <c r="Q151" s="403">
        <f t="shared" si="33"/>
        <v>-2.6056938157442925E-2</v>
      </c>
      <c r="R151" s="403">
        <f t="shared" si="34"/>
        <v>0.86998602292765104</v>
      </c>
      <c r="S151" s="371">
        <f t="shared" si="35"/>
        <v>-1.1098784590530555E-2</v>
      </c>
      <c r="T151" s="403">
        <f t="shared" si="36"/>
        <v>0.16716969982032248</v>
      </c>
      <c r="U151" s="610">
        <f t="shared" si="37"/>
        <v>0.83283030017967752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0.70617112652064074</v>
      </c>
      <c r="C152" s="386">
        <f t="shared" si="23"/>
        <v>7.473018373181306E-2</v>
      </c>
      <c r="D152" s="401">
        <f t="shared" si="24"/>
        <v>1.2771684419576879E-4</v>
      </c>
      <c r="E152" s="386">
        <f t="shared" si="38"/>
        <v>-9.5945118522746168E-4</v>
      </c>
      <c r="F152" s="401">
        <f t="shared" si="21"/>
        <v>-1.2211846399506955E-3</v>
      </c>
      <c r="G152" s="403"/>
      <c r="H152" s="403"/>
      <c r="I152" s="403"/>
      <c r="J152" s="375"/>
      <c r="L152" s="385">
        <v>0.15000000000000036</v>
      </c>
      <c r="M152" s="401">
        <f t="shared" si="27"/>
        <v>0.21758465604063681</v>
      </c>
      <c r="N152" s="386">
        <f t="shared" si="28"/>
        <v>0.70617112652064074</v>
      </c>
      <c r="O152" s="401">
        <f t="shared" si="29"/>
        <v>7.473018373181306E-2</v>
      </c>
      <c r="P152" s="386">
        <f t="shared" si="30"/>
        <v>0.67484557118233013</v>
      </c>
      <c r="Q152" s="403">
        <f t="shared" si="33"/>
        <v>-2.7913640045033584E-2</v>
      </c>
      <c r="R152" s="403">
        <f t="shared" si="34"/>
        <v>0.85894004672185509</v>
      </c>
      <c r="S152" s="371">
        <f t="shared" si="35"/>
        <v>-1.003045210373908E-2</v>
      </c>
      <c r="T152" s="403">
        <f t="shared" si="36"/>
        <v>0.17900404542691761</v>
      </c>
      <c r="U152" s="610">
        <f t="shared" si="37"/>
        <v>0.82099595457308239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0.69698552030894112</v>
      </c>
      <c r="C153" s="386">
        <f t="shared" si="23"/>
        <v>6.7231729085259817E-2</v>
      </c>
      <c r="D153" s="401">
        <f t="shared" si="24"/>
        <v>1.0275132166648326E-4</v>
      </c>
      <c r="E153" s="386">
        <f t="shared" si="38"/>
        <v>-7.4708663958674808E-3</v>
      </c>
      <c r="F153" s="401">
        <f t="shared" si="21"/>
        <v>-9.5088811502111736E-3</v>
      </c>
      <c r="G153" s="403"/>
      <c r="H153" s="403"/>
      <c r="I153" s="403"/>
      <c r="J153" s="375"/>
      <c r="L153" s="385">
        <v>0.17500000000000027</v>
      </c>
      <c r="M153" s="401">
        <f t="shared" si="27"/>
        <v>0.23402018208124042</v>
      </c>
      <c r="N153" s="386">
        <f t="shared" si="28"/>
        <v>0.69698552030894112</v>
      </c>
      <c r="O153" s="401">
        <f t="shared" si="29"/>
        <v>6.7231729085259817E-2</v>
      </c>
      <c r="P153" s="386">
        <f t="shared" si="30"/>
        <v>0.66470223485766511</v>
      </c>
      <c r="Q153" s="403">
        <f t="shared" si="33"/>
        <v>-2.9807340334909751E-2</v>
      </c>
      <c r="R153" s="403">
        <f t="shared" si="34"/>
        <v>0.84602965929594531</v>
      </c>
      <c r="S153" s="371">
        <f t="shared" si="35"/>
        <v>-9.0394576513206492E-3</v>
      </c>
      <c r="T153" s="403">
        <f t="shared" si="36"/>
        <v>0.19281713869028505</v>
      </c>
      <c r="U153" s="610">
        <f t="shared" si="37"/>
        <v>0.80718286130971495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0.68652153255683857</v>
      </c>
      <c r="C154" s="386">
        <f t="shared" si="23"/>
        <v>6.0326908959179859E-2</v>
      </c>
      <c r="D154" s="401">
        <f t="shared" si="24"/>
        <v>8.2425773796857005E-5</v>
      </c>
      <c r="E154" s="386">
        <f t="shared" ref="E154:E185" si="41">C154+$B$13*B154+$B$13*D154</f>
        <v>-1.3252148159276127E-2</v>
      </c>
      <c r="F154" s="401">
        <f t="shared" ref="F154:F186" si="42">$B$14*E154</f>
        <v>-1.6867267483360534E-2</v>
      </c>
      <c r="G154" s="403"/>
      <c r="H154" s="403"/>
      <c r="I154" s="403"/>
      <c r="J154" s="375"/>
      <c r="L154" s="385">
        <v>0.20000000000000018</v>
      </c>
      <c r="M154" s="401">
        <f t="shared" si="27"/>
        <v>0.25108750646309608</v>
      </c>
      <c r="N154" s="386">
        <f t="shared" si="28"/>
        <v>0.68652153255683857</v>
      </c>
      <c r="O154" s="401">
        <f t="shared" si="29"/>
        <v>6.0326908959179859E-2</v>
      </c>
      <c r="P154" s="386">
        <f t="shared" si="30"/>
        <v>0.65314919500787239</v>
      </c>
      <c r="Q154" s="403">
        <f t="shared" si="33"/>
        <v>-3.1725744830076938E-2</v>
      </c>
      <c r="R154" s="403">
        <f t="shared" si="34"/>
        <v>0.83132500831783396</v>
      </c>
      <c r="S154" s="371">
        <f t="shared" si="35"/>
        <v>-8.1235277418474413E-3</v>
      </c>
      <c r="T154" s="403">
        <f t="shared" si="36"/>
        <v>0.20852426425409043</v>
      </c>
      <c r="U154" s="610">
        <f t="shared" si="37"/>
        <v>0.79147573574590957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0.67483497727290942</v>
      </c>
      <c r="C155" s="386">
        <f t="shared" ref="C155:C197" si="44">0.5*SIGN(2*A155+$B$6)*ERF((2.563*(ABS(2*A155+$B$6)))/(2*SQRT(2)*$B$7))-0.5*SIGN(2*A155-$B$6)*ERF((2.563*(ABS(2*A155-$B$6)))/(2*SQRT(2)*$B$7))</f>
        <v>5.3988492178851932E-2</v>
      </c>
      <c r="D155" s="401">
        <f t="shared" ref="D155:D197" si="45">0.5*SIGN(2*(A155+$B$6)+$B$6)*ERF((2.563*(ABS(2*(A155+$B$6)+$B$6)))/(2*SQRT(2)*$B$7))-0.5*SIGN(2*(A155+$B$6)-$B$6)*ERF((2.563*(ABS(2*(A155+$B$6)-$B$6)))/(2*SQRT(2)*$B$7))</f>
        <v>6.5928549138283277E-5</v>
      </c>
      <c r="E155" s="386">
        <f t="shared" si="41"/>
        <v>-1.8336421909197872E-2</v>
      </c>
      <c r="F155" s="401">
        <f t="shared" si="42"/>
        <v>-2.3338505524759169E-2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0.2687514855848554</v>
      </c>
      <c r="N155" s="386">
        <f t="shared" ref="N155:N218" si="47">0.5*SIGN(2*L155+$B$6)*ERF((2.563*(ABS(2*L155+$B$6)))/(2*SQRT(2)*$B$7))-0.5*SIGN(2*L155-$B$6)*ERF((2.563*(ABS(2*L155-$B$6)))/(2*SQRT(2)*$B$7))</f>
        <v>0.67483497727290942</v>
      </c>
      <c r="O155" s="401">
        <f t="shared" ref="O155:O218" si="48">0.5*SIGN(2*(L155+$B$6)+$B$6)*ERF((2.563*(ABS(2*(L155+$B$6)+$B$6)))/(2*SQRT(2)*$B$7))-0.5*SIGN(2*(L155+$B$6)-$B$6)*ERF((2.563*(ABS(2*(L155+$B$6)-$B$6)))/(2*SQRT(2)*$B$7))</f>
        <v>5.3988492178851932E-2</v>
      </c>
      <c r="P155" s="386">
        <f t="shared" ref="P155:P218" si="49">N155+$B$13*M155+$B$13*O155</f>
        <v>0.64024894995663573</v>
      </c>
      <c r="Q155" s="403">
        <f t="shared" si="33"/>
        <v>-3.3654681215029507E-2</v>
      </c>
      <c r="R155" s="403">
        <f t="shared" si="34"/>
        <v>0.81490564133937171</v>
      </c>
      <c r="S155" s="371">
        <f t="shared" si="35"/>
        <v>-7.2799811710403135E-3</v>
      </c>
      <c r="T155" s="403">
        <f t="shared" si="36"/>
        <v>0.22602902104669809</v>
      </c>
      <c r="U155" s="610">
        <f t="shared" si="37"/>
        <v>0.77397097895330191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0.66198782477340445</v>
      </c>
      <c r="C156" s="386">
        <f t="shared" si="44"/>
        <v>4.8188074262691949E-2</v>
      </c>
      <c r="D156" s="401">
        <f t="shared" si="45"/>
        <v>5.2579615918535438E-5</v>
      </c>
      <c r="E156" s="386">
        <f t="shared" si="41"/>
        <v>-2.2758660224134575E-2</v>
      </c>
      <c r="F156" s="401">
        <f t="shared" si="42"/>
        <v>-2.8967108196318595E-2</v>
      </c>
      <c r="G156" s="403"/>
      <c r="H156" s="403"/>
      <c r="I156" s="403"/>
      <c r="J156" s="375"/>
      <c r="L156" s="385">
        <v>0.25</v>
      </c>
      <c r="M156" s="401">
        <f t="shared" si="46"/>
        <v>0.28697095635589331</v>
      </c>
      <c r="N156" s="386">
        <f t="shared" si="47"/>
        <v>0.66198782477340445</v>
      </c>
      <c r="O156" s="401">
        <f t="shared" si="48"/>
        <v>4.8188074262691949E-2</v>
      </c>
      <c r="P156" s="386">
        <f t="shared" si="49"/>
        <v>0.62607092514234253</v>
      </c>
      <c r="Q156" s="403">
        <f t="shared" si="33"/>
        <v>-3.5578005863473136E-2</v>
      </c>
      <c r="R156" s="403">
        <f t="shared" si="34"/>
        <v>0.79685992270914263</v>
      </c>
      <c r="S156" s="371">
        <f t="shared" si="35"/>
        <v>-6.5058091753669462E-3</v>
      </c>
      <c r="T156" s="403">
        <f t="shared" si="36"/>
        <v>0.24522389232969743</v>
      </c>
      <c r="U156" s="610">
        <f t="shared" si="37"/>
        <v>0.75477610767030257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0.64804773452019226</v>
      </c>
      <c r="C157" s="386">
        <f t="shared" si="44"/>
        <v>4.2896439851313084E-2</v>
      </c>
      <c r="D157" s="401">
        <f t="shared" si="45"/>
        <v>4.1811262751767497E-5</v>
      </c>
      <c r="E157" s="386">
        <f t="shared" si="41"/>
        <v>-2.6555268267261789E-2</v>
      </c>
      <c r="F157" s="401">
        <f t="shared" si="42"/>
        <v>-3.3799411806513267E-2</v>
      </c>
      <c r="G157" s="403"/>
      <c r="H157" s="403"/>
      <c r="I157" s="403"/>
      <c r="J157" s="375"/>
      <c r="L157" s="385">
        <v>0.27500000000000036</v>
      </c>
      <c r="M157" s="401">
        <f t="shared" si="46"/>
        <v>0.30569878783342364</v>
      </c>
      <c r="N157" s="386">
        <f t="shared" si="47"/>
        <v>0.64804773452019226</v>
      </c>
      <c r="O157" s="401">
        <f t="shared" si="48"/>
        <v>4.2896439851313084E-2</v>
      </c>
      <c r="P157" s="386">
        <f t="shared" si="49"/>
        <v>0.61069096158314351</v>
      </c>
      <c r="Q157" s="403">
        <f t="shared" si="33"/>
        <v>-3.7477519129628101E-2</v>
      </c>
      <c r="R157" s="403">
        <f t="shared" si="34"/>
        <v>0.7772843824933654</v>
      </c>
      <c r="S157" s="371">
        <f t="shared" si="35"/>
        <v>-5.7977494300447295E-3</v>
      </c>
      <c r="T157" s="403">
        <f t="shared" si="36"/>
        <v>0.26599088606630739</v>
      </c>
      <c r="U157" s="610">
        <f t="shared" si="37"/>
        <v>0.73400911393369261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0.6330875425429896</v>
      </c>
      <c r="C158" s="386">
        <f t="shared" si="44"/>
        <v>3.8083901692444244E-2</v>
      </c>
      <c r="D158" s="401">
        <f t="shared" si="45"/>
        <v>3.3151238828077467E-5</v>
      </c>
      <c r="E158" s="386">
        <f t="shared" si="41"/>
        <v>-2.976368806499206E-2</v>
      </c>
      <c r="F158" s="401">
        <f t="shared" si="42"/>
        <v>-3.7883072378127491E-2</v>
      </c>
      <c r="G158" s="403"/>
      <c r="H158" s="403"/>
      <c r="I158" s="403"/>
      <c r="J158" s="375"/>
      <c r="L158" s="385">
        <v>0.30000000000000027</v>
      </c>
      <c r="M158" s="401">
        <f t="shared" si="46"/>
        <v>0.32488199998171285</v>
      </c>
      <c r="N158" s="386">
        <f t="shared" si="47"/>
        <v>0.6330875425429896</v>
      </c>
      <c r="O158" s="401">
        <f t="shared" si="48"/>
        <v>3.8083901692444244E-2</v>
      </c>
      <c r="P158" s="386">
        <f t="shared" si="49"/>
        <v>0.59419075424560253</v>
      </c>
      <c r="Q158" s="403">
        <f t="shared" si="33"/>
        <v>-3.93328907908439E-2</v>
      </c>
      <c r="R158" s="403">
        <f t="shared" si="34"/>
        <v>0.75628300163433837</v>
      </c>
      <c r="S158" s="371">
        <f t="shared" si="35"/>
        <v>-5.1523537444788988E-3</v>
      </c>
      <c r="T158" s="403">
        <f t="shared" si="36"/>
        <v>0.2882022429009844</v>
      </c>
      <c r="U158" s="610">
        <f t="shared" si="37"/>
        <v>0.7117977570990156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0.61718470713217344</v>
      </c>
      <c r="C159" s="386">
        <f t="shared" si="44"/>
        <v>3.3720613520562381E-2</v>
      </c>
      <c r="D159" s="401">
        <f t="shared" si="45"/>
        <v>2.6208097979874001E-5</v>
      </c>
      <c r="E159" s="386">
        <f t="shared" si="41"/>
        <v>-3.2422024655119154E-2</v>
      </c>
      <c r="F159" s="401">
        <f t="shared" si="42"/>
        <v>-4.1266589811494878E-2</v>
      </c>
      <c r="G159" s="403"/>
      <c r="H159" s="403"/>
      <c r="I159" s="403"/>
      <c r="J159" s="375"/>
      <c r="L159" s="385">
        <v>0.32500000000000018</v>
      </c>
      <c r="M159" s="401">
        <f t="shared" si="46"/>
        <v>0.34446195006818969</v>
      </c>
      <c r="N159" s="386">
        <f t="shared" si="47"/>
        <v>0.61718470713217344</v>
      </c>
      <c r="O159" s="401">
        <f t="shared" si="48"/>
        <v>3.3720613520562381E-2</v>
      </c>
      <c r="P159" s="386">
        <f t="shared" si="49"/>
        <v>0.57665724423324694</v>
      </c>
      <c r="Q159" s="403">
        <f t="shared" si="33"/>
        <v>-4.1121597395406516E-2</v>
      </c>
      <c r="R159" s="403">
        <f t="shared" si="34"/>
        <v>0.73396643833108477</v>
      </c>
      <c r="S159" s="371">
        <f t="shared" si="35"/>
        <v>-4.5660493920079053E-3</v>
      </c>
      <c r="T159" s="403">
        <f t="shared" si="36"/>
        <v>0.31172120845632967</v>
      </c>
      <c r="U159" s="610">
        <f t="shared" si="37"/>
        <v>0.68827879154367033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0.60042071706265587</v>
      </c>
      <c r="C160" s="386">
        <f t="shared" si="44"/>
        <v>2.977685483451098E-2</v>
      </c>
      <c r="D160" s="401">
        <f t="shared" si="45"/>
        <v>2.0658520086591636E-5</v>
      </c>
      <c r="E160" s="386">
        <f t="shared" si="41"/>
        <v>-3.4568696533563092E-2</v>
      </c>
      <c r="F160" s="401">
        <f t="shared" si="42"/>
        <v>-4.3998862974874584E-2</v>
      </c>
      <c r="G160" s="403"/>
      <c r="H160" s="403"/>
      <c r="I160" s="403"/>
      <c r="J160" s="375"/>
      <c r="L160" s="385">
        <v>0.35000000000000009</v>
      </c>
      <c r="M160" s="401">
        <f t="shared" si="46"/>
        <v>0.36437458613966855</v>
      </c>
      <c r="N160" s="386">
        <f t="shared" si="47"/>
        <v>0.60042071706265587</v>
      </c>
      <c r="O160" s="401">
        <f t="shared" si="48"/>
        <v>2.977685483451098E-2</v>
      </c>
      <c r="P160" s="386">
        <f t="shared" si="49"/>
        <v>0.55818196932914044</v>
      </c>
      <c r="Q160" s="403">
        <f t="shared" si="33"/>
        <v>-4.281887335233036E-2</v>
      </c>
      <c r="R160" s="403">
        <f t="shared" si="34"/>
        <v>0.71045120141320794</v>
      </c>
      <c r="S160" s="371">
        <f t="shared" si="35"/>
        <v>-4.0351940899229933E-3</v>
      </c>
      <c r="T160" s="403">
        <f t="shared" si="36"/>
        <v>0.33640286602904546</v>
      </c>
      <c r="U160" s="610">
        <f t="shared" si="37"/>
        <v>0.66359713397095454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0.58288046719073072</v>
      </c>
      <c r="C161" s="386">
        <f t="shared" si="44"/>
        <v>2.6223286223535924E-2</v>
      </c>
      <c r="D161" s="401">
        <f t="shared" si="45"/>
        <v>1.6236394941970822E-5</v>
      </c>
      <c r="E161" s="386">
        <f t="shared" si="41"/>
        <v>-3.6242112245135072E-2</v>
      </c>
      <c r="F161" s="401">
        <f t="shared" si="42"/>
        <v>-4.6128778070804545E-2</v>
      </c>
      <c r="G161" s="403"/>
      <c r="H161" s="403"/>
      <c r="I161" s="403"/>
      <c r="J161" s="375"/>
      <c r="L161" s="385">
        <v>0.375</v>
      </c>
      <c r="M161" s="401">
        <f t="shared" si="46"/>
        <v>0.38455076595238169</v>
      </c>
      <c r="N161" s="386">
        <f t="shared" si="47"/>
        <v>0.58288046719073072</v>
      </c>
      <c r="O161" s="401">
        <f t="shared" si="48"/>
        <v>2.6223286223535924E-2</v>
      </c>
      <c r="P161" s="386">
        <f t="shared" si="49"/>
        <v>0.53886037805329401</v>
      </c>
      <c r="Q161" s="403">
        <f t="shared" si="33"/>
        <v>-4.4397677677122195E-2</v>
      </c>
      <c r="R161" s="403">
        <f t="shared" si="34"/>
        <v>0.68585877727661659</v>
      </c>
      <c r="S161" s="371">
        <f t="shared" si="35"/>
        <v>-3.556124719160828E-3</v>
      </c>
      <c r="T161" s="403">
        <f t="shared" si="36"/>
        <v>0.3620950251196664</v>
      </c>
      <c r="U161" s="610">
        <f t="shared" si="37"/>
        <v>0.6379049748803336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0.56465160683759674</v>
      </c>
      <c r="C162" s="386">
        <f t="shared" si="44"/>
        <v>2.3031174508815755E-2</v>
      </c>
      <c r="D162" s="401">
        <f t="shared" si="45"/>
        <v>1.2723467212982786E-5</v>
      </c>
      <c r="E162" s="386">
        <f t="shared" si="41"/>
        <v>-3.748037440981869E-2</v>
      </c>
      <c r="F162" s="401">
        <f t="shared" si="42"/>
        <v>-4.7704831922241751E-2</v>
      </c>
      <c r="G162" s="403"/>
      <c r="H162" s="403"/>
      <c r="I162" s="403"/>
      <c r="J162" s="375"/>
      <c r="L162" s="385">
        <v>0.40000000000000036</v>
      </c>
      <c r="M162" s="401">
        <f t="shared" si="46"/>
        <v>0.40491663868756012</v>
      </c>
      <c r="N162" s="386">
        <f t="shared" si="47"/>
        <v>0.56465160683759674</v>
      </c>
      <c r="O162" s="401">
        <f t="shared" si="48"/>
        <v>2.3031174508815755E-2</v>
      </c>
      <c r="P162" s="386">
        <f t="shared" si="49"/>
        <v>0.51879111301310388</v>
      </c>
      <c r="Q162" s="403">
        <f t="shared" si="33"/>
        <v>-4.5828678375733164E-2</v>
      </c>
      <c r="R162" s="403">
        <f t="shared" si="34"/>
        <v>0.66031471773556827</v>
      </c>
      <c r="S162" s="371">
        <f t="shared" si="35"/>
        <v>-3.1251999399916214E-3</v>
      </c>
      <c r="T162" s="403">
        <f t="shared" si="36"/>
        <v>0.38863916058015646</v>
      </c>
      <c r="U162" s="610">
        <f t="shared" si="37"/>
        <v>0.61136083941984354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0.54582386691671148</v>
      </c>
      <c r="C163" s="386">
        <f t="shared" si="44"/>
        <v>2.0172587542348408E-2</v>
      </c>
      <c r="D163" s="401">
        <f t="shared" si="45"/>
        <v>9.9413558016236969E-6</v>
      </c>
      <c r="E163" s="386">
        <f t="shared" si="41"/>
        <v>-3.8321011961089842E-2</v>
      </c>
      <c r="F163" s="401">
        <f t="shared" si="42"/>
        <v>-4.8774791166843363E-2</v>
      </c>
      <c r="G163" s="403"/>
      <c r="H163" s="403"/>
      <c r="I163" s="403"/>
      <c r="J163" s="375"/>
      <c r="L163" s="385">
        <v>0.42500000000000027</v>
      </c>
      <c r="M163" s="401">
        <f t="shared" si="46"/>
        <v>0.42539408579473892</v>
      </c>
      <c r="N163" s="386">
        <f t="shared" si="47"/>
        <v>0.54582386691671148</v>
      </c>
      <c r="O163" s="401">
        <f t="shared" si="48"/>
        <v>2.0172587542348408E-2</v>
      </c>
      <c r="P163" s="386">
        <f t="shared" si="49"/>
        <v>0.49807526991290191</v>
      </c>
      <c r="Q163" s="403">
        <f t="shared" si="33"/>
        <v>-4.7080256504130474E-2</v>
      </c>
      <c r="R163" s="403">
        <f t="shared" si="34"/>
        <v>0.63394769689375474</v>
      </c>
      <c r="S163" s="371">
        <f t="shared" si="35"/>
        <v>-2.7388369197407533E-3</v>
      </c>
      <c r="T163" s="403">
        <f t="shared" si="36"/>
        <v>0.41587139653011651</v>
      </c>
      <c r="U163" s="610">
        <f t="shared" si="37"/>
        <v>0.58412860346988349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0.52648837225752454</v>
      </c>
      <c r="C164" s="386">
        <f t="shared" si="44"/>
        <v>1.7620559028745375E-2</v>
      </c>
      <c r="D164" s="401">
        <f t="shared" si="45"/>
        <v>7.7447762211191318E-6</v>
      </c>
      <c r="E164" s="386">
        <f t="shared" si="41"/>
        <v>-3.8800740903837276E-2</v>
      </c>
      <c r="F164" s="401">
        <f t="shared" si="42"/>
        <v>-4.9385387750852029E-2</v>
      </c>
      <c r="G164" s="403"/>
      <c r="H164" s="403"/>
      <c r="I164" s="403"/>
      <c r="J164" s="375"/>
      <c r="L164" s="385">
        <v>0.45000000000000018</v>
      </c>
      <c r="M164" s="401">
        <f t="shared" si="46"/>
        <v>0.445901216390932</v>
      </c>
      <c r="N164" s="386">
        <f t="shared" si="47"/>
        <v>0.52648837225752454</v>
      </c>
      <c r="O164" s="401">
        <f t="shared" si="48"/>
        <v>1.7620559028745375E-2</v>
      </c>
      <c r="P164" s="386">
        <f t="shared" si="49"/>
        <v>0.47681563912593222</v>
      </c>
      <c r="Q164" s="403">
        <f t="shared" si="33"/>
        <v>-4.8118531978310793E-2</v>
      </c>
      <c r="R164" s="403">
        <f t="shared" si="34"/>
        <v>0.60688854582093033</v>
      </c>
      <c r="S164" s="371">
        <f t="shared" si="35"/>
        <v>-2.3935424405392178E-3</v>
      </c>
      <c r="T164" s="403">
        <f t="shared" si="36"/>
        <v>0.44362352859791976</v>
      </c>
      <c r="U164" s="610">
        <f t="shared" si="37"/>
        <v>0.55637647140208024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0.50673694600568786</v>
      </c>
      <c r="C165" s="386">
        <f t="shared" si="44"/>
        <v>1.5349224201019751E-2</v>
      </c>
      <c r="D165" s="401">
        <f t="shared" si="45"/>
        <v>6.0158100577134554E-6</v>
      </c>
      <c r="E165" s="386">
        <f t="shared" si="41"/>
        <v>-3.8955253481384344E-2</v>
      </c>
      <c r="F165" s="401">
        <f t="shared" si="42"/>
        <v>-4.9582050581942219E-2</v>
      </c>
      <c r="G165" s="403"/>
      <c r="H165" s="403"/>
      <c r="I165" s="403"/>
      <c r="J165" s="375"/>
      <c r="L165" s="385">
        <v>0.47500000000000009</v>
      </c>
      <c r="M165" s="401">
        <f t="shared" si="46"/>
        <v>0.46635291182598637</v>
      </c>
      <c r="N165" s="386">
        <f t="shared" si="47"/>
        <v>0.50673694600568786</v>
      </c>
      <c r="O165" s="401">
        <f t="shared" si="48"/>
        <v>1.5349224201019751E-2</v>
      </c>
      <c r="P165" s="386">
        <f t="shared" si="49"/>
        <v>0.45511593719736748</v>
      </c>
      <c r="Q165" s="403">
        <f t="shared" si="33"/>
        <v>-4.8907413223600413E-2</v>
      </c>
      <c r="R165" s="403">
        <f t="shared" si="34"/>
        <v>0.57926927441381915</v>
      </c>
      <c r="S165" s="371">
        <f t="shared" si="35"/>
        <v>-2.0859386989214709E-3</v>
      </c>
      <c r="T165" s="403">
        <f t="shared" si="36"/>
        <v>0.47172407750870271</v>
      </c>
      <c r="U165" s="610">
        <f t="shared" si="37"/>
        <v>0.52827592249129729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0.48666141332042645</v>
      </c>
      <c r="C166" s="386">
        <f t="shared" si="44"/>
        <v>1.3333927583943195E-2</v>
      </c>
      <c r="D166" s="401">
        <f t="shared" si="45"/>
        <v>4.6590808384650018E-6</v>
      </c>
      <c r="E166" s="386">
        <f t="shared" si="41"/>
        <v>-3.8819035276756897E-2</v>
      </c>
      <c r="F166" s="401">
        <f t="shared" si="42"/>
        <v>-4.9408672736634469E-2</v>
      </c>
      <c r="G166" s="403"/>
      <c r="H166" s="403"/>
      <c r="I166" s="403"/>
      <c r="J166" s="375"/>
      <c r="L166" s="385">
        <v>0.5</v>
      </c>
      <c r="M166" s="401">
        <f t="shared" si="46"/>
        <v>0.48666141332042645</v>
      </c>
      <c r="N166" s="386">
        <f t="shared" si="47"/>
        <v>0.48666141332042645</v>
      </c>
      <c r="O166" s="401">
        <f t="shared" si="48"/>
        <v>1.3333927583943195E-2</v>
      </c>
      <c r="P166" s="386">
        <f t="shared" si="49"/>
        <v>0.43308003601987705</v>
      </c>
      <c r="Q166" s="403">
        <f t="shared" si="33"/>
        <v>-4.9408672736634469E-2</v>
      </c>
      <c r="R166" s="403">
        <f t="shared" si="34"/>
        <v>0.55122209029465719</v>
      </c>
      <c r="S166" s="371">
        <f t="shared" si="35"/>
        <v>-1.8127841445794931E-3</v>
      </c>
      <c r="T166" s="403">
        <f t="shared" si="36"/>
        <v>0.49999936658655686</v>
      </c>
      <c r="U166" s="610">
        <f t="shared" si="37"/>
        <v>0.50000063341344314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0.46635291182598598</v>
      </c>
      <c r="C167" s="386">
        <f t="shared" si="44"/>
        <v>1.1551304415220454E-2</v>
      </c>
      <c r="D167" s="401">
        <f t="shared" si="45"/>
        <v>3.5977103716167136E-6</v>
      </c>
      <c r="E167" s="386">
        <f t="shared" si="41"/>
        <v>-3.8425209463564113E-2</v>
      </c>
      <c r="F167" s="401">
        <f t="shared" si="42"/>
        <v>-4.8907413223600357E-2</v>
      </c>
      <c r="G167" s="403"/>
      <c r="H167" s="403"/>
      <c r="I167" s="403"/>
      <c r="J167" s="375"/>
      <c r="L167" s="385">
        <v>0.52500000000000036</v>
      </c>
      <c r="M167" s="401">
        <f t="shared" si="46"/>
        <v>0.50673694600568819</v>
      </c>
      <c r="N167" s="386">
        <f t="shared" si="47"/>
        <v>0.46635291182598598</v>
      </c>
      <c r="O167" s="401">
        <f t="shared" si="48"/>
        <v>1.1551304415220454E-2</v>
      </c>
      <c r="P167" s="386">
        <f t="shared" si="49"/>
        <v>0.41081119768518198</v>
      </c>
      <c r="Q167" s="403">
        <f t="shared" si="33"/>
        <v>-4.9582050581942254E-2</v>
      </c>
      <c r="R167" s="403">
        <f t="shared" si="34"/>
        <v>0.52287842493410241</v>
      </c>
      <c r="S167" s="371">
        <f t="shared" si="35"/>
        <v>-1.5709897327355422E-3</v>
      </c>
      <c r="T167" s="403">
        <f t="shared" si="36"/>
        <v>0.52827461538057541</v>
      </c>
      <c r="U167" s="610">
        <f t="shared" si="37"/>
        <v>0.47172538461942459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0.44590121639093161</v>
      </c>
      <c r="C168" s="386">
        <f t="shared" si="44"/>
        <v>9.9793375647839744E-3</v>
      </c>
      <c r="D168" s="401">
        <f t="shared" si="45"/>
        <v>2.7699436550565615E-6</v>
      </c>
      <c r="E168" s="386">
        <f t="shared" si="41"/>
        <v>-3.7805407165831806E-2</v>
      </c>
      <c r="F168" s="401">
        <f t="shared" si="42"/>
        <v>-4.8118531978310737E-2</v>
      </c>
      <c r="G168" s="403"/>
      <c r="H168" s="403"/>
      <c r="I168" s="403"/>
      <c r="J168" s="375"/>
      <c r="L168" s="385">
        <v>0.55000000000000027</v>
      </c>
      <c r="M168" s="401">
        <f t="shared" si="46"/>
        <v>0.52648837225752487</v>
      </c>
      <c r="N168" s="386">
        <f t="shared" si="47"/>
        <v>0.44590121639093161</v>
      </c>
      <c r="O168" s="401">
        <f t="shared" si="48"/>
        <v>9.9793375647839744E-3</v>
      </c>
      <c r="P168" s="386">
        <f t="shared" si="49"/>
        <v>0.3884113231500092</v>
      </c>
      <c r="Q168" s="403">
        <f t="shared" si="33"/>
        <v>-4.9385387750851967E-2</v>
      </c>
      <c r="R168" s="403">
        <f t="shared" si="34"/>
        <v>0.49436797735704235</v>
      </c>
      <c r="S168" s="371">
        <f t="shared" si="35"/>
        <v>-1.3576309835758161E-3</v>
      </c>
      <c r="T168" s="403">
        <f t="shared" si="36"/>
        <v>0.55637504137738536</v>
      </c>
      <c r="U168" s="610">
        <f t="shared" si="37"/>
        <v>0.44362495862261464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0.42539408579473859</v>
      </c>
      <c r="C169" s="386">
        <f t="shared" si="44"/>
        <v>8.5973919969352663E-3</v>
      </c>
      <c r="D169" s="401">
        <f t="shared" si="45"/>
        <v>2.1263436121299328E-6</v>
      </c>
      <c r="E169" s="386">
        <f t="shared" si="41"/>
        <v>-3.69896626815783E-2</v>
      </c>
      <c r="F169" s="401">
        <f t="shared" si="42"/>
        <v>-4.7080256504130454E-2</v>
      </c>
      <c r="G169" s="403"/>
      <c r="H169" s="403"/>
      <c r="I169" s="403"/>
      <c r="J169" s="375"/>
      <c r="L169" s="385">
        <v>0.57500000000000018</v>
      </c>
      <c r="M169" s="401">
        <f t="shared" si="46"/>
        <v>0.54582386691671181</v>
      </c>
      <c r="N169" s="386">
        <f t="shared" si="47"/>
        <v>0.42539408579473859</v>
      </c>
      <c r="O169" s="401">
        <f t="shared" si="48"/>
        <v>8.5973919969352663E-3</v>
      </c>
      <c r="P169" s="386">
        <f t="shared" si="49"/>
        <v>0.36598022285040466</v>
      </c>
      <c r="Q169" s="403">
        <f t="shared" si="33"/>
        <v>-4.8774791166843336E-2</v>
      </c>
      <c r="R169" s="403">
        <f t="shared" si="34"/>
        <v>0.46581778578416261</v>
      </c>
      <c r="S169" s="371">
        <f t="shared" si="35"/>
        <v>-1.1699562533155495E-3</v>
      </c>
      <c r="T169" s="403">
        <f t="shared" si="36"/>
        <v>0.58412696163599631</v>
      </c>
      <c r="U169" s="610">
        <f t="shared" si="37"/>
        <v>0.41587303836400369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0.40491663868755973</v>
      </c>
      <c r="C170" s="386">
        <f t="shared" si="44"/>
        <v>7.3862289614385901E-3</v>
      </c>
      <c r="D170" s="401">
        <f t="shared" si="45"/>
        <v>1.6274691008733022E-6</v>
      </c>
      <c r="E170" s="386">
        <f t="shared" si="41"/>
        <v>-3.6006332168393954E-2</v>
      </c>
      <c r="F170" s="401">
        <f t="shared" si="42"/>
        <v>-4.5828678375733151E-2</v>
      </c>
      <c r="G170" s="403"/>
      <c r="H170" s="403"/>
      <c r="I170" s="403"/>
      <c r="J170" s="375"/>
      <c r="L170" s="385">
        <v>0.60000000000000009</v>
      </c>
      <c r="M170" s="401">
        <f t="shared" si="46"/>
        <v>0.56465160683759708</v>
      </c>
      <c r="N170" s="386">
        <f t="shared" si="47"/>
        <v>0.40491663868755973</v>
      </c>
      <c r="O170" s="401">
        <f t="shared" si="48"/>
        <v>7.3862289614385901E-3</v>
      </c>
      <c r="P170" s="386">
        <f t="shared" si="49"/>
        <v>0.34361491724611898</v>
      </c>
      <c r="Q170" s="403">
        <f t="shared" si="33"/>
        <v>-4.7704831922241717E-2</v>
      </c>
      <c r="R170" s="403">
        <f t="shared" si="34"/>
        <v>0.4373513373683614</v>
      </c>
      <c r="S170" s="371">
        <f t="shared" si="35"/>
        <v>-1.005391625239107E-3</v>
      </c>
      <c r="T170" s="403">
        <f t="shared" si="36"/>
        <v>0.61135888617911949</v>
      </c>
      <c r="U170" s="610">
        <f t="shared" si="37"/>
        <v>0.38864111382088051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0.38455076595238169</v>
      </c>
      <c r="C171" s="386">
        <f t="shared" si="44"/>
        <v>6.3280021818911125E-3</v>
      </c>
      <c r="D171" s="401">
        <f t="shared" si="45"/>
        <v>1.2419608165781248E-6</v>
      </c>
      <c r="E171" s="386">
        <f t="shared" si="41"/>
        <v>-3.4882034276472351E-2</v>
      </c>
      <c r="F171" s="401">
        <f t="shared" si="42"/>
        <v>-4.4397677677122195E-2</v>
      </c>
      <c r="G171" s="403"/>
      <c r="H171" s="403"/>
      <c r="I171" s="403"/>
      <c r="J171" s="375"/>
      <c r="L171" s="385">
        <v>0.625</v>
      </c>
      <c r="M171" s="401">
        <f t="shared" si="46"/>
        <v>0.58288046719073072</v>
      </c>
      <c r="N171" s="386">
        <f t="shared" si="47"/>
        <v>0.38455076595238169</v>
      </c>
      <c r="O171" s="401">
        <f t="shared" si="48"/>
        <v>6.3280021818911125E-3</v>
      </c>
      <c r="P171" s="386">
        <f t="shared" si="49"/>
        <v>0.3214089749728295</v>
      </c>
      <c r="Q171" s="403">
        <f t="shared" ref="Q171:Q186" si="52">$B$14*P91</f>
        <v>-4.6128778070804545E-2</v>
      </c>
      <c r="R171" s="403">
        <f t="shared" ref="R171:R186" si="53">$B$14*P171</f>
        <v>0.40908772579822816</v>
      </c>
      <c r="S171" s="371">
        <f t="shared" ref="S171:S186" si="54">$B$14*P251</f>
        <v>-8.6154282605158843E-4</v>
      </c>
      <c r="T171" s="403">
        <f t="shared" ref="T171:T186" si="55">1-(Q171+R171+S171)</f>
        <v>0.63790259509862801</v>
      </c>
      <c r="U171" s="610">
        <f t="shared" ref="U171:U186" si="56">1-T171</f>
        <v>0.36209740490137199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0.36437458613966817</v>
      </c>
      <c r="C172" s="386">
        <f t="shared" si="44"/>
        <v>5.4062383377416201E-3</v>
      </c>
      <c r="D172" s="401">
        <f t="shared" si="45"/>
        <v>9.4496983188419037E-7</v>
      </c>
      <c r="E172" s="386">
        <f t="shared" si="41"/>
        <v>-3.3641611140520548E-2</v>
      </c>
      <c r="F172" s="401">
        <f t="shared" si="42"/>
        <v>-4.2818873352330311E-2</v>
      </c>
      <c r="G172" s="403"/>
      <c r="H172" s="403"/>
      <c r="I172" s="403"/>
      <c r="J172" s="375"/>
      <c r="L172" s="385">
        <v>0.65000000000000036</v>
      </c>
      <c r="M172" s="401">
        <f t="shared" si="46"/>
        <v>0.6004207170626561</v>
      </c>
      <c r="N172" s="386">
        <f t="shared" si="47"/>
        <v>0.36437458613966817</v>
      </c>
      <c r="O172" s="401">
        <f t="shared" si="48"/>
        <v>5.4062383377416201E-3</v>
      </c>
      <c r="P172" s="386">
        <f t="shared" si="49"/>
        <v>0.299451895825319</v>
      </c>
      <c r="Q172" s="403">
        <f t="shared" si="52"/>
        <v>-4.3998862974874528E-2</v>
      </c>
      <c r="R172" s="403">
        <f t="shared" si="53"/>
        <v>0.38114086596213897</v>
      </c>
      <c r="S172" s="371">
        <f t="shared" si="54"/>
        <v>-7.361945638176664E-4</v>
      </c>
      <c r="T172" s="403">
        <f t="shared" si="55"/>
        <v>0.66359419157655331</v>
      </c>
      <c r="U172" s="610">
        <f t="shared" si="56"/>
        <v>0.33640580842344669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0.34446195006818936</v>
      </c>
      <c r="C173" s="386">
        <f t="shared" si="44"/>
        <v>4.6058041159709462E-3</v>
      </c>
      <c r="D173" s="401">
        <f t="shared" si="45"/>
        <v>7.1687262320763168E-7</v>
      </c>
      <c r="E173" s="386">
        <f t="shared" si="41"/>
        <v>-3.2308108101541611E-2</v>
      </c>
      <c r="F173" s="401">
        <f t="shared" si="42"/>
        <v>-4.1121597395406467E-2</v>
      </c>
      <c r="G173" s="403"/>
      <c r="H173" s="403"/>
      <c r="I173" s="403"/>
      <c r="J173" s="375"/>
      <c r="L173" s="385">
        <v>0.67500000000000027</v>
      </c>
      <c r="M173" s="401">
        <f t="shared" si="46"/>
        <v>0.61718470713217377</v>
      </c>
      <c r="N173" s="386">
        <f t="shared" si="47"/>
        <v>0.34446195006818936</v>
      </c>
      <c r="O173" s="401">
        <f t="shared" si="48"/>
        <v>4.6058041159709462E-3</v>
      </c>
      <c r="P173" s="386">
        <f t="shared" si="49"/>
        <v>0.27782854519520173</v>
      </c>
      <c r="Q173" s="403">
        <f t="shared" si="52"/>
        <v>-4.1266589811494822E-2</v>
      </c>
      <c r="R173" s="403">
        <f t="shared" si="53"/>
        <v>0.35361877410344039</v>
      </c>
      <c r="S173" s="371">
        <f t="shared" si="54"/>
        <v>-6.2730766939885483E-4</v>
      </c>
      <c r="T173" s="403">
        <f t="shared" si="55"/>
        <v>0.68827512337745334</v>
      </c>
      <c r="U173" s="610">
        <f t="shared" si="56"/>
        <v>0.31172487662254666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0.32488199998171263</v>
      </c>
      <c r="C174" s="386">
        <f t="shared" si="44"/>
        <v>3.9128620460120445E-3</v>
      </c>
      <c r="D174" s="401">
        <f t="shared" si="45"/>
        <v>5.4222453732544196E-7</v>
      </c>
      <c r="E174" s="386">
        <f t="shared" si="41"/>
        <v>-3.0902770517340541E-2</v>
      </c>
      <c r="F174" s="401">
        <f t="shared" si="42"/>
        <v>-3.9332890790843879E-2</v>
      </c>
      <c r="G174" s="403"/>
      <c r="H174" s="403"/>
      <c r="I174" s="403"/>
      <c r="J174" s="375"/>
      <c r="L174" s="385">
        <v>0.70000000000000018</v>
      </c>
      <c r="M174" s="401">
        <f t="shared" si="46"/>
        <v>0.63308754254298993</v>
      </c>
      <c r="N174" s="386">
        <f t="shared" si="47"/>
        <v>0.32488199998171263</v>
      </c>
      <c r="O174" s="401">
        <f t="shared" si="48"/>
        <v>3.9128620460120445E-3</v>
      </c>
      <c r="P174" s="386">
        <f t="shared" si="49"/>
        <v>0.25661864585295086</v>
      </c>
      <c r="Q174" s="403">
        <f t="shared" si="52"/>
        <v>-3.7883072378127471E-2</v>
      </c>
      <c r="R174" s="403">
        <f t="shared" si="53"/>
        <v>0.32662292096317191</v>
      </c>
      <c r="S174" s="371">
        <f t="shared" si="54"/>
        <v>-5.3301440446825886E-4</v>
      </c>
      <c r="T174" s="403">
        <f t="shared" si="55"/>
        <v>0.71179316581942387</v>
      </c>
      <c r="U174" s="610">
        <f t="shared" si="56"/>
        <v>0.28820683418057613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0.30569878783342325</v>
      </c>
      <c r="C175" s="386">
        <f t="shared" si="44"/>
        <v>3.3148172335971116E-3</v>
      </c>
      <c r="D175" s="401">
        <f t="shared" si="45"/>
        <v>4.0891081770633164E-7</v>
      </c>
      <c r="E175" s="386">
        <f t="shared" si="41"/>
        <v>-2.9445056031623777E-2</v>
      </c>
      <c r="F175" s="401">
        <f t="shared" si="42"/>
        <v>-3.7477519129628087E-2</v>
      </c>
      <c r="G175" s="403"/>
      <c r="H175" s="403"/>
      <c r="I175" s="403"/>
      <c r="J175" s="375"/>
      <c r="L175" s="385">
        <v>0.72500000000000009</v>
      </c>
      <c r="M175" s="401">
        <f t="shared" si="46"/>
        <v>0.64804773452019249</v>
      </c>
      <c r="N175" s="386">
        <f t="shared" si="47"/>
        <v>0.30569878783342325</v>
      </c>
      <c r="O175" s="401">
        <f t="shared" si="48"/>
        <v>3.3148172335971116E-3</v>
      </c>
      <c r="P175" s="386">
        <f t="shared" si="49"/>
        <v>0.23589633211085348</v>
      </c>
      <c r="Q175" s="403">
        <f t="shared" si="52"/>
        <v>-3.3799411806513163E-2</v>
      </c>
      <c r="R175" s="403">
        <f t="shared" si="53"/>
        <v>0.30024766432091848</v>
      </c>
      <c r="S175" s="371">
        <f t="shared" si="54"/>
        <v>-4.5161227670926916E-4</v>
      </c>
      <c r="T175" s="403">
        <f t="shared" si="55"/>
        <v>0.73400335976230391</v>
      </c>
      <c r="U175" s="610">
        <f t="shared" si="56"/>
        <v>0.26599664023769609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0.28697095635589331</v>
      </c>
      <c r="C176" s="386">
        <f t="shared" si="44"/>
        <v>2.8002569825639756E-3</v>
      </c>
      <c r="D176" s="401">
        <f t="shared" si="45"/>
        <v>3.0746059137554127E-7</v>
      </c>
      <c r="E176" s="386">
        <f t="shared" si="41"/>
        <v>-2.7952660700937965E-2</v>
      </c>
      <c r="F176" s="401">
        <f t="shared" si="42"/>
        <v>-3.5578005863473136E-2</v>
      </c>
      <c r="G176" s="403"/>
      <c r="H176" s="403"/>
      <c r="I176" s="403"/>
      <c r="J176" s="375"/>
      <c r="L176" s="385">
        <v>0.75</v>
      </c>
      <c r="M176" s="401">
        <f t="shared" si="46"/>
        <v>0.66198782477340445</v>
      </c>
      <c r="N176" s="386">
        <f t="shared" si="47"/>
        <v>0.28697095635589331</v>
      </c>
      <c r="O176" s="401">
        <f t="shared" si="48"/>
        <v>2.8002569825639756E-3</v>
      </c>
      <c r="P176" s="386">
        <f t="shared" si="49"/>
        <v>0.21572977044994734</v>
      </c>
      <c r="Q176" s="403">
        <f t="shared" si="52"/>
        <v>-2.8967108196318588E-2</v>
      </c>
      <c r="R176" s="403">
        <f t="shared" si="53"/>
        <v>0.27457976613068519</v>
      </c>
      <c r="S176" s="371">
        <f t="shared" si="54"/>
        <v>-3.81556677534956E-4</v>
      </c>
      <c r="T176" s="403">
        <f t="shared" si="55"/>
        <v>0.75476889874316833</v>
      </c>
      <c r="U176" s="610">
        <f t="shared" si="56"/>
        <v>0.24523110125683167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0.26875148558485507</v>
      </c>
      <c r="C177" s="386">
        <f t="shared" si="44"/>
        <v>2.3588851448137493E-3</v>
      </c>
      <c r="D177" s="401">
        <f t="shared" si="45"/>
        <v>2.3049469122238264E-7</v>
      </c>
      <c r="E177" s="386">
        <f t="shared" si="41"/>
        <v>-2.6441557422075088E-2</v>
      </c>
      <c r="F177" s="401">
        <f t="shared" si="42"/>
        <v>-3.3654681215029458E-2</v>
      </c>
      <c r="G177" s="403"/>
      <c r="H177" s="403"/>
      <c r="I177" s="403"/>
      <c r="J177" s="375"/>
      <c r="L177" s="385">
        <v>0.77500000000000036</v>
      </c>
      <c r="M177" s="401">
        <f t="shared" si="46"/>
        <v>0.67483497727290975</v>
      </c>
      <c r="N177" s="386">
        <f t="shared" si="47"/>
        <v>0.26875148558485507</v>
      </c>
      <c r="O177" s="401">
        <f t="shared" si="48"/>
        <v>2.3588851448137493E-3</v>
      </c>
      <c r="P177" s="386">
        <f t="shared" si="49"/>
        <v>0.19618084966214885</v>
      </c>
      <c r="Q177" s="403">
        <f t="shared" si="52"/>
        <v>-2.3338505524759121E-2</v>
      </c>
      <c r="R177" s="403">
        <f t="shared" si="53"/>
        <v>0.24969799813535698</v>
      </c>
      <c r="S177" s="371">
        <f t="shared" si="54"/>
        <v>-3.2145263039564791E-4</v>
      </c>
      <c r="T177" s="403">
        <f t="shared" si="55"/>
        <v>0.77396196001979778</v>
      </c>
      <c r="U177" s="610">
        <f t="shared" si="56"/>
        <v>0.22603803998020222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0.25108750646309574</v>
      </c>
      <c r="C178" s="386">
        <f t="shared" si="44"/>
        <v>1.9814528738539283E-3</v>
      </c>
      <c r="D178" s="401">
        <f t="shared" si="45"/>
        <v>1.7228291560034137E-7</v>
      </c>
      <c r="E178" s="386">
        <f t="shared" si="41"/>
        <v>-2.4926045156177416E-2</v>
      </c>
      <c r="F178" s="401">
        <f t="shared" si="42"/>
        <v>-3.1725744830076896E-2</v>
      </c>
      <c r="G178" s="403"/>
      <c r="H178" s="403"/>
      <c r="I178" s="403"/>
      <c r="J178" s="375"/>
      <c r="L178" s="385">
        <v>0.80000000000000027</v>
      </c>
      <c r="M178" s="401">
        <f t="shared" si="46"/>
        <v>0.68652153255683879</v>
      </c>
      <c r="N178" s="386">
        <f t="shared" si="47"/>
        <v>0.25108750646309574</v>
      </c>
      <c r="O178" s="401">
        <f t="shared" si="48"/>
        <v>1.9814528738539283E-3</v>
      </c>
      <c r="P178" s="386">
        <f t="shared" si="49"/>
        <v>0.17730494247321954</v>
      </c>
      <c r="Q178" s="403">
        <f t="shared" si="52"/>
        <v>-1.6867267483360496E-2</v>
      </c>
      <c r="R178" s="403">
        <f t="shared" si="53"/>
        <v>0.22567283846161015</v>
      </c>
      <c r="S178" s="371">
        <f t="shared" si="54"/>
        <v>-2.700459092536433E-4</v>
      </c>
      <c r="T178" s="403">
        <f t="shared" si="55"/>
        <v>0.79146447493100403</v>
      </c>
      <c r="U178" s="610">
        <f t="shared" si="56"/>
        <v>0.20853552506899597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0.23402018208124026</v>
      </c>
      <c r="C179" s="386">
        <f t="shared" si="44"/>
        <v>1.6596872825315745E-3</v>
      </c>
      <c r="D179" s="401">
        <f t="shared" si="45"/>
        <v>1.283903969806488E-7</v>
      </c>
      <c r="E179" s="386">
        <f t="shared" si="41"/>
        <v>-2.341880750642442E-2</v>
      </c>
      <c r="F179" s="401">
        <f t="shared" si="42"/>
        <v>-2.9807340334909817E-2</v>
      </c>
      <c r="G179" s="403"/>
      <c r="H179" s="403"/>
      <c r="I179" s="403"/>
      <c r="J179" s="375"/>
      <c r="L179" s="385">
        <v>0.82500000000000018</v>
      </c>
      <c r="M179" s="401">
        <f t="shared" si="46"/>
        <v>0.69698552030894123</v>
      </c>
      <c r="N179" s="386">
        <f t="shared" si="47"/>
        <v>0.23402018208124026</v>
      </c>
      <c r="O179" s="401">
        <f t="shared" si="48"/>
        <v>1.6596872825315745E-3</v>
      </c>
      <c r="P179" s="386">
        <f t="shared" si="49"/>
        <v>0.15915073949909597</v>
      </c>
      <c r="Q179" s="403">
        <f t="shared" si="52"/>
        <v>-9.5088811502109655E-3</v>
      </c>
      <c r="R179" s="403">
        <f t="shared" si="53"/>
        <v>0.20256626028036473</v>
      </c>
      <c r="S179" s="371">
        <f t="shared" si="54"/>
        <v>-2.2621375777726437E-4</v>
      </c>
      <c r="T179" s="403">
        <f t="shared" si="55"/>
        <v>0.80716883462762357</v>
      </c>
      <c r="U179" s="610">
        <f t="shared" si="56"/>
        <v>0.19283116537237643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0.21758465604063654</v>
      </c>
      <c r="C180" s="386">
        <f t="shared" si="44"/>
        <v>1.3862193259591704E-3</v>
      </c>
      <c r="D180" s="401">
        <f t="shared" si="45"/>
        <v>9.5396218646737196E-8</v>
      </c>
      <c r="E180" s="386">
        <f t="shared" si="41"/>
        <v>-2.1930979271325823E-2</v>
      </c>
      <c r="F180" s="401">
        <f t="shared" si="42"/>
        <v>-2.7913640045033564E-2</v>
      </c>
      <c r="G180" s="403"/>
      <c r="H180" s="403"/>
      <c r="I180" s="403"/>
      <c r="J180" s="375"/>
      <c r="L180" s="385">
        <v>0.85000000000000009</v>
      </c>
      <c r="M180" s="401">
        <f t="shared" si="46"/>
        <v>0.70617112652064085</v>
      </c>
      <c r="N180" s="386">
        <f t="shared" si="47"/>
        <v>0.21758465604063654</v>
      </c>
      <c r="O180" s="401">
        <f t="shared" si="48"/>
        <v>1.3862193259591704E-3</v>
      </c>
      <c r="P180" s="386">
        <f t="shared" si="49"/>
        <v>0.14176015527427216</v>
      </c>
      <c r="Q180" s="403">
        <f t="shared" si="52"/>
        <v>-1.2211846399505677E-3</v>
      </c>
      <c r="R180" s="403">
        <f t="shared" si="53"/>
        <v>0.18043161220018239</v>
      </c>
      <c r="S180" s="371">
        <f t="shared" si="54"/>
        <v>-1.8895541089627865E-4</v>
      </c>
      <c r="T180" s="403">
        <f t="shared" si="55"/>
        <v>0.8209785278506645</v>
      </c>
      <c r="U180" s="610">
        <f t="shared" si="56"/>
        <v>0.1790214721493355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0.20181006637546711</v>
      </c>
      <c r="C181" s="386">
        <f t="shared" si="44"/>
        <v>1.1545120509473539E-3</v>
      </c>
      <c r="D181" s="401">
        <f t="shared" si="45"/>
        <v>7.067036478236588E-8</v>
      </c>
      <c r="E181" s="386">
        <f t="shared" si="41"/>
        <v>-2.0472219663331712E-2</v>
      </c>
      <c r="F181" s="401">
        <f t="shared" si="42"/>
        <v>-2.6056938157442925E-2</v>
      </c>
      <c r="G181" s="403"/>
      <c r="H181" s="403"/>
      <c r="I181" s="403"/>
      <c r="J181" s="375"/>
      <c r="L181" s="385">
        <v>0.875</v>
      </c>
      <c r="M181" s="401">
        <f t="shared" si="46"/>
        <v>0.71402911210356268</v>
      </c>
      <c r="N181" s="386">
        <f t="shared" si="47"/>
        <v>0.20181006637546711</v>
      </c>
      <c r="O181" s="401">
        <f t="shared" si="48"/>
        <v>1.1545120509473539E-3</v>
      </c>
      <c r="P181" s="386">
        <f t="shared" si="49"/>
        <v>0.12516830500288181</v>
      </c>
      <c r="Q181" s="403">
        <f t="shared" si="52"/>
        <v>8.0350858987018672E-3</v>
      </c>
      <c r="R181" s="403">
        <f t="shared" si="53"/>
        <v>0.15931358867616108</v>
      </c>
      <c r="S181" s="371">
        <f t="shared" si="54"/>
        <v>-1.5738259210163987E-4</v>
      </c>
      <c r="T181" s="403">
        <f t="shared" si="55"/>
        <v>0.83280870801723872</v>
      </c>
      <c r="U181" s="610">
        <f t="shared" si="56"/>
        <v>0.16719129198276128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0.18671962247121532</v>
      </c>
      <c r="C182" s="386">
        <f t="shared" si="44"/>
        <v>9.5879017750544193E-4</v>
      </c>
      <c r="D182" s="401">
        <f t="shared" si="45"/>
        <v>5.2197577038448628E-8</v>
      </c>
      <c r="E182" s="386">
        <f t="shared" si="41"/>
        <v>-1.9050790951327369E-2</v>
      </c>
      <c r="F182" s="401">
        <f t="shared" si="42"/>
        <v>-2.4247750846393759E-2</v>
      </c>
      <c r="G182" s="403"/>
      <c r="H182" s="403"/>
      <c r="I182" s="403"/>
      <c r="J182" s="375"/>
      <c r="L182" s="385">
        <v>0.90000000000000036</v>
      </c>
      <c r="M182" s="401">
        <f t="shared" si="46"/>
        <v>0.72051718033812007</v>
      </c>
      <c r="N182" s="386">
        <f t="shared" si="47"/>
        <v>0.18671962247121532</v>
      </c>
      <c r="O182" s="401">
        <f t="shared" si="48"/>
        <v>9.5879017750544193E-4</v>
      </c>
      <c r="P182" s="386">
        <f t="shared" si="49"/>
        <v>0.10940354964630561</v>
      </c>
      <c r="Q182" s="403">
        <f t="shared" si="52"/>
        <v>1.8295735327762592E-2</v>
      </c>
      <c r="R182" s="403">
        <f t="shared" si="53"/>
        <v>0.13924828739721459</v>
      </c>
      <c r="S182" s="371">
        <f t="shared" si="54"/>
        <v>-1.3071013273351992E-4</v>
      </c>
      <c r="T182" s="403">
        <f t="shared" si="55"/>
        <v>0.84258668740775633</v>
      </c>
      <c r="U182" s="610">
        <f t="shared" si="56"/>
        <v>0.15741331259224367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0.17233074148759359</v>
      </c>
      <c r="C183" s="386">
        <f t="shared" si="44"/>
        <v>7.9397180949863921E-4</v>
      </c>
      <c r="D183" s="401">
        <f t="shared" si="45"/>
        <v>3.8438771055027132E-8</v>
      </c>
      <c r="E183" s="386">
        <f t="shared" si="41"/>
        <v>-1.7673641354717936E-2</v>
      </c>
      <c r="F183" s="401">
        <f t="shared" si="42"/>
        <v>-2.2494921770576801E-2</v>
      </c>
      <c r="G183" s="403"/>
      <c r="H183" s="403"/>
      <c r="I183" s="403"/>
      <c r="J183" s="375"/>
      <c r="L183" s="385">
        <v>0.92500000000000027</v>
      </c>
      <c r="M183" s="401">
        <f t="shared" si="46"/>
        <v>0.72560029102212442</v>
      </c>
      <c r="N183" s="386">
        <f t="shared" si="47"/>
        <v>0.17233074148759359</v>
      </c>
      <c r="O183" s="401">
        <f t="shared" si="48"/>
        <v>7.9397180949863921E-4</v>
      </c>
      <c r="P183" s="386">
        <f t="shared" si="49"/>
        <v>9.4487605998897467E-2</v>
      </c>
      <c r="Q183" s="403">
        <f t="shared" si="52"/>
        <v>2.9592540723169192E-2</v>
      </c>
      <c r="R183" s="403">
        <f t="shared" si="53"/>
        <v>0.120263349389903</v>
      </c>
      <c r="S183" s="371">
        <f t="shared" si="54"/>
        <v>-1.082468338749889E-4</v>
      </c>
      <c r="T183" s="403">
        <f t="shared" si="55"/>
        <v>0.85025235672080279</v>
      </c>
      <c r="U183" s="610">
        <f t="shared" si="56"/>
        <v>0.14974764327919721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0.15865523995647285</v>
      </c>
      <c r="C184" s="386">
        <f t="shared" si="44"/>
        <v>6.5560291302807494E-4</v>
      </c>
      <c r="D184" s="401">
        <f t="shared" si="45"/>
        <v>2.8222410297651379E-8</v>
      </c>
      <c r="E184" s="386">
        <f t="shared" si="41"/>
        <v>-1.634649108576082E-2</v>
      </c>
      <c r="F184" s="401">
        <f t="shared" si="42"/>
        <v>-2.0805731587365303E-2</v>
      </c>
      <c r="G184" s="403"/>
      <c r="H184" s="403"/>
      <c r="I184" s="403"/>
      <c r="J184" s="375"/>
      <c r="L184" s="385">
        <v>0.95000000000000018</v>
      </c>
      <c r="M184" s="401">
        <f t="shared" si="46"/>
        <v>0.7292509196164112</v>
      </c>
      <c r="N184" s="386">
        <f t="shared" si="47"/>
        <v>0.15865523995647285</v>
      </c>
      <c r="O184" s="401">
        <f t="shared" si="48"/>
        <v>6.5560291302807494E-4</v>
      </c>
      <c r="P184" s="386">
        <f t="shared" si="49"/>
        <v>8.0435717536438897E-2</v>
      </c>
      <c r="Q184" s="403">
        <f t="shared" si="52"/>
        <v>4.1952681523127193E-2</v>
      </c>
      <c r="R184" s="403">
        <f t="shared" si="53"/>
        <v>0.10237817647348559</v>
      </c>
      <c r="S184" s="371">
        <f t="shared" si="54"/>
        <v>-8.9386667626527874E-5</v>
      </c>
      <c r="T184" s="403">
        <f t="shared" si="55"/>
        <v>0.85575852867101376</v>
      </c>
      <c r="U184" s="610">
        <f t="shared" si="56"/>
        <v>0.14424147132898624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0.14569957549675266</v>
      </c>
      <c r="C185" s="386">
        <f t="shared" si="44"/>
        <v>5.3979505454254673E-4</v>
      </c>
      <c r="D185" s="401">
        <f t="shared" si="45"/>
        <v>2.0659675803447186E-8</v>
      </c>
      <c r="E185" s="386">
        <f t="shared" si="41"/>
        <v>-1.5073920505435878E-2</v>
      </c>
      <c r="F185" s="401">
        <f t="shared" si="42"/>
        <v>-1.9186010157162956E-2</v>
      </c>
      <c r="G185" s="403"/>
      <c r="H185" s="403"/>
      <c r="I185" s="403"/>
      <c r="J185" s="375"/>
      <c r="L185" s="385">
        <v>0.97500000000000009</v>
      </c>
      <c r="M185" s="401">
        <f t="shared" si="46"/>
        <v>0.73144926007149436</v>
      </c>
      <c r="N185" s="386">
        <f t="shared" si="47"/>
        <v>0.14569957549675266</v>
      </c>
      <c r="O185" s="401">
        <f t="shared" si="48"/>
        <v>5.3979505454254673E-4</v>
      </c>
      <c r="P185" s="386">
        <f t="shared" si="49"/>
        <v>6.7256881067561267E-2</v>
      </c>
      <c r="Q185" s="403">
        <f t="shared" si="52"/>
        <v>5.539817600146045E-2</v>
      </c>
      <c r="R185" s="403">
        <f t="shared" si="53"/>
        <v>8.560421974071028E-2</v>
      </c>
      <c r="S185" s="371">
        <f t="shared" si="54"/>
        <v>-7.3600392712535044E-5</v>
      </c>
      <c r="T185" s="403">
        <f t="shared" si="55"/>
        <v>0.85907120465054176</v>
      </c>
      <c r="U185" s="610">
        <f t="shared" si="56"/>
        <v>0.14092879534945824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0.13346513298244328</v>
      </c>
      <c r="C186" s="386">
        <f t="shared" si="44"/>
        <v>4.4316675751754353E-4</v>
      </c>
      <c r="D186" s="401">
        <f t="shared" si="45"/>
        <v>1.5078462090034606E-8</v>
      </c>
      <c r="E186" s="386">
        <f t="shared" ref="E186" si="57">C186+$B$13*B186+$B$13*D186</f>
        <v>-1.3859459426538894E-2</v>
      </c>
      <c r="F186" s="401">
        <f t="shared" si="42"/>
        <v>-1.7640250207931828E-2</v>
      </c>
      <c r="G186" s="403"/>
      <c r="H186" s="403"/>
      <c r="I186" s="403"/>
      <c r="J186" s="375"/>
      <c r="L186" s="385">
        <v>1</v>
      </c>
      <c r="M186" s="401">
        <f t="shared" si="46"/>
        <v>0.73218337036314551</v>
      </c>
      <c r="N186" s="386">
        <f t="shared" si="47"/>
        <v>0.13346513298244328</v>
      </c>
      <c r="O186" s="401">
        <f t="shared" si="48"/>
        <v>4.4316675751754353E-4</v>
      </c>
      <c r="P186" s="386">
        <f t="shared" si="49"/>
        <v>5.495412359012726E-2</v>
      </c>
      <c r="Q186" s="403">
        <f t="shared" si="52"/>
        <v>6.994533193922281E-2</v>
      </c>
      <c r="R186" s="403">
        <f t="shared" si="53"/>
        <v>6.9945331939222838E-2</v>
      </c>
      <c r="S186" s="371">
        <f t="shared" si="54"/>
        <v>-6.0427639689442397E-5</v>
      </c>
      <c r="T186" s="403">
        <f t="shared" si="55"/>
        <v>0.86016976376124377</v>
      </c>
      <c r="U186" s="610">
        <f t="shared" si="56"/>
        <v>0.13983023623875623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0.13346513298244328</v>
      </c>
      <c r="C187" s="386">
        <f t="shared" si="44"/>
        <v>0.73218337036314551</v>
      </c>
      <c r="D187" s="403">
        <f t="shared" si="45"/>
        <v>0.13346513298244328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0.73144926007149447</v>
      </c>
      <c r="N187" s="386">
        <f t="shared" si="47"/>
        <v>0.12194854902772084</v>
      </c>
      <c r="O187" s="401">
        <f t="shared" si="48"/>
        <v>3.6278871759415354E-4</v>
      </c>
      <c r="P187" s="386">
        <f t="shared" si="49"/>
        <v>4.3524823261932306E-2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4.3298697960381105E-15</v>
      </c>
      <c r="C188" s="380">
        <f t="shared" si="44"/>
        <v>1.5078462090034606E-8</v>
      </c>
      <c r="D188" s="410">
        <f t="shared" si="45"/>
        <v>4.4316675751754353E-4</v>
      </c>
      <c r="E188" s="380">
        <f>C188+$B$13*B188+$B$13*D188</f>
        <v>-4.7476334555660896E-5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0.7292509196164112</v>
      </c>
      <c r="N188" s="386">
        <f t="shared" si="47"/>
        <v>0.11114206831954759</v>
      </c>
      <c r="O188" s="401">
        <f t="shared" si="48"/>
        <v>2.9613301173314621E-4</v>
      </c>
      <c r="P188" s="386">
        <f t="shared" si="49"/>
        <v>3.2961068043289292E-2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4.4316675751754353E-4</v>
      </c>
      <c r="C189" s="392">
        <f t="shared" si="44"/>
        <v>1.5078462090034606E-8</v>
      </c>
      <c r="D189" s="402">
        <f t="shared" si="45"/>
        <v>4.3298697960381105E-15</v>
      </c>
      <c r="E189" s="392">
        <f>C189+$B$13*B189+$B$13*D189</f>
        <v>-4.7476334555660896E-5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0.72560029102212442</v>
      </c>
      <c r="N189" s="386">
        <f t="shared" si="47"/>
        <v>0.10103392513678827</v>
      </c>
      <c r="O189" s="401">
        <f t="shared" si="48"/>
        <v>2.4102634714529003E-4</v>
      </c>
      <c r="P189" s="386">
        <f t="shared" si="49"/>
        <v>2.3250045359138161E-2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0.72051718033811984</v>
      </c>
      <c r="N190" s="386">
        <f t="shared" si="47"/>
        <v>9.1608743342859067E-2</v>
      </c>
      <c r="O190" s="401">
        <f t="shared" si="48"/>
        <v>1.9560732009638038E-4</v>
      </c>
      <c r="P190" s="386">
        <f t="shared" si="49"/>
        <v>1.4374456057306978E-2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0.25001419125700264</v>
      </c>
      <c r="C191" s="444">
        <f t="shared" si="44"/>
        <v>0.68720480437069698</v>
      </c>
      <c r="D191" s="443">
        <f t="shared" si="45"/>
        <v>6.0737253188067553E-2</v>
      </c>
      <c r="E191" s="444">
        <f>C191+$B$13*B191+$B$13*D191</f>
        <v>0.65390351327989327</v>
      </c>
      <c r="F191" s="443">
        <f t="shared" ref="F191:F197" si="58">$B$14*E191</f>
        <v>0.83228510081822271</v>
      </c>
      <c r="G191" s="443">
        <f>F192</f>
        <v>-1.6438335250307495E-2</v>
      </c>
      <c r="H191" s="443">
        <f>1-G191</f>
        <v>1.0164383352503075</v>
      </c>
      <c r="I191" s="443">
        <f>F193</f>
        <v>0.22421645555504235</v>
      </c>
      <c r="J191" s="445">
        <f>1-I191</f>
        <v>0.77578354444495767</v>
      </c>
      <c r="K191" s="442"/>
      <c r="L191" s="385">
        <v>1.125</v>
      </c>
      <c r="M191" s="401">
        <f t="shared" si="46"/>
        <v>0.71402911210356268</v>
      </c>
      <c r="N191" s="386">
        <f t="shared" si="47"/>
        <v>8.284794822132785E-2</v>
      </c>
      <c r="O191" s="401">
        <f t="shared" si="48"/>
        <v>1.5828759246083735E-4</v>
      </c>
      <c r="P191" s="386">
        <f t="shared" si="49"/>
        <v>6.3129460007171649E-3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0.68720480437069698</v>
      </c>
      <c r="C192" s="444">
        <f t="shared" si="44"/>
        <v>6.0737253188067553E-2</v>
      </c>
      <c r="D192" s="443">
        <f t="shared" si="45"/>
        <v>8.3564202941255328E-5</v>
      </c>
      <c r="E192" s="444">
        <f>C192+$B$13*B192+$B$13*D192</f>
        <v>-1.2915147900738961E-2</v>
      </c>
      <c r="F192" s="443">
        <f t="shared" si="58"/>
        <v>-1.6438335250307495E-2</v>
      </c>
      <c r="L192" s="385">
        <v>1.1500000000000004</v>
      </c>
      <c r="M192" s="401">
        <f t="shared" si="46"/>
        <v>0.70617112652064074</v>
      </c>
      <c r="N192" s="386">
        <f t="shared" si="47"/>
        <v>7.473018373181306E-2</v>
      </c>
      <c r="O192" s="401">
        <f t="shared" si="48"/>
        <v>1.2771684419576879E-4</v>
      </c>
      <c r="P192" s="386">
        <f t="shared" si="49"/>
        <v>-9.5945118522746168E-4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1.9600166753984682E-3</v>
      </c>
      <c r="C193" s="444">
        <f t="shared" si="44"/>
        <v>0.25001419125700264</v>
      </c>
      <c r="D193" s="443">
        <f t="shared" si="45"/>
        <v>0.68720480437069698</v>
      </c>
      <c r="E193" s="444">
        <f>C193+$B$13*B193+$B$13*D193</f>
        <v>0.17616070247859603</v>
      </c>
      <c r="F193" s="443">
        <f t="shared" si="58"/>
        <v>0.22421645555504235</v>
      </c>
      <c r="L193" s="385">
        <v>1.1749999999999998</v>
      </c>
      <c r="M193" s="401">
        <f t="shared" si="46"/>
        <v>0.69698552030894123</v>
      </c>
      <c r="N193" s="386">
        <f t="shared" si="47"/>
        <v>6.7231729085259984E-2</v>
      </c>
      <c r="O193" s="401">
        <f t="shared" si="48"/>
        <v>1.0275132166648326E-4</v>
      </c>
      <c r="P193" s="386">
        <f t="shared" si="49"/>
        <v>-7.4708663958673142E-3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0.68652153255683857</v>
      </c>
      <c r="N194" s="386">
        <f t="shared" si="47"/>
        <v>6.0326908959179859E-2</v>
      </c>
      <c r="O194" s="401">
        <f t="shared" si="48"/>
        <v>8.2425773796857005E-5</v>
      </c>
      <c r="P194" s="386">
        <f t="shared" si="49"/>
        <v>-1.3252148159276127E-2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0.18087909772512106</v>
      </c>
      <c r="C195" s="444">
        <f t="shared" si="44"/>
        <v>0.72272073168855644</v>
      </c>
      <c r="D195" s="443">
        <f t="shared" si="45"/>
        <v>9.5297982677378656E-2</v>
      </c>
      <c r="E195" s="444">
        <f>C195+$B$13*B195+$B$13*D195</f>
        <v>0.69312455921213978</v>
      </c>
      <c r="F195" s="443">
        <f t="shared" si="58"/>
        <v>0.88220545069397505</v>
      </c>
      <c r="G195" s="443">
        <f>F196</f>
        <v>2.2688487628460575E-2</v>
      </c>
      <c r="H195" s="443">
        <f>1-G195</f>
        <v>0.97731151237153946</v>
      </c>
      <c r="I195" s="443">
        <f>F197</f>
        <v>0.13152340032778817</v>
      </c>
      <c r="J195" s="445">
        <f>1-I195</f>
        <v>0.8684765996722118</v>
      </c>
      <c r="L195" s="385">
        <v>1.2250000000000005</v>
      </c>
      <c r="M195" s="401">
        <f t="shared" si="46"/>
        <v>0.6748349772729092</v>
      </c>
      <c r="N195" s="386">
        <f t="shared" si="47"/>
        <v>5.3988492178851821E-2</v>
      </c>
      <c r="O195" s="401">
        <f t="shared" si="48"/>
        <v>6.5928549138283277E-5</v>
      </c>
      <c r="P195" s="386">
        <f t="shared" si="49"/>
        <v>-1.8336421909197955E-2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0.72272073168855644</v>
      </c>
      <c r="C196" s="444">
        <f t="shared" si="44"/>
        <v>9.5297982677378656E-2</v>
      </c>
      <c r="D196" s="443">
        <f t="shared" si="45"/>
        <v>2.1271975929271214E-4</v>
      </c>
      <c r="E196" s="444">
        <f>C196+$B$13*B196+$B$13*D196</f>
        <v>1.7825720725593134E-2</v>
      </c>
      <c r="F196" s="443">
        <f t="shared" si="58"/>
        <v>2.2688487628460575E-2</v>
      </c>
      <c r="L196" s="385">
        <v>1.25</v>
      </c>
      <c r="M196" s="401">
        <f t="shared" si="46"/>
        <v>0.66198782477340445</v>
      </c>
      <c r="N196" s="386">
        <f t="shared" si="47"/>
        <v>4.8188074262691949E-2</v>
      </c>
      <c r="O196" s="401">
        <f t="shared" si="48"/>
        <v>5.2579615918535438E-5</v>
      </c>
      <c r="P196" s="386">
        <f t="shared" si="49"/>
        <v>-2.2758660224134575E-2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8.8941721409463437E-4</v>
      </c>
      <c r="C197" s="444">
        <f t="shared" si="44"/>
        <v>0.18087909772512106</v>
      </c>
      <c r="D197" s="443">
        <f t="shared" si="45"/>
        <v>0.72272073168855644</v>
      </c>
      <c r="E197" s="444">
        <f>C197+$B$13*B197+$B$13*D197</f>
        <v>0.10333431833431604</v>
      </c>
      <c r="F197" s="443">
        <f t="shared" si="58"/>
        <v>0.13152340032778817</v>
      </c>
      <c r="L197" s="385">
        <v>1.2750000000000004</v>
      </c>
      <c r="M197" s="401">
        <f t="shared" si="46"/>
        <v>0.64804773452019226</v>
      </c>
      <c r="N197" s="386">
        <f t="shared" si="47"/>
        <v>4.2896439851313084E-2</v>
      </c>
      <c r="O197" s="401">
        <f t="shared" si="48"/>
        <v>4.1811262751767497E-5</v>
      </c>
      <c r="P197" s="386">
        <f t="shared" si="49"/>
        <v>-2.6555268267261789E-2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0.63308754254298993</v>
      </c>
      <c r="N198" s="386">
        <f t="shared" si="47"/>
        <v>3.80839016924443E-2</v>
      </c>
      <c r="O198" s="401">
        <f t="shared" si="48"/>
        <v>3.3151238828077467E-5</v>
      </c>
      <c r="P198" s="386">
        <f t="shared" si="49"/>
        <v>-2.9763688064992046E-2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0.61718470713217344</v>
      </c>
      <c r="N199" s="386">
        <f t="shared" si="47"/>
        <v>3.3720613520562381E-2</v>
      </c>
      <c r="O199" s="401">
        <f t="shared" si="48"/>
        <v>2.6208097979874001E-5</v>
      </c>
      <c r="P199" s="386">
        <f t="shared" si="49"/>
        <v>-3.2422024655119154E-2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0.60042071706265554</v>
      </c>
      <c r="N200" s="386">
        <f t="shared" si="47"/>
        <v>2.9776854834510924E-2</v>
      </c>
      <c r="O200" s="401">
        <f t="shared" si="48"/>
        <v>2.0658520086591636E-5</v>
      </c>
      <c r="P200" s="386">
        <f t="shared" si="49"/>
        <v>-3.4568696533563106E-2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0.58288046719073072</v>
      </c>
      <c r="N201" s="386">
        <f t="shared" si="47"/>
        <v>2.6223286223535924E-2</v>
      </c>
      <c r="O201" s="401">
        <f t="shared" si="48"/>
        <v>1.6236394941970822E-5</v>
      </c>
      <c r="P201" s="386">
        <f t="shared" si="49"/>
        <v>-3.6242112245135072E-2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0.56465160683759674</v>
      </c>
      <c r="N202" s="386">
        <f t="shared" si="47"/>
        <v>2.3031174508815755E-2</v>
      </c>
      <c r="O202" s="401">
        <f t="shared" si="48"/>
        <v>1.2723467212982786E-5</v>
      </c>
      <c r="P202" s="386">
        <f t="shared" si="49"/>
        <v>-3.748037440981869E-2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0.54582386691671181</v>
      </c>
      <c r="N203" s="386">
        <f t="shared" si="47"/>
        <v>2.0172587542348464E-2</v>
      </c>
      <c r="O203" s="401">
        <f t="shared" si="48"/>
        <v>9.9413558016236969E-6</v>
      </c>
      <c r="P203" s="386">
        <f t="shared" si="49"/>
        <v>-3.8321011961089821E-2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0.52648837225752454</v>
      </c>
      <c r="N204" s="386">
        <f t="shared" si="47"/>
        <v>1.7620559028745375E-2</v>
      </c>
      <c r="O204" s="401">
        <f t="shared" si="48"/>
        <v>7.7447762211191318E-6</v>
      </c>
      <c r="P204" s="386">
        <f t="shared" si="49"/>
        <v>-3.8800740903837276E-2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0.50673694600568753</v>
      </c>
      <c r="N205" s="386">
        <f t="shared" si="47"/>
        <v>1.5349224201019696E-2</v>
      </c>
      <c r="O205" s="401">
        <f t="shared" si="48"/>
        <v>6.0158100577134554E-6</v>
      </c>
      <c r="P205" s="386">
        <f t="shared" si="49"/>
        <v>-3.8955253481384365E-2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0.48666141332042645</v>
      </c>
      <c r="N206" s="386">
        <f t="shared" si="47"/>
        <v>1.3333927583943195E-2</v>
      </c>
      <c r="O206" s="401">
        <f t="shared" si="48"/>
        <v>4.6590808384650018E-6</v>
      </c>
      <c r="P206" s="386">
        <f t="shared" si="49"/>
        <v>-3.8819035276756897E-2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0.46635291182598598</v>
      </c>
      <c r="N207" s="386">
        <f t="shared" si="47"/>
        <v>1.1551304415220454E-2</v>
      </c>
      <c r="O207" s="401">
        <f t="shared" si="48"/>
        <v>3.5977103716167136E-6</v>
      </c>
      <c r="P207" s="386">
        <f t="shared" si="49"/>
        <v>-3.8425209463564113E-2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0.445901216390932</v>
      </c>
      <c r="N208" s="386">
        <f t="shared" si="47"/>
        <v>9.9793375647839744E-3</v>
      </c>
      <c r="O208" s="401">
        <f t="shared" si="48"/>
        <v>2.7699436550565615E-6</v>
      </c>
      <c r="P208" s="386">
        <f t="shared" si="49"/>
        <v>-3.7805407165831847E-2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0.42539408579473859</v>
      </c>
      <c r="N209" s="386">
        <f t="shared" si="47"/>
        <v>8.5973919969352663E-3</v>
      </c>
      <c r="O209" s="401">
        <f t="shared" si="48"/>
        <v>2.1263436121299328E-6</v>
      </c>
      <c r="P209" s="386">
        <f t="shared" si="49"/>
        <v>-3.69896626815783E-2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0.40491663868755934</v>
      </c>
      <c r="N210" s="386">
        <f t="shared" si="47"/>
        <v>7.3862289614385901E-3</v>
      </c>
      <c r="O210" s="401">
        <f t="shared" si="48"/>
        <v>1.6274691008733022E-6</v>
      </c>
      <c r="P210" s="386">
        <f t="shared" si="49"/>
        <v>-3.6006332168393912E-2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0.38455076595238169</v>
      </c>
      <c r="N211" s="386">
        <f t="shared" si="47"/>
        <v>6.3280021818911125E-3</v>
      </c>
      <c r="O211" s="401">
        <f t="shared" si="48"/>
        <v>1.2419608165781248E-6</v>
      </c>
      <c r="P211" s="386">
        <f t="shared" si="49"/>
        <v>-3.4882034276472351E-2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0.36437458613966817</v>
      </c>
      <c r="N212" s="386">
        <f t="shared" si="47"/>
        <v>5.4062383377416201E-3</v>
      </c>
      <c r="O212" s="401">
        <f t="shared" si="48"/>
        <v>9.4496983188419037E-7</v>
      </c>
      <c r="P212" s="386">
        <f t="shared" si="49"/>
        <v>-3.3641611140520548E-2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0.34446195006818969</v>
      </c>
      <c r="N213" s="386">
        <f t="shared" si="47"/>
        <v>4.6058041159709462E-3</v>
      </c>
      <c r="O213" s="401">
        <f t="shared" si="48"/>
        <v>7.1687262320763168E-7</v>
      </c>
      <c r="P213" s="386">
        <f t="shared" si="49"/>
        <v>-3.2308108101541645E-2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0.32488199998171263</v>
      </c>
      <c r="N214" s="386">
        <f t="shared" si="47"/>
        <v>3.9128620460120445E-3</v>
      </c>
      <c r="O214" s="401">
        <f t="shared" si="48"/>
        <v>5.4222453732544196E-7</v>
      </c>
      <c r="P214" s="386">
        <f t="shared" si="49"/>
        <v>-3.0902770517340541E-2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0.30569878783342291</v>
      </c>
      <c r="N215" s="386">
        <f t="shared" si="47"/>
        <v>3.3148172335971116E-3</v>
      </c>
      <c r="O215" s="401">
        <f t="shared" si="48"/>
        <v>4.0891081770633164E-7</v>
      </c>
      <c r="P215" s="386">
        <f t="shared" si="49"/>
        <v>-2.9445056031623743E-2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0.28697095635589331</v>
      </c>
      <c r="N216" s="386">
        <f t="shared" si="47"/>
        <v>2.8002569825639756E-3</v>
      </c>
      <c r="O216" s="401">
        <f t="shared" si="48"/>
        <v>3.0746059137554127E-7</v>
      </c>
      <c r="P216" s="386">
        <f t="shared" si="49"/>
        <v>-2.7952660700937965E-2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0.26875148558485507</v>
      </c>
      <c r="N217" s="386">
        <f t="shared" si="47"/>
        <v>2.3588851448137493E-3</v>
      </c>
      <c r="O217" s="401">
        <f t="shared" si="48"/>
        <v>2.3049469122238264E-7</v>
      </c>
      <c r="P217" s="386">
        <f t="shared" si="49"/>
        <v>-2.6441557422075088E-2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0.25108750646309541</v>
      </c>
      <c r="N218" s="386">
        <f t="shared" si="47"/>
        <v>1.9814528738539283E-3</v>
      </c>
      <c r="O218" s="401">
        <f t="shared" si="48"/>
        <v>1.7228291560034137E-7</v>
      </c>
      <c r="P218" s="386">
        <f t="shared" si="49"/>
        <v>-2.4926045156177381E-2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0.23402018208124026</v>
      </c>
      <c r="N219" s="386">
        <f t="shared" ref="N219:N266" si="60">0.5*SIGN(2*L219+$B$6)*ERF((2.563*(ABS(2*L219+$B$6)))/(2*SQRT(2)*$B$7))-0.5*SIGN(2*L219-$B$6)*ERF((2.563*(ABS(2*L219-$B$6)))/(2*SQRT(2)*$B$7))</f>
        <v>1.6596872825315745E-3</v>
      </c>
      <c r="O219" s="401">
        <f t="shared" ref="O219:O266" si="61">0.5*SIGN(2*(L219+$B$6)+$B$6)*ERF((2.563*(ABS(2*(L219+$B$6)+$B$6)))/(2*SQRT(2)*$B$7))-0.5*SIGN(2*(L219+$B$6)-$B$6)*ERF((2.563*(ABS(2*(L219+$B$6)-$B$6)))/(2*SQRT(2)*$B$7))</f>
        <v>1.283903969806488E-7</v>
      </c>
      <c r="P219" s="386">
        <f t="shared" ref="P219:P266" si="62">N219+$B$13*M219+$B$13*O219</f>
        <v>-2.341880750642442E-2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0.21758465604063626</v>
      </c>
      <c r="N220" s="386">
        <f t="shared" si="60"/>
        <v>1.3862193259591704E-3</v>
      </c>
      <c r="O220" s="401">
        <f t="shared" si="61"/>
        <v>9.5396218646737196E-8</v>
      </c>
      <c r="P220" s="386">
        <f t="shared" si="62"/>
        <v>-2.1930979271325791E-2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0.20181006637546711</v>
      </c>
      <c r="N221" s="386">
        <f t="shared" si="60"/>
        <v>1.1545120509473539E-3</v>
      </c>
      <c r="O221" s="401">
        <f t="shared" si="61"/>
        <v>7.067036478236588E-8</v>
      </c>
      <c r="P221" s="386">
        <f t="shared" si="62"/>
        <v>-2.0472219663331712E-2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0.18671962247121532</v>
      </c>
      <c r="N222" s="386">
        <f t="shared" si="60"/>
        <v>9.5879017750544193E-4</v>
      </c>
      <c r="O222" s="401">
        <f t="shared" si="61"/>
        <v>5.2197577038448628E-8</v>
      </c>
      <c r="P222" s="386">
        <f t="shared" si="62"/>
        <v>-1.9050790951327369E-2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0.17233074148759331</v>
      </c>
      <c r="N223" s="386">
        <f t="shared" si="60"/>
        <v>7.9397180949863921E-4</v>
      </c>
      <c r="O223" s="401">
        <f t="shared" si="61"/>
        <v>3.8438771055027132E-8</v>
      </c>
      <c r="P223" s="386">
        <f t="shared" si="62"/>
        <v>-1.7673641354717908E-2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0.15865523995647285</v>
      </c>
      <c r="N224" s="386">
        <f t="shared" si="60"/>
        <v>6.5560291302807494E-4</v>
      </c>
      <c r="O224" s="401">
        <f t="shared" si="61"/>
        <v>2.8222410297651379E-8</v>
      </c>
      <c r="P224" s="386">
        <f t="shared" si="62"/>
        <v>-1.634649108576082E-2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0.14569957549675244</v>
      </c>
      <c r="N225" s="386">
        <f t="shared" si="60"/>
        <v>5.3979505454254673E-4</v>
      </c>
      <c r="O225" s="401">
        <f t="shared" si="61"/>
        <v>2.0659675803447186E-8</v>
      </c>
      <c r="P225" s="386">
        <f t="shared" si="62"/>
        <v>-1.5073920505435856E-2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0.13346513298244328</v>
      </c>
      <c r="N226" s="386">
        <f t="shared" si="60"/>
        <v>4.4316675751754353E-4</v>
      </c>
      <c r="O226" s="401">
        <f t="shared" si="61"/>
        <v>1.5078462090034606E-8</v>
      </c>
      <c r="P226" s="386">
        <f t="shared" si="62"/>
        <v>-1.3859459426538894E-2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0.12194854902772084</v>
      </c>
      <c r="N227" s="386">
        <f t="shared" si="60"/>
        <v>3.6278871759415354E-4</v>
      </c>
      <c r="O227" s="401">
        <f t="shared" si="61"/>
        <v>1.0972209807391664E-8</v>
      </c>
      <c r="P227" s="386">
        <f t="shared" si="62"/>
        <v>-1.2705676666095721E-2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0.11114206831954726</v>
      </c>
      <c r="N228" s="386">
        <f t="shared" si="60"/>
        <v>2.9613301173314621E-4</v>
      </c>
      <c r="O228" s="401">
        <f t="shared" si="61"/>
        <v>7.9603846292464198E-9</v>
      </c>
      <c r="P228" s="386">
        <f t="shared" si="62"/>
        <v>-1.1614269017913906E-2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0.10103392513678827</v>
      </c>
      <c r="N229" s="386">
        <f t="shared" si="60"/>
        <v>2.4102634714529003E-4</v>
      </c>
      <c r="O229" s="401">
        <f t="shared" si="61"/>
        <v>5.7580614165608779E-9</v>
      </c>
      <c r="P229" s="386">
        <f t="shared" si="62"/>
        <v>-1.0586148885413496E-2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9.1608743342859067E-2</v>
      </c>
      <c r="N230" s="386">
        <f t="shared" si="60"/>
        <v>1.9560732009638038E-4</v>
      </c>
      <c r="O230" s="401">
        <f t="shared" si="61"/>
        <v>4.1526013738746315E-9</v>
      </c>
      <c r="P230" s="386">
        <f t="shared" si="62"/>
        <v>-9.6215298850357827E-3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8.284794822132785E-2</v>
      </c>
      <c r="N231" s="386">
        <f t="shared" si="60"/>
        <v>1.5828759246083735E-4</v>
      </c>
      <c r="O231" s="401">
        <f t="shared" si="61"/>
        <v>2.9858315819808467E-9</v>
      </c>
      <c r="P231" s="386">
        <f t="shared" si="62"/>
        <v>-8.7200098016289862E-3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7.473018373181306E-2</v>
      </c>
      <c r="N232" s="386">
        <f t="shared" si="60"/>
        <v>1.2771684419576879E-4</v>
      </c>
      <c r="O232" s="401">
        <f t="shared" si="61"/>
        <v>2.1404789052326123E-9</v>
      </c>
      <c r="P232" s="386">
        <f t="shared" si="62"/>
        <v>-7.8806503492283523E-3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6.7231729085259706E-2</v>
      </c>
      <c r="N233" s="386">
        <f t="shared" si="60"/>
        <v>1.0275132166648326E-4</v>
      </c>
      <c r="O233" s="401">
        <f t="shared" si="61"/>
        <v>1.5298773359262441E-9</v>
      </c>
      <c r="P233" s="386">
        <f t="shared" si="62"/>
        <v>-7.1020532633977512E-3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6.0326908959179859E-2</v>
      </c>
      <c r="N234" s="386">
        <f t="shared" si="60"/>
        <v>8.2425773796857005E-5</v>
      </c>
      <c r="O234" s="401">
        <f t="shared" si="61"/>
        <v>1.0901888836123419E-9</v>
      </c>
      <c r="P234" s="386">
        <f t="shared" si="62"/>
        <v>-6.3824323244504417E-3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5.3988492178851821E-2</v>
      </c>
      <c r="N235" s="386">
        <f t="shared" si="60"/>
        <v>6.5928549138283277E-5</v>
      </c>
      <c r="O235" s="401">
        <f t="shared" si="61"/>
        <v>7.7454359592721289E-10</v>
      </c>
      <c r="P235" s="386">
        <f t="shared" si="62"/>
        <v>-5.719680983925772E-3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4.8188074262691949E-2</v>
      </c>
      <c r="N236" s="386">
        <f t="shared" si="60"/>
        <v>5.2579615918535438E-5</v>
      </c>
      <c r="O236" s="401">
        <f t="shared" si="61"/>
        <v>5.4864113252506286E-10</v>
      </c>
      <c r="P236" s="386">
        <f t="shared" si="62"/>
        <v>-5.1114353390667678E-3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4.2896439851313084E-2</v>
      </c>
      <c r="N237" s="386">
        <f t="shared" si="60"/>
        <v>4.1811262751767497E-5</v>
      </c>
      <c r="O237" s="401">
        <f t="shared" si="61"/>
        <v>3.8746178487869543E-10</v>
      </c>
      <c r="P237" s="386">
        <f t="shared" si="62"/>
        <v>-4.5551322710158269E-3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3.8083901692444189E-2</v>
      </c>
      <c r="N238" s="386">
        <f t="shared" si="60"/>
        <v>3.3151238828077467E-5</v>
      </c>
      <c r="O238" s="401">
        <f t="shared" si="61"/>
        <v>2.7281416015156879E-10</v>
      </c>
      <c r="P238" s="386">
        <f t="shared" si="62"/>
        <v>-4.0480626312586259E-3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3.3720613520562381E-2</v>
      </c>
      <c r="N239" s="386">
        <f t="shared" si="60"/>
        <v>2.6208097979874001E-5</v>
      </c>
      <c r="O239" s="401">
        <f t="shared" si="61"/>
        <v>1.9151458197086413E-10</v>
      </c>
      <c r="P239" s="386">
        <f t="shared" si="62"/>
        <v>-3.5874194267182984E-3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2.9776854834510924E-2</v>
      </c>
      <c r="N240" s="386">
        <f t="shared" si="60"/>
        <v>2.0658520086591636E-5</v>
      </c>
      <c r="O240" s="401">
        <f t="shared" si="61"/>
        <v>1.3403966825364932E-10</v>
      </c>
      <c r="P240" s="386">
        <f t="shared" si="62"/>
        <v>-3.1703410160446965E-3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2.6223286223535924E-2</v>
      </c>
      <c r="N241" s="386">
        <f t="shared" si="60"/>
        <v>1.6236394941970822E-5</v>
      </c>
      <c r="O241" s="401">
        <f t="shared" si="61"/>
        <v>9.3532126488327094E-11</v>
      </c>
      <c r="P241" s="386">
        <f t="shared" si="62"/>
        <v>-2.7939493873369429E-3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2.3031174508815755E-2</v>
      </c>
      <c r="N242" s="386">
        <f t="shared" si="60"/>
        <v>1.2723467212982786E-5</v>
      </c>
      <c r="O242" s="401">
        <f t="shared" si="61"/>
        <v>6.5070449029036581E-11</v>
      </c>
      <c r="P242" s="386">
        <f t="shared" si="62"/>
        <v>-2.4553836401175295E-3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2.0172587542348408E-2</v>
      </c>
      <c r="N243" s="386">
        <f t="shared" si="60"/>
        <v>9.9413558016236969E-6</v>
      </c>
      <c r="O243" s="401">
        <f t="shared" si="61"/>
        <v>4.5133841108935258E-11</v>
      </c>
      <c r="P243" s="386">
        <f t="shared" si="62"/>
        <v>-2.1518288412930671E-3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1.7620559028745375E-2</v>
      </c>
      <c r="N244" s="386">
        <f t="shared" si="60"/>
        <v>7.7447762211191318E-6</v>
      </c>
      <c r="O244" s="401">
        <f t="shared" si="61"/>
        <v>3.1211533357833332E-11</v>
      </c>
      <c r="P244" s="386">
        <f t="shared" si="62"/>
        <v>-1.8805404656582504E-3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1.5349224201019696E-2</v>
      </c>
      <c r="N245" s="386">
        <f t="shared" si="60"/>
        <v>6.0158100577134554E-6</v>
      </c>
      <c r="O245" s="401">
        <f t="shared" si="61"/>
        <v>2.1519008797099559E-11</v>
      </c>
      <c r="P245" s="386">
        <f t="shared" si="62"/>
        <v>-1.6388646659303199E-3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1.3333927583943195E-2</v>
      </c>
      <c r="N246" s="386">
        <f t="shared" si="60"/>
        <v>4.6590808384650018E-6</v>
      </c>
      <c r="O246" s="401">
        <f t="shared" si="61"/>
        <v>1.4791889935139579E-11</v>
      </c>
      <c r="P246" s="386">
        <f t="shared" si="62"/>
        <v>-1.4242546451849962E-3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1.1551304415220454E-2</v>
      </c>
      <c r="N247" s="386">
        <f t="shared" si="60"/>
        <v>3.5977103716167136E-6</v>
      </c>
      <c r="O247" s="401">
        <f t="shared" si="61"/>
        <v>1.0137224393247379E-11</v>
      </c>
      <c r="P247" s="386">
        <f t="shared" si="62"/>
        <v>-1.234283425898761E-3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9.9793375647839189E-3</v>
      </c>
      <c r="N248" s="386">
        <f t="shared" si="60"/>
        <v>2.7699436550565615E-6</v>
      </c>
      <c r="O248" s="401">
        <f t="shared" si="61"/>
        <v>6.9264038948801954E-12</v>
      </c>
      <c r="P248" s="386">
        <f t="shared" si="62"/>
        <v>-1.0666533247142155E-3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8.5973919969352663E-3</v>
      </c>
      <c r="N249" s="386">
        <f t="shared" si="60"/>
        <v>2.1263436121299328E-6</v>
      </c>
      <c r="O249" s="401">
        <f t="shared" si="61"/>
        <v>4.7183368323544528E-12</v>
      </c>
      <c r="P249" s="386">
        <f t="shared" si="62"/>
        <v>-9.1920245078844524E-4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7.3862289614385901E-3</v>
      </c>
      <c r="N250" s="386">
        <f t="shared" si="60"/>
        <v>1.6274691008733022E-6</v>
      </c>
      <c r="O250" s="401">
        <f t="shared" si="61"/>
        <v>3.2044922271268206E-12</v>
      </c>
      <c r="P250" s="386">
        <f t="shared" si="62"/>
        <v>-7.8990854854870383E-4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6.3280021818911125E-3</v>
      </c>
      <c r="N251" s="386">
        <f t="shared" si="60"/>
        <v>1.2419608165781248E-6</v>
      </c>
      <c r="O251" s="401">
        <f t="shared" si="61"/>
        <v>2.1698198793274059E-12</v>
      </c>
      <c r="P251" s="386">
        <f t="shared" si="62"/>
        <v>-6.7689050331716191E-4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5.4062383377416201E-3</v>
      </c>
      <c r="N252" s="386">
        <f t="shared" si="60"/>
        <v>9.4496983188419037E-7</v>
      </c>
      <c r="O252" s="401">
        <f t="shared" si="61"/>
        <v>1.4648282586904315E-12</v>
      </c>
      <c r="P252" s="386">
        <f t="shared" si="62"/>
        <v>-5.7840782114766231E-4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4.6058041159709462E-3</v>
      </c>
      <c r="N253" s="386">
        <f t="shared" si="60"/>
        <v>7.1687262320763168E-7</v>
      </c>
      <c r="O253" s="401">
        <f t="shared" si="61"/>
        <v>9.8587804586713901E-13</v>
      </c>
      <c r="P253" s="386">
        <f t="shared" si="62"/>
        <v>-4.9285838293160005E-4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3.9128620460120445E-3</v>
      </c>
      <c r="N254" s="386">
        <f t="shared" si="60"/>
        <v>5.4222453732544196E-7</v>
      </c>
      <c r="O254" s="401">
        <f t="shared" si="61"/>
        <v>6.6158190037413078E-13</v>
      </c>
      <c r="P254" s="386">
        <f t="shared" si="62"/>
        <v>-4.1877475803415618E-4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3.3148172335971116E-3</v>
      </c>
      <c r="N255" s="386">
        <f t="shared" si="60"/>
        <v>4.0891081770633164E-7</v>
      </c>
      <c r="O255" s="401">
        <f t="shared" si="61"/>
        <v>4.4259040876681865E-13</v>
      </c>
      <c r="P255" s="386">
        <f t="shared" si="62"/>
        <v>-3.5481934506601301E-4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2.8002569825639756E-3</v>
      </c>
      <c r="N256" s="386">
        <f t="shared" si="60"/>
        <v>3.0746059137554127E-7</v>
      </c>
      <c r="O256" s="401">
        <f t="shared" si="61"/>
        <v>2.9520830224782912E-13</v>
      </c>
      <c r="P256" s="386">
        <f t="shared" si="62"/>
        <v>-2.9977858754196777E-4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2.3588851448137493E-3</v>
      </c>
      <c r="N257" s="386">
        <f t="shared" si="60"/>
        <v>2.3049469122238264E-7</v>
      </c>
      <c r="O257" s="401">
        <f t="shared" si="61"/>
        <v>1.9628743075372768E-13</v>
      </c>
      <c r="P257" s="386">
        <f t="shared" si="62"/>
        <v>-2.525564907531442E-4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1.9814528738539283E-3</v>
      </c>
      <c r="N258" s="386">
        <f t="shared" si="60"/>
        <v>1.7228291560034137E-7</v>
      </c>
      <c r="O258" s="401">
        <f t="shared" si="61"/>
        <v>1.3011813848606835E-13</v>
      </c>
      <c r="P258" s="386">
        <f t="shared" si="62"/>
        <v>-2.1216764379684342E-4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1.6596872825315745E-3</v>
      </c>
      <c r="N259" s="386">
        <f t="shared" si="60"/>
        <v>1.283903969806488E-7</v>
      </c>
      <c r="O259" s="401">
        <f t="shared" si="61"/>
        <v>8.6042284408449632E-14</v>
      </c>
      <c r="P259" s="386">
        <f t="shared" si="62"/>
        <v>-1.7772992790256282E-4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1.3862193259591704E-3</v>
      </c>
      <c r="N260" s="386">
        <f t="shared" si="60"/>
        <v>9.5396218646737196E-8</v>
      </c>
      <c r="O260" s="401">
        <f t="shared" si="61"/>
        <v>5.6676885407114241E-14</v>
      </c>
      <c r="P260" s="386">
        <f t="shared" si="62"/>
        <v>-1.4845706947877774E-4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1.1545120509473539E-3</v>
      </c>
      <c r="N261" s="386">
        <f t="shared" si="60"/>
        <v>7.067036478236588E-8</v>
      </c>
      <c r="O261" s="401">
        <f t="shared" si="61"/>
        <v>3.7247982476174002E-14</v>
      </c>
      <c r="P261" s="386">
        <f t="shared" si="62"/>
        <v>-1.236511741027017E-4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9.5879017750544193E-4</v>
      </c>
      <c r="N262" s="386">
        <f t="shared" si="60"/>
        <v>5.2197577038448628E-8</v>
      </c>
      <c r="O262" s="401">
        <f t="shared" si="61"/>
        <v>2.4369395390522186E-14</v>
      </c>
      <c r="P262" s="386">
        <f t="shared" si="62"/>
        <v>-1.0269535635289179E-4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7.9397180949863921E-4</v>
      </c>
      <c r="N263" s="386">
        <f t="shared" si="60"/>
        <v>3.8438771055027132E-8</v>
      </c>
      <c r="O263" s="401">
        <f t="shared" si="61"/>
        <v>1.5931700403370996E-14</v>
      </c>
      <c r="P263" s="386">
        <f t="shared" si="62"/>
        <v>-8.5046560250439626E-5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6.5560291302807494E-4</v>
      </c>
      <c r="N264" s="386">
        <f t="shared" si="60"/>
        <v>2.8222410297651379E-8</v>
      </c>
      <c r="O264" s="401">
        <f t="shared" si="61"/>
        <v>1.0380585280245214E-14</v>
      </c>
      <c r="P264" s="386">
        <f t="shared" si="62"/>
        <v>-7.0228646342348315E-5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5.3979505454254673E-4</v>
      </c>
      <c r="N265" s="386">
        <f t="shared" si="60"/>
        <v>2.0659675803447186E-8</v>
      </c>
      <c r="O265" s="401">
        <f t="shared" si="61"/>
        <v>6.7168492989821971E-15</v>
      </c>
      <c r="P265" s="386">
        <f t="shared" si="62"/>
        <v>-5.7825804314161256E-5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4.4316675751754353E-4</v>
      </c>
      <c r="N266" s="392">
        <f t="shared" si="60"/>
        <v>1.5078462090034606E-8</v>
      </c>
      <c r="O266" s="402">
        <f t="shared" si="61"/>
        <v>4.3298697960381105E-15</v>
      </c>
      <c r="P266" s="392">
        <f t="shared" si="62"/>
        <v>-4.7476334555660896E-5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0.13175550104688261</v>
      </c>
      <c r="L5" s="377">
        <f>C106</f>
        <v>0.73567706772195063</v>
      </c>
      <c r="M5" s="377">
        <f>K5</f>
        <v>0.13175550104688261</v>
      </c>
      <c r="N5" s="377">
        <f>0</f>
        <v>0</v>
      </c>
      <c r="O5" s="378">
        <f>0</f>
        <v>0</v>
      </c>
      <c r="P5" s="371"/>
      <c r="Q5" s="376">
        <f>K5</f>
        <v>0.13175550104688261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0.13175550104688261</v>
      </c>
      <c r="M6" s="383">
        <f t="shared" si="0"/>
        <v>0.73567706772195063</v>
      </c>
      <c r="N6" s="383">
        <f t="shared" si="0"/>
        <v>0.13175550104688261</v>
      </c>
      <c r="O6" s="384">
        <f>0</f>
        <v>0</v>
      </c>
      <c r="P6" s="371"/>
      <c r="Q6" s="382">
        <f>L5</f>
        <v>0.73567706772195063</v>
      </c>
      <c r="R6" s="383">
        <f>Q5</f>
        <v>0.13175550104688261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2xCDR'!K27/'M5E 850S4500 32GFC EQ &amp; 2xCDR'!Tb_eff</f>
        <v>1.1480590476201544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0.13175550104688261</v>
      </c>
      <c r="N7" s="389">
        <f t="shared" si="0"/>
        <v>0.73567706772195063</v>
      </c>
      <c r="O7" s="390">
        <f>N6</f>
        <v>0.13175550104688261</v>
      </c>
      <c r="P7" s="371"/>
      <c r="Q7" s="382">
        <f>Q5</f>
        <v>0.13175550104688261</v>
      </c>
      <c r="R7" s="383">
        <f>Q6</f>
        <v>0.73567706772195063</v>
      </c>
      <c r="S7" s="384">
        <f>R6</f>
        <v>0.13175550104688261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0.13175550104688261</v>
      </c>
      <c r="S8" s="384">
        <f>R7</f>
        <v>0.73567706772195063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0.13175550104688261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16.055556023950764</v>
      </c>
      <c r="C12" s="366" t="s">
        <v>229</v>
      </c>
      <c r="E12" s="365"/>
      <c r="F12" s="365"/>
      <c r="J12" s="370"/>
      <c r="K12" s="379">
        <f t="array" ref="K12:M14">MMULT(K5:O7,Q5:S9)</f>
        <v>0.57593977208419767</v>
      </c>
      <c r="L12" s="380">
        <v>0.19385900133281397</v>
      </c>
      <c r="M12" s="381">
        <v>1.7359512056115082E-2</v>
      </c>
      <c r="N12" s="371"/>
      <c r="O12" s="379">
        <f t="shared" ref="O12:Q14" si="1">$B$9^2*K12</f>
        <v>0.28796988604209889</v>
      </c>
      <c r="P12" s="380">
        <f t="shared" si="1"/>
        <v>9.6929500666407015E-2</v>
      </c>
      <c r="Q12" s="381">
        <f t="shared" si="1"/>
        <v>8.6797560280575427E-3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0.19385900133281397</v>
      </c>
      <c r="L13" s="386">
        <v>0.57593977208419767</v>
      </c>
      <c r="M13" s="387">
        <v>0.19385900133281397</v>
      </c>
      <c r="N13" s="371"/>
      <c r="O13" s="385">
        <f t="shared" si="1"/>
        <v>9.6929500666407015E-2</v>
      </c>
      <c r="P13" s="386">
        <f t="shared" si="1"/>
        <v>0.28796988604209889</v>
      </c>
      <c r="Q13" s="387">
        <f t="shared" si="1"/>
        <v>9.6929500666407015E-2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1.2727949684117452</v>
      </c>
      <c r="C14" s="366" t="s">
        <v>236</v>
      </c>
      <c r="E14" s="365"/>
      <c r="F14" s="365"/>
      <c r="J14" s="370"/>
      <c r="K14" s="391">
        <v>1.7359512056115082E-2</v>
      </c>
      <c r="L14" s="392">
        <v>0.19385900133281397</v>
      </c>
      <c r="M14" s="393">
        <v>0.57593977208419767</v>
      </c>
      <c r="N14" s="371"/>
      <c r="O14" s="391">
        <f t="shared" si="1"/>
        <v>8.6797560280575427E-3</v>
      </c>
      <c r="P14" s="392">
        <f t="shared" si="1"/>
        <v>9.6929500666407015E-2</v>
      </c>
      <c r="Q14" s="393">
        <f t="shared" si="1"/>
        <v>0.28796988604209889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1.1698933796548108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3.2665267826625826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2.5723722267715372</v>
      </c>
      <c r="C17" s="366" t="s">
        <v>18</v>
      </c>
      <c r="E17" s="365"/>
      <c r="F17" s="365"/>
      <c r="J17" s="370"/>
      <c r="K17" s="379">
        <f t="shared" ref="K17:M19" si="3">O12+S12</f>
        <v>0.29018278345295917</v>
      </c>
      <c r="L17" s="380">
        <f t="shared" si="3"/>
        <v>9.6929500666407015E-2</v>
      </c>
      <c r="M17" s="381">
        <f t="shared" si="3"/>
        <v>8.6797560280575427E-3</v>
      </c>
      <c r="N17" s="371"/>
      <c r="O17" s="367">
        <f t="array" ref="O17:Q19">MINVERSE(K17:M19)</f>
        <v>3.9119463466024031</v>
      </c>
      <c r="P17" s="368">
        <v>-1.4268164315124066</v>
      </c>
      <c r="Q17" s="369">
        <v>0.35958668231148744</v>
      </c>
      <c r="R17" s="371"/>
      <c r="S17" s="400">
        <f>$B$9^2*M5</f>
        <v>6.5877750523441317E-2</v>
      </c>
      <c r="T17" s="371"/>
      <c r="U17" s="401">
        <f t="array" ref="U17:U19">MMULT(O17:Q19,S17:S19)</f>
        <v>-0.24343907702484355</v>
      </c>
      <c r="V17" s="371"/>
      <c r="W17" s="401">
        <f>U17/$U$18</f>
        <v>-0.17020840022513961</v>
      </c>
      <c r="X17" s="375"/>
    </row>
    <row r="18" spans="1:26" ht="15">
      <c r="A18" s="441" t="s">
        <v>259</v>
      </c>
      <c r="B18" s="365">
        <f ca="1">-10*LOG(1-2*I191)-B17</f>
        <v>-2.2944473366679929E-2</v>
      </c>
      <c r="C18" s="366" t="s">
        <v>18</v>
      </c>
      <c r="E18" s="365"/>
      <c r="F18" s="365"/>
      <c r="J18" s="370"/>
      <c r="K18" s="385">
        <f t="shared" si="3"/>
        <v>9.6929500666407015E-2</v>
      </c>
      <c r="L18" s="386">
        <f t="shared" si="3"/>
        <v>0.29018278345295917</v>
      </c>
      <c r="M18" s="387">
        <f t="shared" si="3"/>
        <v>9.6929500666407015E-2</v>
      </c>
      <c r="N18" s="371"/>
      <c r="O18" s="370">
        <v>-1.4268164315124063</v>
      </c>
      <c r="P18" s="371">
        <v>4.3993003075773149</v>
      </c>
      <c r="Q18" s="375">
        <v>-1.4268164315124063</v>
      </c>
      <c r="R18" s="371"/>
      <c r="S18" s="403">
        <f>$B$9^2*M6</f>
        <v>0.36783853386097537</v>
      </c>
      <c r="T18" s="371"/>
      <c r="U18" s="401">
        <v>1.4302412613175353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-1.2543427729028611</v>
      </c>
      <c r="C19" s="366" t="s">
        <v>18</v>
      </c>
      <c r="E19" s="365"/>
      <c r="F19" s="365"/>
      <c r="J19" s="370"/>
      <c r="K19" s="391">
        <f t="shared" si="3"/>
        <v>8.6797560280575427E-3</v>
      </c>
      <c r="L19" s="392">
        <f t="shared" si="3"/>
        <v>9.6929500666407015E-2</v>
      </c>
      <c r="M19" s="393">
        <f t="shared" si="3"/>
        <v>0.29018278345295917</v>
      </c>
      <c r="N19" s="371"/>
      <c r="O19" s="397">
        <v>0.35958668231148744</v>
      </c>
      <c r="P19" s="398">
        <v>-1.4268164315124063</v>
      </c>
      <c r="Q19" s="399">
        <v>3.9119463466024027</v>
      </c>
      <c r="R19" s="371"/>
      <c r="S19" s="404">
        <f>$B$9^2*M7</f>
        <v>6.5877750523441317E-2</v>
      </c>
      <c r="T19" s="371"/>
      <c r="U19" s="402">
        <v>-0.24343907702484341</v>
      </c>
      <c r="V19" s="371"/>
      <c r="W19" s="402">
        <f>U19/$U$18</f>
        <v>-0.17020840022513953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1.2519691219497231</v>
      </c>
      <c r="C21" s="365"/>
      <c r="E21" s="365"/>
      <c r="F21" s="365"/>
      <c r="J21" s="370"/>
      <c r="K21" s="405" t="s">
        <v>245</v>
      </c>
      <c r="L21" s="406">
        <f>W17</f>
        <v>-0.17020840022513961</v>
      </c>
      <c r="M21" s="406">
        <f>W18</f>
        <v>1</v>
      </c>
      <c r="N21" s="407">
        <f>W19</f>
        <v>-0.17020840022513953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0.82055103865204848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1.1946057421052814E-8</v>
      </c>
      <c r="C26" s="386">
        <f>0.5*SIGN(2*A26+$B$6)*ERF((2.563*(ABS(2*A26+$B$6)))/(2*SQRT(2)*$B$7))-0.5*SIGN(2*A26-$B$6)*ERF((2.563*(ABS(2*A26-$B$6)))/(2*SQRT(2)*$B$7))</f>
        <v>4.0595314608188326E-4</v>
      </c>
      <c r="D26" s="401">
        <f>0.5*SIGN(2*(A26+$B$6)+$B$6)*ERF((2.563*(ABS(2*(A26+$B$6)+$B$6)))/(2*SQRT(2)*$B$7))-0.5*SIGN(2*(A26+$B$6)-$B$6)*ERF((2.563*(ABS(2*(A26+$B$6)-$B$6)))/(2*SQRT(2)*$B$7))</f>
        <v>0.13175550104688261</v>
      </c>
      <c r="E26" s="386">
        <f t="shared" ref="E26:E57" si="4">C26+$B$13*B26+$B$13*D26</f>
        <v>-1.3713462127534447E-2</v>
      </c>
      <c r="F26" s="401">
        <f t="shared" ref="F26:F89" si="5">$B$14*E26</f>
        <v>-1.745442559543087E-2</v>
      </c>
      <c r="G26" s="403">
        <f>F66</f>
        <v>6.7297865380601785E-2</v>
      </c>
      <c r="H26" s="403">
        <f>1-G26</f>
        <v>0.93270213461939822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2.7755575615628914E-15</v>
      </c>
      <c r="N26" s="386">
        <f>0.5*SIGN(2*L26+$B$6)*ERF((2.563*(ABS(2*L26+$B$6)))/(2*SQRT(2)*$B$7))-0.5*SIGN(2*L26-$B$6)*ERF((2.563*(ABS(2*L26-$B$6)))/(2*SQRT(2)*$B$7))</f>
        <v>1.1946057421052814E-8</v>
      </c>
      <c r="O26" s="401">
        <f>0.5*SIGN(2*(L26+$B$6)+$B$6)*ERF((2.563*(ABS(2*(L26+$B$6)+$B$6)))/(2*SQRT(2)*$B$7))-0.5*SIGN(2*(L26+$B$6)-$B$6)*ERF((2.563*(ABS(2*(L26+$B$6)-$B$6)))/(2*SQRT(2)*$B$7))</f>
        <v>4.0595314608188326E-4</v>
      </c>
      <c r="P26" s="386">
        <f>N26+$B$13*M26+$B$13*O26</f>
        <v>-4.3491516689579645E-5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1.644171598869093E-8</v>
      </c>
      <c r="C27" s="386">
        <f t="shared" ref="C27:C90" si="7">0.5*SIGN(2*A27+$B$6)*ERF((2.563*(ABS(2*A27+$B$6)))/(2*SQRT(2)*$B$7))-0.5*SIGN(2*A27-$B$6)*ERF((2.563*(ABS(2*A27-$B$6)))/(2*SQRT(2)*$B$7))</f>
        <v>4.9581086604327806E-4</v>
      </c>
      <c r="D27" s="401">
        <f t="shared" ref="D27:D90" si="8">0.5*SIGN(2*(A27+$B$6)+$B$6)*ERF((2.563*(ABS(2*(A27+$B$6)+$B$6)))/(2*SQRT(2)*$B$7))-0.5*SIGN(2*(A27+$B$6)-$B$6)*ERF((2.563*(ABS(2*(A27+$B$6)-$B$6)))/(2*SQRT(2)*$B$7))</f>
        <v>0.14398091187136924</v>
      </c>
      <c r="E27" s="386">
        <f t="shared" si="4"/>
        <v>-1.4933725797383971E-2</v>
      </c>
      <c r="F27" s="401">
        <f t="shared" si="5"/>
        <v>-1.9007571054550997E-2</v>
      </c>
      <c r="G27" s="403">
        <f t="shared" ref="G27:G90" si="9">F67</f>
        <v>8.294747940497324E-2</v>
      </c>
      <c r="H27" s="403">
        <f t="shared" ref="H27:H90" si="10">1-G27</f>
        <v>0.91705252059502673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4.3298697960381105E-15</v>
      </c>
      <c r="N27" s="386">
        <f t="shared" ref="N27:N90" si="12">0.5*SIGN(2*L27+$B$6)*ERF((2.563*(ABS(2*L27+$B$6)))/(2*SQRT(2)*$B$7))-0.5*SIGN(2*L27-$B$6)*ERF((2.563*(ABS(2*L27-$B$6)))/(2*SQRT(2)*$B$7))</f>
        <v>1.644171598869093E-8</v>
      </c>
      <c r="O27" s="401">
        <f t="shared" ref="O27:O90" si="13">0.5*SIGN(2*(L27+$B$6)+$B$6)*ERF((2.563*(ABS(2*(L27+$B$6)+$B$6)))/(2*SQRT(2)*$B$7))-0.5*SIGN(2*(L27+$B$6)-$B$6)*ERF((2.563*(ABS(2*(L27+$B$6)-$B$6)))/(2*SQRT(2)*$B$7))</f>
        <v>4.9581086604327806E-4</v>
      </c>
      <c r="P27" s="386">
        <f t="shared" ref="P27:P90" si="14">N27+$B$13*M27+$B$13*O27</f>
        <v>-5.3116511553850215E-5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2.256078907025838E-8</v>
      </c>
      <c r="C28" s="386">
        <f t="shared" si="7"/>
        <v>6.0379175913521932E-4</v>
      </c>
      <c r="D28" s="401">
        <f t="shared" si="8"/>
        <v>0.15693886138940566</v>
      </c>
      <c r="E28" s="386">
        <f t="shared" si="4"/>
        <v>-1.6214368063819713E-2</v>
      </c>
      <c r="F28" s="401">
        <f t="shared" si="5"/>
        <v>-2.0637566087605821E-2</v>
      </c>
      <c r="G28" s="403">
        <f t="shared" si="9"/>
        <v>9.9729297295775843E-2</v>
      </c>
      <c r="H28" s="403">
        <f t="shared" si="10"/>
        <v>0.90027070270422416</v>
      </c>
      <c r="I28" s="403"/>
      <c r="J28" s="375"/>
      <c r="L28" s="385">
        <v>-2.95</v>
      </c>
      <c r="M28" s="401">
        <f t="shared" si="11"/>
        <v>6.7168492989821971E-15</v>
      </c>
      <c r="N28" s="386">
        <f t="shared" si="12"/>
        <v>2.256078907025838E-8</v>
      </c>
      <c r="O28" s="401">
        <f t="shared" si="13"/>
        <v>6.0379175913521932E-4</v>
      </c>
      <c r="P28" s="386">
        <f t="shared" si="14"/>
        <v>-6.4682030255777621E-5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3.0863606892417295E-8</v>
      </c>
      <c r="C29" s="386">
        <f t="shared" si="7"/>
        <v>7.3314746951597121E-4</v>
      </c>
      <c r="D29" s="401">
        <f t="shared" si="8"/>
        <v>0.17062875127385196</v>
      </c>
      <c r="E29" s="386">
        <f t="shared" si="4"/>
        <v>-1.7552073223748552E-2</v>
      </c>
      <c r="F29" s="401">
        <f t="shared" si="5"/>
        <v>-2.2340190484381676E-2</v>
      </c>
      <c r="G29" s="403">
        <f t="shared" si="9"/>
        <v>0.11764045674646625</v>
      </c>
      <c r="H29" s="403">
        <f t="shared" si="10"/>
        <v>0.88235954325353372</v>
      </c>
      <c r="I29" s="403"/>
      <c r="J29" s="375"/>
      <c r="L29" s="385">
        <v>-2.9249999999999998</v>
      </c>
      <c r="M29" s="401">
        <f t="shared" si="11"/>
        <v>1.0325074129013956E-14</v>
      </c>
      <c r="N29" s="386">
        <f t="shared" si="12"/>
        <v>3.0863606892417295E-8</v>
      </c>
      <c r="O29" s="401">
        <f t="shared" si="13"/>
        <v>7.3314746951597121E-4</v>
      </c>
      <c r="P29" s="386">
        <f t="shared" si="14"/>
        <v>-7.8535970857160933E-5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4.2094464580699764E-8</v>
      </c>
      <c r="C30" s="386">
        <f t="shared" si="7"/>
        <v>8.8762716849949408E-4</v>
      </c>
      <c r="D30" s="401">
        <f t="shared" si="8"/>
        <v>0.18504481890088431</v>
      </c>
      <c r="E30" s="386">
        <f t="shared" si="4"/>
        <v>-1.8942474641220907E-2</v>
      </c>
      <c r="F30" s="401">
        <f t="shared" si="5"/>
        <v>-2.4109886412613048E-2</v>
      </c>
      <c r="G30" s="403">
        <f t="shared" si="9"/>
        <v>0.13667036307433442</v>
      </c>
      <c r="H30" s="403">
        <f t="shared" si="10"/>
        <v>0.86332963692566556</v>
      </c>
      <c r="I30" s="403"/>
      <c r="J30" s="375"/>
      <c r="L30" s="385">
        <v>-2.9</v>
      </c>
      <c r="M30" s="401">
        <f t="shared" si="11"/>
        <v>1.5931700403370996E-14</v>
      </c>
      <c r="N30" s="386">
        <f t="shared" si="12"/>
        <v>4.2094464580699764E-8</v>
      </c>
      <c r="O30" s="401">
        <f t="shared" si="13"/>
        <v>8.8762716849949408E-4</v>
      </c>
      <c r="P30" s="386">
        <f t="shared" si="14"/>
        <v>-9.5079364332252141E-5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5.7238718598195959E-8</v>
      </c>
      <c r="C31" s="386">
        <f t="shared" si="7"/>
        <v>1.0715367199990444E-3</v>
      </c>
      <c r="D31" s="401">
        <f t="shared" si="8"/>
        <v>0.20017583625314977</v>
      </c>
      <c r="E31" s="386">
        <f t="shared" si="4"/>
        <v>-2.038006332143778E-2</v>
      </c>
      <c r="F31" s="401">
        <f t="shared" si="5"/>
        <v>-2.5939642051438765E-2</v>
      </c>
      <c r="G31" s="403">
        <f t="shared" si="9"/>
        <v>0.15680031796870847</v>
      </c>
      <c r="H31" s="403">
        <f t="shared" si="10"/>
        <v>0.84319968203129148</v>
      </c>
      <c r="I31" s="403"/>
      <c r="J31" s="375"/>
      <c r="L31" s="385">
        <v>-2.875</v>
      </c>
      <c r="M31" s="401">
        <f t="shared" si="11"/>
        <v>2.4480417692984702E-14</v>
      </c>
      <c r="N31" s="386">
        <f t="shared" si="12"/>
        <v>5.7238718598195959E-8</v>
      </c>
      <c r="O31" s="401">
        <f t="shared" si="13"/>
        <v>1.0715367199990444E-3</v>
      </c>
      <c r="P31" s="386">
        <f t="shared" si="14"/>
        <v>-1.1477265786228794E-4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7.7596497616294613E-8</v>
      </c>
      <c r="C32" s="386">
        <f t="shared" si="7"/>
        <v>1.2898017465196032E-3</v>
      </c>
      <c r="D32" s="401">
        <f t="shared" si="8"/>
        <v>0.21600485441139244</v>
      </c>
      <c r="E32" s="386">
        <f t="shared" si="4"/>
        <v>-2.1858097471421156E-2</v>
      </c>
      <c r="F32" s="401">
        <f t="shared" si="5"/>
        <v>-2.7820876480678339E-2</v>
      </c>
      <c r="G32" s="403">
        <f t="shared" si="9"/>
        <v>0.17800321364137112</v>
      </c>
      <c r="H32" s="403">
        <f t="shared" si="10"/>
        <v>0.82199678635862883</v>
      </c>
      <c r="I32" s="403"/>
      <c r="J32" s="375"/>
      <c r="L32" s="385">
        <v>-2.85</v>
      </c>
      <c r="M32" s="401">
        <f t="shared" si="11"/>
        <v>3.7525538232330291E-14</v>
      </c>
      <c r="N32" s="386">
        <f t="shared" si="12"/>
        <v>7.7596497616294613E-8</v>
      </c>
      <c r="O32" s="401">
        <f t="shared" si="13"/>
        <v>1.2898017465196032E-3</v>
      </c>
      <c r="P32" s="386">
        <f t="shared" si="14"/>
        <v>-1.3814239951311287E-4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1.048775081780029E-7</v>
      </c>
      <c r="C33" s="386">
        <f t="shared" si="7"/>
        <v>1.5480342719900175E-3</v>
      </c>
      <c r="D33" s="401">
        <f t="shared" si="8"/>
        <v>0.23250899962527277</v>
      </c>
      <c r="E33" s="386">
        <f t="shared" si="4"/>
        <v>-2.3368514013525223E-2</v>
      </c>
      <c r="F33" s="401">
        <f t="shared" si="5"/>
        <v>-2.974332705567426E-2</v>
      </c>
      <c r="G33" s="403">
        <f t="shared" si="9"/>
        <v>0.20024329992881237</v>
      </c>
      <c r="H33" s="403">
        <f t="shared" si="10"/>
        <v>0.7997567000711876</v>
      </c>
      <c r="I33" s="403"/>
      <c r="J33" s="375"/>
      <c r="L33" s="385">
        <v>-2.8250000000000002</v>
      </c>
      <c r="M33" s="401">
        <f t="shared" si="11"/>
        <v>5.7287508070658077E-14</v>
      </c>
      <c r="N33" s="386">
        <f t="shared" si="12"/>
        <v>1.048775081780029E-7</v>
      </c>
      <c r="O33" s="401">
        <f t="shared" si="13"/>
        <v>1.5480342719900175E-3</v>
      </c>
      <c r="P33" s="386">
        <f t="shared" si="14"/>
        <v>-1.6578828512553626E-4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1.4132251680010199E-7</v>
      </c>
      <c r="C34" s="386">
        <f t="shared" si="7"/>
        <v>1.8526024827205667E-3</v>
      </c>
      <c r="D34" s="401">
        <f t="shared" si="8"/>
        <v>0.24965932632380602</v>
      </c>
      <c r="E34" s="386">
        <f t="shared" si="4"/>
        <v>-2.4901843085544179E-2</v>
      </c>
      <c r="F34" s="401">
        <f t="shared" si="5"/>
        <v>-3.1694940583459438E-2</v>
      </c>
      <c r="G34" s="403">
        <f t="shared" si="9"/>
        <v>0.22347603106736919</v>
      </c>
      <c r="H34" s="403">
        <f t="shared" si="10"/>
        <v>0.77652396893263087</v>
      </c>
      <c r="I34" s="403"/>
      <c r="J34" s="375"/>
      <c r="L34" s="385">
        <v>-2.8</v>
      </c>
      <c r="M34" s="401">
        <f t="shared" si="11"/>
        <v>8.7152507433074788E-14</v>
      </c>
      <c r="N34" s="386">
        <f t="shared" si="12"/>
        <v>1.4132251680010199E-7</v>
      </c>
      <c r="O34" s="401">
        <f t="shared" si="13"/>
        <v>1.8526024827205667E-3</v>
      </c>
      <c r="P34" s="386">
        <f t="shared" si="14"/>
        <v>-1.9839051267932163E-4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1.8985843008856307E-7</v>
      </c>
      <c r="C35" s="386">
        <f t="shared" si="7"/>
        <v>2.2107029980548698E-3</v>
      </c>
      <c r="D35" s="401">
        <f t="shared" si="8"/>
        <v>0.26742073166312752</v>
      </c>
      <c r="E35" s="386">
        <f t="shared" si="4"/>
        <v>-2.6447126629297102E-2</v>
      </c>
      <c r="F35" s="401">
        <f t="shared" si="5"/>
        <v>-3.3661769702717628E-2</v>
      </c>
      <c r="G35" s="403">
        <f t="shared" si="9"/>
        <v>0.2476479978602058</v>
      </c>
      <c r="H35" s="403">
        <f t="shared" si="10"/>
        <v>0.75235200213979425</v>
      </c>
      <c r="I35" s="403"/>
      <c r="J35" s="375"/>
      <c r="L35" s="385">
        <v>-2.7749999999999999</v>
      </c>
      <c r="M35" s="401">
        <f t="shared" si="11"/>
        <v>1.322830733840874E-13</v>
      </c>
      <c r="N35" s="386">
        <f t="shared" si="12"/>
        <v>1.8985843008856307E-7</v>
      </c>
      <c r="O35" s="401">
        <f t="shared" si="13"/>
        <v>2.2107029980548698E-3</v>
      </c>
      <c r="P35" s="386">
        <f t="shared" si="14"/>
        <v>-2.3671737200743899E-4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2.542955173656658E-7</v>
      </c>
      <c r="C36" s="386">
        <f t="shared" si="7"/>
        <v>2.6304348791228449E-3</v>
      </c>
      <c r="D36" s="401">
        <f t="shared" si="8"/>
        <v>0.28575193532897053</v>
      </c>
      <c r="E36" s="386">
        <f t="shared" si="4"/>
        <v>-2.7991842238567832E-2</v>
      </c>
      <c r="F36" s="401">
        <f t="shared" si="5"/>
        <v>-3.5627875957824497E-2</v>
      </c>
      <c r="G36" s="403">
        <f t="shared" si="9"/>
        <v>0.2726969497976911</v>
      </c>
      <c r="H36" s="403">
        <f t="shared" si="10"/>
        <v>0.7273030502023089</v>
      </c>
      <c r="I36" s="403"/>
      <c r="J36" s="375"/>
      <c r="L36" s="385">
        <v>-2.75</v>
      </c>
      <c r="M36" s="401">
        <f t="shared" si="11"/>
        <v>2.0006218903745321E-13</v>
      </c>
      <c r="N36" s="386">
        <f t="shared" si="12"/>
        <v>2.542955173656658E-7</v>
      </c>
      <c r="O36" s="401">
        <f t="shared" si="13"/>
        <v>2.6304348791228449E-3</v>
      </c>
      <c r="P36" s="386">
        <f t="shared" si="14"/>
        <v>-2.816329786292205E-4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3.3957727424427375E-7</v>
      </c>
      <c r="C37" s="386">
        <f t="shared" si="7"/>
        <v>3.120874429411391E-3</v>
      </c>
      <c r="D37" s="401">
        <f t="shared" si="8"/>
        <v>0.30460552733195673</v>
      </c>
      <c r="E37" s="386">
        <f t="shared" si="4"/>
        <v>-2.9521833507233322E-2</v>
      </c>
      <c r="F37" s="401">
        <f t="shared" si="5"/>
        <v>-3.7575241146295839E-2</v>
      </c>
      <c r="G37" s="403">
        <f t="shared" si="9"/>
        <v>0.2985519104034588</v>
      </c>
      <c r="H37" s="403">
        <f t="shared" si="10"/>
        <v>0.70144808959654115</v>
      </c>
      <c r="I37" s="403"/>
      <c r="J37" s="375"/>
      <c r="L37" s="385">
        <v>-2.7250000000000001</v>
      </c>
      <c r="M37" s="401">
        <f t="shared" si="11"/>
        <v>3.0175861809311755E-13</v>
      </c>
      <c r="N37" s="386">
        <f t="shared" si="12"/>
        <v>3.3957727424427375E-7</v>
      </c>
      <c r="O37" s="401">
        <f t="shared" si="13"/>
        <v>3.120874429411391E-3</v>
      </c>
      <c r="P37" s="386">
        <f t="shared" si="14"/>
        <v>-3.3410503979685821E-4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4.5209577087534925E-7</v>
      </c>
      <c r="C38" s="386">
        <f t="shared" si="7"/>
        <v>3.6921496572371315E-3</v>
      </c>
      <c r="D38" s="401">
        <f t="shared" si="8"/>
        <v>0.32392808547750418</v>
      </c>
      <c r="E38" s="386">
        <f t="shared" si="4"/>
        <v>-3.1021248189101003E-2</v>
      </c>
      <c r="F38" s="401">
        <f t="shared" si="5"/>
        <v>-3.9483688608939721E-2</v>
      </c>
      <c r="G38" s="403">
        <f t="shared" si="9"/>
        <v>0.32513338768555289</v>
      </c>
      <c r="H38" s="403">
        <f t="shared" si="10"/>
        <v>0.67486661231444711</v>
      </c>
      <c r="I38" s="403"/>
      <c r="J38" s="375"/>
      <c r="L38" s="385">
        <v>-2.7</v>
      </c>
      <c r="M38" s="401">
        <f t="shared" si="11"/>
        <v>4.5363712786183896E-13</v>
      </c>
      <c r="N38" s="386">
        <f t="shared" si="12"/>
        <v>4.5209577087534925E-7</v>
      </c>
      <c r="O38" s="401">
        <f t="shared" si="13"/>
        <v>3.6921496572371315E-3</v>
      </c>
      <c r="P38" s="386">
        <f t="shared" si="14"/>
        <v>-3.9521251882532546E-4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6.0008811342271429E-7</v>
      </c>
      <c r="C39" s="386">
        <f t="shared" si="7"/>
        <v>4.3555130809662113E-3</v>
      </c>
      <c r="D39" s="401">
        <f t="shared" si="8"/>
        <v>0.34366036308351389</v>
      </c>
      <c r="E39" s="386">
        <f t="shared" si="4"/>
        <v>-3.2472485551707155E-2</v>
      </c>
      <c r="F39" s="401">
        <f t="shared" si="5"/>
        <v>-4.1330816222035958E-2</v>
      </c>
      <c r="G39" s="403">
        <f t="shared" si="9"/>
        <v>0.35235368010759616</v>
      </c>
      <c r="H39" s="403">
        <f t="shared" si="10"/>
        <v>0.64764631989240384</v>
      </c>
      <c r="I39" s="403"/>
      <c r="J39" s="375"/>
      <c r="L39" s="385">
        <v>-2.6749999999999998</v>
      </c>
      <c r="M39" s="401">
        <f t="shared" si="11"/>
        <v>6.7995609143167712E-13</v>
      </c>
      <c r="N39" s="386">
        <f t="shared" si="12"/>
        <v>6.0008811342271429E-7</v>
      </c>
      <c r="O39" s="401">
        <f t="shared" si="13"/>
        <v>4.3555130809662113E-3</v>
      </c>
      <c r="P39" s="386">
        <f t="shared" si="14"/>
        <v>-4.6615304071182716E-4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7.9413295839270148E-7</v>
      </c>
      <c r="C40" s="386">
        <f t="shared" si="7"/>
        <v>5.1234113670184378E-3</v>
      </c>
      <c r="D40" s="401">
        <f t="shared" si="8"/>
        <v>0.36373754638454492</v>
      </c>
      <c r="E40" s="386">
        <f t="shared" si="4"/>
        <v>-3.3856154375918546E-2</v>
      </c>
      <c r="F40" s="401">
        <f t="shared" si="5"/>
        <v>-4.3091942939440415E-2</v>
      </c>
      <c r="G40" s="403">
        <f t="shared" si="9"/>
        <v>0.38011727699380726</v>
      </c>
      <c r="H40" s="403">
        <f t="shared" si="10"/>
        <v>0.61988272300619274</v>
      </c>
      <c r="I40" s="403"/>
      <c r="J40" s="375"/>
      <c r="L40" s="385">
        <v>-2.65</v>
      </c>
      <c r="M40" s="401">
        <f t="shared" si="11"/>
        <v>1.0160761121369433E-12</v>
      </c>
      <c r="N40" s="386">
        <f t="shared" si="12"/>
        <v>7.9413295839270148E-7</v>
      </c>
      <c r="O40" s="401">
        <f t="shared" si="13"/>
        <v>5.1234113670184378E-3</v>
      </c>
      <c r="P40" s="386">
        <f t="shared" si="14"/>
        <v>-5.4824985829169098E-4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1.0477699038946575E-6</v>
      </c>
      <c r="C41" s="386">
        <f t="shared" si="7"/>
        <v>6.0095501031210974E-3</v>
      </c>
      <c r="D41" s="401">
        <f t="shared" si="8"/>
        <v>0.38408957992852877</v>
      </c>
      <c r="E41" s="386">
        <f t="shared" si="4"/>
        <v>-3.515104311978811E-2</v>
      </c>
      <c r="F41" s="401">
        <f t="shared" si="5"/>
        <v>-4.4740070817290603E-2</v>
      </c>
      <c r="G41" s="403">
        <f t="shared" si="9"/>
        <v>0.40832135078060844</v>
      </c>
      <c r="H41" s="403">
        <f t="shared" si="10"/>
        <v>0.59167864921939151</v>
      </c>
      <c r="I41" s="403"/>
      <c r="J41" s="375"/>
      <c r="L41" s="385">
        <v>-2.625</v>
      </c>
      <c r="M41" s="401">
        <f t="shared" si="11"/>
        <v>1.5136780717739384E-12</v>
      </c>
      <c r="N41" s="386">
        <f t="shared" si="12"/>
        <v>1.0477699038946575E-6</v>
      </c>
      <c r="O41" s="401">
        <f t="shared" si="13"/>
        <v>6.0095501031210974E-3</v>
      </c>
      <c r="P41" s="386">
        <f t="shared" si="14"/>
        <v>-6.4295817419264968E-4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1.378269137985999E-6</v>
      </c>
      <c r="C42" s="386">
        <f t="shared" si="7"/>
        <v>7.0289518303978116E-3</v>
      </c>
      <c r="D42" s="401">
        <f t="shared" si="8"/>
        <v>0.40464155716894729</v>
      </c>
      <c r="E42" s="386">
        <f t="shared" si="4"/>
        <v>-3.6334103826268255E-2</v>
      </c>
      <c r="F42" s="401">
        <f t="shared" si="5"/>
        <v>-4.6245864531824173E-2</v>
      </c>
      <c r="G42" s="403">
        <f t="shared" si="9"/>
        <v>0.43685633706351806</v>
      </c>
      <c r="H42" s="403">
        <f t="shared" si="10"/>
        <v>0.56314366293648188</v>
      </c>
      <c r="I42" s="403"/>
      <c r="J42" s="375"/>
      <c r="L42" s="385">
        <v>-2.6</v>
      </c>
      <c r="M42" s="401">
        <f t="shared" si="11"/>
        <v>2.2480906025634795E-12</v>
      </c>
      <c r="N42" s="386">
        <f t="shared" si="12"/>
        <v>1.378269137985999E-6</v>
      </c>
      <c r="O42" s="401">
        <f t="shared" si="13"/>
        <v>7.0289518303978116E-3</v>
      </c>
      <c r="P42" s="386">
        <f t="shared" si="14"/>
        <v>-7.5187059012372828E-4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1.8075840135800547E-6</v>
      </c>
      <c r="C43" s="386">
        <f t="shared" si="7"/>
        <v>8.1980052937909442E-3</v>
      </c>
      <c r="D43" s="401">
        <f t="shared" si="8"/>
        <v>0.42531417240866287</v>
      </c>
      <c r="E43" s="386">
        <f t="shared" si="4"/>
        <v>-3.7380451406867007E-2</v>
      </c>
      <c r="F43" s="401">
        <f t="shared" si="5"/>
        <v>-4.7577650467620067E-2</v>
      </c>
      <c r="G43" s="403">
        <f t="shared" si="9"/>
        <v>0.46560659699731421</v>
      </c>
      <c r="H43" s="403">
        <f t="shared" si="10"/>
        <v>0.53439340300268579</v>
      </c>
      <c r="I43" s="403"/>
      <c r="J43" s="375"/>
      <c r="L43" s="385">
        <v>-2.5750000000000002</v>
      </c>
      <c r="M43" s="401">
        <f t="shared" si="11"/>
        <v>3.3286151612799131E-12</v>
      </c>
      <c r="N43" s="386">
        <f t="shared" si="12"/>
        <v>1.8075840135800547E-6</v>
      </c>
      <c r="O43" s="401">
        <f t="shared" si="13"/>
        <v>8.1980052937908887E-3</v>
      </c>
      <c r="P43" s="386">
        <f t="shared" si="14"/>
        <v>-8.7672143216154647E-4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2.3635253296738767E-6</v>
      </c>
      <c r="C44" s="386">
        <f t="shared" si="7"/>
        <v>9.5345037276216016E-3</v>
      </c>
      <c r="D44" s="401">
        <f t="shared" si="8"/>
        <v>0.44602422928641322</v>
      </c>
      <c r="E44" s="386">
        <f t="shared" si="4"/>
        <v>-3.826337997324962E-2</v>
      </c>
      <c r="F44" s="401">
        <f t="shared" si="5"/>
        <v>-4.8701437504378851E-2</v>
      </c>
      <c r="G44" s="403">
        <f t="shared" si="9"/>
        <v>0.49445115532408823</v>
      </c>
      <c r="H44" s="403">
        <f t="shared" si="10"/>
        <v>0.50554884467591177</v>
      </c>
      <c r="I44" s="403"/>
      <c r="J44" s="375"/>
      <c r="L44" s="385">
        <v>-2.5499999999999998</v>
      </c>
      <c r="M44" s="401">
        <f t="shared" si="11"/>
        <v>4.9135140400835553E-12</v>
      </c>
      <c r="N44" s="386">
        <f t="shared" si="12"/>
        <v>2.3635253296738767E-6</v>
      </c>
      <c r="O44" s="401">
        <f t="shared" si="13"/>
        <v>9.5345037276216016E-3</v>
      </c>
      <c r="P44" s="386">
        <f t="shared" si="14"/>
        <v>-1.0193896792950294E-3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3.0812031045490684E-6</v>
      </c>
      <c r="C45" s="386">
        <f t="shared" si="7"/>
        <v>1.1057669878770326E-2</v>
      </c>
      <c r="D45" s="401">
        <f t="shared" si="8"/>
        <v>0.46668520013581338</v>
      </c>
      <c r="E45" s="386">
        <f t="shared" si="4"/>
        <v>-3.8954397911573721E-2</v>
      </c>
      <c r="F45" s="401">
        <f t="shared" si="5"/>
        <v>-4.9580961659360032E-2</v>
      </c>
      <c r="G45" s="403">
        <f t="shared" si="9"/>
        <v>0.52326450615847631</v>
      </c>
      <c r="H45" s="403">
        <f t="shared" si="10"/>
        <v>0.47673549384152369</v>
      </c>
      <c r="I45" s="403"/>
      <c r="J45" s="375"/>
      <c r="L45" s="385">
        <v>-2.5249999999999999</v>
      </c>
      <c r="M45" s="401">
        <f t="shared" si="11"/>
        <v>7.2308270482324133E-12</v>
      </c>
      <c r="N45" s="386">
        <f t="shared" si="12"/>
        <v>3.0812031045490684E-6</v>
      </c>
      <c r="O45" s="401">
        <f t="shared" si="13"/>
        <v>1.1057669878770326E-2</v>
      </c>
      <c r="P45" s="386">
        <f t="shared" si="14"/>
        <v>-1.1819002032323377E-3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4.0047895981110138E-6</v>
      </c>
      <c r="C46" s="386">
        <f t="shared" si="7"/>
        <v>1.2788165391187045E-2</v>
      </c>
      <c r="D46" s="401">
        <f t="shared" si="8"/>
        <v>0.48720782980860616</v>
      </c>
      <c r="E46" s="386">
        <f t="shared" si="4"/>
        <v>-3.9423283394877259E-2</v>
      </c>
      <c r="F46" s="401">
        <f t="shared" si="5"/>
        <v>-5.0177756743270081E-2</v>
      </c>
      <c r="G46" s="403">
        <f t="shared" si="9"/>
        <v>0.5519174776782384</v>
      </c>
      <c r="H46" s="403">
        <f t="shared" si="10"/>
        <v>0.4480825223217616</v>
      </c>
      <c r="I46" s="403"/>
      <c r="J46" s="375"/>
      <c r="L46" s="385">
        <v>-2.5</v>
      </c>
      <c r="M46" s="401">
        <f t="shared" si="11"/>
        <v>1.0608680600654452E-11</v>
      </c>
      <c r="N46" s="386">
        <f t="shared" si="12"/>
        <v>4.0047895981110138E-6</v>
      </c>
      <c r="O46" s="401">
        <f t="shared" si="13"/>
        <v>1.2788165391187045E-2</v>
      </c>
      <c r="P46" s="386">
        <f t="shared" si="14"/>
        <v>-1.3664230110611423E-3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5.1896663439965351E-6</v>
      </c>
      <c r="C47" s="386">
        <f t="shared" si="7"/>
        <v>1.4748082139390162E-2</v>
      </c>
      <c r="D47" s="401">
        <f t="shared" si="8"/>
        <v>0.50750077695382978</v>
      </c>
      <c r="E47" s="386">
        <f t="shared" si="4"/>
        <v>-3.9638162001545837E-2</v>
      </c>
      <c r="F47" s="401">
        <f t="shared" si="5"/>
        <v>-5.0451253152657173E-2</v>
      </c>
      <c r="G47" s="403">
        <f t="shared" si="9"/>
        <v>0.5802781460721208</v>
      </c>
      <c r="H47" s="403">
        <f t="shared" si="10"/>
        <v>0.4197218539278792</v>
      </c>
      <c r="I47" s="403"/>
      <c r="J47" s="375"/>
      <c r="L47" s="385">
        <v>-2.4750000000000001</v>
      </c>
      <c r="M47" s="401">
        <f t="shared" si="11"/>
        <v>1.5516976592522269E-11</v>
      </c>
      <c r="N47" s="386">
        <f t="shared" si="12"/>
        <v>5.1896663439965351E-6</v>
      </c>
      <c r="O47" s="401">
        <f t="shared" si="13"/>
        <v>1.4748082139390162E-2</v>
      </c>
      <c r="P47" s="386">
        <f t="shared" si="14"/>
        <v>-1.5752701694861919E-3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6.7050280312952459E-6</v>
      </c>
      <c r="C48" s="386">
        <f t="shared" si="7"/>
        <v>1.6960913112204046E-2</v>
      </c>
      <c r="D48" s="401">
        <f t="shared" si="8"/>
        <v>0.52747128529285958</v>
      </c>
      <c r="E48" s="386">
        <f t="shared" si="4"/>
        <v>-3.9565608046969833E-2</v>
      </c>
      <c r="F48" s="401">
        <f t="shared" si="5"/>
        <v>-5.0358906844334458E-2</v>
      </c>
      <c r="G48" s="403">
        <f t="shared" si="9"/>
        <v>0.60821278850016669</v>
      </c>
      <c r="H48" s="403">
        <f t="shared" si="10"/>
        <v>0.39178721149983331</v>
      </c>
      <c r="I48" s="403"/>
      <c r="J48" s="375"/>
      <c r="L48" s="385">
        <v>-2.4500000000000002</v>
      </c>
      <c r="M48" s="401">
        <f t="shared" si="11"/>
        <v>2.2627066886826697E-11</v>
      </c>
      <c r="N48" s="386">
        <f t="shared" si="12"/>
        <v>6.7050280312952459E-6</v>
      </c>
      <c r="O48" s="401">
        <f t="shared" si="13"/>
        <v>1.6960913112204046E-2</v>
      </c>
      <c r="P48" s="386">
        <f t="shared" si="14"/>
        <v>-1.8108900807460233E-3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8.6370272633917722E-6</v>
      </c>
      <c r="C49" s="386">
        <f t="shared" si="7"/>
        <v>1.9451500517639275E-2</v>
      </c>
      <c r="D49" s="401">
        <f t="shared" si="8"/>
        <v>0.54702587713240702</v>
      </c>
      <c r="E49" s="386">
        <f t="shared" si="4"/>
        <v>-3.917077113512421E-2</v>
      </c>
      <c r="F49" s="401">
        <f t="shared" si="5"/>
        <v>-4.9856360409594118E-2</v>
      </c>
      <c r="G49" s="403">
        <f t="shared" si="9"/>
        <v>0.6355868644321645</v>
      </c>
      <c r="H49" s="403">
        <f t="shared" si="10"/>
        <v>0.3644131355678355</v>
      </c>
      <c r="I49" s="403"/>
      <c r="J49" s="375"/>
      <c r="L49" s="385">
        <v>-2.4249999999999998</v>
      </c>
      <c r="M49" s="401">
        <f t="shared" si="11"/>
        <v>3.2894520440862607E-11</v>
      </c>
      <c r="N49" s="386">
        <f t="shared" si="12"/>
        <v>8.6370272633917722E-6</v>
      </c>
      <c r="O49" s="401">
        <f t="shared" si="13"/>
        <v>1.9451500517639275E-2</v>
      </c>
      <c r="P49" s="386">
        <f t="shared" si="14"/>
        <v>-2.0758587765871829E-3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1.1092556514213925E-5</v>
      </c>
      <c r="C50" s="386">
        <f t="shared" si="7"/>
        <v>2.2245958911161379E-2</v>
      </c>
      <c r="D50" s="401">
        <f t="shared" si="8"/>
        <v>0.56607106121391793</v>
      </c>
      <c r="E50" s="386">
        <f t="shared" si="4"/>
        <v>-3.8417529291386553E-2</v>
      </c>
      <c r="F50" s="401">
        <f t="shared" si="5"/>
        <v>-4.8897637980887643E-2</v>
      </c>
      <c r="G50" s="403">
        <f t="shared" si="9"/>
        <v>0.66226601454877654</v>
      </c>
      <c r="H50" s="403">
        <f t="shared" si="10"/>
        <v>0.33773398545122346</v>
      </c>
      <c r="I50" s="403"/>
      <c r="J50" s="375"/>
      <c r="L50" s="385">
        <v>-2.4</v>
      </c>
      <c r="M50" s="401">
        <f t="shared" si="11"/>
        <v>4.7675363656907166E-11</v>
      </c>
      <c r="N50" s="386">
        <f t="shared" si="12"/>
        <v>1.1092556514213925E-5</v>
      </c>
      <c r="O50" s="401">
        <f t="shared" si="13"/>
        <v>2.2245958911161379E-2</v>
      </c>
      <c r="P50" s="386">
        <f t="shared" si="14"/>
        <v>-2.3728678984572013E-3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1.4203776969090587E-5</v>
      </c>
      <c r="C51" s="386">
        <f t="shared" si="7"/>
        <v>2.5371571347180377E-2</v>
      </c>
      <c r="D51" s="401">
        <f t="shared" si="8"/>
        <v>0.58451404700389564</v>
      </c>
      <c r="E51" s="386">
        <f t="shared" si="4"/>
        <v>-3.7268669842407003E-2</v>
      </c>
      <c r="F51" s="401">
        <f t="shared" si="5"/>
        <v>-4.7435375454814181E-2</v>
      </c>
      <c r="G51" s="403">
        <f t="shared" si="9"/>
        <v>0.68811706641131798</v>
      </c>
      <c r="H51" s="403">
        <f t="shared" si="10"/>
        <v>0.31188293358868202</v>
      </c>
      <c r="I51" s="403"/>
      <c r="J51" s="375"/>
      <c r="L51" s="385">
        <v>-2.375</v>
      </c>
      <c r="M51" s="401">
        <f t="shared" si="11"/>
        <v>6.8887395787697869E-11</v>
      </c>
      <c r="N51" s="386">
        <f t="shared" si="12"/>
        <v>1.4203776969090587E-5</v>
      </c>
      <c r="O51" s="401">
        <f t="shared" si="13"/>
        <v>2.5371571347180377E-2</v>
      </c>
      <c r="P51" s="386">
        <f t="shared" si="14"/>
        <v>-2.7047090398848823E-3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1.8133518301044482E-5</v>
      </c>
      <c r="C52" s="386">
        <f t="shared" si="7"/>
        <v>2.8856656820603288E-2</v>
      </c>
      <c r="D52" s="401">
        <f t="shared" si="8"/>
        <v>0.6022634576763235</v>
      </c>
      <c r="E52" s="386">
        <f t="shared" si="4"/>
        <v>-3.5686098959088433E-2</v>
      </c>
      <c r="F52" s="401">
        <f t="shared" si="5"/>
        <v>-4.5421087197371375E-2</v>
      </c>
      <c r="G52" s="403">
        <f t="shared" si="9"/>
        <v>0.71300903631799706</v>
      </c>
      <c r="H52" s="403">
        <f t="shared" si="10"/>
        <v>0.28699096368200294</v>
      </c>
      <c r="I52" s="403"/>
      <c r="J52" s="375"/>
      <c r="L52" s="385">
        <v>-2.35</v>
      </c>
      <c r="M52" s="401">
        <f t="shared" si="11"/>
        <v>9.9234342965104361E-11</v>
      </c>
      <c r="N52" s="386">
        <f t="shared" si="12"/>
        <v>1.8133518301044482E-5</v>
      </c>
      <c r="O52" s="401">
        <f t="shared" si="13"/>
        <v>2.8856656820603288E-2</v>
      </c>
      <c r="P52" s="386">
        <f t="shared" si="14"/>
        <v>-3.0742541412672802E-3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2.3081688661885646E-5</v>
      </c>
      <c r="C53" s="386">
        <f t="shared" si="7"/>
        <v>3.2730407603288436E-2</v>
      </c>
      <c r="D53" s="401">
        <f t="shared" si="8"/>
        <v>0.6192300343122612</v>
      </c>
      <c r="E53" s="386">
        <f t="shared" si="4"/>
        <v>-3.3631080471722509E-2</v>
      </c>
      <c r="F53" s="401">
        <f t="shared" si="5"/>
        <v>-4.2805470006658915E-2</v>
      </c>
      <c r="G53" s="403">
        <f t="shared" si="9"/>
        <v>0.73681411714879452</v>
      </c>
      <c r="H53" s="403">
        <f t="shared" si="10"/>
        <v>0.26318588285120548</v>
      </c>
      <c r="I53" s="403"/>
      <c r="J53" s="375"/>
      <c r="L53" s="385">
        <v>-2.3250000000000002</v>
      </c>
      <c r="M53" s="401">
        <f t="shared" si="11"/>
        <v>1.4251494429018408E-10</v>
      </c>
      <c r="N53" s="386">
        <f t="shared" si="12"/>
        <v>2.3081688661885646E-5</v>
      </c>
      <c r="O53" s="401">
        <f t="shared" si="13"/>
        <v>3.2730407603288381E-2</v>
      </c>
      <c r="P53" s="386">
        <f t="shared" si="14"/>
        <v>-3.4844316482756637E-3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2.9292850068529663E-5</v>
      </c>
      <c r="C54" s="386">
        <f t="shared" si="7"/>
        <v>3.7022695488871271E-2</v>
      </c>
      <c r="D54" s="401">
        <f t="shared" si="8"/>
        <v>0.63532732422604488</v>
      </c>
      <c r="E54" s="386">
        <f t="shared" si="4"/>
        <v>-3.1064504200589697E-2</v>
      </c>
      <c r="F54" s="401">
        <f t="shared" si="5"/>
        <v>-3.9538744642716089E-2</v>
      </c>
      <c r="G54" s="403">
        <f t="shared" si="9"/>
        <v>0.75940864253531237</v>
      </c>
      <c r="H54" s="403">
        <f t="shared" si="10"/>
        <v>0.24059135746468763</v>
      </c>
      <c r="I54" s="403"/>
      <c r="J54" s="375"/>
      <c r="L54" s="385">
        <v>-2.2999999999999998</v>
      </c>
      <c r="M54" s="401">
        <f t="shared" si="11"/>
        <v>2.0404966605269692E-10</v>
      </c>
      <c r="N54" s="386">
        <f t="shared" si="12"/>
        <v>2.9292850068529663E-5</v>
      </c>
      <c r="O54" s="401">
        <f t="shared" si="13"/>
        <v>3.7022695488871271E-2</v>
      </c>
      <c r="P54" s="386">
        <f t="shared" si="14"/>
        <v>-3.938198172983293E-3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3.7065130675639768E-5</v>
      </c>
      <c r="C55" s="386">
        <f t="shared" si="7"/>
        <v>4.1763846436273566E-2</v>
      </c>
      <c r="D55" s="401">
        <f t="shared" si="8"/>
        <v>0.65047234680284127</v>
      </c>
      <c r="E55" s="386">
        <f t="shared" si="4"/>
        <v>-2.7947183621174078E-2</v>
      </c>
      <c r="F55" s="401">
        <f t="shared" si="5"/>
        <v>-3.5571034694309507E-2</v>
      </c>
      <c r="G55" s="403">
        <f t="shared" si="9"/>
        <v>0.7806740183493085</v>
      </c>
      <c r="H55" s="403">
        <f t="shared" si="10"/>
        <v>0.2193259816506915</v>
      </c>
      <c r="I55" s="403"/>
      <c r="J55" s="375"/>
      <c r="L55" s="385">
        <v>-2.2749999999999999</v>
      </c>
      <c r="M55" s="401">
        <f t="shared" si="11"/>
        <v>2.9126534517587288E-10</v>
      </c>
      <c r="N55" s="386">
        <f t="shared" si="12"/>
        <v>3.7065130675639768E-5</v>
      </c>
      <c r="O55" s="401">
        <f t="shared" si="13"/>
        <v>4.1763846436273566E-2</v>
      </c>
      <c r="P55" s="386">
        <f t="shared" si="14"/>
        <v>-4.4385054316080173E-3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4.6760661791767077E-5</v>
      </c>
      <c r="C56" s="386">
        <f t="shared" si="7"/>
        <v>4.6984383642564076E-2</v>
      </c>
      <c r="D56" s="401">
        <f t="shared" si="8"/>
        <v>0.66458623077733814</v>
      </c>
      <c r="E56" s="386">
        <f t="shared" si="4"/>
        <v>-2.4240182202948629E-2</v>
      </c>
      <c r="F56" s="401">
        <f t="shared" si="5"/>
        <v>-3.0852781941296949E-2</v>
      </c>
      <c r="G56" s="403">
        <f t="shared" si="9"/>
        <v>0.80049761325531932</v>
      </c>
      <c r="H56" s="403">
        <f t="shared" si="10"/>
        <v>0.19950238674468068</v>
      </c>
      <c r="I56" s="403"/>
      <c r="J56" s="375"/>
      <c r="L56" s="385">
        <v>-2.25</v>
      </c>
      <c r="M56" s="401">
        <f t="shared" si="11"/>
        <v>4.1449516041680567E-10</v>
      </c>
      <c r="N56" s="386">
        <f t="shared" si="12"/>
        <v>4.6760661791767077E-5</v>
      </c>
      <c r="O56" s="401">
        <f t="shared" si="13"/>
        <v>4.6984383642564076E-2</v>
      </c>
      <c r="P56" s="386">
        <f t="shared" si="14"/>
        <v>-4.9882622743053729E-3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5.8817743478767337E-5</v>
      </c>
      <c r="C57" s="386">
        <f t="shared" si="7"/>
        <v>5.271473967267637E-2</v>
      </c>
      <c r="D57" s="401">
        <f t="shared" si="8"/>
        <v>0.67759481747603068</v>
      </c>
      <c r="E57" s="386">
        <f t="shared" si="4"/>
        <v>-1.9905167229076315E-2</v>
      </c>
      <c r="F57" s="401">
        <f t="shared" si="5"/>
        <v>-2.5335196694562693E-2</v>
      </c>
      <c r="G57" s="403">
        <f t="shared" si="9"/>
        <v>0.81877360088847029</v>
      </c>
      <c r="H57" s="403">
        <f t="shared" si="10"/>
        <v>0.18122639911152971</v>
      </c>
      <c r="I57" s="403"/>
      <c r="J57" s="375"/>
      <c r="L57" s="385">
        <v>-2.2250000000000001</v>
      </c>
      <c r="M57" s="401">
        <f t="shared" si="11"/>
        <v>5.8806942648814697E-10</v>
      </c>
      <c r="N57" s="386">
        <f t="shared" si="12"/>
        <v>5.8817743478767337E-5</v>
      </c>
      <c r="O57" s="401">
        <f t="shared" si="13"/>
        <v>5.271473967267637E-2</v>
      </c>
      <c r="P57" s="386">
        <f t="shared" si="14"/>
        <v>-5.5902916704261701E-3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7.3764957630506611E-5</v>
      </c>
      <c r="C58" s="386">
        <f t="shared" si="7"/>
        <v>5.8984938917398699E-2</v>
      </c>
      <c r="D58" s="401">
        <f t="shared" si="8"/>
        <v>0.68942922516404459</v>
      </c>
      <c r="E58" s="386">
        <f t="shared" ref="E58:E89" si="17">C58+$B$13*B58+$B$13*D58</f>
        <v>-1.4904789328354234E-2</v>
      </c>
      <c r="F58" s="401">
        <f t="shared" si="5"/>
        <v>-1.8970740862366345E-2</v>
      </c>
      <c r="G58" s="403">
        <f t="shared" si="9"/>
        <v>0.83540374706842591</v>
      </c>
      <c r="H58" s="403">
        <f t="shared" si="10"/>
        <v>0.16459625293157409</v>
      </c>
      <c r="I58" s="403"/>
      <c r="J58" s="375"/>
      <c r="L58" s="385">
        <v>-2.2000000000000002</v>
      </c>
      <c r="M58" s="401">
        <f t="shared" si="11"/>
        <v>8.3179563237223419E-10</v>
      </c>
      <c r="N58" s="386">
        <f t="shared" si="12"/>
        <v>7.3764957630506611E-5</v>
      </c>
      <c r="O58" s="401">
        <f t="shared" si="13"/>
        <v>5.8984938917398644E-2</v>
      </c>
      <c r="P58" s="386">
        <f t="shared" si="14"/>
        <v>-6.2472825666027984E-3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9.2237460903310531E-5</v>
      </c>
      <c r="C59" s="386">
        <f t="shared" si="7"/>
        <v>6.5824252330317301E-2</v>
      </c>
      <c r="D59" s="401">
        <f t="shared" si="8"/>
        <v>0.7000263702609888</v>
      </c>
      <c r="E59" s="386">
        <f t="shared" si="17"/>
        <v>-9.2030853397289947E-3</v>
      </c>
      <c r="F59" s="401">
        <f t="shared" si="5"/>
        <v>-1.1713640714270961E-2</v>
      </c>
      <c r="G59" s="403">
        <f t="shared" si="9"/>
        <v>0.85029813631591777</v>
      </c>
      <c r="H59" s="403">
        <f t="shared" si="10"/>
        <v>0.14970186368408223</v>
      </c>
      <c r="I59" s="403"/>
      <c r="J59" s="375"/>
      <c r="L59" s="385">
        <v>-2.1749999999999998</v>
      </c>
      <c r="M59" s="401">
        <f t="shared" si="11"/>
        <v>1.1729622828582364E-9</v>
      </c>
      <c r="N59" s="386">
        <f t="shared" si="12"/>
        <v>9.2237460903310531E-5</v>
      </c>
      <c r="O59" s="401">
        <f t="shared" si="13"/>
        <v>6.5824252330317301E-2</v>
      </c>
      <c r="P59" s="386">
        <f t="shared" si="14"/>
        <v>-6.9617365943485544E-3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1.1499570099965384E-4</v>
      </c>
      <c r="C60" s="386">
        <f t="shared" si="7"/>
        <v>7.3260827095175673E-2</v>
      </c>
      <c r="D60" s="401">
        <f t="shared" si="8"/>
        <v>0.70932944180033664</v>
      </c>
      <c r="E60" s="386">
        <f t="shared" si="17"/>
        <v>-2.7659014954925509E-3</v>
      </c>
      <c r="F60" s="401">
        <f t="shared" si="5"/>
        <v>-3.52042550658544E-3</v>
      </c>
      <c r="G60" s="403">
        <f t="shared" si="9"/>
        <v>0.8633758327738551</v>
      </c>
      <c r="H60" s="403">
        <f t="shared" si="10"/>
        <v>0.1366241672261449</v>
      </c>
      <c r="I60" s="403"/>
      <c r="J60" s="375"/>
      <c r="L60" s="385">
        <v>-2.15</v>
      </c>
      <c r="M60" s="401">
        <f t="shared" si="11"/>
        <v>1.6490406817837311E-9</v>
      </c>
      <c r="N60" s="386">
        <f t="shared" si="12"/>
        <v>1.1499570099965384E-4</v>
      </c>
      <c r="O60" s="401">
        <f t="shared" si="13"/>
        <v>7.3260827095175673E-2</v>
      </c>
      <c r="P60" s="386">
        <f t="shared" si="14"/>
        <v>-7.735909667827728E-3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1.429468077158158E-4</v>
      </c>
      <c r="C61" s="386">
        <f t="shared" si="7"/>
        <v>8.1321294581626624E-2</v>
      </c>
      <c r="D61" s="401">
        <f t="shared" si="8"/>
        <v>0.7172883260874503</v>
      </c>
      <c r="E61" s="386">
        <f t="shared" si="17"/>
        <v>4.4386667341770603E-3</v>
      </c>
      <c r="F61" s="401">
        <f t="shared" si="5"/>
        <v>5.6495126857171556E-3</v>
      </c>
      <c r="G61" s="403">
        <f t="shared" si="9"/>
        <v>0.87456547142888097</v>
      </c>
      <c r="H61" s="403">
        <f t="shared" si="10"/>
        <v>0.12543452857111903</v>
      </c>
      <c r="I61" s="403"/>
      <c r="J61" s="375"/>
      <c r="L61" s="385">
        <v>-2.125</v>
      </c>
      <c r="M61" s="401">
        <f t="shared" si="11"/>
        <v>2.3113150282583206E-9</v>
      </c>
      <c r="N61" s="386">
        <f t="shared" si="12"/>
        <v>1.429468077158158E-4</v>
      </c>
      <c r="O61" s="401">
        <f t="shared" si="13"/>
        <v>8.1321294581626624E-2</v>
      </c>
      <c r="P61" s="386">
        <f t="shared" si="14"/>
        <v>-8.5717485802639954E-3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1.7716891385255451E-4</v>
      </c>
      <c r="C62" s="386">
        <f t="shared" si="7"/>
        <v>9.0030360642308016E-2</v>
      </c>
      <c r="D62" s="401">
        <f t="shared" si="8"/>
        <v>0.72385997905023203</v>
      </c>
      <c r="E62" s="386">
        <f t="shared" si="17"/>
        <v>1.2439822429478248E-2</v>
      </c>
      <c r="F62" s="401">
        <f t="shared" si="5"/>
        <v>1.5833343396175485E-2</v>
      </c>
      <c r="G62" s="403">
        <f t="shared" si="9"/>
        <v>0.88380577626438672</v>
      </c>
      <c r="H62" s="403">
        <f t="shared" si="10"/>
        <v>0.11619422373561328</v>
      </c>
      <c r="I62" s="403"/>
      <c r="J62" s="375"/>
      <c r="L62" s="385">
        <v>-2.1</v>
      </c>
      <c r="M62" s="401">
        <f t="shared" si="11"/>
        <v>3.2297426955096853E-9</v>
      </c>
      <c r="N62" s="386">
        <f t="shared" si="12"/>
        <v>1.7716891385255451E-4</v>
      </c>
      <c r="O62" s="401">
        <f t="shared" si="13"/>
        <v>9.0030360642308016E-2</v>
      </c>
      <c r="P62" s="386">
        <f t="shared" si="14"/>
        <v>-9.4708227782475188E-3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2.1893865946676083E-4</v>
      </c>
      <c r="C63" s="386">
        <f t="shared" si="7"/>
        <v>9.9410382969099154E-2</v>
      </c>
      <c r="D63" s="401">
        <f t="shared" si="8"/>
        <v>0.72900874426501017</v>
      </c>
      <c r="E63" s="386">
        <f t="shared" si="17"/>
        <v>2.1263607548935748E-2</v>
      </c>
      <c r="F63" s="401">
        <f t="shared" si="5"/>
        <v>2.7064212698567423E-2</v>
      </c>
      <c r="G63" s="403">
        <f t="shared" si="9"/>
        <v>0.89104600264079503</v>
      </c>
      <c r="H63" s="403">
        <f t="shared" si="10"/>
        <v>0.10895399735920497</v>
      </c>
      <c r="I63" s="403"/>
      <c r="J63" s="375"/>
      <c r="L63" s="385">
        <v>-2.0750000000000002</v>
      </c>
      <c r="M63" s="401">
        <f t="shared" si="11"/>
        <v>4.4994380443696969E-9</v>
      </c>
      <c r="N63" s="386">
        <f t="shared" si="12"/>
        <v>2.1893865946676083E-4</v>
      </c>
      <c r="O63" s="401">
        <f t="shared" si="13"/>
        <v>9.9410382969099043E-2</v>
      </c>
      <c r="P63" s="386">
        <f t="shared" si="14"/>
        <v>-1.0434251566088288E-2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2.6976212481671924E-4</v>
      </c>
      <c r="C64" s="386">
        <f t="shared" si="7"/>
        <v>0.10948094084225507</v>
      </c>
      <c r="D64" s="401">
        <f t="shared" si="8"/>
        <v>0.73270661507429913</v>
      </c>
      <c r="E64" s="386">
        <f t="shared" si="17"/>
        <v>3.0932441274121536E-2</v>
      </c>
      <c r="F64" s="401">
        <f t="shared" si="5"/>
        <v>3.9370655614393686E-2</v>
      </c>
      <c r="G64" s="403">
        <f t="shared" si="9"/>
        <v>0.89624630178743792</v>
      </c>
      <c r="H64" s="403">
        <f t="shared" si="10"/>
        <v>0.10375369821256208</v>
      </c>
      <c r="I64" s="403"/>
      <c r="J64" s="375"/>
      <c r="L64" s="385">
        <v>-2.0499999999999998</v>
      </c>
      <c r="M64" s="401">
        <f t="shared" si="11"/>
        <v>6.2492914176814907E-9</v>
      </c>
      <c r="N64" s="386">
        <f t="shared" si="12"/>
        <v>2.6976212481671924E-4</v>
      </c>
      <c r="O64" s="401">
        <f t="shared" si="13"/>
        <v>0.10948094084225507</v>
      </c>
      <c r="P64" s="386">
        <f t="shared" si="14"/>
        <v>-1.1462627066496991E-2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3.3140942146903107E-4</v>
      </c>
      <c r="C65" s="386">
        <f t="shared" si="7"/>
        <v>0.12025840315373415</v>
      </c>
      <c r="D65" s="401">
        <f t="shared" si="8"/>
        <v>0.73493343959227742</v>
      </c>
      <c r="E65" s="386">
        <f t="shared" si="17"/>
        <v>4.1464662356913165E-2</v>
      </c>
      <c r="F65" s="401">
        <f t="shared" si="5"/>
        <v>5.2776013614770974E-2</v>
      </c>
      <c r="G65" s="403">
        <f t="shared" si="9"/>
        <v>0.89937800580232696</v>
      </c>
      <c r="H65" s="403">
        <f t="shared" si="10"/>
        <v>0.10062199419767304</v>
      </c>
      <c r="I65" s="403"/>
      <c r="J65" s="375"/>
      <c r="L65" s="385">
        <v>-2.0249999999999999</v>
      </c>
      <c r="M65" s="401">
        <f t="shared" si="11"/>
        <v>8.6533847865055691E-9</v>
      </c>
      <c r="N65" s="386">
        <f t="shared" si="12"/>
        <v>3.3140942146903107E-4</v>
      </c>
      <c r="O65" s="401">
        <f t="shared" si="13"/>
        <v>0.12025840315373415</v>
      </c>
      <c r="P65" s="386">
        <f t="shared" si="14"/>
        <v>-1.2555933338459821E-2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4.0595314608188326E-4</v>
      </c>
      <c r="C66" s="386">
        <f t="shared" si="7"/>
        <v>0.13175550104688261</v>
      </c>
      <c r="D66" s="401">
        <f t="shared" si="8"/>
        <v>0.73567706772195063</v>
      </c>
      <c r="E66" s="386">
        <f t="shared" si="17"/>
        <v>5.2874081883415441E-2</v>
      </c>
      <c r="F66" s="401">
        <f t="shared" si="5"/>
        <v>6.7297865380601785E-2</v>
      </c>
      <c r="G66" s="403">
        <f t="shared" si="9"/>
        <v>0.90042383199688025</v>
      </c>
      <c r="H66" s="403">
        <f t="shared" si="10"/>
        <v>9.9576168003119747E-2</v>
      </c>
      <c r="I66" s="403">
        <f>F26</f>
        <v>-1.745442559543087E-2</v>
      </c>
      <c r="J66" s="375">
        <f>1-I66</f>
        <v>1.017454425595431</v>
      </c>
      <c r="L66" s="385">
        <v>-2</v>
      </c>
      <c r="M66" s="401">
        <f t="shared" si="11"/>
        <v>1.1946057421052814E-8</v>
      </c>
      <c r="N66" s="386">
        <f t="shared" si="12"/>
        <v>4.0595314608188326E-4</v>
      </c>
      <c r="O66" s="401">
        <f t="shared" si="13"/>
        <v>0.13175550104688261</v>
      </c>
      <c r="P66" s="386">
        <f t="shared" si="14"/>
        <v>-1.3713462127534447E-2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4.9581086604327806E-4</v>
      </c>
      <c r="C67" s="386">
        <f t="shared" si="7"/>
        <v>0.14398091187136935</v>
      </c>
      <c r="D67" s="401">
        <f t="shared" si="8"/>
        <v>0.7349334395922773</v>
      </c>
      <c r="E67" s="386">
        <f t="shared" si="17"/>
        <v>6.5169553198720684E-2</v>
      </c>
      <c r="F67" s="401">
        <f t="shared" si="5"/>
        <v>8.294747940497324E-2</v>
      </c>
      <c r="G67" s="403">
        <f t="shared" si="9"/>
        <v>0.89937800580232696</v>
      </c>
      <c r="H67" s="403">
        <f t="shared" si="10"/>
        <v>0.10062199419767304</v>
      </c>
      <c r="I67" s="403">
        <f t="shared" ref="I67:I130" si="18">F27</f>
        <v>-1.9007571054550997E-2</v>
      </c>
      <c r="J67" s="375">
        <f t="shared" ref="J67:J130" si="19">1-I67</f>
        <v>1.019007571054551</v>
      </c>
      <c r="L67" s="385">
        <v>-1.9749999999999999</v>
      </c>
      <c r="M67" s="401">
        <f t="shared" si="11"/>
        <v>1.644171598869093E-8</v>
      </c>
      <c r="N67" s="386">
        <f t="shared" si="12"/>
        <v>4.9581086604327806E-4</v>
      </c>
      <c r="O67" s="401">
        <f t="shared" si="13"/>
        <v>0.14398091187136935</v>
      </c>
      <c r="P67" s="386">
        <f t="shared" si="14"/>
        <v>-1.4933725797383984E-2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6.0379175913521932E-4</v>
      </c>
      <c r="C68" s="386">
        <f t="shared" si="7"/>
        <v>0.15693886138940566</v>
      </c>
      <c r="D68" s="401">
        <f t="shared" si="8"/>
        <v>0.73270661507429902</v>
      </c>
      <c r="E68" s="386">
        <f t="shared" si="17"/>
        <v>7.835456595198742E-2</v>
      </c>
      <c r="F68" s="401">
        <f t="shared" si="5"/>
        <v>9.9729297295775843E-2</v>
      </c>
      <c r="G68" s="403">
        <f t="shared" si="9"/>
        <v>0.89624630178743792</v>
      </c>
      <c r="H68" s="403">
        <f t="shared" si="10"/>
        <v>0.10375369821256208</v>
      </c>
      <c r="I68" s="403">
        <f t="shared" si="18"/>
        <v>-2.0637566087605821E-2</v>
      </c>
      <c r="J68" s="375">
        <f t="shared" si="19"/>
        <v>1.0206375660876059</v>
      </c>
      <c r="L68" s="385">
        <v>-1.95</v>
      </c>
      <c r="M68" s="401">
        <f t="shared" si="11"/>
        <v>2.256078907025838E-8</v>
      </c>
      <c r="N68" s="386">
        <f t="shared" si="12"/>
        <v>6.0379175913521932E-4</v>
      </c>
      <c r="O68" s="401">
        <f t="shared" si="13"/>
        <v>0.15693886138940566</v>
      </c>
      <c r="P68" s="386">
        <f t="shared" si="14"/>
        <v>-1.6214368063819713E-2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7.3314746951597121E-4</v>
      </c>
      <c r="C69" s="386">
        <f t="shared" si="7"/>
        <v>0.17062875127385196</v>
      </c>
      <c r="D69" s="401">
        <f t="shared" si="8"/>
        <v>0.72900874426501017</v>
      </c>
      <c r="E69" s="386">
        <f t="shared" si="17"/>
        <v>9.242687130768884E-2</v>
      </c>
      <c r="F69" s="401">
        <f t="shared" si="5"/>
        <v>0.11764045674646625</v>
      </c>
      <c r="G69" s="403">
        <f t="shared" si="9"/>
        <v>0.89104600264079503</v>
      </c>
      <c r="H69" s="403">
        <f t="shared" si="10"/>
        <v>0.10895399735920497</v>
      </c>
      <c r="I69" s="403">
        <f t="shared" si="18"/>
        <v>-2.2340190484381676E-2</v>
      </c>
      <c r="J69" s="375">
        <f t="shared" si="19"/>
        <v>1.0223401904843816</v>
      </c>
      <c r="L69" s="385">
        <v>-1.925</v>
      </c>
      <c r="M69" s="401">
        <f t="shared" si="11"/>
        <v>3.0863606892417295E-8</v>
      </c>
      <c r="N69" s="386">
        <f t="shared" si="12"/>
        <v>7.3314746951597121E-4</v>
      </c>
      <c r="O69" s="401">
        <f t="shared" si="13"/>
        <v>0.17062875127385196</v>
      </c>
      <c r="P69" s="386">
        <f t="shared" si="14"/>
        <v>-1.7552073223748552E-2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8.8762716849949408E-4</v>
      </c>
      <c r="C70" s="386">
        <f t="shared" si="7"/>
        <v>0.18504481890088431</v>
      </c>
      <c r="D70" s="401">
        <f t="shared" si="8"/>
        <v>0.72385997905023203</v>
      </c>
      <c r="E70" s="386">
        <f t="shared" si="17"/>
        <v>0.10737814531501352</v>
      </c>
      <c r="F70" s="401">
        <f t="shared" si="5"/>
        <v>0.13667036307433442</v>
      </c>
      <c r="G70" s="403">
        <f t="shared" si="9"/>
        <v>0.88380577626438661</v>
      </c>
      <c r="H70" s="403">
        <f t="shared" si="10"/>
        <v>0.11619422373561339</v>
      </c>
      <c r="I70" s="403">
        <f t="shared" si="18"/>
        <v>-2.4109886412613048E-2</v>
      </c>
      <c r="J70" s="375">
        <f t="shared" si="19"/>
        <v>1.024109886412613</v>
      </c>
      <c r="L70" s="385">
        <v>-1.9</v>
      </c>
      <c r="M70" s="401">
        <f t="shared" si="11"/>
        <v>4.2094464580699764E-8</v>
      </c>
      <c r="N70" s="386">
        <f t="shared" si="12"/>
        <v>8.8762716849949408E-4</v>
      </c>
      <c r="O70" s="401">
        <f t="shared" si="13"/>
        <v>0.18504481890088431</v>
      </c>
      <c r="P70" s="386">
        <f t="shared" si="14"/>
        <v>-1.8942474641220907E-2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1.0715367199990444E-3</v>
      </c>
      <c r="C71" s="386">
        <f t="shared" si="7"/>
        <v>0.20017583625314977</v>
      </c>
      <c r="D71" s="401">
        <f t="shared" si="8"/>
        <v>0.7172883260874503</v>
      </c>
      <c r="E71" s="386">
        <f t="shared" si="17"/>
        <v>0.12319369722554094</v>
      </c>
      <c r="F71" s="401">
        <f t="shared" si="5"/>
        <v>0.15680031796870847</v>
      </c>
      <c r="G71" s="403">
        <f t="shared" si="9"/>
        <v>0.87456547142888097</v>
      </c>
      <c r="H71" s="403">
        <f t="shared" si="10"/>
        <v>0.12543452857111903</v>
      </c>
      <c r="I71" s="403">
        <f t="shared" si="18"/>
        <v>-2.5939642051438765E-2</v>
      </c>
      <c r="J71" s="375">
        <f t="shared" si="19"/>
        <v>1.0259396420514388</v>
      </c>
      <c r="L71" s="385">
        <v>-1.875</v>
      </c>
      <c r="M71" s="401">
        <f t="shared" si="11"/>
        <v>5.7238718598195959E-8</v>
      </c>
      <c r="N71" s="386">
        <f t="shared" si="12"/>
        <v>1.0715367199990444E-3</v>
      </c>
      <c r="O71" s="401">
        <f t="shared" si="13"/>
        <v>0.20017583625314977</v>
      </c>
      <c r="P71" s="386">
        <f t="shared" si="14"/>
        <v>-2.038006332143778E-2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1.2898017465196032E-3</v>
      </c>
      <c r="C72" s="386">
        <f t="shared" si="7"/>
        <v>0.21600485441139256</v>
      </c>
      <c r="D72" s="401">
        <f t="shared" si="8"/>
        <v>0.70932944180033664</v>
      </c>
      <c r="E72" s="386">
        <f t="shared" si="17"/>
        <v>0.13985222919563556</v>
      </c>
      <c r="F72" s="401">
        <f t="shared" si="5"/>
        <v>0.17800321364137112</v>
      </c>
      <c r="G72" s="403">
        <f t="shared" si="9"/>
        <v>0.8633758327738551</v>
      </c>
      <c r="H72" s="403">
        <f t="shared" si="10"/>
        <v>0.1366241672261449</v>
      </c>
      <c r="I72" s="403">
        <f t="shared" si="18"/>
        <v>-2.7820876480678339E-2</v>
      </c>
      <c r="J72" s="375">
        <f t="shared" si="19"/>
        <v>1.0278208764806784</v>
      </c>
      <c r="L72" s="385">
        <v>-1.8499999999999999</v>
      </c>
      <c r="M72" s="401">
        <f t="shared" si="11"/>
        <v>7.7596497616294613E-8</v>
      </c>
      <c r="N72" s="386">
        <f t="shared" si="12"/>
        <v>1.2898017465196032E-3</v>
      </c>
      <c r="O72" s="401">
        <f t="shared" si="13"/>
        <v>0.21600485441139256</v>
      </c>
      <c r="P72" s="386">
        <f t="shared" si="14"/>
        <v>-2.1858097471421169E-2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1.5480342719900175E-3</v>
      </c>
      <c r="C73" s="386">
        <f t="shared" si="7"/>
        <v>0.23250899962527277</v>
      </c>
      <c r="D73" s="401">
        <f t="shared" si="8"/>
        <v>0.7000263702609888</v>
      </c>
      <c r="E73" s="386">
        <f t="shared" si="17"/>
        <v>0.15732565330509249</v>
      </c>
      <c r="F73" s="401">
        <f t="shared" si="5"/>
        <v>0.20024329992881237</v>
      </c>
      <c r="G73" s="403">
        <f t="shared" si="9"/>
        <v>0.85029813631591789</v>
      </c>
      <c r="H73" s="403">
        <f t="shared" si="10"/>
        <v>0.14970186368408211</v>
      </c>
      <c r="I73" s="403">
        <f t="shared" si="18"/>
        <v>-2.974332705567426E-2</v>
      </c>
      <c r="J73" s="375">
        <f t="shared" si="19"/>
        <v>1.0297433270556742</v>
      </c>
      <c r="L73" s="385">
        <v>-1.825</v>
      </c>
      <c r="M73" s="401">
        <f t="shared" si="11"/>
        <v>1.048775081780029E-7</v>
      </c>
      <c r="N73" s="386">
        <f t="shared" si="12"/>
        <v>1.5480342719900175E-3</v>
      </c>
      <c r="O73" s="401">
        <f t="shared" si="13"/>
        <v>0.23250899962527277</v>
      </c>
      <c r="P73" s="386">
        <f t="shared" si="14"/>
        <v>-2.3368514013525223E-2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1.8526024827205667E-3</v>
      </c>
      <c r="C74" s="386">
        <f t="shared" si="7"/>
        <v>0.24965932632380614</v>
      </c>
      <c r="D74" s="401">
        <f t="shared" si="8"/>
        <v>0.68942922516404448</v>
      </c>
      <c r="E74" s="386">
        <f t="shared" si="17"/>
        <v>0.17557897117257881</v>
      </c>
      <c r="F74" s="401">
        <f t="shared" si="5"/>
        <v>0.22347603106736919</v>
      </c>
      <c r="G74" s="403">
        <f t="shared" si="9"/>
        <v>0.83540374706842579</v>
      </c>
      <c r="H74" s="403">
        <f t="shared" si="10"/>
        <v>0.16459625293157421</v>
      </c>
      <c r="I74" s="403">
        <f t="shared" si="18"/>
        <v>-3.1694940583459438E-2</v>
      </c>
      <c r="J74" s="375">
        <f t="shared" si="19"/>
        <v>1.0316949405834595</v>
      </c>
      <c r="L74" s="385">
        <v>-1.7999999999999998</v>
      </c>
      <c r="M74" s="401">
        <f t="shared" si="11"/>
        <v>1.4132251680010199E-7</v>
      </c>
      <c r="N74" s="386">
        <f t="shared" si="12"/>
        <v>1.8526024827205667E-3</v>
      </c>
      <c r="O74" s="401">
        <f t="shared" si="13"/>
        <v>0.24965932632380614</v>
      </c>
      <c r="P74" s="386">
        <f t="shared" si="14"/>
        <v>-2.490184308554419E-2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2.2107029980548698E-3</v>
      </c>
      <c r="C75" s="386">
        <f t="shared" si="7"/>
        <v>0.26742073166312752</v>
      </c>
      <c r="D75" s="401">
        <f t="shared" si="8"/>
        <v>0.67759481747603068</v>
      </c>
      <c r="E75" s="386">
        <f t="shared" si="17"/>
        <v>0.19457022066109586</v>
      </c>
      <c r="F75" s="401">
        <f t="shared" si="5"/>
        <v>0.2476479978602058</v>
      </c>
      <c r="G75" s="403">
        <f t="shared" si="9"/>
        <v>0.81877360088847018</v>
      </c>
      <c r="H75" s="403">
        <f t="shared" si="10"/>
        <v>0.18122639911152982</v>
      </c>
      <c r="I75" s="403">
        <f t="shared" si="18"/>
        <v>-3.3661769702717628E-2</v>
      </c>
      <c r="J75" s="375">
        <f t="shared" si="19"/>
        <v>1.0336617697027177</v>
      </c>
      <c r="L75" s="385">
        <v>-1.7749999999999999</v>
      </c>
      <c r="M75" s="401">
        <f t="shared" si="11"/>
        <v>1.8985843008856307E-7</v>
      </c>
      <c r="N75" s="386">
        <f t="shared" si="12"/>
        <v>2.2107029980548698E-3</v>
      </c>
      <c r="O75" s="401">
        <f t="shared" si="13"/>
        <v>0.26742073166312752</v>
      </c>
      <c r="P75" s="386">
        <f t="shared" si="14"/>
        <v>-2.6447126629297102E-2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2.6304348791228449E-3</v>
      </c>
      <c r="C76" s="386">
        <f t="shared" si="7"/>
        <v>0.28575193532897053</v>
      </c>
      <c r="D76" s="401">
        <f t="shared" si="8"/>
        <v>0.66458623077733814</v>
      </c>
      <c r="E76" s="386">
        <f t="shared" si="17"/>
        <v>0.21425049325735115</v>
      </c>
      <c r="F76" s="401">
        <f t="shared" si="5"/>
        <v>0.2726969497976911</v>
      </c>
      <c r="G76" s="403">
        <f t="shared" si="9"/>
        <v>0.80049761325531932</v>
      </c>
      <c r="H76" s="403">
        <f t="shared" si="10"/>
        <v>0.19950238674468068</v>
      </c>
      <c r="I76" s="403">
        <f t="shared" si="18"/>
        <v>-3.5627875957824497E-2</v>
      </c>
      <c r="J76" s="375">
        <f t="shared" si="19"/>
        <v>1.0356278759578246</v>
      </c>
      <c r="L76" s="385">
        <v>-1.75</v>
      </c>
      <c r="M76" s="401">
        <f t="shared" si="11"/>
        <v>2.542955173656658E-7</v>
      </c>
      <c r="N76" s="386">
        <f t="shared" si="12"/>
        <v>2.6304348791228449E-3</v>
      </c>
      <c r="O76" s="401">
        <f t="shared" si="13"/>
        <v>0.28575193532897053</v>
      </c>
      <c r="P76" s="386">
        <f t="shared" si="14"/>
        <v>-2.7991842238567832E-2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3.120874429411391E-3</v>
      </c>
      <c r="C77" s="386">
        <f t="shared" si="7"/>
        <v>0.30460552733195689</v>
      </c>
      <c r="D77" s="401">
        <f t="shared" si="8"/>
        <v>0.65047234680284127</v>
      </c>
      <c r="E77" s="386">
        <f t="shared" si="17"/>
        <v>0.23456402469598558</v>
      </c>
      <c r="F77" s="401">
        <f t="shared" si="5"/>
        <v>0.2985519104034588</v>
      </c>
      <c r="G77" s="403">
        <f t="shared" si="9"/>
        <v>0.7806740183493085</v>
      </c>
      <c r="H77" s="403">
        <f t="shared" si="10"/>
        <v>0.2193259816506915</v>
      </c>
      <c r="I77" s="403">
        <f t="shared" si="18"/>
        <v>-3.7575241146295839E-2</v>
      </c>
      <c r="J77" s="375">
        <f t="shared" si="19"/>
        <v>1.0375752411462957</v>
      </c>
      <c r="L77" s="385">
        <v>-1.7249999999999999</v>
      </c>
      <c r="M77" s="401">
        <f t="shared" si="11"/>
        <v>3.3957727424427375E-7</v>
      </c>
      <c r="N77" s="386">
        <f t="shared" si="12"/>
        <v>3.120874429411391E-3</v>
      </c>
      <c r="O77" s="401">
        <f t="shared" si="13"/>
        <v>0.30460552733195689</v>
      </c>
      <c r="P77" s="386">
        <f t="shared" si="14"/>
        <v>-2.9521833507233336E-2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3.6921496572371315E-3</v>
      </c>
      <c r="C78" s="386">
        <f t="shared" si="7"/>
        <v>0.32392808547750418</v>
      </c>
      <c r="D78" s="401">
        <f t="shared" si="8"/>
        <v>0.63532732422604477</v>
      </c>
      <c r="E78" s="386">
        <f t="shared" si="17"/>
        <v>0.25544836030525009</v>
      </c>
      <c r="F78" s="401">
        <f t="shared" si="5"/>
        <v>0.32513338768555289</v>
      </c>
      <c r="G78" s="403">
        <f t="shared" si="9"/>
        <v>0.75940864253531182</v>
      </c>
      <c r="H78" s="403">
        <f t="shared" si="10"/>
        <v>0.24059135746468818</v>
      </c>
      <c r="I78" s="403">
        <f t="shared" si="18"/>
        <v>-3.9483688608939721E-2</v>
      </c>
      <c r="J78" s="375">
        <f t="shared" si="19"/>
        <v>1.0394836886089398</v>
      </c>
      <c r="L78" s="385">
        <v>-1.7</v>
      </c>
      <c r="M78" s="401">
        <f t="shared" si="11"/>
        <v>4.5209577087534925E-7</v>
      </c>
      <c r="N78" s="386">
        <f t="shared" si="12"/>
        <v>3.6921496572371315E-3</v>
      </c>
      <c r="O78" s="401">
        <f t="shared" si="13"/>
        <v>0.32392808547750418</v>
      </c>
      <c r="P78" s="386">
        <f t="shared" si="14"/>
        <v>-3.1021248189101003E-2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4.3555130809662113E-3</v>
      </c>
      <c r="C79" s="386">
        <f t="shared" si="7"/>
        <v>0.34366036308351411</v>
      </c>
      <c r="D79" s="401">
        <f t="shared" si="8"/>
        <v>0.61923003431226109</v>
      </c>
      <c r="E79" s="386">
        <f t="shared" si="17"/>
        <v>0.27683459540013738</v>
      </c>
      <c r="F79" s="401">
        <f t="shared" si="5"/>
        <v>0.35235368010759616</v>
      </c>
      <c r="G79" s="403">
        <f t="shared" si="9"/>
        <v>0.73681411714879441</v>
      </c>
      <c r="H79" s="403">
        <f t="shared" si="10"/>
        <v>0.26318588285120559</v>
      </c>
      <c r="I79" s="403">
        <f t="shared" si="18"/>
        <v>-4.1330816222035958E-2</v>
      </c>
      <c r="J79" s="375">
        <f t="shared" si="19"/>
        <v>1.041330816222036</v>
      </c>
      <c r="L79" s="385">
        <v>-1.6749999999999998</v>
      </c>
      <c r="M79" s="401">
        <f t="shared" si="11"/>
        <v>6.0008811342271429E-7</v>
      </c>
      <c r="N79" s="386">
        <f t="shared" si="12"/>
        <v>4.3555130809662113E-3</v>
      </c>
      <c r="O79" s="401">
        <f t="shared" si="13"/>
        <v>0.34366036308351411</v>
      </c>
      <c r="P79" s="386">
        <f t="shared" si="14"/>
        <v>-3.2472485551707182E-2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5.1234113670184378E-3</v>
      </c>
      <c r="C80" s="386">
        <f t="shared" si="7"/>
        <v>0.36373754638454492</v>
      </c>
      <c r="D80" s="401">
        <f t="shared" si="8"/>
        <v>0.6022634576763235</v>
      </c>
      <c r="E80" s="386">
        <f t="shared" si="17"/>
        <v>0.29864768986959139</v>
      </c>
      <c r="F80" s="401">
        <f t="shared" si="5"/>
        <v>0.38011727699380726</v>
      </c>
      <c r="G80" s="403">
        <f t="shared" si="9"/>
        <v>0.71300903631799661</v>
      </c>
      <c r="H80" s="403">
        <f t="shared" si="10"/>
        <v>0.28699096368200339</v>
      </c>
      <c r="I80" s="403">
        <f t="shared" si="18"/>
        <v>-4.3091942939440415E-2</v>
      </c>
      <c r="J80" s="375">
        <f t="shared" si="19"/>
        <v>1.0430919429394405</v>
      </c>
      <c r="L80" s="385">
        <v>-1.65</v>
      </c>
      <c r="M80" s="401">
        <f t="shared" si="11"/>
        <v>7.9413295839270148E-7</v>
      </c>
      <c r="N80" s="386">
        <f t="shared" si="12"/>
        <v>5.1234113670184378E-3</v>
      </c>
      <c r="O80" s="401">
        <f t="shared" si="13"/>
        <v>0.36373754638454492</v>
      </c>
      <c r="P80" s="386">
        <f t="shared" si="14"/>
        <v>-3.3856154375918546E-2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6.0095501031210974E-3</v>
      </c>
      <c r="C81" s="386">
        <f t="shared" si="7"/>
        <v>0.38408957992852877</v>
      </c>
      <c r="D81" s="401">
        <f t="shared" si="8"/>
        <v>0.58451404700389564</v>
      </c>
      <c r="E81" s="386">
        <f t="shared" si="17"/>
        <v>0.32080685492505634</v>
      </c>
      <c r="F81" s="401">
        <f t="shared" si="5"/>
        <v>0.40832135078060844</v>
      </c>
      <c r="G81" s="403">
        <f t="shared" si="9"/>
        <v>0.68811706641131798</v>
      </c>
      <c r="H81" s="403">
        <f t="shared" si="10"/>
        <v>0.31188293358868202</v>
      </c>
      <c r="I81" s="403">
        <f t="shared" si="18"/>
        <v>-4.4740070817290603E-2</v>
      </c>
      <c r="J81" s="375">
        <f t="shared" si="19"/>
        <v>1.0447400708172907</v>
      </c>
      <c r="L81" s="385">
        <v>-1.625</v>
      </c>
      <c r="M81" s="401">
        <f t="shared" si="11"/>
        <v>1.0477699038946575E-6</v>
      </c>
      <c r="N81" s="386">
        <f t="shared" si="12"/>
        <v>6.0095501031210974E-3</v>
      </c>
      <c r="O81" s="401">
        <f t="shared" si="13"/>
        <v>0.38408957992852877</v>
      </c>
      <c r="P81" s="386">
        <f t="shared" si="14"/>
        <v>-3.515104311978811E-2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7.0289518303978116E-3</v>
      </c>
      <c r="C82" s="386">
        <f t="shared" si="7"/>
        <v>0.40464155716894745</v>
      </c>
      <c r="D82" s="401">
        <f t="shared" si="8"/>
        <v>0.5660710612139177</v>
      </c>
      <c r="E82" s="386">
        <f t="shared" si="17"/>
        <v>0.34322600882736709</v>
      </c>
      <c r="F82" s="401">
        <f t="shared" si="5"/>
        <v>0.43685633706351806</v>
      </c>
      <c r="G82" s="403">
        <f t="shared" si="9"/>
        <v>0.66226601454877609</v>
      </c>
      <c r="H82" s="403">
        <f t="shared" si="10"/>
        <v>0.33773398545122391</v>
      </c>
      <c r="I82" s="403">
        <f t="shared" si="18"/>
        <v>-4.6245864531824173E-2</v>
      </c>
      <c r="J82" s="375">
        <f t="shared" si="19"/>
        <v>1.0462458645318242</v>
      </c>
      <c r="L82" s="385">
        <v>-1.5999999999999999</v>
      </c>
      <c r="M82" s="401">
        <f t="shared" si="11"/>
        <v>1.378269137985999E-6</v>
      </c>
      <c r="N82" s="386">
        <f t="shared" si="12"/>
        <v>7.0289518303978116E-3</v>
      </c>
      <c r="O82" s="401">
        <f t="shared" si="13"/>
        <v>0.40464155716894745</v>
      </c>
      <c r="P82" s="386">
        <f t="shared" si="14"/>
        <v>-3.6334103826268276E-2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8.1980052937909442E-3</v>
      </c>
      <c r="C83" s="386">
        <f t="shared" si="7"/>
        <v>0.42531417240866287</v>
      </c>
      <c r="D83" s="401">
        <f t="shared" si="8"/>
        <v>0.54702587713240691</v>
      </c>
      <c r="E83" s="386">
        <f t="shared" si="17"/>
        <v>0.3658142973163388</v>
      </c>
      <c r="F83" s="401">
        <f t="shared" si="5"/>
        <v>0.46560659699731421</v>
      </c>
      <c r="G83" s="403">
        <f t="shared" si="9"/>
        <v>0.63558686443216394</v>
      </c>
      <c r="H83" s="403">
        <f t="shared" si="10"/>
        <v>0.36441313556783606</v>
      </c>
      <c r="I83" s="403">
        <f t="shared" si="18"/>
        <v>-4.7577650467620067E-2</v>
      </c>
      <c r="J83" s="375">
        <f t="shared" si="19"/>
        <v>1.04757765046762</v>
      </c>
      <c r="L83" s="385">
        <v>-1.575</v>
      </c>
      <c r="M83" s="401">
        <f t="shared" si="11"/>
        <v>1.8075840135800547E-6</v>
      </c>
      <c r="N83" s="386">
        <f t="shared" si="12"/>
        <v>8.1980052937909442E-3</v>
      </c>
      <c r="O83" s="401">
        <f t="shared" si="13"/>
        <v>0.42531417240866287</v>
      </c>
      <c r="P83" s="386">
        <f t="shared" si="14"/>
        <v>-3.7380451406867007E-2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9.5345037276216016E-3</v>
      </c>
      <c r="C84" s="386">
        <f t="shared" si="7"/>
        <v>0.44602422928641339</v>
      </c>
      <c r="D84" s="401">
        <f t="shared" si="8"/>
        <v>0.52747128529285936</v>
      </c>
      <c r="E84" s="386">
        <f t="shared" si="17"/>
        <v>0.38847667345911036</v>
      </c>
      <c r="F84" s="401">
        <f t="shared" si="5"/>
        <v>0.49445115532408823</v>
      </c>
      <c r="G84" s="403">
        <f t="shared" si="9"/>
        <v>0.60821278850016625</v>
      </c>
      <c r="H84" s="403">
        <f t="shared" si="10"/>
        <v>0.39178721149983375</v>
      </c>
      <c r="I84" s="403">
        <f t="shared" si="18"/>
        <v>-4.8701437504378851E-2</v>
      </c>
      <c r="J84" s="375">
        <f t="shared" si="19"/>
        <v>1.0487014375043788</v>
      </c>
      <c r="L84" s="385">
        <v>-1.5499999999999998</v>
      </c>
      <c r="M84" s="401">
        <f t="shared" si="11"/>
        <v>2.3635253296738767E-6</v>
      </c>
      <c r="N84" s="386">
        <f t="shared" si="12"/>
        <v>9.5345037276216016E-3</v>
      </c>
      <c r="O84" s="401">
        <f t="shared" si="13"/>
        <v>0.44602422928641339</v>
      </c>
      <c r="P84" s="386">
        <f t="shared" si="14"/>
        <v>-3.8263379973249634E-2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1.1057669878770326E-2</v>
      </c>
      <c r="C85" s="386">
        <f t="shared" si="7"/>
        <v>0.46668520013581338</v>
      </c>
      <c r="D85" s="401">
        <f t="shared" si="8"/>
        <v>0.50750077695382978</v>
      </c>
      <c r="E85" s="386">
        <f t="shared" si="17"/>
        <v>0.41111453073343851</v>
      </c>
      <c r="F85" s="401">
        <f t="shared" si="5"/>
        <v>0.52326450615847631</v>
      </c>
      <c r="G85" s="403">
        <f t="shared" si="9"/>
        <v>0.58027814607212069</v>
      </c>
      <c r="H85" s="403">
        <f t="shared" si="10"/>
        <v>0.41972185392787931</v>
      </c>
      <c r="I85" s="403">
        <f t="shared" si="18"/>
        <v>-4.9580961659360032E-2</v>
      </c>
      <c r="J85" s="375">
        <f t="shared" si="19"/>
        <v>1.0495809616593601</v>
      </c>
      <c r="L85" s="385">
        <v>-1.5249999999999999</v>
      </c>
      <c r="M85" s="401">
        <f t="shared" si="11"/>
        <v>3.0812031045490684E-6</v>
      </c>
      <c r="N85" s="386">
        <f t="shared" si="12"/>
        <v>1.1057669878770326E-2</v>
      </c>
      <c r="O85" s="401">
        <f t="shared" si="13"/>
        <v>0.46668520013581338</v>
      </c>
      <c r="P85" s="386">
        <f t="shared" si="14"/>
        <v>-3.8954397911573721E-2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1.2788165391187045E-2</v>
      </c>
      <c r="C86" s="386">
        <f t="shared" si="7"/>
        <v>0.48720782980860616</v>
      </c>
      <c r="D86" s="401">
        <f t="shared" si="8"/>
        <v>0.48720782980860616</v>
      </c>
      <c r="E86" s="386">
        <f t="shared" si="17"/>
        <v>0.43362638239130347</v>
      </c>
      <c r="F86" s="401">
        <f t="shared" si="5"/>
        <v>0.5519174776782384</v>
      </c>
      <c r="G86" s="403">
        <f t="shared" si="9"/>
        <v>0.5519174776782384</v>
      </c>
      <c r="H86" s="403">
        <f t="shared" si="10"/>
        <v>0.4480825223217616</v>
      </c>
      <c r="I86" s="403">
        <f t="shared" si="18"/>
        <v>-5.0177756743270081E-2</v>
      </c>
      <c r="J86" s="375">
        <f t="shared" si="19"/>
        <v>1.0501777567432702</v>
      </c>
      <c r="L86" s="385">
        <v>-1.5</v>
      </c>
      <c r="M86" s="401">
        <f t="shared" si="11"/>
        <v>4.0047895981110138E-6</v>
      </c>
      <c r="N86" s="386">
        <f t="shared" si="12"/>
        <v>1.2788165391187045E-2</v>
      </c>
      <c r="O86" s="401">
        <f t="shared" si="13"/>
        <v>0.48720782980860616</v>
      </c>
      <c r="P86" s="386">
        <f t="shared" si="14"/>
        <v>-3.9423283394877259E-2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1.4748082139390217E-2</v>
      </c>
      <c r="C87" s="386">
        <f t="shared" si="7"/>
        <v>0.50750077695382989</v>
      </c>
      <c r="D87" s="401">
        <f t="shared" si="8"/>
        <v>0.46668520013581322</v>
      </c>
      <c r="E87" s="386">
        <f t="shared" si="17"/>
        <v>0.45590857952260749</v>
      </c>
      <c r="F87" s="401">
        <f t="shared" si="5"/>
        <v>0.5802781460721208</v>
      </c>
      <c r="G87" s="403">
        <f t="shared" si="9"/>
        <v>0.52326450615847586</v>
      </c>
      <c r="H87" s="403">
        <f t="shared" si="10"/>
        <v>0.47673549384152414</v>
      </c>
      <c r="I87" s="403">
        <f t="shared" si="18"/>
        <v>-5.0451253152657173E-2</v>
      </c>
      <c r="J87" s="375">
        <f t="shared" si="19"/>
        <v>1.0504512531526571</v>
      </c>
      <c r="L87" s="385">
        <v>-1.4749999999999999</v>
      </c>
      <c r="M87" s="401">
        <f t="shared" si="11"/>
        <v>5.1896663439965351E-6</v>
      </c>
      <c r="N87" s="386">
        <f t="shared" si="12"/>
        <v>1.4748082139390217E-2</v>
      </c>
      <c r="O87" s="401">
        <f t="shared" si="13"/>
        <v>0.50750077695382989</v>
      </c>
      <c r="P87" s="386">
        <f t="shared" si="14"/>
        <v>-3.9638162001545789E-2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1.6960913112204046E-2</v>
      </c>
      <c r="C88" s="386">
        <f t="shared" si="7"/>
        <v>0.52747128529285958</v>
      </c>
      <c r="D88" s="401">
        <f t="shared" si="8"/>
        <v>0.44602422928641322</v>
      </c>
      <c r="E88" s="386">
        <f t="shared" si="17"/>
        <v>0.47785605976988094</v>
      </c>
      <c r="F88" s="401">
        <f t="shared" si="5"/>
        <v>0.60821278850016669</v>
      </c>
      <c r="G88" s="403">
        <f t="shared" si="9"/>
        <v>0.49445115532408768</v>
      </c>
      <c r="H88" s="403">
        <f t="shared" si="10"/>
        <v>0.50554884467591232</v>
      </c>
      <c r="I88" s="403">
        <f t="shared" si="18"/>
        <v>-5.0358906844334458E-2</v>
      </c>
      <c r="J88" s="375">
        <f t="shared" si="19"/>
        <v>1.0503589068443344</v>
      </c>
      <c r="L88" s="385">
        <v>-1.45</v>
      </c>
      <c r="M88" s="401">
        <f t="shared" si="11"/>
        <v>6.7050280312952459E-6</v>
      </c>
      <c r="N88" s="386">
        <f t="shared" si="12"/>
        <v>1.6960913112204046E-2</v>
      </c>
      <c r="O88" s="401">
        <f t="shared" si="13"/>
        <v>0.52747128529285958</v>
      </c>
      <c r="P88" s="386">
        <f t="shared" si="14"/>
        <v>-3.9565608046969833E-2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1.9451500517639275E-2</v>
      </c>
      <c r="C89" s="386">
        <f t="shared" si="7"/>
        <v>0.54702587713240702</v>
      </c>
      <c r="D89" s="401">
        <f t="shared" si="8"/>
        <v>0.42531417240866276</v>
      </c>
      <c r="E89" s="386">
        <f t="shared" si="17"/>
        <v>0.49936311833891073</v>
      </c>
      <c r="F89" s="401">
        <f t="shared" si="5"/>
        <v>0.6355868644321645</v>
      </c>
      <c r="G89" s="403">
        <f t="shared" si="9"/>
        <v>0.46560659699731405</v>
      </c>
      <c r="H89" s="403">
        <f t="shared" si="10"/>
        <v>0.53439340300268601</v>
      </c>
      <c r="I89" s="403">
        <f t="shared" si="18"/>
        <v>-4.9856360409594118E-2</v>
      </c>
      <c r="J89" s="375">
        <f t="shared" si="19"/>
        <v>1.0498563604095941</v>
      </c>
      <c r="L89" s="385">
        <v>-1.4249999999999998</v>
      </c>
      <c r="M89" s="401">
        <f t="shared" si="11"/>
        <v>8.6370272633917722E-6</v>
      </c>
      <c r="N89" s="386">
        <f t="shared" si="12"/>
        <v>1.9451500517639275E-2</v>
      </c>
      <c r="O89" s="401">
        <f t="shared" si="13"/>
        <v>0.54702587713240702</v>
      </c>
      <c r="P89" s="386">
        <f t="shared" si="14"/>
        <v>-3.917077113512421E-2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2.2245958911161379E-2</v>
      </c>
      <c r="C90" s="386">
        <f t="shared" si="7"/>
        <v>0.56607106121391793</v>
      </c>
      <c r="D90" s="401">
        <f t="shared" si="8"/>
        <v>0.40464155716894729</v>
      </c>
      <c r="E90" s="386">
        <f t="shared" ref="E90:E121" si="20">C90+$B$13*B90+$B$13*D90</f>
        <v>0.52032419280788322</v>
      </c>
      <c r="F90" s="401">
        <f t="shared" ref="F90:F153" si="21">$B$14*E90</f>
        <v>0.66226601454877654</v>
      </c>
      <c r="G90" s="403">
        <f t="shared" si="9"/>
        <v>0.4368563370635179</v>
      </c>
      <c r="H90" s="403">
        <f t="shared" si="10"/>
        <v>0.5631436629364821</v>
      </c>
      <c r="I90" s="403">
        <f t="shared" si="18"/>
        <v>-4.8897637980887643E-2</v>
      </c>
      <c r="J90" s="375">
        <f t="shared" si="19"/>
        <v>1.0488976379808876</v>
      </c>
      <c r="L90" s="385">
        <v>-1.4</v>
      </c>
      <c r="M90" s="401">
        <f t="shared" si="11"/>
        <v>1.1092556514213925E-5</v>
      </c>
      <c r="N90" s="386">
        <f t="shared" si="12"/>
        <v>2.2245958911161379E-2</v>
      </c>
      <c r="O90" s="401">
        <f t="shared" si="13"/>
        <v>0.56607106121391793</v>
      </c>
      <c r="P90" s="386">
        <f t="shared" si="14"/>
        <v>-3.8417529291386553E-2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2.5371571347180377E-2</v>
      </c>
      <c r="C91" s="386">
        <f t="shared" ref="C91:C154" si="23">0.5*SIGN(2*A91+$B$6)*ERF((2.563*(ABS(2*A91+$B$6)))/(2*SQRT(2)*$B$7))-0.5*SIGN(2*A91-$B$6)*ERF((2.563*(ABS(2*A91-$B$6)))/(2*SQRT(2)*$B$7))</f>
        <v>0.58451404700389564</v>
      </c>
      <c r="D91" s="401">
        <f t="shared" ref="D91:D154" si="24">0.5*SIGN(2*(A91+$B$6)+$B$6)*ERF((2.563*(ABS(2*(A91+$B$6)+$B$6)))/(2*SQRT(2)*$B$7))-0.5*SIGN(2*(A91+$B$6)-$B$6)*ERF((2.563*(ABS(2*(A91+$B$6)-$B$6)))/(2*SQRT(2)*$B$7))</f>
        <v>0.38408957992852877</v>
      </c>
      <c r="E91" s="386">
        <f t="shared" si="20"/>
        <v>0.54063465325447002</v>
      </c>
      <c r="F91" s="401">
        <f t="shared" si="21"/>
        <v>0.68811706641131798</v>
      </c>
      <c r="G91" s="403">
        <f t="shared" ref="G91:G146" si="25">F131</f>
        <v>0.40832135078060844</v>
      </c>
      <c r="H91" s="403">
        <f t="shared" ref="H91:H146" si="26">1-G91</f>
        <v>0.59167864921939151</v>
      </c>
      <c r="I91" s="403">
        <f t="shared" si="18"/>
        <v>-4.7435375454814181E-2</v>
      </c>
      <c r="J91" s="375">
        <f t="shared" si="19"/>
        <v>1.0474353754548142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1.4203776969090587E-5</v>
      </c>
      <c r="N91" s="386">
        <f t="shared" ref="N91:N154" si="28">0.5*SIGN(2*L91+$B$6)*ERF((2.563*(ABS(2*L91+$B$6)))/(2*SQRT(2)*$B$7))-0.5*SIGN(2*L91-$B$6)*ERF((2.563*(ABS(2*L91-$B$6)))/(2*SQRT(2)*$B$7))</f>
        <v>2.5371571347180377E-2</v>
      </c>
      <c r="O91" s="401">
        <f t="shared" ref="O91:O154" si="29">0.5*SIGN(2*(L91+$B$6)+$B$6)*ERF((2.563*(ABS(2*(L91+$B$6)+$B$6)))/(2*SQRT(2)*$B$7))-0.5*SIGN(2*(L91+$B$6)-$B$6)*ERF((2.563*(ABS(2*(L91+$B$6)-$B$6)))/(2*SQRT(2)*$B$7))</f>
        <v>0.58451404700389564</v>
      </c>
      <c r="P91" s="386">
        <f t="shared" ref="P91:P154" si="30">N91+$B$13*M91+$B$13*O91</f>
        <v>-3.7268669842407003E-2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2.8856656820603288E-2</v>
      </c>
      <c r="C92" s="386">
        <f t="shared" si="23"/>
        <v>0.60226345767632372</v>
      </c>
      <c r="D92" s="401">
        <f t="shared" si="24"/>
        <v>0.3637375463845447</v>
      </c>
      <c r="E92" s="386">
        <f t="shared" si="20"/>
        <v>0.56019158938672109</v>
      </c>
      <c r="F92" s="401">
        <f t="shared" si="21"/>
        <v>0.71300903631799706</v>
      </c>
      <c r="G92" s="403">
        <f t="shared" si="25"/>
        <v>0.38011727699380676</v>
      </c>
      <c r="H92" s="403">
        <f t="shared" si="26"/>
        <v>0.61988272300619318</v>
      </c>
      <c r="I92" s="403">
        <f t="shared" si="18"/>
        <v>-4.5421087197371375E-2</v>
      </c>
      <c r="J92" s="375">
        <f t="shared" si="19"/>
        <v>1.0454210871973715</v>
      </c>
      <c r="L92" s="385">
        <v>-1.3499999999999999</v>
      </c>
      <c r="M92" s="401">
        <f t="shared" si="27"/>
        <v>1.8133518301044482E-5</v>
      </c>
      <c r="N92" s="386">
        <f t="shared" si="28"/>
        <v>2.8856656820603288E-2</v>
      </c>
      <c r="O92" s="401">
        <f t="shared" si="29"/>
        <v>0.60226345767632372</v>
      </c>
      <c r="P92" s="386">
        <f t="shared" si="30"/>
        <v>-3.5686098959088461E-2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3.2730407603288436E-2</v>
      </c>
      <c r="C93" s="386">
        <f t="shared" si="23"/>
        <v>0.6192300343122612</v>
      </c>
      <c r="D93" s="401">
        <f t="shared" si="24"/>
        <v>0.34366036308351389</v>
      </c>
      <c r="E93" s="386">
        <f t="shared" si="20"/>
        <v>0.57889458666561722</v>
      </c>
      <c r="F93" s="401">
        <f t="shared" si="21"/>
        <v>0.73681411714879452</v>
      </c>
      <c r="G93" s="403">
        <f t="shared" si="25"/>
        <v>0.35235368010759555</v>
      </c>
      <c r="H93" s="403">
        <f t="shared" si="26"/>
        <v>0.64764631989240451</v>
      </c>
      <c r="I93" s="403">
        <f t="shared" si="18"/>
        <v>-4.2805470006658915E-2</v>
      </c>
      <c r="J93" s="375">
        <f t="shared" si="19"/>
        <v>1.0428054700066589</v>
      </c>
      <c r="L93" s="385">
        <v>-1.325</v>
      </c>
      <c r="M93" s="401">
        <f t="shared" si="27"/>
        <v>2.3081688661885646E-5</v>
      </c>
      <c r="N93" s="386">
        <f t="shared" si="28"/>
        <v>3.2730407603288436E-2</v>
      </c>
      <c r="O93" s="401">
        <f t="shared" si="29"/>
        <v>0.6192300343122612</v>
      </c>
      <c r="P93" s="386">
        <f t="shared" si="30"/>
        <v>-3.3631080471722509E-2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3.7022695488871271E-2</v>
      </c>
      <c r="C94" s="386">
        <f t="shared" si="23"/>
        <v>0.63532732422604488</v>
      </c>
      <c r="D94" s="401">
        <f t="shared" si="24"/>
        <v>0.32392808547750407</v>
      </c>
      <c r="E94" s="386">
        <f t="shared" si="20"/>
        <v>0.5966464838268013</v>
      </c>
      <c r="F94" s="401">
        <f t="shared" si="21"/>
        <v>0.75940864253531237</v>
      </c>
      <c r="G94" s="403">
        <f t="shared" si="25"/>
        <v>0.32513338768555278</v>
      </c>
      <c r="H94" s="403">
        <f t="shared" si="26"/>
        <v>0.67486661231444722</v>
      </c>
      <c r="I94" s="403">
        <f t="shared" si="18"/>
        <v>-3.9538744642716089E-2</v>
      </c>
      <c r="J94" s="375">
        <f t="shared" si="19"/>
        <v>1.039538744642716</v>
      </c>
      <c r="L94" s="385">
        <v>-1.2999999999999998</v>
      </c>
      <c r="M94" s="401">
        <f t="shared" si="27"/>
        <v>2.9292850068529663E-5</v>
      </c>
      <c r="N94" s="386">
        <f t="shared" si="28"/>
        <v>3.7022695488871271E-2</v>
      </c>
      <c r="O94" s="401">
        <f t="shared" si="29"/>
        <v>0.63532732422604488</v>
      </c>
      <c r="P94" s="386">
        <f t="shared" si="30"/>
        <v>-3.1064504200589697E-2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4.1763846436273566E-2</v>
      </c>
      <c r="C95" s="386">
        <f t="shared" si="23"/>
        <v>0.65047234680284127</v>
      </c>
      <c r="D95" s="401">
        <f t="shared" si="24"/>
        <v>0.30460552733195673</v>
      </c>
      <c r="E95" s="386">
        <f t="shared" si="20"/>
        <v>0.61335410472550111</v>
      </c>
      <c r="F95" s="401">
        <f t="shared" si="21"/>
        <v>0.7806740183493085</v>
      </c>
      <c r="G95" s="403">
        <f t="shared" si="25"/>
        <v>0.29855191040345858</v>
      </c>
      <c r="H95" s="403">
        <f t="shared" si="26"/>
        <v>0.70144808959654137</v>
      </c>
      <c r="I95" s="403">
        <f t="shared" si="18"/>
        <v>-3.5571034694309507E-2</v>
      </c>
      <c r="J95" s="375">
        <f t="shared" si="19"/>
        <v>1.0355710346943094</v>
      </c>
      <c r="L95" s="385">
        <v>-1.2749999999999999</v>
      </c>
      <c r="M95" s="401">
        <f t="shared" si="27"/>
        <v>3.7065130675639768E-5</v>
      </c>
      <c r="N95" s="386">
        <f t="shared" si="28"/>
        <v>4.1763846436273566E-2</v>
      </c>
      <c r="O95" s="401">
        <f t="shared" si="29"/>
        <v>0.65047234680284127</v>
      </c>
      <c r="P95" s="386">
        <f t="shared" si="30"/>
        <v>-2.7947183621174078E-2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4.6984383642564076E-2</v>
      </c>
      <c r="C96" s="386">
        <f t="shared" si="23"/>
        <v>0.66458623077733814</v>
      </c>
      <c r="D96" s="401">
        <f t="shared" si="24"/>
        <v>0.28575193532897053</v>
      </c>
      <c r="E96" s="386">
        <f t="shared" si="20"/>
        <v>0.62892895801923132</v>
      </c>
      <c r="F96" s="401">
        <f t="shared" si="21"/>
        <v>0.80049761325531932</v>
      </c>
      <c r="G96" s="403">
        <f t="shared" si="25"/>
        <v>0.2726969497976911</v>
      </c>
      <c r="H96" s="403">
        <f t="shared" si="26"/>
        <v>0.7273030502023089</v>
      </c>
      <c r="I96" s="403">
        <f t="shared" si="18"/>
        <v>-3.0852781941296949E-2</v>
      </c>
      <c r="J96" s="375">
        <f t="shared" si="19"/>
        <v>1.0308527819412969</v>
      </c>
      <c r="L96" s="385">
        <v>-1.25</v>
      </c>
      <c r="M96" s="401">
        <f t="shared" si="27"/>
        <v>4.6760661791767077E-5</v>
      </c>
      <c r="N96" s="386">
        <f t="shared" si="28"/>
        <v>4.6984383642564076E-2</v>
      </c>
      <c r="O96" s="401">
        <f t="shared" si="29"/>
        <v>0.66458623077733814</v>
      </c>
      <c r="P96" s="386">
        <f t="shared" si="30"/>
        <v>-2.4240182202948629E-2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5.2714739672676425E-2</v>
      </c>
      <c r="C97" s="386">
        <f t="shared" si="23"/>
        <v>0.67759481747603079</v>
      </c>
      <c r="D97" s="401">
        <f t="shared" si="24"/>
        <v>0.2674207316631273</v>
      </c>
      <c r="E97" s="386">
        <f t="shared" si="20"/>
        <v>0.6432878988437355</v>
      </c>
      <c r="F97" s="401">
        <f t="shared" si="21"/>
        <v>0.81877360088847029</v>
      </c>
      <c r="G97" s="403">
        <f t="shared" si="25"/>
        <v>0.24764799786020528</v>
      </c>
      <c r="H97" s="403">
        <f t="shared" si="26"/>
        <v>0.7523520021397947</v>
      </c>
      <c r="I97" s="403">
        <f t="shared" si="18"/>
        <v>-2.5335196694562693E-2</v>
      </c>
      <c r="J97" s="375">
        <f t="shared" si="19"/>
        <v>1.0253351966945627</v>
      </c>
      <c r="L97" s="385">
        <v>-1.2249999999999999</v>
      </c>
      <c r="M97" s="401">
        <f t="shared" si="27"/>
        <v>5.8817743478767337E-5</v>
      </c>
      <c r="N97" s="386">
        <f t="shared" si="28"/>
        <v>5.2714739672676425E-2</v>
      </c>
      <c r="O97" s="401">
        <f t="shared" si="29"/>
        <v>0.67759481747603079</v>
      </c>
      <c r="P97" s="386">
        <f t="shared" si="30"/>
        <v>-1.9905167229076273E-2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5.8984938917398699E-2</v>
      </c>
      <c r="C98" s="386">
        <f t="shared" si="23"/>
        <v>0.68942922516404459</v>
      </c>
      <c r="D98" s="401">
        <f t="shared" si="24"/>
        <v>0.24965932632380602</v>
      </c>
      <c r="E98" s="386">
        <f t="shared" si="20"/>
        <v>0.65635374730533613</v>
      </c>
      <c r="F98" s="401">
        <f t="shared" si="21"/>
        <v>0.83540374706842591</v>
      </c>
      <c r="G98" s="403">
        <f t="shared" si="25"/>
        <v>0.2234760310673688</v>
      </c>
      <c r="H98" s="403">
        <f t="shared" si="26"/>
        <v>0.7765239689326312</v>
      </c>
      <c r="I98" s="403">
        <f t="shared" si="18"/>
        <v>-1.8970740862366345E-2</v>
      </c>
      <c r="J98" s="375">
        <f t="shared" si="19"/>
        <v>1.0189707408623663</v>
      </c>
      <c r="L98" s="385">
        <v>-1.2</v>
      </c>
      <c r="M98" s="401">
        <f t="shared" si="27"/>
        <v>7.3764957630506611E-5</v>
      </c>
      <c r="N98" s="386">
        <f t="shared" si="28"/>
        <v>5.8984938917398699E-2</v>
      </c>
      <c r="O98" s="401">
        <f t="shared" si="29"/>
        <v>0.68942922516404459</v>
      </c>
      <c r="P98" s="386">
        <f t="shared" si="30"/>
        <v>-1.4904789328354234E-2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6.5824252330317301E-2</v>
      </c>
      <c r="C99" s="386">
        <f t="shared" si="23"/>
        <v>0.7000263702609888</v>
      </c>
      <c r="D99" s="401">
        <f t="shared" si="24"/>
        <v>0.23250899962527266</v>
      </c>
      <c r="E99" s="386">
        <f t="shared" si="20"/>
        <v>0.66805585928498812</v>
      </c>
      <c r="F99" s="401">
        <f t="shared" si="21"/>
        <v>0.85029813631591777</v>
      </c>
      <c r="G99" s="403">
        <f t="shared" si="25"/>
        <v>0.20024329992881224</v>
      </c>
      <c r="H99" s="403">
        <f t="shared" si="26"/>
        <v>0.79975670007118782</v>
      </c>
      <c r="I99" s="403">
        <f t="shared" si="18"/>
        <v>-1.1713640714270961E-2</v>
      </c>
      <c r="J99" s="375">
        <f t="shared" si="19"/>
        <v>1.0117136407142711</v>
      </c>
      <c r="L99" s="385">
        <v>-1.1749999999999998</v>
      </c>
      <c r="M99" s="401">
        <f t="shared" si="27"/>
        <v>9.2237460903310531E-5</v>
      </c>
      <c r="N99" s="386">
        <f t="shared" si="28"/>
        <v>6.5824252330317301E-2</v>
      </c>
      <c r="O99" s="401">
        <f t="shared" si="29"/>
        <v>0.7000263702609888</v>
      </c>
      <c r="P99" s="386">
        <f t="shared" si="30"/>
        <v>-9.2030853397289947E-3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7.3260827095175673E-2</v>
      </c>
      <c r="C100" s="386">
        <f t="shared" si="23"/>
        <v>0.70932944180033664</v>
      </c>
      <c r="D100" s="401">
        <f t="shared" si="24"/>
        <v>0.21600485441139244</v>
      </c>
      <c r="E100" s="386">
        <f t="shared" si="20"/>
        <v>0.6783306457058178</v>
      </c>
      <c r="F100" s="401">
        <f t="shared" si="21"/>
        <v>0.8633758327738551</v>
      </c>
      <c r="G100" s="403">
        <f t="shared" si="25"/>
        <v>0.17800321364137098</v>
      </c>
      <c r="H100" s="403">
        <f t="shared" si="26"/>
        <v>0.82199678635862905</v>
      </c>
      <c r="I100" s="403">
        <f t="shared" si="18"/>
        <v>-3.52042550658544E-3</v>
      </c>
      <c r="J100" s="375">
        <f t="shared" si="19"/>
        <v>1.0035204255065855</v>
      </c>
      <c r="L100" s="385">
        <v>-1.1499999999999999</v>
      </c>
      <c r="M100" s="401">
        <f t="shared" si="27"/>
        <v>1.1499570099965384E-4</v>
      </c>
      <c r="N100" s="386">
        <f t="shared" si="28"/>
        <v>7.3260827095175673E-2</v>
      </c>
      <c r="O100" s="401">
        <f t="shared" si="29"/>
        <v>0.70932944180033664</v>
      </c>
      <c r="P100" s="386">
        <f t="shared" si="30"/>
        <v>-2.7659014954925509E-3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8.1321294581626624E-2</v>
      </c>
      <c r="C101" s="386">
        <f t="shared" si="23"/>
        <v>0.7172883260874503</v>
      </c>
      <c r="D101" s="401">
        <f t="shared" si="24"/>
        <v>0.20017583625314977</v>
      </c>
      <c r="E101" s="386">
        <f t="shared" si="20"/>
        <v>0.6871220370396387</v>
      </c>
      <c r="F101" s="401">
        <f t="shared" si="21"/>
        <v>0.87456547142888097</v>
      </c>
      <c r="G101" s="403">
        <f t="shared" si="25"/>
        <v>0.15680031796870847</v>
      </c>
      <c r="H101" s="403">
        <f t="shared" si="26"/>
        <v>0.84319968203129148</v>
      </c>
      <c r="I101" s="403">
        <f t="shared" si="18"/>
        <v>5.6495126857171556E-3</v>
      </c>
      <c r="J101" s="375">
        <f t="shared" si="19"/>
        <v>0.99435048731428288</v>
      </c>
      <c r="L101" s="385">
        <v>-1.125</v>
      </c>
      <c r="M101" s="401">
        <f t="shared" si="27"/>
        <v>1.429468077158158E-4</v>
      </c>
      <c r="N101" s="386">
        <f t="shared" si="28"/>
        <v>8.1321294581626624E-2</v>
      </c>
      <c r="O101" s="401">
        <f t="shared" si="29"/>
        <v>0.7172883260874503</v>
      </c>
      <c r="P101" s="386">
        <f t="shared" si="30"/>
        <v>4.4386667341770603E-3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9.0030360642308072E-2</v>
      </c>
      <c r="C102" s="386">
        <f t="shared" si="23"/>
        <v>0.72385997905023214</v>
      </c>
      <c r="D102" s="401">
        <f t="shared" si="24"/>
        <v>0.18504481890088409</v>
      </c>
      <c r="E102" s="386">
        <f t="shared" si="20"/>
        <v>0.69438189040552389</v>
      </c>
      <c r="F102" s="401">
        <f t="shared" si="21"/>
        <v>0.88380577626438672</v>
      </c>
      <c r="G102" s="403">
        <f t="shared" si="25"/>
        <v>0.13667036307433397</v>
      </c>
      <c r="H102" s="403">
        <f t="shared" si="26"/>
        <v>0.863329636925666</v>
      </c>
      <c r="I102" s="403">
        <f t="shared" si="18"/>
        <v>1.5833343396175485E-2</v>
      </c>
      <c r="J102" s="375">
        <f t="shared" si="19"/>
        <v>0.98416665660382452</v>
      </c>
      <c r="L102" s="385">
        <v>-1.0999999999999999</v>
      </c>
      <c r="M102" s="401">
        <f t="shared" si="27"/>
        <v>1.7716891385255451E-4</v>
      </c>
      <c r="N102" s="386">
        <f t="shared" si="28"/>
        <v>9.0030360642308072E-2</v>
      </c>
      <c r="O102" s="401">
        <f t="shared" si="29"/>
        <v>0.72385997905023214</v>
      </c>
      <c r="P102" s="386">
        <f t="shared" si="30"/>
        <v>1.2439822429478289E-2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9.9410382969099154E-2</v>
      </c>
      <c r="C103" s="386">
        <f t="shared" si="23"/>
        <v>0.72900874426501017</v>
      </c>
      <c r="D103" s="401">
        <f t="shared" si="24"/>
        <v>0.17062875127385196</v>
      </c>
      <c r="E103" s="386">
        <f t="shared" si="20"/>
        <v>0.70007033713582723</v>
      </c>
      <c r="F103" s="401">
        <f t="shared" si="21"/>
        <v>0.89104600264079503</v>
      </c>
      <c r="G103" s="403">
        <f t="shared" si="25"/>
        <v>0.11764045674646612</v>
      </c>
      <c r="H103" s="403">
        <f t="shared" si="26"/>
        <v>0.88235954325353383</v>
      </c>
      <c r="I103" s="403">
        <f t="shared" si="18"/>
        <v>2.7064212698567423E-2</v>
      </c>
      <c r="J103" s="375">
        <f t="shared" si="19"/>
        <v>0.9729357873014326</v>
      </c>
      <c r="L103" s="385">
        <v>-1.075</v>
      </c>
      <c r="M103" s="401">
        <f t="shared" si="27"/>
        <v>2.1893865946676083E-4</v>
      </c>
      <c r="N103" s="386">
        <f t="shared" si="28"/>
        <v>9.9410382969099154E-2</v>
      </c>
      <c r="O103" s="401">
        <f t="shared" si="29"/>
        <v>0.72900874426501017</v>
      </c>
      <c r="P103" s="386">
        <f t="shared" si="30"/>
        <v>2.1263607548935748E-2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0.10948094084225507</v>
      </c>
      <c r="C104" s="386">
        <f t="shared" si="23"/>
        <v>0.73270661507429913</v>
      </c>
      <c r="D104" s="401">
        <f t="shared" si="24"/>
        <v>0.15693886138940544</v>
      </c>
      <c r="E104" s="386">
        <f t="shared" si="20"/>
        <v>0.7041560691474269</v>
      </c>
      <c r="F104" s="401">
        <f t="shared" si="21"/>
        <v>0.89624630178743792</v>
      </c>
      <c r="G104" s="403">
        <f t="shared" si="25"/>
        <v>9.9729297295775537E-2</v>
      </c>
      <c r="H104" s="403">
        <f t="shared" si="26"/>
        <v>0.90027070270422449</v>
      </c>
      <c r="I104" s="403">
        <f t="shared" si="18"/>
        <v>3.9370655614393686E-2</v>
      </c>
      <c r="J104" s="375">
        <f t="shared" si="19"/>
        <v>0.96062934438560632</v>
      </c>
      <c r="L104" s="385">
        <v>-1.0499999999999998</v>
      </c>
      <c r="M104" s="401">
        <f t="shared" si="27"/>
        <v>2.6976212481671924E-4</v>
      </c>
      <c r="N104" s="386">
        <f t="shared" si="28"/>
        <v>0.10948094084225507</v>
      </c>
      <c r="O104" s="401">
        <f t="shared" si="29"/>
        <v>0.73270661507429913</v>
      </c>
      <c r="P104" s="386">
        <f t="shared" si="30"/>
        <v>3.0932441274121536E-2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0.12025840315373415</v>
      </c>
      <c r="C105" s="386">
        <f t="shared" si="23"/>
        <v>0.73493343959227742</v>
      </c>
      <c r="D105" s="401">
        <f t="shared" si="24"/>
        <v>0.14398091187136924</v>
      </c>
      <c r="E105" s="386">
        <f t="shared" si="20"/>
        <v>0.70661656285820651</v>
      </c>
      <c r="F105" s="401">
        <f t="shared" si="21"/>
        <v>0.89937800580232696</v>
      </c>
      <c r="G105" s="403">
        <f t="shared" si="25"/>
        <v>8.294747940497306E-2</v>
      </c>
      <c r="H105" s="403">
        <f t="shared" si="26"/>
        <v>0.91705252059502695</v>
      </c>
      <c r="I105" s="403">
        <f t="shared" si="18"/>
        <v>5.2776013614770974E-2</v>
      </c>
      <c r="J105" s="375">
        <f t="shared" si="19"/>
        <v>0.94722398638522898</v>
      </c>
      <c r="L105" s="385">
        <v>-1.0249999999999999</v>
      </c>
      <c r="M105" s="401">
        <f t="shared" si="27"/>
        <v>3.3140942146903107E-4</v>
      </c>
      <c r="N105" s="386">
        <f t="shared" si="28"/>
        <v>0.12025840315373415</v>
      </c>
      <c r="O105" s="401">
        <f t="shared" si="29"/>
        <v>0.73493343959227742</v>
      </c>
      <c r="P105" s="386">
        <f t="shared" si="30"/>
        <v>4.1464662356913165E-2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0.13175550104688261</v>
      </c>
      <c r="C106" s="386">
        <f t="shared" si="23"/>
        <v>0.73567706772195063</v>
      </c>
      <c r="D106" s="401">
        <f t="shared" si="24"/>
        <v>0.13175550104688261</v>
      </c>
      <c r="E106" s="386">
        <f t="shared" si="20"/>
        <v>0.70743823973508668</v>
      </c>
      <c r="F106" s="401">
        <f t="shared" si="21"/>
        <v>0.90042383199688025</v>
      </c>
      <c r="G106" s="403">
        <f t="shared" si="25"/>
        <v>6.7297865380601785E-2</v>
      </c>
      <c r="H106" s="403">
        <f t="shared" si="26"/>
        <v>0.93270213461939822</v>
      </c>
      <c r="I106" s="403">
        <f t="shared" si="18"/>
        <v>6.7297865380601785E-2</v>
      </c>
      <c r="J106" s="375">
        <f t="shared" si="19"/>
        <v>0.93270213461939822</v>
      </c>
      <c r="L106" s="385">
        <v>-1</v>
      </c>
      <c r="M106" s="401">
        <f t="shared" si="27"/>
        <v>4.0595314608188326E-4</v>
      </c>
      <c r="N106" s="386">
        <f t="shared" si="28"/>
        <v>0.13175550104688261</v>
      </c>
      <c r="O106" s="401">
        <f t="shared" si="29"/>
        <v>0.73567706772195063</v>
      </c>
      <c r="P106" s="386">
        <f t="shared" si="30"/>
        <v>5.2874081883415441E-2</v>
      </c>
      <c r="Q106" s="403">
        <f>$B$14*P26</f>
        <v>-5.5355783611092417E-5</v>
      </c>
      <c r="R106" s="403">
        <f>$B$14*P106</f>
        <v>6.7297865380601785E-2</v>
      </c>
      <c r="S106" s="371">
        <f>$B$14*P186</f>
        <v>6.7297865380601785E-2</v>
      </c>
      <c r="T106" s="403">
        <f>1-(Q106+R106+S106)</f>
        <v>0.86545962502240759</v>
      </c>
      <c r="U106" s="610">
        <f>1-T106</f>
        <v>0.13454037497759241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0.14398091187136924</v>
      </c>
      <c r="C107" s="386">
        <f t="shared" si="23"/>
        <v>0.73493343959227742</v>
      </c>
      <c r="D107" s="401">
        <f t="shared" si="24"/>
        <v>0.12025840315373415</v>
      </c>
      <c r="E107" s="386">
        <f t="shared" si="20"/>
        <v>0.70661656285820651</v>
      </c>
      <c r="F107" s="401">
        <f t="shared" si="21"/>
        <v>0.89937800580232696</v>
      </c>
      <c r="G107" s="403">
        <f t="shared" si="25"/>
        <v>5.277601361477078E-2</v>
      </c>
      <c r="H107" s="403">
        <f t="shared" si="26"/>
        <v>0.9472239863852292</v>
      </c>
      <c r="I107" s="403">
        <f t="shared" si="18"/>
        <v>8.294747940497324E-2</v>
      </c>
      <c r="J107" s="375">
        <f t="shared" si="19"/>
        <v>0.91705252059502673</v>
      </c>
      <c r="L107" s="385">
        <v>-0.97500000000000009</v>
      </c>
      <c r="M107" s="401">
        <f t="shared" si="27"/>
        <v>4.9581086604327806E-4</v>
      </c>
      <c r="N107" s="386">
        <f t="shared" si="28"/>
        <v>0.14398091187136924</v>
      </c>
      <c r="O107" s="401">
        <f t="shared" si="29"/>
        <v>0.73493343959227742</v>
      </c>
      <c r="P107" s="386">
        <f t="shared" si="30"/>
        <v>6.5169553198720559E-2</v>
      </c>
      <c r="Q107" s="403">
        <f t="shared" ref="Q107:Q170" si="33">$B$14*P27</f>
        <v>-6.7606428645324885E-5</v>
      </c>
      <c r="R107" s="403">
        <f t="shared" ref="R107:R170" si="34">$B$14*P107</f>
        <v>8.2947479404973087E-2</v>
      </c>
      <c r="S107" s="371">
        <f t="shared" ref="S107:S170" si="35">$B$14*P187</f>
        <v>5.277601361477078E-2</v>
      </c>
      <c r="T107" s="403">
        <f t="shared" ref="T107:T170" si="36">1-(Q107+R107+S107)</f>
        <v>0.86434411340890149</v>
      </c>
      <c r="U107" s="610">
        <f t="shared" ref="U107:U170" si="37">1-T107</f>
        <v>0.13565588659109851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0.15693886138940566</v>
      </c>
      <c r="C108" s="386">
        <f t="shared" si="23"/>
        <v>0.73270661507429913</v>
      </c>
      <c r="D108" s="401">
        <f t="shared" si="24"/>
        <v>0.1094809408422549</v>
      </c>
      <c r="E108" s="386">
        <f t="shared" si="20"/>
        <v>0.7041560691474269</v>
      </c>
      <c r="F108" s="401">
        <f t="shared" si="21"/>
        <v>0.89624630178743792</v>
      </c>
      <c r="G108" s="403">
        <f t="shared" si="25"/>
        <v>3.9370655614393478E-2</v>
      </c>
      <c r="H108" s="403">
        <f t="shared" si="26"/>
        <v>0.96062934438560654</v>
      </c>
      <c r="I108" s="403">
        <f t="shared" si="18"/>
        <v>9.9729297295775843E-2</v>
      </c>
      <c r="J108" s="375">
        <f t="shared" si="19"/>
        <v>0.90027070270422416</v>
      </c>
      <c r="L108" s="385">
        <v>-0.94999999999999973</v>
      </c>
      <c r="M108" s="401">
        <f t="shared" si="27"/>
        <v>6.0379175913521932E-4</v>
      </c>
      <c r="N108" s="386">
        <f t="shared" si="28"/>
        <v>0.15693886138940566</v>
      </c>
      <c r="O108" s="401">
        <f t="shared" si="29"/>
        <v>0.73270661507429913</v>
      </c>
      <c r="P108" s="386">
        <f t="shared" si="30"/>
        <v>7.8354565951987407E-2</v>
      </c>
      <c r="Q108" s="403">
        <f t="shared" si="33"/>
        <v>-8.232696265621002E-5</v>
      </c>
      <c r="R108" s="403">
        <f t="shared" si="34"/>
        <v>9.9729297295775815E-2</v>
      </c>
      <c r="S108" s="371">
        <f t="shared" si="35"/>
        <v>3.9370655614393693E-2</v>
      </c>
      <c r="T108" s="403">
        <f t="shared" si="36"/>
        <v>0.86098237405248668</v>
      </c>
      <c r="U108" s="610">
        <f t="shared" si="37"/>
        <v>0.13901762594751332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0.17062875127385213</v>
      </c>
      <c r="C109" s="386">
        <f t="shared" si="23"/>
        <v>0.72900874426501017</v>
      </c>
      <c r="D109" s="401">
        <f t="shared" si="24"/>
        <v>9.9410382969099043E-2</v>
      </c>
      <c r="E109" s="386">
        <f t="shared" si="20"/>
        <v>0.70007033713582723</v>
      </c>
      <c r="F109" s="401">
        <f t="shared" si="21"/>
        <v>0.89104600264079503</v>
      </c>
      <c r="G109" s="403">
        <f t="shared" si="25"/>
        <v>2.7064212698567292E-2</v>
      </c>
      <c r="H109" s="403">
        <f t="shared" si="26"/>
        <v>0.97293578730143271</v>
      </c>
      <c r="I109" s="403">
        <f t="shared" si="18"/>
        <v>0.11764045674646625</v>
      </c>
      <c r="J109" s="375">
        <f t="shared" si="19"/>
        <v>0.88235954325353372</v>
      </c>
      <c r="L109" s="385">
        <v>-0.92499999999999982</v>
      </c>
      <c r="M109" s="401">
        <f t="shared" si="27"/>
        <v>7.3314746951597121E-4</v>
      </c>
      <c r="N109" s="386">
        <f t="shared" si="28"/>
        <v>0.17062875127385213</v>
      </c>
      <c r="O109" s="401">
        <f t="shared" si="29"/>
        <v>0.72900874426501017</v>
      </c>
      <c r="P109" s="386">
        <f t="shared" si="30"/>
        <v>9.2426871307689007E-2</v>
      </c>
      <c r="Q109" s="403">
        <f t="shared" si="33"/>
        <v>-9.9960188546325889E-5</v>
      </c>
      <c r="R109" s="403">
        <f t="shared" si="34"/>
        <v>0.11764045674646648</v>
      </c>
      <c r="S109" s="371">
        <f t="shared" si="35"/>
        <v>2.7064212698567292E-2</v>
      </c>
      <c r="T109" s="403">
        <f t="shared" si="36"/>
        <v>0.8553952907435125</v>
      </c>
      <c r="U109" s="610">
        <f t="shared" si="37"/>
        <v>0.1446047092564875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0.18504481890088431</v>
      </c>
      <c r="C110" s="386">
        <f t="shared" si="23"/>
        <v>0.72385997905023203</v>
      </c>
      <c r="D110" s="401">
        <f t="shared" si="24"/>
        <v>9.0030360642308016E-2</v>
      </c>
      <c r="E110" s="386">
        <f t="shared" si="20"/>
        <v>0.69438189040552378</v>
      </c>
      <c r="F110" s="401">
        <f t="shared" si="21"/>
        <v>0.88380577626438661</v>
      </c>
      <c r="G110" s="403">
        <f t="shared" si="25"/>
        <v>1.5833343396175481E-2</v>
      </c>
      <c r="H110" s="403">
        <f t="shared" si="26"/>
        <v>0.98416665660382452</v>
      </c>
      <c r="I110" s="403">
        <f t="shared" si="18"/>
        <v>0.13667036307433442</v>
      </c>
      <c r="J110" s="375">
        <f t="shared" si="19"/>
        <v>0.86332963692566556</v>
      </c>
      <c r="L110" s="385">
        <v>-0.89999999999999991</v>
      </c>
      <c r="M110" s="401">
        <f t="shared" si="27"/>
        <v>8.8762716849949408E-4</v>
      </c>
      <c r="N110" s="386">
        <f t="shared" si="28"/>
        <v>0.18504481890088431</v>
      </c>
      <c r="O110" s="401">
        <f t="shared" si="29"/>
        <v>0.72385997905023203</v>
      </c>
      <c r="P110" s="386">
        <f t="shared" si="30"/>
        <v>0.10737814531501352</v>
      </c>
      <c r="Q110" s="403">
        <f t="shared" si="33"/>
        <v>-1.2101653652187767E-4</v>
      </c>
      <c r="R110" s="403">
        <f t="shared" si="34"/>
        <v>0.13667036307433442</v>
      </c>
      <c r="S110" s="371">
        <f t="shared" si="35"/>
        <v>1.5833343396175287E-2</v>
      </c>
      <c r="T110" s="403">
        <f t="shared" si="36"/>
        <v>0.84761731006601215</v>
      </c>
      <c r="U110" s="610">
        <f t="shared" si="37"/>
        <v>0.15238268993398785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0.20017583625314977</v>
      </c>
      <c r="C111" s="386">
        <f t="shared" si="23"/>
        <v>0.7172883260874503</v>
      </c>
      <c r="D111" s="401">
        <f t="shared" si="24"/>
        <v>8.1321294581626624E-2</v>
      </c>
      <c r="E111" s="386">
        <f t="shared" si="20"/>
        <v>0.6871220370396387</v>
      </c>
      <c r="F111" s="401">
        <f t="shared" si="21"/>
        <v>0.87456547142888097</v>
      </c>
      <c r="G111" s="403">
        <f t="shared" si="25"/>
        <v>5.6495126857171616E-3</v>
      </c>
      <c r="H111" s="403">
        <f t="shared" si="26"/>
        <v>0.99435048731428288</v>
      </c>
      <c r="I111" s="403">
        <f t="shared" si="18"/>
        <v>0.15680031796870847</v>
      </c>
      <c r="J111" s="375">
        <f t="shared" si="19"/>
        <v>0.84319968203129148</v>
      </c>
      <c r="L111" s="385">
        <v>-0.875</v>
      </c>
      <c r="M111" s="401">
        <f t="shared" si="27"/>
        <v>1.0715367199990444E-3</v>
      </c>
      <c r="N111" s="386">
        <f t="shared" si="28"/>
        <v>0.20017583625314977</v>
      </c>
      <c r="O111" s="401">
        <f t="shared" si="29"/>
        <v>0.7172883260874503</v>
      </c>
      <c r="P111" s="386">
        <f t="shared" si="30"/>
        <v>0.12319369722554094</v>
      </c>
      <c r="Q111" s="403">
        <f t="shared" si="33"/>
        <v>-1.4608206143836282E-4</v>
      </c>
      <c r="R111" s="403">
        <f t="shared" si="34"/>
        <v>0.15680031796870847</v>
      </c>
      <c r="S111" s="371">
        <f t="shared" si="35"/>
        <v>5.6495126857171616E-3</v>
      </c>
      <c r="T111" s="403">
        <f t="shared" si="36"/>
        <v>0.83769625140701276</v>
      </c>
      <c r="U111" s="610">
        <f t="shared" si="37"/>
        <v>0.16230374859298724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0.21600485441139244</v>
      </c>
      <c r="C112" s="386">
        <f t="shared" si="23"/>
        <v>0.70932944180033664</v>
      </c>
      <c r="D112" s="401">
        <f t="shared" si="24"/>
        <v>7.3260827095175673E-2</v>
      </c>
      <c r="E112" s="386">
        <f t="shared" si="20"/>
        <v>0.6783306457058178</v>
      </c>
      <c r="F112" s="401">
        <f t="shared" si="21"/>
        <v>0.8633758327738551</v>
      </c>
      <c r="G112" s="403">
        <f t="shared" si="25"/>
        <v>-3.5204255065855693E-3</v>
      </c>
      <c r="H112" s="403">
        <f t="shared" si="26"/>
        <v>1.0035204255065855</v>
      </c>
      <c r="I112" s="403">
        <f t="shared" si="18"/>
        <v>0.17800321364137112</v>
      </c>
      <c r="J112" s="375">
        <f t="shared" si="19"/>
        <v>0.82199678635862883</v>
      </c>
      <c r="L112" s="385">
        <v>-0.85000000000000009</v>
      </c>
      <c r="M112" s="401">
        <f t="shared" si="27"/>
        <v>1.2898017465196032E-3</v>
      </c>
      <c r="N112" s="386">
        <f t="shared" si="28"/>
        <v>0.21600485441139244</v>
      </c>
      <c r="O112" s="401">
        <f t="shared" si="29"/>
        <v>0.70932944180033664</v>
      </c>
      <c r="P112" s="386">
        <f t="shared" si="30"/>
        <v>0.13985222919563545</v>
      </c>
      <c r="Q112" s="403">
        <f t="shared" si="33"/>
        <v>-1.7582695102461517E-4</v>
      </c>
      <c r="R112" s="403">
        <f t="shared" si="34"/>
        <v>0.17800321364137098</v>
      </c>
      <c r="S112" s="371">
        <f t="shared" si="35"/>
        <v>-3.5204255065855693E-3</v>
      </c>
      <c r="T112" s="403">
        <f t="shared" si="36"/>
        <v>0.82569303881623923</v>
      </c>
      <c r="U112" s="610">
        <f t="shared" si="37"/>
        <v>0.17430696118376077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0.23250899962527288</v>
      </c>
      <c r="C113" s="386">
        <f t="shared" si="23"/>
        <v>0.7000263702609888</v>
      </c>
      <c r="D113" s="401">
        <f t="shared" si="24"/>
        <v>6.5824252330317135E-2</v>
      </c>
      <c r="E113" s="386">
        <f t="shared" si="20"/>
        <v>0.66805585928498823</v>
      </c>
      <c r="F113" s="401">
        <f t="shared" si="21"/>
        <v>0.85029813631591789</v>
      </c>
      <c r="G113" s="403">
        <f t="shared" si="25"/>
        <v>-1.1713640714271169E-2</v>
      </c>
      <c r="H113" s="403">
        <f t="shared" si="26"/>
        <v>1.0117136407142713</v>
      </c>
      <c r="I113" s="403">
        <f t="shared" si="18"/>
        <v>0.20024329992881237</v>
      </c>
      <c r="J113" s="375">
        <f t="shared" si="19"/>
        <v>0.7997567000711876</v>
      </c>
      <c r="L113" s="385">
        <v>-0.82499999999999973</v>
      </c>
      <c r="M113" s="401">
        <f t="shared" si="27"/>
        <v>1.5480342719900175E-3</v>
      </c>
      <c r="N113" s="386">
        <f t="shared" si="28"/>
        <v>0.23250899962527288</v>
      </c>
      <c r="O113" s="401">
        <f t="shared" si="29"/>
        <v>0.7000263702609888</v>
      </c>
      <c r="P113" s="386">
        <f t="shared" si="30"/>
        <v>0.1573256533050926</v>
      </c>
      <c r="Q113" s="403">
        <f t="shared" si="33"/>
        <v>-2.1101449512939434E-4</v>
      </c>
      <c r="R113" s="403">
        <f t="shared" si="34"/>
        <v>0.20024329992881251</v>
      </c>
      <c r="S113" s="371">
        <f t="shared" si="35"/>
        <v>-1.1713640714270957E-2</v>
      </c>
      <c r="T113" s="403">
        <f t="shared" si="36"/>
        <v>0.81168135528058782</v>
      </c>
      <c r="U113" s="610">
        <f t="shared" si="37"/>
        <v>0.18831864471941218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0.24965932632380614</v>
      </c>
      <c r="C114" s="386">
        <f t="shared" si="23"/>
        <v>0.68942922516404448</v>
      </c>
      <c r="D114" s="401">
        <f t="shared" si="24"/>
        <v>5.8984938917398644E-2</v>
      </c>
      <c r="E114" s="386">
        <f t="shared" si="20"/>
        <v>0.65635374730533602</v>
      </c>
      <c r="F114" s="401">
        <f t="shared" si="21"/>
        <v>0.83540374706842579</v>
      </c>
      <c r="G114" s="403">
        <f t="shared" si="25"/>
        <v>-1.8970740862366397E-2</v>
      </c>
      <c r="H114" s="403">
        <f t="shared" si="26"/>
        <v>1.0189707408623665</v>
      </c>
      <c r="I114" s="403">
        <f t="shared" si="18"/>
        <v>0.22347603106736919</v>
      </c>
      <c r="J114" s="375">
        <f t="shared" si="19"/>
        <v>0.77652396893263087</v>
      </c>
      <c r="L114" s="385">
        <v>-0.79999999999999982</v>
      </c>
      <c r="M114" s="401">
        <f t="shared" si="27"/>
        <v>1.8526024827205667E-3</v>
      </c>
      <c r="N114" s="386">
        <f t="shared" si="28"/>
        <v>0.24965932632380614</v>
      </c>
      <c r="O114" s="401">
        <f t="shared" si="29"/>
        <v>0.68942922516404448</v>
      </c>
      <c r="P114" s="386">
        <f t="shared" si="30"/>
        <v>0.17557897117257881</v>
      </c>
      <c r="Q114" s="403">
        <f t="shared" si="33"/>
        <v>-2.5251044631886712E-4</v>
      </c>
      <c r="R114" s="403">
        <f t="shared" si="34"/>
        <v>0.22347603106736919</v>
      </c>
      <c r="S114" s="371">
        <f t="shared" si="35"/>
        <v>-1.8970740862366397E-2</v>
      </c>
      <c r="T114" s="403">
        <f t="shared" si="36"/>
        <v>0.79574722024131606</v>
      </c>
      <c r="U114" s="610">
        <f t="shared" si="37"/>
        <v>0.20425277975868394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0.26742073166312752</v>
      </c>
      <c r="C115" s="386">
        <f t="shared" si="23"/>
        <v>0.67759481747603068</v>
      </c>
      <c r="D115" s="401">
        <f t="shared" si="24"/>
        <v>5.271473967267637E-2</v>
      </c>
      <c r="E115" s="386">
        <f t="shared" si="20"/>
        <v>0.64328789884373538</v>
      </c>
      <c r="F115" s="401">
        <f t="shared" si="21"/>
        <v>0.81877360088847018</v>
      </c>
      <c r="G115" s="403">
        <f t="shared" si="25"/>
        <v>-2.5335196694562689E-2</v>
      </c>
      <c r="H115" s="403">
        <f t="shared" si="26"/>
        <v>1.0253351966945627</v>
      </c>
      <c r="I115" s="403">
        <f t="shared" si="18"/>
        <v>0.2476479978602058</v>
      </c>
      <c r="J115" s="375">
        <f t="shared" si="19"/>
        <v>0.75235200213979425</v>
      </c>
      <c r="L115" s="385">
        <v>-0.77499999999999991</v>
      </c>
      <c r="M115" s="401">
        <f t="shared" si="27"/>
        <v>2.2107029980548698E-3</v>
      </c>
      <c r="N115" s="386">
        <f t="shared" si="28"/>
        <v>0.26742073166312752</v>
      </c>
      <c r="O115" s="401">
        <f t="shared" si="29"/>
        <v>0.67759481747603068</v>
      </c>
      <c r="P115" s="386">
        <f t="shared" si="30"/>
        <v>0.19457022066109586</v>
      </c>
      <c r="Q115" s="403">
        <f t="shared" si="33"/>
        <v>-3.0129268002671966E-4</v>
      </c>
      <c r="R115" s="403">
        <f t="shared" si="34"/>
        <v>0.2476479978602058</v>
      </c>
      <c r="S115" s="371">
        <f t="shared" si="35"/>
        <v>-2.5335196694562724E-2</v>
      </c>
      <c r="T115" s="403">
        <f t="shared" si="36"/>
        <v>0.77798849151438365</v>
      </c>
      <c r="U115" s="610">
        <f t="shared" si="37"/>
        <v>0.22201150848561635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0.28575193532897053</v>
      </c>
      <c r="C116" s="386">
        <f t="shared" si="23"/>
        <v>0.66458623077733814</v>
      </c>
      <c r="D116" s="401">
        <f t="shared" si="24"/>
        <v>4.6984383642564076E-2</v>
      </c>
      <c r="E116" s="386">
        <f t="shared" si="20"/>
        <v>0.62892895801923132</v>
      </c>
      <c r="F116" s="401">
        <f t="shared" si="21"/>
        <v>0.80049761325531932</v>
      </c>
      <c r="G116" s="403">
        <f t="shared" si="25"/>
        <v>-3.0852781941296953E-2</v>
      </c>
      <c r="H116" s="403">
        <f t="shared" si="26"/>
        <v>1.0308527819412969</v>
      </c>
      <c r="I116" s="403">
        <f t="shared" si="18"/>
        <v>0.2726969497976911</v>
      </c>
      <c r="J116" s="375">
        <f t="shared" si="19"/>
        <v>0.7273030502023089</v>
      </c>
      <c r="L116" s="385">
        <v>-0.75</v>
      </c>
      <c r="M116" s="401">
        <f t="shared" si="27"/>
        <v>2.6304348791228449E-3</v>
      </c>
      <c r="N116" s="386">
        <f t="shared" si="28"/>
        <v>0.28575193532897053</v>
      </c>
      <c r="O116" s="401">
        <f t="shared" si="29"/>
        <v>0.66458623077733814</v>
      </c>
      <c r="P116" s="386">
        <f t="shared" si="30"/>
        <v>0.21425049325735115</v>
      </c>
      <c r="Q116" s="403">
        <f t="shared" si="33"/>
        <v>-3.584610381380844E-4</v>
      </c>
      <c r="R116" s="403">
        <f t="shared" si="34"/>
        <v>0.2726969497976911</v>
      </c>
      <c r="S116" s="371">
        <f t="shared" si="35"/>
        <v>-3.0852781941296953E-2</v>
      </c>
      <c r="T116" s="403">
        <f t="shared" si="36"/>
        <v>0.7585142931817439</v>
      </c>
      <c r="U116" s="610">
        <f t="shared" si="37"/>
        <v>0.2414857068182561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0.30460552733195673</v>
      </c>
      <c r="C117" s="386">
        <f t="shared" si="23"/>
        <v>0.65047234680284127</v>
      </c>
      <c r="D117" s="401">
        <f t="shared" si="24"/>
        <v>4.1763846436273566E-2</v>
      </c>
      <c r="E117" s="386">
        <f t="shared" si="20"/>
        <v>0.61335410472550111</v>
      </c>
      <c r="F117" s="401">
        <f t="shared" si="21"/>
        <v>0.7806740183493085</v>
      </c>
      <c r="G117" s="403">
        <f t="shared" si="25"/>
        <v>-3.5571034694309542E-2</v>
      </c>
      <c r="H117" s="403">
        <f t="shared" si="26"/>
        <v>1.0355710346943094</v>
      </c>
      <c r="I117" s="403">
        <f t="shared" si="18"/>
        <v>0.2985519104034588</v>
      </c>
      <c r="J117" s="375">
        <f t="shared" si="19"/>
        <v>0.70144808959654115</v>
      </c>
      <c r="L117" s="385">
        <v>-0.72500000000000009</v>
      </c>
      <c r="M117" s="401">
        <f t="shared" si="27"/>
        <v>3.120874429411391E-3</v>
      </c>
      <c r="N117" s="386">
        <f t="shared" si="28"/>
        <v>0.30460552733195673</v>
      </c>
      <c r="O117" s="401">
        <f t="shared" si="29"/>
        <v>0.65047234680284127</v>
      </c>
      <c r="P117" s="386">
        <f t="shared" si="30"/>
        <v>0.23456402469598542</v>
      </c>
      <c r="Q117" s="403">
        <f t="shared" si="33"/>
        <v>-4.2524721357444704E-4</v>
      </c>
      <c r="R117" s="403">
        <f t="shared" si="34"/>
        <v>0.29855191040345858</v>
      </c>
      <c r="S117" s="371">
        <f t="shared" si="35"/>
        <v>-3.5571034694309542E-2</v>
      </c>
      <c r="T117" s="403">
        <f t="shared" si="36"/>
        <v>0.73744437150442543</v>
      </c>
      <c r="U117" s="610">
        <f t="shared" si="37"/>
        <v>0.26255562849557457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0.3239280854775044</v>
      </c>
      <c r="C118" s="386">
        <f t="shared" si="23"/>
        <v>0.63532732422604454</v>
      </c>
      <c r="D118" s="401">
        <f t="shared" si="24"/>
        <v>3.7022695488871216E-2</v>
      </c>
      <c r="E118" s="386">
        <f t="shared" si="20"/>
        <v>0.59664648382680086</v>
      </c>
      <c r="F118" s="401">
        <f t="shared" si="21"/>
        <v>0.75940864253531182</v>
      </c>
      <c r="G118" s="403">
        <f t="shared" si="25"/>
        <v>-3.9538744642716131E-2</v>
      </c>
      <c r="H118" s="403">
        <f t="shared" si="26"/>
        <v>1.0395387446427162</v>
      </c>
      <c r="I118" s="403">
        <f t="shared" si="18"/>
        <v>0.32513338768555289</v>
      </c>
      <c r="J118" s="375">
        <f t="shared" si="19"/>
        <v>0.67486661231444711</v>
      </c>
      <c r="L118" s="385">
        <v>-0.69999999999999973</v>
      </c>
      <c r="M118" s="401">
        <f t="shared" si="27"/>
        <v>3.6921496572371315E-3</v>
      </c>
      <c r="N118" s="386">
        <f t="shared" si="28"/>
        <v>0.3239280854775044</v>
      </c>
      <c r="O118" s="401">
        <f t="shared" si="29"/>
        <v>0.63532732422604454</v>
      </c>
      <c r="P118" s="386">
        <f t="shared" si="30"/>
        <v>0.25544836030525037</v>
      </c>
      <c r="Q118" s="403">
        <f t="shared" si="33"/>
        <v>-5.0302450541420639E-4</v>
      </c>
      <c r="R118" s="403">
        <f t="shared" si="34"/>
        <v>0.32513338768555328</v>
      </c>
      <c r="S118" s="371">
        <f t="shared" si="35"/>
        <v>-3.9538744642716096E-2</v>
      </c>
      <c r="T118" s="403">
        <f t="shared" si="36"/>
        <v>0.71490838146257707</v>
      </c>
      <c r="U118" s="610">
        <f t="shared" si="37"/>
        <v>0.28509161853742293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0.34366036308351411</v>
      </c>
      <c r="C119" s="386">
        <f t="shared" si="23"/>
        <v>0.61923003431226109</v>
      </c>
      <c r="D119" s="401">
        <f t="shared" si="24"/>
        <v>3.2730407603288381E-2</v>
      </c>
      <c r="E119" s="386">
        <f t="shared" si="20"/>
        <v>0.57889458666561711</v>
      </c>
      <c r="F119" s="401">
        <f t="shared" si="21"/>
        <v>0.73681411714879441</v>
      </c>
      <c r="G119" s="403">
        <f t="shared" si="25"/>
        <v>-4.2805470006658963E-2</v>
      </c>
      <c r="H119" s="403">
        <f t="shared" si="26"/>
        <v>1.0428054700066589</v>
      </c>
      <c r="I119" s="403">
        <f t="shared" si="18"/>
        <v>0.35235368010759616</v>
      </c>
      <c r="J119" s="375">
        <f t="shared" si="19"/>
        <v>0.64764631989240384</v>
      </c>
      <c r="L119" s="385">
        <v>-0.67499999999999982</v>
      </c>
      <c r="M119" s="401">
        <f t="shared" si="27"/>
        <v>4.3555130809662113E-3</v>
      </c>
      <c r="N119" s="386">
        <f t="shared" si="28"/>
        <v>0.34366036308351411</v>
      </c>
      <c r="O119" s="401">
        <f t="shared" si="29"/>
        <v>0.61923003431226109</v>
      </c>
      <c r="P119" s="386">
        <f t="shared" si="30"/>
        <v>0.27683459540013738</v>
      </c>
      <c r="Q119" s="403">
        <f t="shared" si="33"/>
        <v>-5.9331724472784899E-4</v>
      </c>
      <c r="R119" s="403">
        <f t="shared" si="34"/>
        <v>0.35235368010759616</v>
      </c>
      <c r="S119" s="371">
        <f t="shared" si="35"/>
        <v>-4.2805470006658963E-2</v>
      </c>
      <c r="T119" s="403">
        <f t="shared" si="36"/>
        <v>0.69104510714379064</v>
      </c>
      <c r="U119" s="610">
        <f t="shared" si="37"/>
        <v>0.30895489285620936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0.36373754638454492</v>
      </c>
      <c r="C120" s="386">
        <f t="shared" si="23"/>
        <v>0.6022634576763235</v>
      </c>
      <c r="D120" s="401">
        <f t="shared" si="24"/>
        <v>2.8856656820603288E-2</v>
      </c>
      <c r="E120" s="386">
        <f t="shared" si="20"/>
        <v>0.56019158938672076</v>
      </c>
      <c r="F120" s="401">
        <f t="shared" si="21"/>
        <v>0.71300903631799661</v>
      </c>
      <c r="G120" s="403">
        <f t="shared" si="25"/>
        <v>-4.5421087197371375E-2</v>
      </c>
      <c r="H120" s="403">
        <f t="shared" si="26"/>
        <v>1.0454210871973715</v>
      </c>
      <c r="I120" s="403">
        <f t="shared" si="18"/>
        <v>0.38011727699380726</v>
      </c>
      <c r="J120" s="375">
        <f t="shared" si="19"/>
        <v>0.61988272300619274</v>
      </c>
      <c r="L120" s="385">
        <v>-0.64999999999999991</v>
      </c>
      <c r="M120" s="401">
        <f t="shared" si="27"/>
        <v>5.1234113670184378E-3</v>
      </c>
      <c r="N120" s="386">
        <f t="shared" si="28"/>
        <v>0.36373754638454492</v>
      </c>
      <c r="O120" s="401">
        <f t="shared" si="29"/>
        <v>0.6022634576763235</v>
      </c>
      <c r="P120" s="386">
        <f t="shared" si="30"/>
        <v>0.29864768986959139</v>
      </c>
      <c r="Q120" s="403">
        <f t="shared" si="33"/>
        <v>-6.9780966106611664E-4</v>
      </c>
      <c r="R120" s="403">
        <f t="shared" si="34"/>
        <v>0.38011727699380726</v>
      </c>
      <c r="S120" s="371">
        <f t="shared" si="35"/>
        <v>-4.542108719737141E-2</v>
      </c>
      <c r="T120" s="403">
        <f t="shared" si="36"/>
        <v>0.66600161986463036</v>
      </c>
      <c r="U120" s="610">
        <f t="shared" si="37"/>
        <v>0.33399838013536964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0.38408957992852877</v>
      </c>
      <c r="C121" s="386">
        <f t="shared" si="23"/>
        <v>0.58451404700389564</v>
      </c>
      <c r="D121" s="401">
        <f t="shared" si="24"/>
        <v>2.5371571347180377E-2</v>
      </c>
      <c r="E121" s="386">
        <f t="shared" si="20"/>
        <v>0.54063465325447002</v>
      </c>
      <c r="F121" s="401">
        <f t="shared" si="21"/>
        <v>0.68811706641131798</v>
      </c>
      <c r="G121" s="403">
        <f t="shared" si="25"/>
        <v>-4.7435375454814181E-2</v>
      </c>
      <c r="H121" s="403">
        <f t="shared" si="26"/>
        <v>1.0474353754548142</v>
      </c>
      <c r="I121" s="403">
        <f t="shared" si="18"/>
        <v>0.40832135078060844</v>
      </c>
      <c r="J121" s="375">
        <f t="shared" si="19"/>
        <v>0.59167864921939151</v>
      </c>
      <c r="L121" s="385">
        <v>-0.625</v>
      </c>
      <c r="M121" s="401">
        <f t="shared" si="27"/>
        <v>6.0095501031210974E-3</v>
      </c>
      <c r="N121" s="386">
        <f t="shared" si="28"/>
        <v>0.38408957992852877</v>
      </c>
      <c r="O121" s="401">
        <f t="shared" si="29"/>
        <v>0.58451404700389564</v>
      </c>
      <c r="P121" s="386">
        <f t="shared" si="30"/>
        <v>0.32080685492505634</v>
      </c>
      <c r="Q121" s="403">
        <f t="shared" si="33"/>
        <v>-8.1835392901160697E-4</v>
      </c>
      <c r="R121" s="403">
        <f t="shared" si="34"/>
        <v>0.40832135078060844</v>
      </c>
      <c r="S121" s="371">
        <f t="shared" si="35"/>
        <v>-4.7435375454814181E-2</v>
      </c>
      <c r="T121" s="403">
        <f t="shared" si="36"/>
        <v>0.63993237860321739</v>
      </c>
      <c r="U121" s="610">
        <f t="shared" si="37"/>
        <v>0.36006762139678261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0.40464155716894767</v>
      </c>
      <c r="C122" s="386">
        <f t="shared" si="23"/>
        <v>0.56607106121391759</v>
      </c>
      <c r="D122" s="401">
        <f t="shared" si="24"/>
        <v>2.2245958911161323E-2</v>
      </c>
      <c r="E122" s="386">
        <f t="shared" ref="E122:E153" si="38">C122+$B$13*B122+$B$13*D122</f>
        <v>0.52032419280788289</v>
      </c>
      <c r="F122" s="401">
        <f t="shared" si="21"/>
        <v>0.66226601454877609</v>
      </c>
      <c r="G122" s="403">
        <f t="shared" si="25"/>
        <v>-4.8897637980887664E-2</v>
      </c>
      <c r="H122" s="403">
        <f t="shared" si="26"/>
        <v>1.0488976379808876</v>
      </c>
      <c r="I122" s="403">
        <f t="shared" si="18"/>
        <v>0.43685633706351806</v>
      </c>
      <c r="J122" s="375">
        <f t="shared" si="19"/>
        <v>0.56314366293648188</v>
      </c>
      <c r="L122" s="385">
        <v>-0.59999999999999964</v>
      </c>
      <c r="M122" s="401">
        <f t="shared" si="27"/>
        <v>7.0289518303978116E-3</v>
      </c>
      <c r="N122" s="386">
        <f t="shared" si="28"/>
        <v>0.40464155716894767</v>
      </c>
      <c r="O122" s="401">
        <f t="shared" si="29"/>
        <v>0.56607106121391759</v>
      </c>
      <c r="P122" s="386">
        <f t="shared" si="30"/>
        <v>0.34322600882736737</v>
      </c>
      <c r="Q122" s="403">
        <f t="shared" si="33"/>
        <v>-9.5697710400625101E-4</v>
      </c>
      <c r="R122" s="403">
        <f t="shared" si="34"/>
        <v>0.43685633706351845</v>
      </c>
      <c r="S122" s="371">
        <f t="shared" si="35"/>
        <v>-4.8897637980887664E-2</v>
      </c>
      <c r="T122" s="403">
        <f t="shared" si="36"/>
        <v>0.61299827802137541</v>
      </c>
      <c r="U122" s="610">
        <f t="shared" si="37"/>
        <v>0.38700172197862459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0.42531417240866304</v>
      </c>
      <c r="C123" s="386">
        <f t="shared" si="23"/>
        <v>0.54702587713240669</v>
      </c>
      <c r="D123" s="401">
        <f t="shared" si="24"/>
        <v>1.945150051763922E-2</v>
      </c>
      <c r="E123" s="386">
        <f t="shared" si="38"/>
        <v>0.49936311833891028</v>
      </c>
      <c r="F123" s="401">
        <f t="shared" si="21"/>
        <v>0.63558686443216394</v>
      </c>
      <c r="G123" s="403">
        <f t="shared" si="25"/>
        <v>-4.9856360409594139E-2</v>
      </c>
      <c r="H123" s="403">
        <f t="shared" si="26"/>
        <v>1.0498563604095941</v>
      </c>
      <c r="I123" s="403">
        <f t="shared" si="18"/>
        <v>0.46560659699731421</v>
      </c>
      <c r="J123" s="375">
        <f t="shared" si="19"/>
        <v>0.53439340300268579</v>
      </c>
      <c r="L123" s="385">
        <v>-0.57499999999999973</v>
      </c>
      <c r="M123" s="401">
        <f t="shared" si="27"/>
        <v>8.1980052937909442E-3</v>
      </c>
      <c r="N123" s="386">
        <f t="shared" si="28"/>
        <v>0.42531417240866304</v>
      </c>
      <c r="O123" s="401">
        <f t="shared" si="29"/>
        <v>0.54702587713240669</v>
      </c>
      <c r="P123" s="386">
        <f t="shared" si="30"/>
        <v>0.36581429731633897</v>
      </c>
      <c r="Q123" s="403">
        <f t="shared" si="33"/>
        <v>-1.1158866275539556E-3</v>
      </c>
      <c r="R123" s="403">
        <f t="shared" si="34"/>
        <v>0.46560659699731444</v>
      </c>
      <c r="S123" s="371">
        <f t="shared" si="35"/>
        <v>-4.9856360409594111E-2</v>
      </c>
      <c r="T123" s="403">
        <f t="shared" si="36"/>
        <v>0.58536565003983365</v>
      </c>
      <c r="U123" s="610">
        <f t="shared" si="37"/>
        <v>0.41463434996016635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0.44602422928641339</v>
      </c>
      <c r="C124" s="386">
        <f t="shared" si="23"/>
        <v>0.52747128529285936</v>
      </c>
      <c r="D124" s="401">
        <f t="shared" si="24"/>
        <v>1.6960913112204046E-2</v>
      </c>
      <c r="E124" s="386">
        <f t="shared" si="38"/>
        <v>0.4778560597698806</v>
      </c>
      <c r="F124" s="401">
        <f t="shared" si="21"/>
        <v>0.60821278850016625</v>
      </c>
      <c r="G124" s="403">
        <f t="shared" si="25"/>
        <v>-5.0358906844334438E-2</v>
      </c>
      <c r="H124" s="403">
        <f t="shared" si="26"/>
        <v>1.0503589068443344</v>
      </c>
      <c r="I124" s="403">
        <f t="shared" si="18"/>
        <v>0.49445115532408823</v>
      </c>
      <c r="J124" s="375">
        <f t="shared" si="19"/>
        <v>0.50554884467591177</v>
      </c>
      <c r="L124" s="385">
        <v>-0.54999999999999982</v>
      </c>
      <c r="M124" s="401">
        <f t="shared" si="27"/>
        <v>9.5345037276216016E-3</v>
      </c>
      <c r="N124" s="386">
        <f t="shared" si="28"/>
        <v>0.44602422928641339</v>
      </c>
      <c r="O124" s="401">
        <f t="shared" si="29"/>
        <v>0.52747128529285936</v>
      </c>
      <c r="P124" s="386">
        <f t="shared" si="30"/>
        <v>0.38847667345911036</v>
      </c>
      <c r="Q124" s="403">
        <f t="shared" si="33"/>
        <v>-1.2974740546575761E-3</v>
      </c>
      <c r="R124" s="403">
        <f t="shared" si="34"/>
        <v>0.49445115532408823</v>
      </c>
      <c r="S124" s="371">
        <f t="shared" si="35"/>
        <v>-5.0358906844334438E-2</v>
      </c>
      <c r="T124" s="403">
        <f t="shared" si="36"/>
        <v>0.55720522557490382</v>
      </c>
      <c r="U124" s="610">
        <f t="shared" si="37"/>
        <v>0.44279477442509618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0.46668520013581338</v>
      </c>
      <c r="C125" s="386">
        <f t="shared" si="23"/>
        <v>0.50750077695382978</v>
      </c>
      <c r="D125" s="401">
        <f t="shared" si="24"/>
        <v>1.4748082139390162E-2</v>
      </c>
      <c r="E125" s="386">
        <f t="shared" si="38"/>
        <v>0.45590857952260738</v>
      </c>
      <c r="F125" s="401">
        <f t="shared" si="21"/>
        <v>0.58027814607212069</v>
      </c>
      <c r="G125" s="403">
        <f t="shared" si="25"/>
        <v>-5.0451253152657173E-2</v>
      </c>
      <c r="H125" s="403">
        <f t="shared" si="26"/>
        <v>1.0504512531526571</v>
      </c>
      <c r="I125" s="403">
        <f t="shared" si="18"/>
        <v>0.52326450615847631</v>
      </c>
      <c r="J125" s="375">
        <f t="shared" si="19"/>
        <v>0.47673549384152369</v>
      </c>
      <c r="L125" s="385">
        <v>-0.52499999999999991</v>
      </c>
      <c r="M125" s="401">
        <f t="shared" si="27"/>
        <v>1.1057669878770326E-2</v>
      </c>
      <c r="N125" s="386">
        <f t="shared" si="28"/>
        <v>0.46668520013581338</v>
      </c>
      <c r="O125" s="401">
        <f t="shared" si="29"/>
        <v>0.50750077695382978</v>
      </c>
      <c r="P125" s="386">
        <f t="shared" si="30"/>
        <v>0.41111453073343851</v>
      </c>
      <c r="Q125" s="403">
        <f t="shared" si="33"/>
        <v>-1.5043166318389385E-3</v>
      </c>
      <c r="R125" s="403">
        <f t="shared" si="34"/>
        <v>0.52326450615847631</v>
      </c>
      <c r="S125" s="371">
        <f t="shared" si="35"/>
        <v>-5.0451253152657111E-2</v>
      </c>
      <c r="T125" s="403">
        <f t="shared" si="36"/>
        <v>0.5286910636260197</v>
      </c>
      <c r="U125" s="610">
        <f t="shared" si="37"/>
        <v>0.4713089363739803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0.48720782980860616</v>
      </c>
      <c r="C126" s="386">
        <f t="shared" si="23"/>
        <v>0.48720782980860616</v>
      </c>
      <c r="D126" s="401">
        <f t="shared" si="24"/>
        <v>1.2788165391187045E-2</v>
      </c>
      <c r="E126" s="386">
        <f t="shared" si="38"/>
        <v>0.43362638239130347</v>
      </c>
      <c r="F126" s="401">
        <f t="shared" si="21"/>
        <v>0.5519174776782384</v>
      </c>
      <c r="G126" s="403">
        <f t="shared" si="25"/>
        <v>-5.0177756743270081E-2</v>
      </c>
      <c r="H126" s="403">
        <f t="shared" si="26"/>
        <v>1.0501777567432702</v>
      </c>
      <c r="I126" s="403">
        <f t="shared" si="18"/>
        <v>0.5519174776782384</v>
      </c>
      <c r="J126" s="375">
        <f t="shared" si="19"/>
        <v>0.4480825223217616</v>
      </c>
      <c r="L126" s="385">
        <v>-0.5</v>
      </c>
      <c r="M126" s="401">
        <f t="shared" si="27"/>
        <v>1.2788165391187045E-2</v>
      </c>
      <c r="N126" s="386">
        <f t="shared" si="28"/>
        <v>0.48720782980860616</v>
      </c>
      <c r="O126" s="401">
        <f t="shared" si="29"/>
        <v>0.48720782980860616</v>
      </c>
      <c r="P126" s="386">
        <f t="shared" si="30"/>
        <v>0.43362638239130347</v>
      </c>
      <c r="Q126" s="403">
        <f t="shared" si="33"/>
        <v>-1.7391763332006483E-3</v>
      </c>
      <c r="R126" s="403">
        <f t="shared" si="34"/>
        <v>0.5519174776782384</v>
      </c>
      <c r="S126" s="371">
        <f t="shared" si="35"/>
        <v>-5.0177756743270081E-2</v>
      </c>
      <c r="T126" s="403">
        <f t="shared" si="36"/>
        <v>0.49999945539823232</v>
      </c>
      <c r="U126" s="610">
        <f t="shared" si="37"/>
        <v>0.50000054460176768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0.50750077695383011</v>
      </c>
      <c r="C127" s="386">
        <f t="shared" si="23"/>
        <v>0.46668520013581299</v>
      </c>
      <c r="D127" s="401">
        <f t="shared" si="24"/>
        <v>1.1057669878770326E-2</v>
      </c>
      <c r="E127" s="386">
        <f t="shared" si="38"/>
        <v>0.41111453073343812</v>
      </c>
      <c r="F127" s="401">
        <f t="shared" si="21"/>
        <v>0.52326450615847586</v>
      </c>
      <c r="G127" s="403">
        <f t="shared" si="25"/>
        <v>-4.9580961659359976E-2</v>
      </c>
      <c r="H127" s="403">
        <f t="shared" si="26"/>
        <v>1.0495809616593599</v>
      </c>
      <c r="I127" s="403">
        <f t="shared" si="18"/>
        <v>0.5802781460721208</v>
      </c>
      <c r="J127" s="375">
        <f t="shared" si="19"/>
        <v>0.4197218539278792</v>
      </c>
      <c r="L127" s="385">
        <v>-0.47499999999999964</v>
      </c>
      <c r="M127" s="401">
        <f t="shared" si="27"/>
        <v>1.4748082139390217E-2</v>
      </c>
      <c r="N127" s="386">
        <f t="shared" si="28"/>
        <v>0.50750077695383011</v>
      </c>
      <c r="O127" s="401">
        <f t="shared" si="29"/>
        <v>0.46668520013581299</v>
      </c>
      <c r="P127" s="386">
        <f t="shared" si="30"/>
        <v>0.45590857952260777</v>
      </c>
      <c r="Q127" s="403">
        <f t="shared" si="33"/>
        <v>-2.0049959456111422E-3</v>
      </c>
      <c r="R127" s="403">
        <f t="shared" si="34"/>
        <v>0.58027814607212114</v>
      </c>
      <c r="S127" s="371">
        <f t="shared" si="35"/>
        <v>-4.9580961659359976E-2</v>
      </c>
      <c r="T127" s="403">
        <f t="shared" si="36"/>
        <v>0.47130781153284995</v>
      </c>
      <c r="U127" s="610">
        <f t="shared" si="37"/>
        <v>0.52869218846715005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0.52747128529285969</v>
      </c>
      <c r="C128" s="386">
        <f t="shared" si="23"/>
        <v>0.446024229286413</v>
      </c>
      <c r="D128" s="401">
        <f t="shared" si="24"/>
        <v>9.5345037276216016E-3</v>
      </c>
      <c r="E128" s="386">
        <f t="shared" si="38"/>
        <v>0.38847667345910991</v>
      </c>
      <c r="F128" s="401">
        <f t="shared" si="21"/>
        <v>0.49445115532408768</v>
      </c>
      <c r="G128" s="403">
        <f t="shared" si="25"/>
        <v>-4.8701437504378817E-2</v>
      </c>
      <c r="H128" s="403">
        <f t="shared" si="26"/>
        <v>1.0487014375043788</v>
      </c>
      <c r="I128" s="403">
        <f t="shared" si="18"/>
        <v>0.60821278850016669</v>
      </c>
      <c r="J128" s="375">
        <f t="shared" si="19"/>
        <v>0.39178721149983331</v>
      </c>
      <c r="L128" s="385">
        <v>-0.44999999999999973</v>
      </c>
      <c r="M128" s="401">
        <f t="shared" si="27"/>
        <v>1.6960913112204101E-2</v>
      </c>
      <c r="N128" s="386">
        <f t="shared" si="28"/>
        <v>0.52747128529285969</v>
      </c>
      <c r="O128" s="401">
        <f t="shared" si="29"/>
        <v>0.446024229286413</v>
      </c>
      <c r="P128" s="386">
        <f t="shared" si="30"/>
        <v>0.47785605976988105</v>
      </c>
      <c r="Q128" s="403">
        <f t="shared" si="33"/>
        <v>-2.3048917831202773E-3</v>
      </c>
      <c r="R128" s="403">
        <f t="shared" si="34"/>
        <v>0.6082127885001668</v>
      </c>
      <c r="S128" s="371">
        <f t="shared" si="35"/>
        <v>-4.8701437504378872E-2</v>
      </c>
      <c r="T128" s="403">
        <f t="shared" si="36"/>
        <v>0.44279354078733235</v>
      </c>
      <c r="U128" s="610">
        <f t="shared" si="37"/>
        <v>0.55720645921266765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0.54702587713240702</v>
      </c>
      <c r="C129" s="386">
        <f t="shared" si="23"/>
        <v>0.42531417240866276</v>
      </c>
      <c r="D129" s="401">
        <f t="shared" si="24"/>
        <v>8.1980052937908887E-3</v>
      </c>
      <c r="E129" s="386">
        <f t="shared" si="38"/>
        <v>0.36581429731633869</v>
      </c>
      <c r="F129" s="401">
        <f t="shared" si="21"/>
        <v>0.46560659699731405</v>
      </c>
      <c r="G129" s="403">
        <f t="shared" si="25"/>
        <v>-4.7577650467620122E-2</v>
      </c>
      <c r="H129" s="403">
        <f t="shared" si="26"/>
        <v>1.0475776504676202</v>
      </c>
      <c r="I129" s="403">
        <f t="shared" si="18"/>
        <v>0.6355868644321645</v>
      </c>
      <c r="J129" s="375">
        <f t="shared" si="19"/>
        <v>0.3644131355678355</v>
      </c>
      <c r="L129" s="385">
        <v>-0.42499999999999982</v>
      </c>
      <c r="M129" s="401">
        <f t="shared" si="27"/>
        <v>1.9451500517639275E-2</v>
      </c>
      <c r="N129" s="386">
        <f t="shared" si="28"/>
        <v>0.54702587713240702</v>
      </c>
      <c r="O129" s="401">
        <f t="shared" si="29"/>
        <v>0.42531417240866276</v>
      </c>
      <c r="P129" s="386">
        <f t="shared" si="30"/>
        <v>0.49936311833891073</v>
      </c>
      <c r="Q129" s="403">
        <f t="shared" si="33"/>
        <v>-2.6421426059735275E-3</v>
      </c>
      <c r="R129" s="403">
        <f t="shared" si="34"/>
        <v>0.6355868644321645</v>
      </c>
      <c r="S129" s="371">
        <f t="shared" si="35"/>
        <v>-4.7577650467620122E-2</v>
      </c>
      <c r="T129" s="403">
        <f t="shared" si="36"/>
        <v>0.41463292864142909</v>
      </c>
      <c r="U129" s="610">
        <f t="shared" si="37"/>
        <v>0.58536707135857091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0.56607106121391793</v>
      </c>
      <c r="C130" s="386">
        <f t="shared" si="23"/>
        <v>0.40464155716894729</v>
      </c>
      <c r="D130" s="401">
        <f t="shared" si="24"/>
        <v>7.0289518303978116E-3</v>
      </c>
      <c r="E130" s="386">
        <f t="shared" si="38"/>
        <v>0.34322600882736692</v>
      </c>
      <c r="F130" s="401">
        <f t="shared" si="21"/>
        <v>0.4368563370635179</v>
      </c>
      <c r="G130" s="403">
        <f t="shared" si="25"/>
        <v>-4.6245864531824173E-2</v>
      </c>
      <c r="H130" s="403">
        <f t="shared" si="26"/>
        <v>1.0462458645318242</v>
      </c>
      <c r="I130" s="403">
        <f t="shared" si="18"/>
        <v>0.66226601454877654</v>
      </c>
      <c r="J130" s="375">
        <f t="shared" si="19"/>
        <v>0.33773398545122346</v>
      </c>
      <c r="L130" s="385">
        <v>-0.39999999999999991</v>
      </c>
      <c r="M130" s="401">
        <f t="shared" si="27"/>
        <v>2.2245958911161379E-2</v>
      </c>
      <c r="N130" s="386">
        <f t="shared" si="28"/>
        <v>0.56607106121391793</v>
      </c>
      <c r="O130" s="401">
        <f t="shared" si="29"/>
        <v>0.40464155716894729</v>
      </c>
      <c r="P130" s="386">
        <f t="shared" si="30"/>
        <v>0.52032419280788322</v>
      </c>
      <c r="Q130" s="403">
        <f t="shared" si="33"/>
        <v>-3.0201743218620778E-3</v>
      </c>
      <c r="R130" s="403">
        <f t="shared" si="34"/>
        <v>0.66226601454877654</v>
      </c>
      <c r="S130" s="371">
        <f t="shared" si="35"/>
        <v>-4.6245864531824124E-2</v>
      </c>
      <c r="T130" s="403">
        <f t="shared" si="36"/>
        <v>0.38700002430490965</v>
      </c>
      <c r="U130" s="610">
        <f t="shared" si="37"/>
        <v>0.61299997569509035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0.58451404700389564</v>
      </c>
      <c r="C131" s="386">
        <f t="shared" si="23"/>
        <v>0.38408957992852877</v>
      </c>
      <c r="D131" s="401">
        <f t="shared" si="24"/>
        <v>6.0095501031210974E-3</v>
      </c>
      <c r="E131" s="386">
        <f t="shared" si="38"/>
        <v>0.32080685492505634</v>
      </c>
      <c r="F131" s="401">
        <f t="shared" si="21"/>
        <v>0.40832135078060844</v>
      </c>
      <c r="G131" s="403">
        <f t="shared" si="25"/>
        <v>-4.4740070817290603E-2</v>
      </c>
      <c r="H131" s="403">
        <f t="shared" si="26"/>
        <v>1.0447400708172907</v>
      </c>
      <c r="I131" s="403">
        <f t="shared" ref="I131:I146" si="39">F91</f>
        <v>0.68811706641131798</v>
      </c>
      <c r="J131" s="375">
        <f t="shared" ref="J131:J146" si="40">1-I131</f>
        <v>0.31188293358868202</v>
      </c>
      <c r="L131" s="385">
        <v>-0.375</v>
      </c>
      <c r="M131" s="401">
        <f t="shared" si="27"/>
        <v>2.5371571347180377E-2</v>
      </c>
      <c r="N131" s="386">
        <f t="shared" si="28"/>
        <v>0.58451404700389564</v>
      </c>
      <c r="O131" s="401">
        <f t="shared" si="29"/>
        <v>0.38408957992852877</v>
      </c>
      <c r="P131" s="386">
        <f t="shared" si="30"/>
        <v>0.54063465325447002</v>
      </c>
      <c r="Q131" s="403">
        <f t="shared" si="33"/>
        <v>-3.4425400569832406E-3</v>
      </c>
      <c r="R131" s="403">
        <f t="shared" si="34"/>
        <v>0.68811706641131798</v>
      </c>
      <c r="S131" s="371">
        <f t="shared" si="35"/>
        <v>-4.4740070817290603E-2</v>
      </c>
      <c r="T131" s="403">
        <f t="shared" si="36"/>
        <v>0.3600655444629558</v>
      </c>
      <c r="U131" s="610">
        <f t="shared" si="37"/>
        <v>0.6399344555370442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0.60226345767632383</v>
      </c>
      <c r="C132" s="386">
        <f t="shared" si="23"/>
        <v>0.36373754638454459</v>
      </c>
      <c r="D132" s="401">
        <f t="shared" si="24"/>
        <v>5.1234113670183823E-3</v>
      </c>
      <c r="E132" s="386">
        <f t="shared" si="38"/>
        <v>0.298647689869591</v>
      </c>
      <c r="F132" s="401">
        <f t="shared" si="21"/>
        <v>0.38011727699380676</v>
      </c>
      <c r="G132" s="403">
        <f t="shared" si="25"/>
        <v>-4.3091942939440443E-2</v>
      </c>
      <c r="H132" s="403">
        <f t="shared" si="26"/>
        <v>1.0430919429394405</v>
      </c>
      <c r="I132" s="403">
        <f t="shared" si="39"/>
        <v>0.71300903631799706</v>
      </c>
      <c r="J132" s="375">
        <f t="shared" si="40"/>
        <v>0.28699096368200294</v>
      </c>
      <c r="L132" s="385">
        <v>-0.34999999999999964</v>
      </c>
      <c r="M132" s="401">
        <f t="shared" si="27"/>
        <v>2.8856656820603344E-2</v>
      </c>
      <c r="N132" s="386">
        <f t="shared" si="28"/>
        <v>0.60226345767632383</v>
      </c>
      <c r="O132" s="401">
        <f t="shared" si="29"/>
        <v>0.36373754638454459</v>
      </c>
      <c r="P132" s="386">
        <f t="shared" si="30"/>
        <v>0.5601915893867212</v>
      </c>
      <c r="Q132" s="403">
        <f t="shared" si="33"/>
        <v>-3.9128952026239649E-3</v>
      </c>
      <c r="R132" s="403">
        <f t="shared" si="34"/>
        <v>0.71300903631799717</v>
      </c>
      <c r="S132" s="371">
        <f t="shared" si="35"/>
        <v>-4.3091942939440443E-2</v>
      </c>
      <c r="T132" s="403">
        <f t="shared" si="36"/>
        <v>0.33399580182406718</v>
      </c>
      <c r="U132" s="610">
        <f t="shared" si="37"/>
        <v>0.66600419817593282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0.61923003431226142</v>
      </c>
      <c r="C133" s="386">
        <f t="shared" si="23"/>
        <v>0.34366036308351366</v>
      </c>
      <c r="D133" s="401">
        <f t="shared" si="24"/>
        <v>4.3555130809662113E-3</v>
      </c>
      <c r="E133" s="386">
        <f t="shared" si="38"/>
        <v>0.27683459540013694</v>
      </c>
      <c r="F133" s="401">
        <f t="shared" si="21"/>
        <v>0.35235368010759555</v>
      </c>
      <c r="G133" s="403">
        <f t="shared" si="25"/>
        <v>-4.1330816222035938E-2</v>
      </c>
      <c r="H133" s="403">
        <f t="shared" si="26"/>
        <v>1.041330816222036</v>
      </c>
      <c r="I133" s="403">
        <f t="shared" si="39"/>
        <v>0.73681411714879452</v>
      </c>
      <c r="J133" s="375">
        <f t="shared" si="40"/>
        <v>0.26318588285120548</v>
      </c>
      <c r="L133" s="385">
        <v>-0.32499999999999973</v>
      </c>
      <c r="M133" s="401">
        <f t="shared" si="27"/>
        <v>3.2730407603288492E-2</v>
      </c>
      <c r="N133" s="386">
        <f t="shared" si="28"/>
        <v>0.61923003431226142</v>
      </c>
      <c r="O133" s="401">
        <f t="shared" si="29"/>
        <v>0.34366036308351366</v>
      </c>
      <c r="P133" s="386">
        <f t="shared" si="30"/>
        <v>0.57889458666561744</v>
      </c>
      <c r="Q133" s="403">
        <f t="shared" si="33"/>
        <v>-4.4349670696999088E-3</v>
      </c>
      <c r="R133" s="403">
        <f t="shared" si="34"/>
        <v>0.73681411714879486</v>
      </c>
      <c r="S133" s="371">
        <f t="shared" si="35"/>
        <v>-4.1330816222035993E-2</v>
      </c>
      <c r="T133" s="403">
        <f t="shared" si="36"/>
        <v>0.30895166614294101</v>
      </c>
      <c r="U133" s="610">
        <f t="shared" si="37"/>
        <v>0.69104833385705899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0.63532732422604488</v>
      </c>
      <c r="C134" s="386">
        <f t="shared" si="23"/>
        <v>0.32392808547750407</v>
      </c>
      <c r="D134" s="401">
        <f t="shared" si="24"/>
        <v>3.6921496572371315E-3</v>
      </c>
      <c r="E134" s="386">
        <f t="shared" si="38"/>
        <v>0.25544836030524998</v>
      </c>
      <c r="F134" s="401">
        <f t="shared" si="21"/>
        <v>0.32513338768555278</v>
      </c>
      <c r="G134" s="403">
        <f t="shared" si="25"/>
        <v>-3.9483688608939714E-2</v>
      </c>
      <c r="H134" s="403">
        <f t="shared" si="26"/>
        <v>1.0394836886089398</v>
      </c>
      <c r="I134" s="403">
        <f t="shared" si="39"/>
        <v>0.75940864253531237</v>
      </c>
      <c r="J134" s="375">
        <f t="shared" si="40"/>
        <v>0.24059135746468763</v>
      </c>
      <c r="L134" s="385">
        <v>-0.29999999999999982</v>
      </c>
      <c r="M134" s="401">
        <f t="shared" si="27"/>
        <v>3.7022695488871271E-2</v>
      </c>
      <c r="N134" s="386">
        <f t="shared" si="28"/>
        <v>0.63532732422604488</v>
      </c>
      <c r="O134" s="401">
        <f t="shared" si="29"/>
        <v>0.32392808547750407</v>
      </c>
      <c r="P134" s="386">
        <f t="shared" si="30"/>
        <v>0.5966464838268013</v>
      </c>
      <c r="Q134" s="403">
        <f t="shared" si="33"/>
        <v>-5.0125188191814628E-3</v>
      </c>
      <c r="R134" s="403">
        <f t="shared" si="34"/>
        <v>0.75940864253531237</v>
      </c>
      <c r="S134" s="371">
        <f t="shared" si="35"/>
        <v>-3.9483688608939714E-2</v>
      </c>
      <c r="T134" s="403">
        <f t="shared" si="36"/>
        <v>0.28508756489280873</v>
      </c>
      <c r="U134" s="610">
        <f t="shared" si="37"/>
        <v>0.71491243510719127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0.65047234680284127</v>
      </c>
      <c r="C135" s="386">
        <f t="shared" si="23"/>
        <v>0.30460552733195673</v>
      </c>
      <c r="D135" s="401">
        <f t="shared" si="24"/>
        <v>3.120874429411391E-3</v>
      </c>
      <c r="E135" s="386">
        <f t="shared" si="38"/>
        <v>0.23456402469598539</v>
      </c>
      <c r="F135" s="401">
        <f t="shared" si="21"/>
        <v>0.29855191040345858</v>
      </c>
      <c r="G135" s="403">
        <f t="shared" si="25"/>
        <v>-3.7575241146295839E-2</v>
      </c>
      <c r="H135" s="403">
        <f t="shared" si="26"/>
        <v>1.0375752411462957</v>
      </c>
      <c r="I135" s="403">
        <f t="shared" si="39"/>
        <v>0.7806740183493085</v>
      </c>
      <c r="J135" s="375">
        <f t="shared" si="40"/>
        <v>0.2193259816506915</v>
      </c>
      <c r="L135" s="385">
        <v>-0.27499999999999991</v>
      </c>
      <c r="M135" s="401">
        <f t="shared" si="27"/>
        <v>4.1763846436273566E-2</v>
      </c>
      <c r="N135" s="386">
        <f t="shared" si="28"/>
        <v>0.65047234680284127</v>
      </c>
      <c r="O135" s="401">
        <f t="shared" si="29"/>
        <v>0.30460552733195673</v>
      </c>
      <c r="P135" s="386">
        <f t="shared" si="30"/>
        <v>0.61335410472550111</v>
      </c>
      <c r="Q135" s="403">
        <f t="shared" si="33"/>
        <v>-5.6493073806188863E-3</v>
      </c>
      <c r="R135" s="403">
        <f t="shared" si="34"/>
        <v>0.7806740183493085</v>
      </c>
      <c r="S135" s="371">
        <f t="shared" si="35"/>
        <v>-3.7575241146295783E-2</v>
      </c>
      <c r="T135" s="403">
        <f t="shared" si="36"/>
        <v>0.2625505301776061</v>
      </c>
      <c r="U135" s="610">
        <f t="shared" si="37"/>
        <v>0.7374494698223939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0.66458623077733814</v>
      </c>
      <c r="C136" s="386">
        <f t="shared" si="23"/>
        <v>0.28575193532897053</v>
      </c>
      <c r="D136" s="401">
        <f t="shared" si="24"/>
        <v>2.6304348791228449E-3</v>
      </c>
      <c r="E136" s="386">
        <f t="shared" si="38"/>
        <v>0.21425049325735115</v>
      </c>
      <c r="F136" s="401">
        <f t="shared" si="21"/>
        <v>0.2726969497976911</v>
      </c>
      <c r="G136" s="403">
        <f t="shared" si="25"/>
        <v>-3.5627875957824497E-2</v>
      </c>
      <c r="H136" s="403">
        <f t="shared" si="26"/>
        <v>1.0356278759578246</v>
      </c>
      <c r="I136" s="403">
        <f t="shared" si="39"/>
        <v>0.80049761325531932</v>
      </c>
      <c r="J136" s="375">
        <f t="shared" si="40"/>
        <v>0.19950238674468068</v>
      </c>
      <c r="L136" s="385">
        <v>-0.25</v>
      </c>
      <c r="M136" s="401">
        <f t="shared" si="27"/>
        <v>4.6984383642564076E-2</v>
      </c>
      <c r="N136" s="386">
        <f t="shared" si="28"/>
        <v>0.66458623077733814</v>
      </c>
      <c r="O136" s="401">
        <f t="shared" si="29"/>
        <v>0.28575193532897053</v>
      </c>
      <c r="P136" s="386">
        <f t="shared" si="30"/>
        <v>0.62892895801923132</v>
      </c>
      <c r="Q136" s="403">
        <f t="shared" si="33"/>
        <v>-6.3490351238540072E-3</v>
      </c>
      <c r="R136" s="403">
        <f t="shared" si="34"/>
        <v>0.80049761325531932</v>
      </c>
      <c r="S136" s="371">
        <f t="shared" si="35"/>
        <v>-3.5627875957824497E-2</v>
      </c>
      <c r="T136" s="403">
        <f t="shared" si="36"/>
        <v>0.24147929782635913</v>
      </c>
      <c r="U136" s="610">
        <f t="shared" si="37"/>
        <v>0.75852070217364087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0.6775948174760309</v>
      </c>
      <c r="C137" s="386">
        <f t="shared" si="23"/>
        <v>0.26742073166312713</v>
      </c>
      <c r="D137" s="401">
        <f t="shared" si="24"/>
        <v>2.2107029980548698E-3</v>
      </c>
      <c r="E137" s="386">
        <f t="shared" si="38"/>
        <v>0.19457022066109544</v>
      </c>
      <c r="F137" s="401">
        <f t="shared" si="21"/>
        <v>0.24764799786020528</v>
      </c>
      <c r="G137" s="403">
        <f t="shared" si="25"/>
        <v>-3.366176970271758E-2</v>
      </c>
      <c r="H137" s="403">
        <f t="shared" si="26"/>
        <v>1.0336617697027175</v>
      </c>
      <c r="I137" s="403">
        <f t="shared" si="39"/>
        <v>0.81877360088847029</v>
      </c>
      <c r="J137" s="375">
        <f t="shared" si="40"/>
        <v>0.18122639911152971</v>
      </c>
      <c r="L137" s="385">
        <v>-0.22499999999999964</v>
      </c>
      <c r="M137" s="401">
        <f t="shared" si="27"/>
        <v>5.2714739672676481E-2</v>
      </c>
      <c r="N137" s="386">
        <f t="shared" si="28"/>
        <v>0.6775948174760309</v>
      </c>
      <c r="O137" s="401">
        <f t="shared" si="29"/>
        <v>0.26742073166312713</v>
      </c>
      <c r="P137" s="386">
        <f t="shared" si="30"/>
        <v>0.64328789884373561</v>
      </c>
      <c r="Q137" s="403">
        <f t="shared" si="33"/>
        <v>-7.1152951100725195E-3</v>
      </c>
      <c r="R137" s="403">
        <f t="shared" si="34"/>
        <v>0.8187736008884704</v>
      </c>
      <c r="S137" s="371">
        <f t="shared" si="35"/>
        <v>-3.366176970271758E-2</v>
      </c>
      <c r="T137" s="403">
        <f t="shared" si="36"/>
        <v>0.22200346392431969</v>
      </c>
      <c r="U137" s="610">
        <f t="shared" si="37"/>
        <v>0.77799653607568031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0.6894292251640447</v>
      </c>
      <c r="C138" s="386">
        <f t="shared" si="23"/>
        <v>0.24965932632380586</v>
      </c>
      <c r="D138" s="401">
        <f t="shared" si="24"/>
        <v>1.8526024827205667E-3</v>
      </c>
      <c r="E138" s="386">
        <f t="shared" si="38"/>
        <v>0.17557897117257851</v>
      </c>
      <c r="F138" s="401">
        <f t="shared" si="21"/>
        <v>0.2234760310673688</v>
      </c>
      <c r="G138" s="403">
        <f t="shared" si="25"/>
        <v>-3.1694940583459418E-2</v>
      </c>
      <c r="H138" s="403">
        <f t="shared" si="26"/>
        <v>1.0316949405834595</v>
      </c>
      <c r="I138" s="403">
        <f t="shared" si="39"/>
        <v>0.83540374706842591</v>
      </c>
      <c r="J138" s="375">
        <f t="shared" si="40"/>
        <v>0.16459625293157409</v>
      </c>
      <c r="L138" s="625">
        <v>-0.19999999999999973</v>
      </c>
      <c r="M138" s="626">
        <f t="shared" si="27"/>
        <v>5.8984938917398755E-2</v>
      </c>
      <c r="N138" s="627">
        <f t="shared" si="28"/>
        <v>0.6894292251640447</v>
      </c>
      <c r="O138" s="626">
        <f t="shared" si="29"/>
        <v>0.24965932632380586</v>
      </c>
      <c r="P138" s="627">
        <f t="shared" si="30"/>
        <v>0.65635374730533624</v>
      </c>
      <c r="Q138" s="628">
        <f t="shared" si="33"/>
        <v>-7.9515098170184553E-3</v>
      </c>
      <c r="R138" s="628">
        <f t="shared" si="34"/>
        <v>0.83540374706842602</v>
      </c>
      <c r="S138" s="629">
        <f t="shared" si="35"/>
        <v>-3.1694940583459369E-2</v>
      </c>
      <c r="T138" s="628">
        <f t="shared" si="36"/>
        <v>0.20424270333205174</v>
      </c>
      <c r="U138" s="630">
        <f t="shared" si="37"/>
        <v>0.79575729666794826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0.7000263702609888</v>
      </c>
      <c r="C139" s="386">
        <f t="shared" si="23"/>
        <v>0.23250899962527266</v>
      </c>
      <c r="D139" s="401">
        <f t="shared" si="24"/>
        <v>1.5480342719900175E-3</v>
      </c>
      <c r="E139" s="386">
        <f t="shared" si="38"/>
        <v>0.15732565330509238</v>
      </c>
      <c r="F139" s="401">
        <f t="shared" si="21"/>
        <v>0.20024329992881224</v>
      </c>
      <c r="G139" s="403">
        <f t="shared" si="25"/>
        <v>-2.9743327055674243E-2</v>
      </c>
      <c r="H139" s="403">
        <f t="shared" si="26"/>
        <v>1.0297433270556742</v>
      </c>
      <c r="I139" s="403">
        <f t="shared" si="39"/>
        <v>0.85029813631591777</v>
      </c>
      <c r="J139" s="375">
        <f t="shared" si="40"/>
        <v>0.14970186368408223</v>
      </c>
      <c r="L139" s="385">
        <v>-0.17499999999999982</v>
      </c>
      <c r="M139" s="401">
        <f t="shared" si="27"/>
        <v>6.5824252330317301E-2</v>
      </c>
      <c r="N139" s="386">
        <f t="shared" si="28"/>
        <v>0.7000263702609888</v>
      </c>
      <c r="O139" s="401">
        <f t="shared" si="29"/>
        <v>0.23250899962527266</v>
      </c>
      <c r="P139" s="386">
        <f t="shared" si="30"/>
        <v>0.66805585928498812</v>
      </c>
      <c r="Q139" s="403">
        <f t="shared" si="33"/>
        <v>-8.8608633086947591E-3</v>
      </c>
      <c r="R139" s="403">
        <f t="shared" si="34"/>
        <v>0.85029813631591777</v>
      </c>
      <c r="S139" s="371">
        <f t="shared" si="35"/>
        <v>-2.9743327055674243E-2</v>
      </c>
      <c r="T139" s="403">
        <f t="shared" si="36"/>
        <v>0.18830605404845124</v>
      </c>
      <c r="U139" s="610">
        <f t="shared" si="37"/>
        <v>0.81169394595154876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0.70932944180033664</v>
      </c>
      <c r="C140" s="386">
        <f t="shared" si="23"/>
        <v>0.21600485441139244</v>
      </c>
      <c r="D140" s="401">
        <f t="shared" si="24"/>
        <v>1.2898017465196032E-3</v>
      </c>
      <c r="E140" s="386">
        <f t="shared" si="38"/>
        <v>0.13985222919563545</v>
      </c>
      <c r="F140" s="401">
        <f t="shared" si="21"/>
        <v>0.17800321364137098</v>
      </c>
      <c r="G140" s="403">
        <f t="shared" si="25"/>
        <v>-2.7820876480678339E-2</v>
      </c>
      <c r="H140" s="403">
        <f t="shared" si="26"/>
        <v>1.0278208764806784</v>
      </c>
      <c r="I140" s="403">
        <f t="shared" si="39"/>
        <v>0.8633758327738551</v>
      </c>
      <c r="J140" s="375">
        <f t="shared" si="40"/>
        <v>0.1366241672261449</v>
      </c>
      <c r="L140" s="385">
        <v>-0.14999999999999991</v>
      </c>
      <c r="M140" s="401">
        <f t="shared" si="27"/>
        <v>7.3260827095175673E-2</v>
      </c>
      <c r="N140" s="386">
        <f t="shared" si="28"/>
        <v>0.70932944180033664</v>
      </c>
      <c r="O140" s="401">
        <f t="shared" si="29"/>
        <v>0.21600485441139244</v>
      </c>
      <c r="P140" s="386">
        <f t="shared" si="30"/>
        <v>0.6783306457058178</v>
      </c>
      <c r="Q140" s="403">
        <f t="shared" si="33"/>
        <v>-9.8462269012989084E-3</v>
      </c>
      <c r="R140" s="403">
        <f t="shared" si="34"/>
        <v>0.8633758327738551</v>
      </c>
      <c r="S140" s="371">
        <f t="shared" si="35"/>
        <v>-2.7820876480678294E-2</v>
      </c>
      <c r="T140" s="403">
        <f t="shared" si="36"/>
        <v>0.17429127060812211</v>
      </c>
      <c r="U140" s="610">
        <f t="shared" si="37"/>
        <v>0.82570872939187789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0.7172883260874503</v>
      </c>
      <c r="C141" s="386">
        <f t="shared" si="23"/>
        <v>0.20017583625314977</v>
      </c>
      <c r="D141" s="401">
        <f t="shared" si="24"/>
        <v>1.0715367199990444E-3</v>
      </c>
      <c r="E141" s="386">
        <f t="shared" si="38"/>
        <v>0.12319369722554094</v>
      </c>
      <c r="F141" s="401">
        <f t="shared" si="21"/>
        <v>0.15680031796870847</v>
      </c>
      <c r="G141" s="403">
        <f t="shared" si="25"/>
        <v>-2.5939642051438765E-2</v>
      </c>
      <c r="H141" s="403">
        <f t="shared" si="26"/>
        <v>1.0259396420514388</v>
      </c>
      <c r="I141" s="403">
        <f t="shared" si="39"/>
        <v>0.87456547142888097</v>
      </c>
      <c r="J141" s="375">
        <f t="shared" si="40"/>
        <v>0.12543452857111903</v>
      </c>
      <c r="L141" s="385">
        <v>-0.125</v>
      </c>
      <c r="M141" s="401">
        <f t="shared" si="27"/>
        <v>8.1321294581626624E-2</v>
      </c>
      <c r="N141" s="386">
        <f t="shared" si="28"/>
        <v>0.7172883260874503</v>
      </c>
      <c r="O141" s="401">
        <f t="shared" si="29"/>
        <v>0.20017583625314977</v>
      </c>
      <c r="P141" s="386">
        <f t="shared" si="30"/>
        <v>0.6871220370396387</v>
      </c>
      <c r="Q141" s="403">
        <f t="shared" si="33"/>
        <v>-1.0910078463450533E-2</v>
      </c>
      <c r="R141" s="403">
        <f t="shared" si="34"/>
        <v>0.87456547142888097</v>
      </c>
      <c r="S141" s="371">
        <f t="shared" si="35"/>
        <v>-2.5939642051438765E-2</v>
      </c>
      <c r="T141" s="403">
        <f t="shared" si="36"/>
        <v>0.16228424908600825</v>
      </c>
      <c r="U141" s="610">
        <f t="shared" si="37"/>
        <v>0.83771575091399175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0.72385997905023214</v>
      </c>
      <c r="C142" s="386">
        <f t="shared" si="23"/>
        <v>0.18504481890088398</v>
      </c>
      <c r="D142" s="401">
        <f t="shared" si="24"/>
        <v>8.8762716849949408E-4</v>
      </c>
      <c r="E142" s="386">
        <f t="shared" si="38"/>
        <v>0.10737814531501316</v>
      </c>
      <c r="F142" s="401">
        <f t="shared" si="21"/>
        <v>0.13667036307433397</v>
      </c>
      <c r="G142" s="403">
        <f t="shared" si="25"/>
        <v>-2.4109886412613007E-2</v>
      </c>
      <c r="H142" s="403">
        <f t="shared" si="26"/>
        <v>1.024109886412613</v>
      </c>
      <c r="I142" s="403">
        <f t="shared" si="39"/>
        <v>0.88380577626438672</v>
      </c>
      <c r="J142" s="375">
        <f t="shared" si="40"/>
        <v>0.11619422373561328</v>
      </c>
      <c r="L142" s="617">
        <v>-9.9999999999999645E-2</v>
      </c>
      <c r="M142" s="618">
        <f t="shared" si="27"/>
        <v>9.0030360642308183E-2</v>
      </c>
      <c r="N142" s="619">
        <f t="shared" si="28"/>
        <v>0.72385997905023214</v>
      </c>
      <c r="O142" s="618">
        <f t="shared" si="29"/>
        <v>0.18504481890088398</v>
      </c>
      <c r="P142" s="619">
        <f t="shared" si="30"/>
        <v>0.69438189040552389</v>
      </c>
      <c r="Q142" s="620">
        <f t="shared" si="33"/>
        <v>-1.2054415578872787E-2</v>
      </c>
      <c r="R142" s="620">
        <f t="shared" si="34"/>
        <v>0.88380577626438672</v>
      </c>
      <c r="S142" s="621">
        <f t="shared" si="35"/>
        <v>-2.4109886412613007E-2</v>
      </c>
      <c r="T142" s="620">
        <f t="shared" si="36"/>
        <v>0.15235852572709907</v>
      </c>
      <c r="U142" s="622">
        <f t="shared" si="37"/>
        <v>0.84764147427290093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0.72900874426501017</v>
      </c>
      <c r="C143" s="386">
        <f t="shared" si="23"/>
        <v>0.17062875127385185</v>
      </c>
      <c r="D143" s="401">
        <f t="shared" si="24"/>
        <v>7.3314746951597121E-4</v>
      </c>
      <c r="E143" s="386">
        <f t="shared" si="38"/>
        <v>9.2426871307688729E-2</v>
      </c>
      <c r="F143" s="401">
        <f t="shared" si="21"/>
        <v>0.11764045674646612</v>
      </c>
      <c r="G143" s="403">
        <f t="shared" si="25"/>
        <v>-2.2340190484381666E-2</v>
      </c>
      <c r="H143" s="403">
        <f t="shared" si="26"/>
        <v>1.0223401904843816</v>
      </c>
      <c r="I143" s="403">
        <f t="shared" si="39"/>
        <v>0.89104600264079503</v>
      </c>
      <c r="J143" s="375">
        <f t="shared" si="40"/>
        <v>0.10895399735920497</v>
      </c>
      <c r="L143" s="385">
        <v>-7.4999999999999734E-2</v>
      </c>
      <c r="M143" s="401">
        <f t="shared" si="27"/>
        <v>9.9410382969099265E-2</v>
      </c>
      <c r="N143" s="386">
        <f t="shared" si="28"/>
        <v>0.72900874426501017</v>
      </c>
      <c r="O143" s="401">
        <f t="shared" si="29"/>
        <v>0.17062875127385185</v>
      </c>
      <c r="P143" s="386">
        <f t="shared" si="30"/>
        <v>0.70007033713582723</v>
      </c>
      <c r="Q143" s="403">
        <f t="shared" si="33"/>
        <v>-1.3280662892459546E-2</v>
      </c>
      <c r="R143" s="403">
        <f t="shared" si="34"/>
        <v>0.89104600264079503</v>
      </c>
      <c r="S143" s="371">
        <f t="shared" si="35"/>
        <v>-2.2340190484381618E-2</v>
      </c>
      <c r="T143" s="403">
        <f t="shared" si="36"/>
        <v>0.14457485073604615</v>
      </c>
      <c r="U143" s="610">
        <f t="shared" si="37"/>
        <v>0.85542514926395385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0.73270661507429913</v>
      </c>
      <c r="C144" s="386">
        <f t="shared" si="23"/>
        <v>0.15693886138940544</v>
      </c>
      <c r="D144" s="401">
        <f t="shared" si="24"/>
        <v>6.0379175913521932E-4</v>
      </c>
      <c r="E144" s="386">
        <f t="shared" si="38"/>
        <v>7.8354565951987185E-2</v>
      </c>
      <c r="F144" s="401">
        <f t="shared" si="21"/>
        <v>9.9729297295775537E-2</v>
      </c>
      <c r="G144" s="403">
        <f t="shared" si="25"/>
        <v>-2.063756608760579E-2</v>
      </c>
      <c r="H144" s="403">
        <f t="shared" si="26"/>
        <v>1.0206375660876057</v>
      </c>
      <c r="I144" s="403">
        <f t="shared" si="39"/>
        <v>0.89624630178743792</v>
      </c>
      <c r="J144" s="375">
        <f t="shared" si="40"/>
        <v>0.10375369821256208</v>
      </c>
      <c r="L144" s="385">
        <v>-4.9999999999999822E-2</v>
      </c>
      <c r="M144" s="401">
        <f t="shared" si="27"/>
        <v>0.10948094084225507</v>
      </c>
      <c r="N144" s="386">
        <f t="shared" si="28"/>
        <v>0.73270661507429913</v>
      </c>
      <c r="O144" s="401">
        <f t="shared" si="29"/>
        <v>0.15693886138940544</v>
      </c>
      <c r="P144" s="386">
        <f t="shared" si="30"/>
        <v>0.7041560691474269</v>
      </c>
      <c r="Q144" s="403">
        <f t="shared" si="33"/>
        <v>-1.4589574055017655E-2</v>
      </c>
      <c r="R144" s="403">
        <f t="shared" si="34"/>
        <v>0.89624630178743792</v>
      </c>
      <c r="S144" s="371">
        <f t="shared" si="35"/>
        <v>-2.063756608760579E-2</v>
      </c>
      <c r="T144" s="403">
        <f t="shared" si="36"/>
        <v>0.1389808383551856</v>
      </c>
      <c r="U144" s="610">
        <f t="shared" si="37"/>
        <v>0.8610191616448144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0.73493343959227742</v>
      </c>
      <c r="C145" s="386">
        <f t="shared" si="23"/>
        <v>0.14398091187136924</v>
      </c>
      <c r="D145" s="401">
        <f t="shared" si="24"/>
        <v>4.9581086604327806E-4</v>
      </c>
      <c r="E145" s="386">
        <f t="shared" si="38"/>
        <v>6.5169553198720545E-2</v>
      </c>
      <c r="F145" s="401">
        <f t="shared" si="21"/>
        <v>8.294747940497306E-2</v>
      </c>
      <c r="G145" s="403">
        <f t="shared" si="25"/>
        <v>-1.9007571054550997E-2</v>
      </c>
      <c r="H145" s="403">
        <f t="shared" si="26"/>
        <v>1.019007571054551</v>
      </c>
      <c r="I145" s="403">
        <f t="shared" si="39"/>
        <v>0.89937800580232696</v>
      </c>
      <c r="J145" s="375">
        <f t="shared" si="40"/>
        <v>0.10062199419767304</v>
      </c>
      <c r="L145" s="385">
        <v>-2.4999999999999911E-2</v>
      </c>
      <c r="M145" s="401">
        <f t="shared" si="27"/>
        <v>0.12025840315373415</v>
      </c>
      <c r="N145" s="386">
        <f t="shared" si="28"/>
        <v>0.73493343959227742</v>
      </c>
      <c r="O145" s="401">
        <f t="shared" si="29"/>
        <v>0.14398091187136924</v>
      </c>
      <c r="P145" s="386">
        <f t="shared" si="30"/>
        <v>0.70661656285820651</v>
      </c>
      <c r="Q145" s="403">
        <f t="shared" si="33"/>
        <v>-1.5981128776904947E-2</v>
      </c>
      <c r="R145" s="403">
        <f t="shared" si="34"/>
        <v>0.89937800580232696</v>
      </c>
      <c r="S145" s="371">
        <f t="shared" si="35"/>
        <v>-1.9007571054550958E-2</v>
      </c>
      <c r="T145" s="403">
        <f t="shared" si="36"/>
        <v>0.13561069402912895</v>
      </c>
      <c r="U145" s="610">
        <f t="shared" si="37"/>
        <v>0.86438930597087105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0.73567706772195063</v>
      </c>
      <c r="C146" s="386">
        <f t="shared" si="23"/>
        <v>0.13175550104688261</v>
      </c>
      <c r="D146" s="401">
        <f t="shared" si="24"/>
        <v>4.0595314608188326E-4</v>
      </c>
      <c r="E146" s="386">
        <f t="shared" si="38"/>
        <v>5.2874081883415441E-2</v>
      </c>
      <c r="F146" s="401">
        <f t="shared" si="21"/>
        <v>6.7297865380601785E-2</v>
      </c>
      <c r="G146" s="403">
        <f t="shared" si="25"/>
        <v>-1.745442559543087E-2</v>
      </c>
      <c r="H146" s="403">
        <f t="shared" si="26"/>
        <v>1.017454425595431</v>
      </c>
      <c r="I146" s="403">
        <f t="shared" si="39"/>
        <v>0.90042383199688025</v>
      </c>
      <c r="J146" s="375">
        <f t="shared" si="40"/>
        <v>9.9576168003119747E-2</v>
      </c>
      <c r="L146" s="633">
        <v>0</v>
      </c>
      <c r="M146" s="634">
        <f t="shared" si="27"/>
        <v>0.13175550104688261</v>
      </c>
      <c r="N146" s="635">
        <f t="shared" si="28"/>
        <v>0.73567706772195063</v>
      </c>
      <c r="O146" s="634">
        <f t="shared" si="29"/>
        <v>0.13175550104688261</v>
      </c>
      <c r="P146" s="635">
        <f t="shared" si="30"/>
        <v>0.70743823973508668</v>
      </c>
      <c r="Q146" s="636">
        <f t="shared" si="33"/>
        <v>-1.745442559543087E-2</v>
      </c>
      <c r="R146" s="636">
        <f t="shared" si="34"/>
        <v>0.90042383199688025</v>
      </c>
      <c r="S146" s="637">
        <f t="shared" si="35"/>
        <v>-1.745442559543087E-2</v>
      </c>
      <c r="T146" s="636">
        <f t="shared" si="36"/>
        <v>0.13448501919398148</v>
      </c>
      <c r="U146" s="638">
        <f t="shared" si="37"/>
        <v>0.86551498080601852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0.79575729666794792</v>
      </c>
      <c r="AD146">
        <f ca="1">OFFSET(H106,-AB146,0)</f>
        <v>0.7765239689326312</v>
      </c>
    </row>
    <row r="147" spans="1:30">
      <c r="A147" s="385">
        <v>1.0250000000000004</v>
      </c>
      <c r="B147" s="401">
        <f t="shared" si="22"/>
        <v>0.7349334395922773</v>
      </c>
      <c r="C147" s="386">
        <f t="shared" si="23"/>
        <v>0.12025840315373398</v>
      </c>
      <c r="D147" s="401">
        <f t="shared" si="24"/>
        <v>3.3140942146903107E-4</v>
      </c>
      <c r="E147" s="386">
        <f t="shared" si="38"/>
        <v>4.1464662356913012E-2</v>
      </c>
      <c r="F147" s="401">
        <f t="shared" si="21"/>
        <v>5.277601361477078E-2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0.14398091187136947</v>
      </c>
      <c r="N147" s="386">
        <f t="shared" si="28"/>
        <v>0.7349334395922773</v>
      </c>
      <c r="O147" s="401">
        <f t="shared" si="29"/>
        <v>0.12025840315373398</v>
      </c>
      <c r="P147" s="386">
        <f t="shared" si="30"/>
        <v>0.7066165628582064</v>
      </c>
      <c r="Q147" s="403">
        <f t="shared" si="33"/>
        <v>-1.900757105455101E-2</v>
      </c>
      <c r="R147" s="403">
        <f t="shared" si="34"/>
        <v>0.89937800580232674</v>
      </c>
      <c r="S147" s="371">
        <f t="shared" si="35"/>
        <v>-1.5981128776904923E-2</v>
      </c>
      <c r="T147" s="403">
        <f t="shared" si="36"/>
        <v>0.13561069402912918</v>
      </c>
      <c r="U147" s="610">
        <f t="shared" si="37"/>
        <v>0.86438930597087082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0.73270661507429913</v>
      </c>
      <c r="C148" s="386">
        <f t="shared" si="23"/>
        <v>0.1094809408422549</v>
      </c>
      <c r="D148" s="401">
        <f t="shared" si="24"/>
        <v>2.6976212481671924E-4</v>
      </c>
      <c r="E148" s="386">
        <f t="shared" si="38"/>
        <v>3.0932441274121376E-2</v>
      </c>
      <c r="F148" s="401">
        <f t="shared" si="21"/>
        <v>3.9370655614393478E-2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0.15693886138940566</v>
      </c>
      <c r="N148" s="386">
        <f t="shared" si="28"/>
        <v>0.73270661507429913</v>
      </c>
      <c r="O148" s="401">
        <f t="shared" si="29"/>
        <v>0.1094809408422549</v>
      </c>
      <c r="P148" s="386">
        <f t="shared" si="30"/>
        <v>0.7041560691474269</v>
      </c>
      <c r="Q148" s="403">
        <f t="shared" si="33"/>
        <v>-2.0637566087605821E-2</v>
      </c>
      <c r="R148" s="403">
        <f t="shared" si="34"/>
        <v>0.89624630178743792</v>
      </c>
      <c r="S148" s="371">
        <f t="shared" si="35"/>
        <v>-1.458957405501761E-2</v>
      </c>
      <c r="T148" s="403">
        <f t="shared" si="36"/>
        <v>0.13898083835518549</v>
      </c>
      <c r="U148" s="610">
        <f t="shared" si="37"/>
        <v>0.86101916164481451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0.72900874426501017</v>
      </c>
      <c r="C149" s="386">
        <f t="shared" si="23"/>
        <v>9.9410382969099043E-2</v>
      </c>
      <c r="D149" s="401">
        <f t="shared" si="24"/>
        <v>2.1893865946676083E-4</v>
      </c>
      <c r="E149" s="386">
        <f t="shared" si="38"/>
        <v>2.1263607548935644E-2</v>
      </c>
      <c r="F149" s="401">
        <f t="shared" si="21"/>
        <v>2.7064212698567292E-2</v>
      </c>
      <c r="G149" s="403"/>
      <c r="H149" s="403"/>
      <c r="I149" s="403"/>
      <c r="J149" s="375"/>
      <c r="L149" s="385">
        <v>7.5000000000000178E-2</v>
      </c>
      <c r="M149" s="401">
        <f t="shared" si="27"/>
        <v>0.17062875127385213</v>
      </c>
      <c r="N149" s="386">
        <f t="shared" si="28"/>
        <v>0.72900874426501017</v>
      </c>
      <c r="O149" s="401">
        <f t="shared" si="29"/>
        <v>9.9410382969099043E-2</v>
      </c>
      <c r="P149" s="386">
        <f t="shared" si="30"/>
        <v>0.70007033713582723</v>
      </c>
      <c r="Q149" s="403">
        <f t="shared" si="33"/>
        <v>-2.2340190484381676E-2</v>
      </c>
      <c r="R149" s="403">
        <f t="shared" si="34"/>
        <v>0.89104600264079503</v>
      </c>
      <c r="S149" s="371">
        <f t="shared" si="35"/>
        <v>-1.3280662892459546E-2</v>
      </c>
      <c r="T149" s="403">
        <f t="shared" si="36"/>
        <v>0.14457485073604615</v>
      </c>
      <c r="U149" s="610">
        <f t="shared" si="37"/>
        <v>0.85542514926395385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0.72385997905023203</v>
      </c>
      <c r="C150" s="386">
        <f t="shared" si="23"/>
        <v>9.0030360642308016E-2</v>
      </c>
      <c r="D150" s="401">
        <f t="shared" si="24"/>
        <v>1.7716891385255451E-4</v>
      </c>
      <c r="E150" s="386">
        <f t="shared" si="38"/>
        <v>1.2439822429478243E-2</v>
      </c>
      <c r="F150" s="401">
        <f t="shared" si="21"/>
        <v>1.5833343396175481E-2</v>
      </c>
      <c r="G150" s="403"/>
      <c r="H150" s="403"/>
      <c r="I150" s="403"/>
      <c r="J150" s="375"/>
      <c r="L150" s="617">
        <v>0.10000000000000009</v>
      </c>
      <c r="M150" s="618">
        <f t="shared" si="27"/>
        <v>0.18504481890088431</v>
      </c>
      <c r="N150" s="619">
        <f t="shared" si="28"/>
        <v>0.72385997905023203</v>
      </c>
      <c r="O150" s="618">
        <f t="shared" si="29"/>
        <v>9.0030360642308016E-2</v>
      </c>
      <c r="P150" s="619">
        <f t="shared" si="30"/>
        <v>0.69438189040552378</v>
      </c>
      <c r="Q150" s="620">
        <f t="shared" si="33"/>
        <v>-2.4109886412613048E-2</v>
      </c>
      <c r="R150" s="620">
        <f t="shared" si="34"/>
        <v>0.88380577626438661</v>
      </c>
      <c r="S150" s="621">
        <f t="shared" si="35"/>
        <v>-1.2054415578872766E-2</v>
      </c>
      <c r="T150" s="620">
        <f t="shared" si="36"/>
        <v>0.15235852572709918</v>
      </c>
      <c r="U150" s="622">
        <f t="shared" si="37"/>
        <v>0.84764147427290082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0.7172883260874503</v>
      </c>
      <c r="C151" s="386">
        <f t="shared" si="23"/>
        <v>8.1321294581626624E-2</v>
      </c>
      <c r="D151" s="401">
        <f t="shared" si="24"/>
        <v>1.429468077158158E-4</v>
      </c>
      <c r="E151" s="386">
        <f t="shared" si="38"/>
        <v>4.4386667341770646E-3</v>
      </c>
      <c r="F151" s="401">
        <f t="shared" si="21"/>
        <v>5.6495126857171616E-3</v>
      </c>
      <c r="G151" s="403"/>
      <c r="H151" s="403"/>
      <c r="I151" s="403"/>
      <c r="J151" s="375"/>
      <c r="L151" s="385">
        <v>0.125</v>
      </c>
      <c r="M151" s="401">
        <f t="shared" si="27"/>
        <v>0.20017583625314977</v>
      </c>
      <c r="N151" s="386">
        <f t="shared" si="28"/>
        <v>0.7172883260874503</v>
      </c>
      <c r="O151" s="401">
        <f t="shared" si="29"/>
        <v>8.1321294581626624E-2</v>
      </c>
      <c r="P151" s="386">
        <f t="shared" si="30"/>
        <v>0.6871220370396387</v>
      </c>
      <c r="Q151" s="403">
        <f t="shared" si="33"/>
        <v>-2.5939642051438765E-2</v>
      </c>
      <c r="R151" s="403">
        <f t="shared" si="34"/>
        <v>0.87456547142888097</v>
      </c>
      <c r="S151" s="371">
        <f t="shared" si="35"/>
        <v>-1.0910078463450533E-2</v>
      </c>
      <c r="T151" s="403">
        <f t="shared" si="36"/>
        <v>0.16228424908600825</v>
      </c>
      <c r="U151" s="610">
        <f t="shared" si="37"/>
        <v>0.83771575091399175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0.70932944180033641</v>
      </c>
      <c r="C152" s="386">
        <f t="shared" si="23"/>
        <v>7.3260827095175562E-2</v>
      </c>
      <c r="D152" s="401">
        <f t="shared" si="24"/>
        <v>1.1499570099965384E-4</v>
      </c>
      <c r="E152" s="386">
        <f t="shared" si="38"/>
        <v>-2.7659014954926524E-3</v>
      </c>
      <c r="F152" s="401">
        <f t="shared" si="21"/>
        <v>-3.5204255065855693E-3</v>
      </c>
      <c r="G152" s="403"/>
      <c r="H152" s="403"/>
      <c r="I152" s="403"/>
      <c r="J152" s="375"/>
      <c r="L152" s="385">
        <v>0.15000000000000036</v>
      </c>
      <c r="M152" s="401">
        <f t="shared" si="27"/>
        <v>0.21600485441139272</v>
      </c>
      <c r="N152" s="386">
        <f t="shared" si="28"/>
        <v>0.70932944180033641</v>
      </c>
      <c r="O152" s="401">
        <f t="shared" si="29"/>
        <v>7.3260827095175562E-2</v>
      </c>
      <c r="P152" s="386">
        <f t="shared" si="30"/>
        <v>0.67833064570581758</v>
      </c>
      <c r="Q152" s="403">
        <f t="shared" si="33"/>
        <v>-2.7820876480678356E-2</v>
      </c>
      <c r="R152" s="403">
        <f t="shared" si="34"/>
        <v>0.86337583277385488</v>
      </c>
      <c r="S152" s="371">
        <f t="shared" si="35"/>
        <v>-9.8462269012988927E-3</v>
      </c>
      <c r="T152" s="403">
        <f t="shared" si="36"/>
        <v>0.17429127060812233</v>
      </c>
      <c r="U152" s="610">
        <f t="shared" si="37"/>
        <v>0.82570872939187767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0.7000263702609888</v>
      </c>
      <c r="C153" s="386">
        <f t="shared" si="23"/>
        <v>6.5824252330317135E-2</v>
      </c>
      <c r="D153" s="401">
        <f t="shared" si="24"/>
        <v>9.2237460903310531E-5</v>
      </c>
      <c r="E153" s="386">
        <f t="shared" si="38"/>
        <v>-9.2030853397291577E-3</v>
      </c>
      <c r="F153" s="401">
        <f t="shared" si="21"/>
        <v>-1.1713640714271169E-2</v>
      </c>
      <c r="G153" s="403"/>
      <c r="H153" s="403"/>
      <c r="I153" s="403"/>
      <c r="J153" s="375"/>
      <c r="L153" s="385">
        <v>0.17500000000000027</v>
      </c>
      <c r="M153" s="401">
        <f t="shared" si="27"/>
        <v>0.23250899962527288</v>
      </c>
      <c r="N153" s="386">
        <f t="shared" si="28"/>
        <v>0.7000263702609888</v>
      </c>
      <c r="O153" s="401">
        <f t="shared" si="29"/>
        <v>6.5824252330317135E-2</v>
      </c>
      <c r="P153" s="386">
        <f t="shared" si="30"/>
        <v>0.66805585928498823</v>
      </c>
      <c r="Q153" s="403">
        <f t="shared" si="33"/>
        <v>-2.974332705567426E-2</v>
      </c>
      <c r="R153" s="403">
        <f t="shared" si="34"/>
        <v>0.85029813631591789</v>
      </c>
      <c r="S153" s="371">
        <f t="shared" si="35"/>
        <v>-8.8608633086947209E-3</v>
      </c>
      <c r="T153" s="403">
        <f t="shared" si="36"/>
        <v>0.18830605404845113</v>
      </c>
      <c r="U153" s="610">
        <f t="shared" si="37"/>
        <v>0.81169394595154887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0.68942922516404448</v>
      </c>
      <c r="C154" s="386">
        <f t="shared" si="23"/>
        <v>5.8984938917398644E-2</v>
      </c>
      <c r="D154" s="401">
        <f t="shared" si="24"/>
        <v>7.3764957630506611E-5</v>
      </c>
      <c r="E154" s="386">
        <f t="shared" ref="E154:E185" si="41">C154+$B$13*B154+$B$13*D154</f>
        <v>-1.4904789328354276E-2</v>
      </c>
      <c r="F154" s="401">
        <f t="shared" ref="F154:F186" si="42">$B$14*E154</f>
        <v>-1.8970740862366397E-2</v>
      </c>
      <c r="G154" s="403"/>
      <c r="H154" s="403"/>
      <c r="I154" s="403"/>
      <c r="J154" s="375"/>
      <c r="L154" s="385">
        <v>0.20000000000000018</v>
      </c>
      <c r="M154" s="401">
        <f t="shared" si="27"/>
        <v>0.24965932632380614</v>
      </c>
      <c r="N154" s="386">
        <f t="shared" si="28"/>
        <v>0.68942922516404448</v>
      </c>
      <c r="O154" s="401">
        <f t="shared" si="29"/>
        <v>5.8984938917398644E-2</v>
      </c>
      <c r="P154" s="386">
        <f t="shared" si="30"/>
        <v>0.65635374730533602</v>
      </c>
      <c r="Q154" s="403">
        <f t="shared" si="33"/>
        <v>-3.1694940583459452E-2</v>
      </c>
      <c r="R154" s="403">
        <f t="shared" si="34"/>
        <v>0.83540374706842579</v>
      </c>
      <c r="S154" s="371">
        <f t="shared" si="35"/>
        <v>-7.9515098170184553E-3</v>
      </c>
      <c r="T154" s="403">
        <f t="shared" si="36"/>
        <v>0.20424270333205208</v>
      </c>
      <c r="U154" s="610">
        <f t="shared" si="37"/>
        <v>0.79575729666794792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0.67759481747603068</v>
      </c>
      <c r="C155" s="386">
        <f t="shared" ref="C155:C197" si="44">0.5*SIGN(2*A155+$B$6)*ERF((2.563*(ABS(2*A155+$B$6)))/(2*SQRT(2)*$B$7))-0.5*SIGN(2*A155-$B$6)*ERF((2.563*(ABS(2*A155-$B$6)))/(2*SQRT(2)*$B$7))</f>
        <v>5.271473967267637E-2</v>
      </c>
      <c r="D155" s="401">
        <f t="shared" ref="D155:D197" si="45">0.5*SIGN(2*(A155+$B$6)+$B$6)*ERF((2.563*(ABS(2*(A155+$B$6)+$B$6)))/(2*SQRT(2)*$B$7))-0.5*SIGN(2*(A155+$B$6)-$B$6)*ERF((2.563*(ABS(2*(A155+$B$6)-$B$6)))/(2*SQRT(2)*$B$7))</f>
        <v>5.8817743478767337E-5</v>
      </c>
      <c r="E155" s="386">
        <f t="shared" si="41"/>
        <v>-1.9905167229076311E-2</v>
      </c>
      <c r="F155" s="401">
        <f t="shared" si="42"/>
        <v>-2.5335196694562689E-2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0.26742073166312752</v>
      </c>
      <c r="N155" s="386">
        <f t="shared" ref="N155:N218" si="47">0.5*SIGN(2*L155+$B$6)*ERF((2.563*(ABS(2*L155+$B$6)))/(2*SQRT(2)*$B$7))-0.5*SIGN(2*L155-$B$6)*ERF((2.563*(ABS(2*L155-$B$6)))/(2*SQRT(2)*$B$7))</f>
        <v>0.67759481747603068</v>
      </c>
      <c r="O155" s="401">
        <f t="shared" ref="O155:O218" si="48">0.5*SIGN(2*(L155+$B$6)+$B$6)*ERF((2.563*(ABS(2*(L155+$B$6)+$B$6)))/(2*SQRT(2)*$B$7))-0.5*SIGN(2*(L155+$B$6)-$B$6)*ERF((2.563*(ABS(2*(L155+$B$6)-$B$6)))/(2*SQRT(2)*$B$7))</f>
        <v>5.271473967267637E-2</v>
      </c>
      <c r="P155" s="386">
        <f t="shared" ref="P155:P218" si="49">N155+$B$13*M155+$B$13*O155</f>
        <v>0.64328789884373538</v>
      </c>
      <c r="Q155" s="403">
        <f t="shared" si="33"/>
        <v>-3.3661769702717628E-2</v>
      </c>
      <c r="R155" s="403">
        <f t="shared" si="34"/>
        <v>0.81877360088847018</v>
      </c>
      <c r="S155" s="371">
        <f t="shared" si="35"/>
        <v>-7.1152951100725116E-3</v>
      </c>
      <c r="T155" s="403">
        <f t="shared" si="36"/>
        <v>0.22200346392431991</v>
      </c>
      <c r="U155" s="610">
        <f t="shared" si="37"/>
        <v>0.77799653607568009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0.66458623077733814</v>
      </c>
      <c r="C156" s="386">
        <f t="shared" si="44"/>
        <v>4.6984383642564076E-2</v>
      </c>
      <c r="D156" s="401">
        <f t="shared" si="45"/>
        <v>4.6760661791767077E-5</v>
      </c>
      <c r="E156" s="386">
        <f t="shared" si="41"/>
        <v>-2.4240182202948633E-2</v>
      </c>
      <c r="F156" s="401">
        <f t="shared" si="42"/>
        <v>-3.0852781941296953E-2</v>
      </c>
      <c r="G156" s="403"/>
      <c r="H156" s="403"/>
      <c r="I156" s="403"/>
      <c r="J156" s="375"/>
      <c r="L156" s="385">
        <v>0.25</v>
      </c>
      <c r="M156" s="401">
        <f t="shared" si="46"/>
        <v>0.28575193532897053</v>
      </c>
      <c r="N156" s="386">
        <f t="shared" si="47"/>
        <v>0.66458623077733814</v>
      </c>
      <c r="O156" s="401">
        <f t="shared" si="48"/>
        <v>4.6984383642564076E-2</v>
      </c>
      <c r="P156" s="386">
        <f t="shared" si="49"/>
        <v>0.62892895801923132</v>
      </c>
      <c r="Q156" s="403">
        <f t="shared" si="33"/>
        <v>-3.5627875957824497E-2</v>
      </c>
      <c r="R156" s="403">
        <f t="shared" si="34"/>
        <v>0.80049761325531932</v>
      </c>
      <c r="S156" s="371">
        <f t="shared" si="35"/>
        <v>-6.3490351238540072E-3</v>
      </c>
      <c r="T156" s="403">
        <f t="shared" si="36"/>
        <v>0.24147929782635913</v>
      </c>
      <c r="U156" s="610">
        <f t="shared" si="37"/>
        <v>0.75852070217364087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0.65047234680284105</v>
      </c>
      <c r="C157" s="386">
        <f t="shared" si="44"/>
        <v>4.1763846436273511E-2</v>
      </c>
      <c r="D157" s="401">
        <f t="shared" si="45"/>
        <v>3.7065130675639768E-5</v>
      </c>
      <c r="E157" s="386">
        <f t="shared" si="41"/>
        <v>-2.7947183621174109E-2</v>
      </c>
      <c r="F157" s="401">
        <f t="shared" si="42"/>
        <v>-3.5571034694309542E-2</v>
      </c>
      <c r="G157" s="403"/>
      <c r="H157" s="403"/>
      <c r="I157" s="403"/>
      <c r="J157" s="375"/>
      <c r="L157" s="385">
        <v>0.27500000000000036</v>
      </c>
      <c r="M157" s="401">
        <f t="shared" si="46"/>
        <v>0.304605527331957</v>
      </c>
      <c r="N157" s="386">
        <f t="shared" si="47"/>
        <v>0.65047234680284105</v>
      </c>
      <c r="O157" s="401">
        <f t="shared" si="48"/>
        <v>4.1763846436273511E-2</v>
      </c>
      <c r="P157" s="386">
        <f t="shared" si="49"/>
        <v>0.61335410472550089</v>
      </c>
      <c r="Q157" s="403">
        <f t="shared" si="33"/>
        <v>-3.7575241146295853E-2</v>
      </c>
      <c r="R157" s="403">
        <f t="shared" si="34"/>
        <v>0.78067401834930816</v>
      </c>
      <c r="S157" s="371">
        <f t="shared" si="35"/>
        <v>-5.6493073806188785E-3</v>
      </c>
      <c r="T157" s="403">
        <f t="shared" si="36"/>
        <v>0.26255053017760654</v>
      </c>
      <c r="U157" s="610">
        <f t="shared" si="37"/>
        <v>0.73744946982239346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0.63532732422604454</v>
      </c>
      <c r="C158" s="386">
        <f t="shared" si="44"/>
        <v>3.7022695488871216E-2</v>
      </c>
      <c r="D158" s="401">
        <f t="shared" si="45"/>
        <v>2.9292850068529663E-5</v>
      </c>
      <c r="E158" s="386">
        <f t="shared" si="41"/>
        <v>-3.1064504200589729E-2</v>
      </c>
      <c r="F158" s="401">
        <f t="shared" si="42"/>
        <v>-3.9538744642716131E-2</v>
      </c>
      <c r="G158" s="403"/>
      <c r="H158" s="403"/>
      <c r="I158" s="403"/>
      <c r="J158" s="375"/>
      <c r="L158" s="385">
        <v>0.30000000000000027</v>
      </c>
      <c r="M158" s="401">
        <f t="shared" si="46"/>
        <v>0.3239280854775044</v>
      </c>
      <c r="N158" s="386">
        <f t="shared" si="47"/>
        <v>0.63532732422604454</v>
      </c>
      <c r="O158" s="401">
        <f t="shared" si="48"/>
        <v>3.7022695488871216E-2</v>
      </c>
      <c r="P158" s="386">
        <f t="shared" si="49"/>
        <v>0.59664648382680086</v>
      </c>
      <c r="Q158" s="403">
        <f t="shared" si="33"/>
        <v>-3.9483688608939721E-2</v>
      </c>
      <c r="R158" s="403">
        <f t="shared" si="34"/>
        <v>0.75940864253531182</v>
      </c>
      <c r="S158" s="371">
        <f t="shared" si="35"/>
        <v>-5.0125188191814489E-3</v>
      </c>
      <c r="T158" s="403">
        <f t="shared" si="36"/>
        <v>0.28508756489280929</v>
      </c>
      <c r="U158" s="610">
        <f t="shared" si="37"/>
        <v>0.71491243510719071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0.61923003431226109</v>
      </c>
      <c r="C159" s="386">
        <f t="shared" si="44"/>
        <v>3.2730407603288381E-2</v>
      </c>
      <c r="D159" s="401">
        <f t="shared" si="45"/>
        <v>2.3081688661885646E-5</v>
      </c>
      <c r="E159" s="386">
        <f t="shared" si="41"/>
        <v>-3.3631080471722551E-2</v>
      </c>
      <c r="F159" s="401">
        <f t="shared" si="42"/>
        <v>-4.2805470006658963E-2</v>
      </c>
      <c r="G159" s="403"/>
      <c r="H159" s="403"/>
      <c r="I159" s="403"/>
      <c r="J159" s="375"/>
      <c r="L159" s="385">
        <v>0.32500000000000018</v>
      </c>
      <c r="M159" s="401">
        <f t="shared" si="46"/>
        <v>0.34366036308351411</v>
      </c>
      <c r="N159" s="386">
        <f t="shared" si="47"/>
        <v>0.61923003431226109</v>
      </c>
      <c r="O159" s="401">
        <f t="shared" si="48"/>
        <v>3.2730407603288381E-2</v>
      </c>
      <c r="P159" s="386">
        <f t="shared" si="49"/>
        <v>0.57889458666561711</v>
      </c>
      <c r="Q159" s="403">
        <f t="shared" si="33"/>
        <v>-4.1330816222035993E-2</v>
      </c>
      <c r="R159" s="403">
        <f t="shared" si="34"/>
        <v>0.73681411714879441</v>
      </c>
      <c r="S159" s="371">
        <f t="shared" si="35"/>
        <v>-4.4349670696999088E-3</v>
      </c>
      <c r="T159" s="403">
        <f t="shared" si="36"/>
        <v>0.30895166614294145</v>
      </c>
      <c r="U159" s="610">
        <f t="shared" si="37"/>
        <v>0.69104833385705855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0.6022634576763235</v>
      </c>
      <c r="C160" s="386">
        <f t="shared" si="44"/>
        <v>2.8856656820603288E-2</v>
      </c>
      <c r="D160" s="401">
        <f t="shared" si="45"/>
        <v>1.8133518301044482E-5</v>
      </c>
      <c r="E160" s="386">
        <f t="shared" si="41"/>
        <v>-3.5686098959088433E-2</v>
      </c>
      <c r="F160" s="401">
        <f t="shared" si="42"/>
        <v>-4.5421087197371375E-2</v>
      </c>
      <c r="G160" s="403"/>
      <c r="H160" s="403"/>
      <c r="I160" s="403"/>
      <c r="J160" s="375"/>
      <c r="L160" s="385">
        <v>0.35000000000000009</v>
      </c>
      <c r="M160" s="401">
        <f t="shared" si="46"/>
        <v>0.36373754638454492</v>
      </c>
      <c r="N160" s="386">
        <f t="shared" si="47"/>
        <v>0.6022634576763235</v>
      </c>
      <c r="O160" s="401">
        <f t="shared" si="48"/>
        <v>2.8856656820603288E-2</v>
      </c>
      <c r="P160" s="386">
        <f t="shared" si="49"/>
        <v>0.56019158938672076</v>
      </c>
      <c r="Q160" s="403">
        <f t="shared" si="33"/>
        <v>-4.3091942939440415E-2</v>
      </c>
      <c r="R160" s="403">
        <f t="shared" si="34"/>
        <v>0.71300903631799661</v>
      </c>
      <c r="S160" s="371">
        <f t="shared" si="35"/>
        <v>-3.9128952026239571E-3</v>
      </c>
      <c r="T160" s="403">
        <f t="shared" si="36"/>
        <v>0.33399580182406774</v>
      </c>
      <c r="U160" s="610">
        <f t="shared" si="37"/>
        <v>0.66600419817593226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0.58451404700389564</v>
      </c>
      <c r="C161" s="386">
        <f t="shared" si="44"/>
        <v>2.5371571347180377E-2</v>
      </c>
      <c r="D161" s="401">
        <f t="shared" si="45"/>
        <v>1.4203776969090587E-5</v>
      </c>
      <c r="E161" s="386">
        <f t="shared" si="41"/>
        <v>-3.7268669842407003E-2</v>
      </c>
      <c r="F161" s="401">
        <f t="shared" si="42"/>
        <v>-4.7435375454814181E-2</v>
      </c>
      <c r="G161" s="403"/>
      <c r="H161" s="403"/>
      <c r="I161" s="403"/>
      <c r="J161" s="375"/>
      <c r="L161" s="385">
        <v>0.375</v>
      </c>
      <c r="M161" s="401">
        <f t="shared" si="46"/>
        <v>0.38408957992852877</v>
      </c>
      <c r="N161" s="386">
        <f t="shared" si="47"/>
        <v>0.58451404700389564</v>
      </c>
      <c r="O161" s="401">
        <f t="shared" si="48"/>
        <v>2.5371571347180377E-2</v>
      </c>
      <c r="P161" s="386">
        <f t="shared" si="49"/>
        <v>0.54063465325447002</v>
      </c>
      <c r="Q161" s="403">
        <f t="shared" si="33"/>
        <v>-4.4740070817290603E-2</v>
      </c>
      <c r="R161" s="403">
        <f t="shared" si="34"/>
        <v>0.68811706641131798</v>
      </c>
      <c r="S161" s="371">
        <f t="shared" si="35"/>
        <v>-3.4425400569832406E-3</v>
      </c>
      <c r="T161" s="403">
        <f t="shared" si="36"/>
        <v>0.3600655444629558</v>
      </c>
      <c r="U161" s="610">
        <f t="shared" si="37"/>
        <v>0.6399344555370442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0.56607106121391759</v>
      </c>
      <c r="C162" s="386">
        <f t="shared" si="44"/>
        <v>2.2245958911161323E-2</v>
      </c>
      <c r="D162" s="401">
        <f t="shared" si="45"/>
        <v>1.1092556514213925E-5</v>
      </c>
      <c r="E162" s="386">
        <f t="shared" si="41"/>
        <v>-3.8417529291386567E-2</v>
      </c>
      <c r="F162" s="401">
        <f t="shared" si="42"/>
        <v>-4.8897637980887664E-2</v>
      </c>
      <c r="G162" s="403"/>
      <c r="H162" s="403"/>
      <c r="I162" s="403"/>
      <c r="J162" s="375"/>
      <c r="L162" s="385">
        <v>0.40000000000000036</v>
      </c>
      <c r="M162" s="401">
        <f t="shared" si="46"/>
        <v>0.40464155716894767</v>
      </c>
      <c r="N162" s="386">
        <f t="shared" si="47"/>
        <v>0.56607106121391759</v>
      </c>
      <c r="O162" s="401">
        <f t="shared" si="48"/>
        <v>2.2245958911161323E-2</v>
      </c>
      <c r="P162" s="386">
        <f t="shared" si="49"/>
        <v>0.52032419280788289</v>
      </c>
      <c r="Q162" s="403">
        <f t="shared" si="33"/>
        <v>-4.62458645318242E-2</v>
      </c>
      <c r="R162" s="403">
        <f t="shared" si="34"/>
        <v>0.66226601454877609</v>
      </c>
      <c r="S162" s="371">
        <f t="shared" si="35"/>
        <v>-3.02017432186207E-3</v>
      </c>
      <c r="T162" s="403">
        <f t="shared" si="36"/>
        <v>0.38700002430491021</v>
      </c>
      <c r="U162" s="610">
        <f t="shared" si="37"/>
        <v>0.61299997569508979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0.54702587713240669</v>
      </c>
      <c r="C163" s="386">
        <f t="shared" si="44"/>
        <v>1.945150051763922E-2</v>
      </c>
      <c r="D163" s="401">
        <f t="shared" si="45"/>
        <v>8.6370272633917722E-6</v>
      </c>
      <c r="E163" s="386">
        <f t="shared" si="41"/>
        <v>-3.9170771135124224E-2</v>
      </c>
      <c r="F163" s="401">
        <f t="shared" si="42"/>
        <v>-4.9856360409594139E-2</v>
      </c>
      <c r="G163" s="403"/>
      <c r="H163" s="403"/>
      <c r="I163" s="403"/>
      <c r="J163" s="375"/>
      <c r="L163" s="385">
        <v>0.42500000000000027</v>
      </c>
      <c r="M163" s="401">
        <f t="shared" si="46"/>
        <v>0.42531417240866304</v>
      </c>
      <c r="N163" s="386">
        <f t="shared" si="47"/>
        <v>0.54702587713240669</v>
      </c>
      <c r="O163" s="401">
        <f t="shared" si="48"/>
        <v>1.945150051763922E-2</v>
      </c>
      <c r="P163" s="386">
        <f t="shared" si="49"/>
        <v>0.49936311833891028</v>
      </c>
      <c r="Q163" s="403">
        <f t="shared" si="33"/>
        <v>-4.7577650467620067E-2</v>
      </c>
      <c r="R163" s="403">
        <f t="shared" si="34"/>
        <v>0.63558686443216394</v>
      </c>
      <c r="S163" s="371">
        <f t="shared" si="35"/>
        <v>-2.6421426059735119E-3</v>
      </c>
      <c r="T163" s="403">
        <f t="shared" si="36"/>
        <v>0.41463292864142964</v>
      </c>
      <c r="U163" s="610">
        <f t="shared" si="37"/>
        <v>0.58536707135857036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0.52747128529285936</v>
      </c>
      <c r="C164" s="386">
        <f t="shared" si="44"/>
        <v>1.6960913112204046E-2</v>
      </c>
      <c r="D164" s="401">
        <f t="shared" si="45"/>
        <v>6.7050280312952459E-6</v>
      </c>
      <c r="E164" s="386">
        <f t="shared" si="41"/>
        <v>-3.9565608046969812E-2</v>
      </c>
      <c r="F164" s="401">
        <f t="shared" si="42"/>
        <v>-5.0358906844334438E-2</v>
      </c>
      <c r="G164" s="403"/>
      <c r="H164" s="403"/>
      <c r="I164" s="403"/>
      <c r="J164" s="375"/>
      <c r="L164" s="385">
        <v>0.45000000000000018</v>
      </c>
      <c r="M164" s="401">
        <f t="shared" si="46"/>
        <v>0.44602422928641339</v>
      </c>
      <c r="N164" s="386">
        <f t="shared" si="47"/>
        <v>0.52747128529285936</v>
      </c>
      <c r="O164" s="401">
        <f t="shared" si="48"/>
        <v>1.6960913112204046E-2</v>
      </c>
      <c r="P164" s="386">
        <f t="shared" si="49"/>
        <v>0.4778560597698806</v>
      </c>
      <c r="Q164" s="403">
        <f t="shared" si="33"/>
        <v>-4.8701437504378872E-2</v>
      </c>
      <c r="R164" s="403">
        <f t="shared" si="34"/>
        <v>0.60821278850016625</v>
      </c>
      <c r="S164" s="371">
        <f t="shared" si="35"/>
        <v>-2.3048917831202773E-3</v>
      </c>
      <c r="T164" s="403">
        <f t="shared" si="36"/>
        <v>0.44279354078733291</v>
      </c>
      <c r="U164" s="610">
        <f t="shared" si="37"/>
        <v>0.55720645921266709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0.50750077695382978</v>
      </c>
      <c r="C165" s="386">
        <f t="shared" si="44"/>
        <v>1.4748082139390162E-2</v>
      </c>
      <c r="D165" s="401">
        <f t="shared" si="45"/>
        <v>5.1896663439965351E-6</v>
      </c>
      <c r="E165" s="386">
        <f t="shared" si="41"/>
        <v>-3.9638162001545837E-2</v>
      </c>
      <c r="F165" s="401">
        <f t="shared" si="42"/>
        <v>-5.0451253152657173E-2</v>
      </c>
      <c r="G165" s="403"/>
      <c r="H165" s="403"/>
      <c r="I165" s="403"/>
      <c r="J165" s="375"/>
      <c r="L165" s="385">
        <v>0.47500000000000009</v>
      </c>
      <c r="M165" s="401">
        <f t="shared" si="46"/>
        <v>0.46668520013581338</v>
      </c>
      <c r="N165" s="386">
        <f t="shared" si="47"/>
        <v>0.50750077695382978</v>
      </c>
      <c r="O165" s="401">
        <f t="shared" si="48"/>
        <v>1.4748082139390162E-2</v>
      </c>
      <c r="P165" s="386">
        <f t="shared" si="49"/>
        <v>0.45590857952260738</v>
      </c>
      <c r="Q165" s="403">
        <f t="shared" si="33"/>
        <v>-4.9580961659360032E-2</v>
      </c>
      <c r="R165" s="403">
        <f t="shared" si="34"/>
        <v>0.58027814607212069</v>
      </c>
      <c r="S165" s="371">
        <f t="shared" si="35"/>
        <v>-2.0049959456111422E-3</v>
      </c>
      <c r="T165" s="403">
        <f t="shared" si="36"/>
        <v>0.4713078115328504</v>
      </c>
      <c r="U165" s="610">
        <f t="shared" si="37"/>
        <v>0.5286921884671496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0.48720782980860616</v>
      </c>
      <c r="C166" s="386">
        <f t="shared" si="44"/>
        <v>1.2788165391187045E-2</v>
      </c>
      <c r="D166" s="401">
        <f t="shared" si="45"/>
        <v>4.0047895981110138E-6</v>
      </c>
      <c r="E166" s="386">
        <f t="shared" si="41"/>
        <v>-3.9423283394877259E-2</v>
      </c>
      <c r="F166" s="401">
        <f t="shared" si="42"/>
        <v>-5.0177756743270081E-2</v>
      </c>
      <c r="G166" s="403"/>
      <c r="H166" s="403"/>
      <c r="I166" s="403"/>
      <c r="J166" s="375"/>
      <c r="L166" s="385">
        <v>0.5</v>
      </c>
      <c r="M166" s="401">
        <f t="shared" si="46"/>
        <v>0.48720782980860616</v>
      </c>
      <c r="N166" s="386">
        <f t="shared" si="47"/>
        <v>0.48720782980860616</v>
      </c>
      <c r="O166" s="401">
        <f t="shared" si="48"/>
        <v>1.2788165391187045E-2</v>
      </c>
      <c r="P166" s="386">
        <f t="shared" si="49"/>
        <v>0.43362638239130347</v>
      </c>
      <c r="Q166" s="403">
        <f t="shared" si="33"/>
        <v>-5.0177756743270081E-2</v>
      </c>
      <c r="R166" s="403">
        <f t="shared" si="34"/>
        <v>0.5519174776782384</v>
      </c>
      <c r="S166" s="371">
        <f t="shared" si="35"/>
        <v>-1.7391763332006483E-3</v>
      </c>
      <c r="T166" s="403">
        <f t="shared" si="36"/>
        <v>0.49999945539823232</v>
      </c>
      <c r="U166" s="610">
        <f t="shared" si="37"/>
        <v>0.50000054460176768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0.46668520013581299</v>
      </c>
      <c r="C167" s="386">
        <f t="shared" si="44"/>
        <v>1.1057669878770326E-2</v>
      </c>
      <c r="D167" s="401">
        <f t="shared" si="45"/>
        <v>3.0812031045490684E-6</v>
      </c>
      <c r="E167" s="386">
        <f t="shared" si="41"/>
        <v>-3.8954397911573679E-2</v>
      </c>
      <c r="F167" s="401">
        <f t="shared" si="42"/>
        <v>-4.9580961659359976E-2</v>
      </c>
      <c r="G167" s="403"/>
      <c r="H167" s="403"/>
      <c r="I167" s="403"/>
      <c r="J167" s="375"/>
      <c r="L167" s="385">
        <v>0.52500000000000036</v>
      </c>
      <c r="M167" s="401">
        <f t="shared" si="46"/>
        <v>0.50750077695383011</v>
      </c>
      <c r="N167" s="386">
        <f t="shared" si="47"/>
        <v>0.46668520013581299</v>
      </c>
      <c r="O167" s="401">
        <f t="shared" si="48"/>
        <v>1.1057669878770326E-2</v>
      </c>
      <c r="P167" s="386">
        <f t="shared" si="49"/>
        <v>0.41111453073343812</v>
      </c>
      <c r="Q167" s="403">
        <f t="shared" si="33"/>
        <v>-5.0451253152657111E-2</v>
      </c>
      <c r="R167" s="403">
        <f t="shared" si="34"/>
        <v>0.52326450615847586</v>
      </c>
      <c r="S167" s="371">
        <f t="shared" si="35"/>
        <v>-1.5043166318389385E-3</v>
      </c>
      <c r="T167" s="403">
        <f t="shared" si="36"/>
        <v>0.52869106362602014</v>
      </c>
      <c r="U167" s="610">
        <f t="shared" si="37"/>
        <v>0.47130893637397986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0.446024229286413</v>
      </c>
      <c r="C168" s="386">
        <f t="shared" si="44"/>
        <v>9.5345037276216016E-3</v>
      </c>
      <c r="D168" s="401">
        <f t="shared" si="45"/>
        <v>2.3635253296738767E-6</v>
      </c>
      <c r="E168" s="386">
        <f t="shared" si="41"/>
        <v>-3.8263379973249592E-2</v>
      </c>
      <c r="F168" s="401">
        <f t="shared" si="42"/>
        <v>-4.8701437504378817E-2</v>
      </c>
      <c r="G168" s="403"/>
      <c r="H168" s="403"/>
      <c r="I168" s="403"/>
      <c r="J168" s="375"/>
      <c r="L168" s="385">
        <v>0.55000000000000027</v>
      </c>
      <c r="M168" s="401">
        <f t="shared" si="46"/>
        <v>0.52747128529285969</v>
      </c>
      <c r="N168" s="386">
        <f t="shared" si="47"/>
        <v>0.446024229286413</v>
      </c>
      <c r="O168" s="401">
        <f t="shared" si="48"/>
        <v>9.5345037276216016E-3</v>
      </c>
      <c r="P168" s="386">
        <f t="shared" si="49"/>
        <v>0.38847667345910991</v>
      </c>
      <c r="Q168" s="403">
        <f t="shared" si="33"/>
        <v>-5.0358906844334458E-2</v>
      </c>
      <c r="R168" s="403">
        <f t="shared" si="34"/>
        <v>0.49445115532408768</v>
      </c>
      <c r="S168" s="371">
        <f t="shared" si="35"/>
        <v>-1.2974740546575687E-3</v>
      </c>
      <c r="T168" s="403">
        <f t="shared" si="36"/>
        <v>0.55720522557490437</v>
      </c>
      <c r="U168" s="610">
        <f t="shared" si="37"/>
        <v>0.44279477442509563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0.42531417240866276</v>
      </c>
      <c r="C169" s="386">
        <f t="shared" si="44"/>
        <v>8.1980052937908887E-3</v>
      </c>
      <c r="D169" s="401">
        <f t="shared" si="45"/>
        <v>1.8075840135800547E-6</v>
      </c>
      <c r="E169" s="386">
        <f t="shared" si="41"/>
        <v>-3.7380451406867049E-2</v>
      </c>
      <c r="F169" s="401">
        <f t="shared" si="42"/>
        <v>-4.7577650467620122E-2</v>
      </c>
      <c r="G169" s="403"/>
      <c r="H169" s="403"/>
      <c r="I169" s="403"/>
      <c r="J169" s="375"/>
      <c r="L169" s="385">
        <v>0.57500000000000018</v>
      </c>
      <c r="M169" s="401">
        <f t="shared" si="46"/>
        <v>0.54702587713240702</v>
      </c>
      <c r="N169" s="386">
        <f t="shared" si="47"/>
        <v>0.42531417240866276</v>
      </c>
      <c r="O169" s="401">
        <f t="shared" si="48"/>
        <v>8.1980052937908887E-3</v>
      </c>
      <c r="P169" s="386">
        <f t="shared" si="49"/>
        <v>0.36581429731633869</v>
      </c>
      <c r="Q169" s="403">
        <f t="shared" si="33"/>
        <v>-4.9856360409594118E-2</v>
      </c>
      <c r="R169" s="403">
        <f t="shared" si="34"/>
        <v>0.46560659699731405</v>
      </c>
      <c r="S169" s="371">
        <f t="shared" si="35"/>
        <v>-1.1158866275539556E-3</v>
      </c>
      <c r="T169" s="403">
        <f t="shared" si="36"/>
        <v>0.5853656500398341</v>
      </c>
      <c r="U169" s="610">
        <f t="shared" si="37"/>
        <v>0.4146343499601659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0.40464155716894729</v>
      </c>
      <c r="C170" s="386">
        <f t="shared" si="44"/>
        <v>7.0289518303978116E-3</v>
      </c>
      <c r="D170" s="401">
        <f t="shared" si="45"/>
        <v>1.378269137985999E-6</v>
      </c>
      <c r="E170" s="386">
        <f t="shared" si="41"/>
        <v>-3.6334103826268255E-2</v>
      </c>
      <c r="F170" s="401">
        <f t="shared" si="42"/>
        <v>-4.6245864531824173E-2</v>
      </c>
      <c r="G170" s="403"/>
      <c r="H170" s="403"/>
      <c r="I170" s="403"/>
      <c r="J170" s="375"/>
      <c r="L170" s="385">
        <v>0.60000000000000009</v>
      </c>
      <c r="M170" s="401">
        <f t="shared" si="46"/>
        <v>0.56607106121391793</v>
      </c>
      <c r="N170" s="386">
        <f t="shared" si="47"/>
        <v>0.40464155716894729</v>
      </c>
      <c r="O170" s="401">
        <f t="shared" si="48"/>
        <v>7.0289518303978116E-3</v>
      </c>
      <c r="P170" s="386">
        <f t="shared" si="49"/>
        <v>0.34322600882736692</v>
      </c>
      <c r="Q170" s="403">
        <f t="shared" si="33"/>
        <v>-4.8897637980887643E-2</v>
      </c>
      <c r="R170" s="403">
        <f t="shared" si="34"/>
        <v>0.4368563370635179</v>
      </c>
      <c r="S170" s="371">
        <f t="shared" si="35"/>
        <v>-9.5697710400625101E-4</v>
      </c>
      <c r="T170" s="403">
        <f t="shared" si="36"/>
        <v>0.61299827802137608</v>
      </c>
      <c r="U170" s="610">
        <f t="shared" si="37"/>
        <v>0.38700172197862392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0.38408957992852877</v>
      </c>
      <c r="C171" s="386">
        <f t="shared" si="44"/>
        <v>6.0095501031210974E-3</v>
      </c>
      <c r="D171" s="401">
        <f t="shared" si="45"/>
        <v>1.0477699038946575E-6</v>
      </c>
      <c r="E171" s="386">
        <f t="shared" si="41"/>
        <v>-3.515104311978811E-2</v>
      </c>
      <c r="F171" s="401">
        <f t="shared" si="42"/>
        <v>-4.4740070817290603E-2</v>
      </c>
      <c r="G171" s="403"/>
      <c r="H171" s="403"/>
      <c r="I171" s="403"/>
      <c r="J171" s="375"/>
      <c r="L171" s="385">
        <v>0.625</v>
      </c>
      <c r="M171" s="401">
        <f t="shared" si="46"/>
        <v>0.58451404700389564</v>
      </c>
      <c r="N171" s="386">
        <f t="shared" si="47"/>
        <v>0.38408957992852877</v>
      </c>
      <c r="O171" s="401">
        <f t="shared" si="48"/>
        <v>6.0095501031210974E-3</v>
      </c>
      <c r="P171" s="386">
        <f t="shared" si="49"/>
        <v>0.32080685492505634</v>
      </c>
      <c r="Q171" s="403">
        <f t="shared" ref="Q171:Q186" si="52">$B$14*P91</f>
        <v>-4.7435375454814181E-2</v>
      </c>
      <c r="R171" s="403">
        <f t="shared" ref="R171:R186" si="53">$B$14*P171</f>
        <v>0.40832135078060844</v>
      </c>
      <c r="S171" s="371">
        <f t="shared" ref="S171:S186" si="54">$B$14*P251</f>
        <v>-8.1835392901160697E-4</v>
      </c>
      <c r="T171" s="403">
        <f t="shared" ref="T171:T186" si="55">1-(Q171+R171+S171)</f>
        <v>0.63993237860321739</v>
      </c>
      <c r="U171" s="610">
        <f t="shared" ref="U171:U186" si="56">1-T171</f>
        <v>0.36006762139678261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0.36373754638454459</v>
      </c>
      <c r="C172" s="386">
        <f t="shared" si="44"/>
        <v>5.1234113670183823E-3</v>
      </c>
      <c r="D172" s="401">
        <f t="shared" si="45"/>
        <v>7.9413295839270148E-7</v>
      </c>
      <c r="E172" s="386">
        <f t="shared" si="41"/>
        <v>-3.3856154375918567E-2</v>
      </c>
      <c r="F172" s="401">
        <f t="shared" si="42"/>
        <v>-4.3091942939440443E-2</v>
      </c>
      <c r="G172" s="403"/>
      <c r="H172" s="403"/>
      <c r="I172" s="403"/>
      <c r="J172" s="375"/>
      <c r="L172" s="385">
        <v>0.65000000000000036</v>
      </c>
      <c r="M172" s="401">
        <f t="shared" si="46"/>
        <v>0.60226345767632383</v>
      </c>
      <c r="N172" s="386">
        <f t="shared" si="47"/>
        <v>0.36373754638454459</v>
      </c>
      <c r="O172" s="401">
        <f t="shared" si="48"/>
        <v>5.1234113670183823E-3</v>
      </c>
      <c r="P172" s="386">
        <f t="shared" si="49"/>
        <v>0.298647689869591</v>
      </c>
      <c r="Q172" s="403">
        <f t="shared" si="52"/>
        <v>-4.542108719737141E-2</v>
      </c>
      <c r="R172" s="403">
        <f t="shared" si="53"/>
        <v>0.38011727699380676</v>
      </c>
      <c r="S172" s="371">
        <f t="shared" si="54"/>
        <v>-6.9780966106610905E-4</v>
      </c>
      <c r="T172" s="403">
        <f t="shared" si="55"/>
        <v>0.6660016198646308</v>
      </c>
      <c r="U172" s="610">
        <f t="shared" si="56"/>
        <v>0.3339983801353692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0.34366036308351366</v>
      </c>
      <c r="C173" s="386">
        <f t="shared" si="44"/>
        <v>4.3555130809662113E-3</v>
      </c>
      <c r="D173" s="401">
        <f t="shared" si="45"/>
        <v>6.0008811342271429E-7</v>
      </c>
      <c r="E173" s="386">
        <f t="shared" si="41"/>
        <v>-3.2472485551707134E-2</v>
      </c>
      <c r="F173" s="401">
        <f t="shared" si="42"/>
        <v>-4.1330816222035938E-2</v>
      </c>
      <c r="G173" s="403"/>
      <c r="H173" s="403"/>
      <c r="I173" s="403"/>
      <c r="J173" s="375"/>
      <c r="L173" s="385">
        <v>0.67500000000000027</v>
      </c>
      <c r="M173" s="401">
        <f t="shared" si="46"/>
        <v>0.61923003431226142</v>
      </c>
      <c r="N173" s="386">
        <f t="shared" si="47"/>
        <v>0.34366036308351366</v>
      </c>
      <c r="O173" s="401">
        <f t="shared" si="48"/>
        <v>4.3555130809662113E-3</v>
      </c>
      <c r="P173" s="386">
        <f t="shared" si="49"/>
        <v>0.27683459540013694</v>
      </c>
      <c r="Q173" s="403">
        <f t="shared" si="52"/>
        <v>-4.2805470006658915E-2</v>
      </c>
      <c r="R173" s="403">
        <f t="shared" si="53"/>
        <v>0.35235368010759555</v>
      </c>
      <c r="S173" s="371">
        <f t="shared" si="54"/>
        <v>-5.9331724472784899E-4</v>
      </c>
      <c r="T173" s="403">
        <f t="shared" si="55"/>
        <v>0.69104510714379119</v>
      </c>
      <c r="U173" s="610">
        <f t="shared" si="56"/>
        <v>0.30895489285620881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0.32392808547750407</v>
      </c>
      <c r="C174" s="386">
        <f t="shared" si="44"/>
        <v>3.6921496572371315E-3</v>
      </c>
      <c r="D174" s="401">
        <f t="shared" si="45"/>
        <v>4.5209577087534925E-7</v>
      </c>
      <c r="E174" s="386">
        <f t="shared" si="41"/>
        <v>-3.1021248189100997E-2</v>
      </c>
      <c r="F174" s="401">
        <f t="shared" si="42"/>
        <v>-3.9483688608939714E-2</v>
      </c>
      <c r="G174" s="403"/>
      <c r="H174" s="403"/>
      <c r="I174" s="403"/>
      <c r="J174" s="375"/>
      <c r="L174" s="385">
        <v>0.70000000000000018</v>
      </c>
      <c r="M174" s="401">
        <f t="shared" si="46"/>
        <v>0.63532732422604488</v>
      </c>
      <c r="N174" s="386">
        <f t="shared" si="47"/>
        <v>0.32392808547750407</v>
      </c>
      <c r="O174" s="401">
        <f t="shared" si="48"/>
        <v>3.6921496572371315E-3</v>
      </c>
      <c r="P174" s="386">
        <f t="shared" si="49"/>
        <v>0.25544836030524998</v>
      </c>
      <c r="Q174" s="403">
        <f t="shared" si="52"/>
        <v>-3.9538744642716089E-2</v>
      </c>
      <c r="R174" s="403">
        <f t="shared" si="53"/>
        <v>0.32513338768555278</v>
      </c>
      <c r="S174" s="371">
        <f t="shared" si="54"/>
        <v>-5.0302450541420639E-4</v>
      </c>
      <c r="T174" s="403">
        <f t="shared" si="55"/>
        <v>0.71490838146257762</v>
      </c>
      <c r="U174" s="610">
        <f t="shared" si="56"/>
        <v>0.28509161853742238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0.30460552733195673</v>
      </c>
      <c r="C175" s="386">
        <f t="shared" si="44"/>
        <v>3.120874429411391E-3</v>
      </c>
      <c r="D175" s="401">
        <f t="shared" si="45"/>
        <v>3.3957727424427375E-7</v>
      </c>
      <c r="E175" s="386">
        <f t="shared" si="41"/>
        <v>-2.9521833507233322E-2</v>
      </c>
      <c r="F175" s="401">
        <f t="shared" si="42"/>
        <v>-3.7575241146295839E-2</v>
      </c>
      <c r="G175" s="403"/>
      <c r="H175" s="403"/>
      <c r="I175" s="403"/>
      <c r="J175" s="375"/>
      <c r="L175" s="385">
        <v>0.72500000000000009</v>
      </c>
      <c r="M175" s="401">
        <f t="shared" si="46"/>
        <v>0.65047234680284127</v>
      </c>
      <c r="N175" s="386">
        <f t="shared" si="47"/>
        <v>0.30460552733195673</v>
      </c>
      <c r="O175" s="401">
        <f t="shared" si="48"/>
        <v>3.120874429411391E-3</v>
      </c>
      <c r="P175" s="386">
        <f t="shared" si="49"/>
        <v>0.23456402469598539</v>
      </c>
      <c r="Q175" s="403">
        <f t="shared" si="52"/>
        <v>-3.5571034694309507E-2</v>
      </c>
      <c r="R175" s="403">
        <f t="shared" si="53"/>
        <v>0.29855191040345858</v>
      </c>
      <c r="S175" s="371">
        <f t="shared" si="54"/>
        <v>-4.2524721357444704E-4</v>
      </c>
      <c r="T175" s="403">
        <f t="shared" si="55"/>
        <v>0.73744437150442543</v>
      </c>
      <c r="U175" s="610">
        <f t="shared" si="56"/>
        <v>0.26255562849557457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0.28575193532897053</v>
      </c>
      <c r="C176" s="386">
        <f t="shared" si="44"/>
        <v>2.6304348791228449E-3</v>
      </c>
      <c r="D176" s="401">
        <f t="shared" si="45"/>
        <v>2.542955173656658E-7</v>
      </c>
      <c r="E176" s="386">
        <f t="shared" si="41"/>
        <v>-2.7991842238567832E-2</v>
      </c>
      <c r="F176" s="401">
        <f t="shared" si="42"/>
        <v>-3.5627875957824497E-2</v>
      </c>
      <c r="G176" s="403"/>
      <c r="H176" s="403"/>
      <c r="I176" s="403"/>
      <c r="J176" s="375"/>
      <c r="L176" s="385">
        <v>0.75</v>
      </c>
      <c r="M176" s="401">
        <f t="shared" si="46"/>
        <v>0.66458623077733814</v>
      </c>
      <c r="N176" s="386">
        <f t="shared" si="47"/>
        <v>0.28575193532897053</v>
      </c>
      <c r="O176" s="401">
        <f t="shared" si="48"/>
        <v>2.6304348791228449E-3</v>
      </c>
      <c r="P176" s="386">
        <f t="shared" si="49"/>
        <v>0.21425049325735115</v>
      </c>
      <c r="Q176" s="403">
        <f t="shared" si="52"/>
        <v>-3.0852781941296949E-2</v>
      </c>
      <c r="R176" s="403">
        <f t="shared" si="53"/>
        <v>0.2726969497976911</v>
      </c>
      <c r="S176" s="371">
        <f t="shared" si="54"/>
        <v>-3.584610381380844E-4</v>
      </c>
      <c r="T176" s="403">
        <f t="shared" si="55"/>
        <v>0.7585142931817439</v>
      </c>
      <c r="U176" s="610">
        <f t="shared" si="56"/>
        <v>0.2414857068182561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0.26742073166312713</v>
      </c>
      <c r="C177" s="386">
        <f t="shared" si="44"/>
        <v>2.2107029980548698E-3</v>
      </c>
      <c r="D177" s="401">
        <f t="shared" si="45"/>
        <v>1.8985843008856307E-7</v>
      </c>
      <c r="E177" s="386">
        <f t="shared" si="41"/>
        <v>-2.6447126629297064E-2</v>
      </c>
      <c r="F177" s="401">
        <f t="shared" si="42"/>
        <v>-3.366176970271758E-2</v>
      </c>
      <c r="G177" s="403"/>
      <c r="H177" s="403"/>
      <c r="I177" s="403"/>
      <c r="J177" s="375"/>
      <c r="L177" s="385">
        <v>0.77500000000000036</v>
      </c>
      <c r="M177" s="401">
        <f t="shared" si="46"/>
        <v>0.6775948174760309</v>
      </c>
      <c r="N177" s="386">
        <f t="shared" si="47"/>
        <v>0.26742073166312713</v>
      </c>
      <c r="O177" s="401">
        <f t="shared" si="48"/>
        <v>2.2107029980548698E-3</v>
      </c>
      <c r="P177" s="386">
        <f t="shared" si="49"/>
        <v>0.19457022066109544</v>
      </c>
      <c r="Q177" s="403">
        <f t="shared" si="52"/>
        <v>-2.5335196694562641E-2</v>
      </c>
      <c r="R177" s="403">
        <f t="shared" si="53"/>
        <v>0.24764799786020528</v>
      </c>
      <c r="S177" s="371">
        <f t="shared" si="54"/>
        <v>-3.0129268002671966E-4</v>
      </c>
      <c r="T177" s="403">
        <f t="shared" si="55"/>
        <v>0.7779884915143841</v>
      </c>
      <c r="U177" s="610">
        <f t="shared" si="56"/>
        <v>0.2220115084856159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0.24965932632380586</v>
      </c>
      <c r="C178" s="386">
        <f t="shared" si="44"/>
        <v>1.8526024827205667E-3</v>
      </c>
      <c r="D178" s="401">
        <f t="shared" si="45"/>
        <v>1.4132251680010199E-7</v>
      </c>
      <c r="E178" s="386">
        <f t="shared" si="41"/>
        <v>-2.4901843085544162E-2</v>
      </c>
      <c r="F178" s="401">
        <f t="shared" si="42"/>
        <v>-3.1694940583459418E-2</v>
      </c>
      <c r="G178" s="403"/>
      <c r="H178" s="403"/>
      <c r="I178" s="403"/>
      <c r="J178" s="375"/>
      <c r="L178" s="385">
        <v>0.80000000000000027</v>
      </c>
      <c r="M178" s="401">
        <f t="shared" si="46"/>
        <v>0.6894292251640447</v>
      </c>
      <c r="N178" s="386">
        <f t="shared" si="47"/>
        <v>0.24965932632380586</v>
      </c>
      <c r="O178" s="401">
        <f t="shared" si="48"/>
        <v>1.8526024827205667E-3</v>
      </c>
      <c r="P178" s="386">
        <f t="shared" si="49"/>
        <v>0.17557897117257851</v>
      </c>
      <c r="Q178" s="403">
        <f t="shared" si="52"/>
        <v>-1.8970740862366345E-2</v>
      </c>
      <c r="R178" s="403">
        <f t="shared" si="53"/>
        <v>0.2234760310673688</v>
      </c>
      <c r="S178" s="371">
        <f t="shared" si="54"/>
        <v>-2.5251044631886712E-4</v>
      </c>
      <c r="T178" s="403">
        <f t="shared" si="55"/>
        <v>0.79574722024131639</v>
      </c>
      <c r="U178" s="610">
        <f t="shared" si="56"/>
        <v>0.20425277975868361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0.23250899962527266</v>
      </c>
      <c r="C179" s="386">
        <f t="shared" si="44"/>
        <v>1.5480342719900175E-3</v>
      </c>
      <c r="D179" s="401">
        <f t="shared" si="45"/>
        <v>1.048775081780029E-7</v>
      </c>
      <c r="E179" s="386">
        <f t="shared" si="41"/>
        <v>-2.3368514013525209E-2</v>
      </c>
      <c r="F179" s="401">
        <f t="shared" si="42"/>
        <v>-2.9743327055674243E-2</v>
      </c>
      <c r="G179" s="403"/>
      <c r="H179" s="403"/>
      <c r="I179" s="403"/>
      <c r="J179" s="375"/>
      <c r="L179" s="385">
        <v>0.82500000000000018</v>
      </c>
      <c r="M179" s="401">
        <f t="shared" si="46"/>
        <v>0.7000263702609888</v>
      </c>
      <c r="N179" s="386">
        <f t="shared" si="47"/>
        <v>0.23250899962527266</v>
      </c>
      <c r="O179" s="401">
        <f t="shared" si="48"/>
        <v>1.5480342719900175E-3</v>
      </c>
      <c r="P179" s="386">
        <f t="shared" si="49"/>
        <v>0.15732565330509238</v>
      </c>
      <c r="Q179" s="403">
        <f t="shared" si="52"/>
        <v>-1.1713640714270961E-2</v>
      </c>
      <c r="R179" s="403">
        <f t="shared" si="53"/>
        <v>0.20024329992881224</v>
      </c>
      <c r="S179" s="371">
        <f t="shared" si="54"/>
        <v>-2.1101449512939434E-4</v>
      </c>
      <c r="T179" s="403">
        <f t="shared" si="55"/>
        <v>0.81168135528058816</v>
      </c>
      <c r="U179" s="610">
        <f t="shared" si="56"/>
        <v>0.18831864471941184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0.21600485441139244</v>
      </c>
      <c r="C180" s="386">
        <f t="shared" si="44"/>
        <v>1.2898017465196032E-3</v>
      </c>
      <c r="D180" s="401">
        <f t="shared" si="45"/>
        <v>7.7596497616294613E-8</v>
      </c>
      <c r="E180" s="386">
        <f t="shared" si="41"/>
        <v>-2.1858097471421156E-2</v>
      </c>
      <c r="F180" s="401">
        <f t="shared" si="42"/>
        <v>-2.7820876480678339E-2</v>
      </c>
      <c r="G180" s="403"/>
      <c r="H180" s="403"/>
      <c r="I180" s="403"/>
      <c r="J180" s="375"/>
      <c r="L180" s="385">
        <v>0.85000000000000009</v>
      </c>
      <c r="M180" s="401">
        <f t="shared" si="46"/>
        <v>0.70932944180033664</v>
      </c>
      <c r="N180" s="386">
        <f t="shared" si="47"/>
        <v>0.21600485441139244</v>
      </c>
      <c r="O180" s="401">
        <f t="shared" si="48"/>
        <v>1.2898017465196032E-3</v>
      </c>
      <c r="P180" s="386">
        <f t="shared" si="49"/>
        <v>0.13985222919563545</v>
      </c>
      <c r="Q180" s="403">
        <f t="shared" si="52"/>
        <v>-3.52042550658544E-3</v>
      </c>
      <c r="R180" s="403">
        <f t="shared" si="53"/>
        <v>0.17800321364137098</v>
      </c>
      <c r="S180" s="371">
        <f t="shared" si="54"/>
        <v>-1.7582695102461517E-4</v>
      </c>
      <c r="T180" s="403">
        <f t="shared" si="55"/>
        <v>0.82569303881623912</v>
      </c>
      <c r="U180" s="610">
        <f t="shared" si="56"/>
        <v>0.17430696118376088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0.20017583625314977</v>
      </c>
      <c r="C181" s="386">
        <f t="shared" si="44"/>
        <v>1.0715367199990444E-3</v>
      </c>
      <c r="D181" s="401">
        <f t="shared" si="45"/>
        <v>5.7238718598195959E-8</v>
      </c>
      <c r="E181" s="386">
        <f t="shared" si="41"/>
        <v>-2.038006332143778E-2</v>
      </c>
      <c r="F181" s="401">
        <f t="shared" si="42"/>
        <v>-2.5939642051438765E-2</v>
      </c>
      <c r="G181" s="403"/>
      <c r="H181" s="403"/>
      <c r="I181" s="403"/>
      <c r="J181" s="375"/>
      <c r="L181" s="385">
        <v>0.875</v>
      </c>
      <c r="M181" s="401">
        <f t="shared" si="46"/>
        <v>0.7172883260874503</v>
      </c>
      <c r="N181" s="386">
        <f t="shared" si="47"/>
        <v>0.20017583625314977</v>
      </c>
      <c r="O181" s="401">
        <f t="shared" si="48"/>
        <v>1.0715367199990444E-3</v>
      </c>
      <c r="P181" s="386">
        <f t="shared" si="49"/>
        <v>0.12319369722554094</v>
      </c>
      <c r="Q181" s="403">
        <f t="shared" si="52"/>
        <v>5.6495126857171556E-3</v>
      </c>
      <c r="R181" s="403">
        <f t="shared" si="53"/>
        <v>0.15680031796870847</v>
      </c>
      <c r="S181" s="371">
        <f t="shared" si="54"/>
        <v>-1.4608206143836282E-4</v>
      </c>
      <c r="T181" s="403">
        <f t="shared" si="55"/>
        <v>0.83769625140701276</v>
      </c>
      <c r="U181" s="610">
        <f t="shared" si="56"/>
        <v>0.16230374859298724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0.18504481890088398</v>
      </c>
      <c r="C182" s="386">
        <f t="shared" si="44"/>
        <v>8.8762716849949408E-4</v>
      </c>
      <c r="D182" s="401">
        <f t="shared" si="45"/>
        <v>4.2094464580699764E-8</v>
      </c>
      <c r="E182" s="386">
        <f t="shared" si="41"/>
        <v>-1.8942474641220872E-2</v>
      </c>
      <c r="F182" s="401">
        <f t="shared" si="42"/>
        <v>-2.4109886412613007E-2</v>
      </c>
      <c r="G182" s="403"/>
      <c r="H182" s="403"/>
      <c r="I182" s="403"/>
      <c r="J182" s="375"/>
      <c r="L182" s="385">
        <v>0.90000000000000036</v>
      </c>
      <c r="M182" s="401">
        <f t="shared" si="46"/>
        <v>0.72385997905023214</v>
      </c>
      <c r="N182" s="386">
        <f t="shared" si="47"/>
        <v>0.18504481890088398</v>
      </c>
      <c r="O182" s="401">
        <f t="shared" si="48"/>
        <v>8.8762716849949408E-4</v>
      </c>
      <c r="P182" s="386">
        <f t="shared" si="49"/>
        <v>0.10737814531501316</v>
      </c>
      <c r="Q182" s="403">
        <f t="shared" si="52"/>
        <v>1.583334339617554E-2</v>
      </c>
      <c r="R182" s="403">
        <f t="shared" si="53"/>
        <v>0.13667036307433397</v>
      </c>
      <c r="S182" s="371">
        <f t="shared" si="54"/>
        <v>-1.2101653652187767E-4</v>
      </c>
      <c r="T182" s="403">
        <f t="shared" si="55"/>
        <v>0.84761731006601237</v>
      </c>
      <c r="U182" s="610">
        <f t="shared" si="56"/>
        <v>0.15238268993398763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0.17062875127385185</v>
      </c>
      <c r="C183" s="386">
        <f t="shared" si="44"/>
        <v>7.3314746951597121E-4</v>
      </c>
      <c r="D183" s="401">
        <f t="shared" si="45"/>
        <v>3.0863606892417295E-8</v>
      </c>
      <c r="E183" s="386">
        <f t="shared" si="41"/>
        <v>-1.7552073223748542E-2</v>
      </c>
      <c r="F183" s="401">
        <f t="shared" si="42"/>
        <v>-2.2340190484381666E-2</v>
      </c>
      <c r="G183" s="403"/>
      <c r="H183" s="403"/>
      <c r="I183" s="403"/>
      <c r="J183" s="375"/>
      <c r="L183" s="385">
        <v>0.92500000000000027</v>
      </c>
      <c r="M183" s="401">
        <f t="shared" si="46"/>
        <v>0.72900874426501017</v>
      </c>
      <c r="N183" s="386">
        <f t="shared" si="47"/>
        <v>0.17062875127385185</v>
      </c>
      <c r="O183" s="401">
        <f t="shared" si="48"/>
        <v>7.3314746951597121E-4</v>
      </c>
      <c r="P183" s="386">
        <f t="shared" si="49"/>
        <v>9.2426871307688729E-2</v>
      </c>
      <c r="Q183" s="403">
        <f t="shared" si="52"/>
        <v>2.7064212698567423E-2</v>
      </c>
      <c r="R183" s="403">
        <f t="shared" si="53"/>
        <v>0.11764045674646612</v>
      </c>
      <c r="S183" s="371">
        <f t="shared" si="54"/>
        <v>-9.9960188546325889E-5</v>
      </c>
      <c r="T183" s="403">
        <f t="shared" si="55"/>
        <v>0.85539529074351273</v>
      </c>
      <c r="U183" s="610">
        <f t="shared" si="56"/>
        <v>0.14460470925648727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0.15693886138940544</v>
      </c>
      <c r="C184" s="386">
        <f t="shared" si="44"/>
        <v>6.0379175913521932E-4</v>
      </c>
      <c r="D184" s="401">
        <f t="shared" si="45"/>
        <v>2.256078907025838E-8</v>
      </c>
      <c r="E184" s="386">
        <f t="shared" si="41"/>
        <v>-1.6214368063819689E-2</v>
      </c>
      <c r="F184" s="401">
        <f t="shared" si="42"/>
        <v>-2.063756608760579E-2</v>
      </c>
      <c r="G184" s="403"/>
      <c r="H184" s="403"/>
      <c r="I184" s="403"/>
      <c r="J184" s="375"/>
      <c r="L184" s="385">
        <v>0.95000000000000018</v>
      </c>
      <c r="M184" s="401">
        <f t="shared" si="46"/>
        <v>0.73270661507429913</v>
      </c>
      <c r="N184" s="386">
        <f t="shared" si="47"/>
        <v>0.15693886138940544</v>
      </c>
      <c r="O184" s="401">
        <f t="shared" si="48"/>
        <v>6.0379175913521932E-4</v>
      </c>
      <c r="P184" s="386">
        <f t="shared" si="49"/>
        <v>7.8354565951987185E-2</v>
      </c>
      <c r="Q184" s="403">
        <f t="shared" si="52"/>
        <v>3.9370655614393686E-2</v>
      </c>
      <c r="R184" s="403">
        <f t="shared" si="53"/>
        <v>9.9729297295775537E-2</v>
      </c>
      <c r="S184" s="371">
        <f t="shared" si="54"/>
        <v>-8.232696265621002E-5</v>
      </c>
      <c r="T184" s="403">
        <f t="shared" si="55"/>
        <v>0.86098237405248701</v>
      </c>
      <c r="U184" s="610">
        <f t="shared" si="56"/>
        <v>0.13901762594751299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0.14398091187136924</v>
      </c>
      <c r="C185" s="386">
        <f t="shared" si="44"/>
        <v>4.9581086604327806E-4</v>
      </c>
      <c r="D185" s="401">
        <f t="shared" si="45"/>
        <v>1.644171598869093E-8</v>
      </c>
      <c r="E185" s="386">
        <f t="shared" si="41"/>
        <v>-1.4933725797383971E-2</v>
      </c>
      <c r="F185" s="401">
        <f t="shared" si="42"/>
        <v>-1.9007571054550997E-2</v>
      </c>
      <c r="G185" s="403"/>
      <c r="H185" s="403"/>
      <c r="I185" s="403"/>
      <c r="J185" s="375"/>
      <c r="L185" s="385">
        <v>0.97500000000000009</v>
      </c>
      <c r="M185" s="401">
        <f t="shared" si="46"/>
        <v>0.73493343959227742</v>
      </c>
      <c r="N185" s="386">
        <f t="shared" si="47"/>
        <v>0.14398091187136924</v>
      </c>
      <c r="O185" s="401">
        <f t="shared" si="48"/>
        <v>4.9581086604327806E-4</v>
      </c>
      <c r="P185" s="386">
        <f t="shared" si="49"/>
        <v>6.5169553198720545E-2</v>
      </c>
      <c r="Q185" s="403">
        <f t="shared" si="52"/>
        <v>5.2776013614770974E-2</v>
      </c>
      <c r="R185" s="403">
        <f t="shared" si="53"/>
        <v>8.294747940497306E-2</v>
      </c>
      <c r="S185" s="371">
        <f t="shared" si="54"/>
        <v>-6.7606428645324885E-5</v>
      </c>
      <c r="T185" s="403">
        <f t="shared" si="55"/>
        <v>0.86434411340890127</v>
      </c>
      <c r="U185" s="610">
        <f t="shared" si="56"/>
        <v>0.13565588659109873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0.13175550104688261</v>
      </c>
      <c r="C186" s="386">
        <f t="shared" si="44"/>
        <v>4.0595314608188326E-4</v>
      </c>
      <c r="D186" s="401">
        <f t="shared" si="45"/>
        <v>1.1946057421052814E-8</v>
      </c>
      <c r="E186" s="386">
        <f t="shared" ref="E186" si="57">C186+$B$13*B186+$B$13*D186</f>
        <v>-1.3713462127534447E-2</v>
      </c>
      <c r="F186" s="401">
        <f t="shared" si="42"/>
        <v>-1.745442559543087E-2</v>
      </c>
      <c r="G186" s="403"/>
      <c r="H186" s="403"/>
      <c r="I186" s="403"/>
      <c r="J186" s="375"/>
      <c r="L186" s="385">
        <v>1</v>
      </c>
      <c r="M186" s="401">
        <f t="shared" si="46"/>
        <v>0.73567706772195063</v>
      </c>
      <c r="N186" s="386">
        <f t="shared" si="47"/>
        <v>0.13175550104688261</v>
      </c>
      <c r="O186" s="401">
        <f t="shared" si="48"/>
        <v>4.0595314608188326E-4</v>
      </c>
      <c r="P186" s="386">
        <f t="shared" si="49"/>
        <v>5.2874081883415441E-2</v>
      </c>
      <c r="Q186" s="403">
        <f t="shared" si="52"/>
        <v>6.7297865380601785E-2</v>
      </c>
      <c r="R186" s="403">
        <f t="shared" si="53"/>
        <v>6.7297865380601785E-2</v>
      </c>
      <c r="S186" s="371">
        <f t="shared" si="54"/>
        <v>-5.5355783611092417E-5</v>
      </c>
      <c r="T186" s="403">
        <f t="shared" si="55"/>
        <v>0.86545962502240759</v>
      </c>
      <c r="U186" s="610">
        <f t="shared" si="56"/>
        <v>0.13454037497759241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0.13175550104688261</v>
      </c>
      <c r="C187" s="386">
        <f t="shared" si="44"/>
        <v>0.73567706772195063</v>
      </c>
      <c r="D187" s="403">
        <f t="shared" si="45"/>
        <v>0.13175550104688261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0.7349334395922773</v>
      </c>
      <c r="N187" s="386">
        <f t="shared" si="47"/>
        <v>0.12025840315373398</v>
      </c>
      <c r="O187" s="401">
        <f t="shared" si="48"/>
        <v>3.3140942146903107E-4</v>
      </c>
      <c r="P187" s="386">
        <f t="shared" si="49"/>
        <v>4.1464662356913012E-2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2.7755575615628914E-15</v>
      </c>
      <c r="C188" s="380">
        <f t="shared" si="44"/>
        <v>1.1946057421052814E-8</v>
      </c>
      <c r="D188" s="410">
        <f t="shared" si="45"/>
        <v>4.0595314608188326E-4</v>
      </c>
      <c r="E188" s="380">
        <f>C188+$B$13*B188+$B$13*D188</f>
        <v>-4.3491516689579645E-5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0.73270661507429913</v>
      </c>
      <c r="N188" s="386">
        <f t="shared" si="47"/>
        <v>0.10948094084225507</v>
      </c>
      <c r="O188" s="401">
        <f t="shared" si="48"/>
        <v>2.6976212481671924E-4</v>
      </c>
      <c r="P188" s="386">
        <f t="shared" si="49"/>
        <v>3.0932441274121543E-2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4.0595314608188326E-4</v>
      </c>
      <c r="C189" s="392">
        <f t="shared" si="44"/>
        <v>1.1946057421052814E-8</v>
      </c>
      <c r="D189" s="402">
        <f t="shared" si="45"/>
        <v>2.7755575615628914E-15</v>
      </c>
      <c r="E189" s="392">
        <f>C189+$B$13*B189+$B$13*D189</f>
        <v>-4.3491516689579645E-5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0.72900874426501017</v>
      </c>
      <c r="N189" s="386">
        <f t="shared" si="47"/>
        <v>9.9410382969099043E-2</v>
      </c>
      <c r="O189" s="401">
        <f t="shared" si="48"/>
        <v>2.1893865946676083E-4</v>
      </c>
      <c r="P189" s="386">
        <f t="shared" si="49"/>
        <v>2.1263607548935644E-2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0.72385997905023192</v>
      </c>
      <c r="N190" s="386">
        <f t="shared" si="47"/>
        <v>9.003036064230785E-2</v>
      </c>
      <c r="O190" s="401">
        <f t="shared" si="48"/>
        <v>1.7716891385255451E-4</v>
      </c>
      <c r="P190" s="386">
        <f t="shared" si="49"/>
        <v>1.243982242947809E-2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0.24858045859701802</v>
      </c>
      <c r="C191" s="444">
        <f t="shared" si="44"/>
        <v>0.69012116992696304</v>
      </c>
      <c r="D191" s="443">
        <f t="shared" si="45"/>
        <v>5.9391143731079288E-2</v>
      </c>
      <c r="E191" s="444">
        <f>C191+$B$13*B191+$B$13*D191</f>
        <v>0.65711777715064379</v>
      </c>
      <c r="F191" s="443">
        <f t="shared" ref="F191:F197" si="58">$B$14*E191</f>
        <v>0.83637620041124994</v>
      </c>
      <c r="G191" s="443">
        <f>F192</f>
        <v>-1.8548245858041386E-2</v>
      </c>
      <c r="H191" s="443">
        <f>1-G191</f>
        <v>1.0185482458580415</v>
      </c>
      <c r="I191" s="443">
        <f>F193</f>
        <v>0.22201124468742423</v>
      </c>
      <c r="J191" s="445">
        <f>1-I191</f>
        <v>0.77798875531257572</v>
      </c>
      <c r="K191" s="442"/>
      <c r="L191" s="385">
        <v>1.125</v>
      </c>
      <c r="M191" s="401">
        <f t="shared" si="46"/>
        <v>0.7172883260874503</v>
      </c>
      <c r="N191" s="386">
        <f t="shared" si="47"/>
        <v>8.1321294581626624E-2</v>
      </c>
      <c r="O191" s="401">
        <f t="shared" si="48"/>
        <v>1.429468077158158E-4</v>
      </c>
      <c r="P191" s="386">
        <f t="shared" si="49"/>
        <v>4.4386667341770646E-3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0.69012116992696282</v>
      </c>
      <c r="C192" s="444">
        <f t="shared" si="44"/>
        <v>5.9391143731079288E-2</v>
      </c>
      <c r="D192" s="443">
        <f t="shared" si="45"/>
        <v>7.4798060788638931E-5</v>
      </c>
      <c r="E192" s="444">
        <f>C192+$B$13*B192+$B$13*D192</f>
        <v>-1.4572846623668523E-2</v>
      </c>
      <c r="F192" s="443">
        <f t="shared" si="58"/>
        <v>-1.8548245858041386E-2</v>
      </c>
      <c r="L192" s="385">
        <v>1.1500000000000004</v>
      </c>
      <c r="M192" s="401">
        <f t="shared" si="46"/>
        <v>0.70932944180033641</v>
      </c>
      <c r="N192" s="386">
        <f t="shared" si="47"/>
        <v>7.3260827095175562E-2</v>
      </c>
      <c r="O192" s="401">
        <f t="shared" si="48"/>
        <v>1.1499570099965384E-4</v>
      </c>
      <c r="P192" s="386">
        <f t="shared" si="49"/>
        <v>-2.7659014954926524E-3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1.8322900827167921E-3</v>
      </c>
      <c r="C193" s="444">
        <f t="shared" si="44"/>
        <v>0.24858045859701802</v>
      </c>
      <c r="D193" s="443">
        <f t="shared" si="45"/>
        <v>0.69012116992696304</v>
      </c>
      <c r="E193" s="444">
        <f>C193+$B$13*B193+$B$13*D193</f>
        <v>0.17442812880102798</v>
      </c>
      <c r="F193" s="443">
        <f t="shared" si="58"/>
        <v>0.22201124468742423</v>
      </c>
      <c r="L193" s="385">
        <v>1.1749999999999998</v>
      </c>
      <c r="M193" s="401">
        <f t="shared" si="46"/>
        <v>0.7000263702609888</v>
      </c>
      <c r="N193" s="386">
        <f t="shared" si="47"/>
        <v>6.5824252330317301E-2</v>
      </c>
      <c r="O193" s="401">
        <f t="shared" si="48"/>
        <v>9.2237460903310531E-5</v>
      </c>
      <c r="P193" s="386">
        <f t="shared" si="49"/>
        <v>-9.2030853397289912E-3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0.68942922516404448</v>
      </c>
      <c r="N194" s="386">
        <f t="shared" si="47"/>
        <v>5.8984938917398644E-2</v>
      </c>
      <c r="O194" s="401">
        <f t="shared" si="48"/>
        <v>7.3764957630506611E-5</v>
      </c>
      <c r="P194" s="386">
        <f t="shared" si="49"/>
        <v>-1.4904789328354276E-2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0.17919184348576189</v>
      </c>
      <c r="C195" s="444">
        <f t="shared" si="44"/>
        <v>0.7260919738660947</v>
      </c>
      <c r="D195" s="443">
        <f t="shared" si="45"/>
        <v>9.3700691494473021E-2</v>
      </c>
      <c r="E195" s="444">
        <f>C195+$B$13*B195+$B$13*D195</f>
        <v>0.69684778560459659</v>
      </c>
      <c r="F195" s="443">
        <f t="shared" si="58"/>
        <v>0.88694435526639714</v>
      </c>
      <c r="G195" s="443">
        <f>F196</f>
        <v>2.0198338932592475E-2</v>
      </c>
      <c r="H195" s="443">
        <f>1-G195</f>
        <v>0.97980166106740751</v>
      </c>
      <c r="I195" s="443">
        <f>F197</f>
        <v>0.12892516220244099</v>
      </c>
      <c r="J195" s="445">
        <f>1-I195</f>
        <v>0.87107483779755901</v>
      </c>
      <c r="L195" s="385">
        <v>1.2250000000000005</v>
      </c>
      <c r="M195" s="401">
        <f t="shared" si="46"/>
        <v>0.67759481747603045</v>
      </c>
      <c r="N195" s="386">
        <f t="shared" si="47"/>
        <v>5.2714739672676314E-2</v>
      </c>
      <c r="O195" s="401">
        <f t="shared" si="48"/>
        <v>5.8817743478767337E-5</v>
      </c>
      <c r="P195" s="386">
        <f t="shared" si="49"/>
        <v>-1.9905167229076339E-2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0.7260919738660947</v>
      </c>
      <c r="C196" s="444">
        <f t="shared" si="44"/>
        <v>9.3700691494473021E-2</v>
      </c>
      <c r="D196" s="443">
        <f t="shared" si="45"/>
        <v>1.9289224871338329E-4</v>
      </c>
      <c r="E196" s="444">
        <f>C196+$B$13*B196+$B$13*D196</f>
        <v>1.5869279368535636E-2</v>
      </c>
      <c r="F196" s="443">
        <f t="shared" si="58"/>
        <v>2.0198338932592475E-2</v>
      </c>
      <c r="L196" s="385">
        <v>1.25</v>
      </c>
      <c r="M196" s="401">
        <f t="shared" si="46"/>
        <v>0.66458623077733814</v>
      </c>
      <c r="N196" s="386">
        <f t="shared" si="47"/>
        <v>4.6984383642564076E-2</v>
      </c>
      <c r="O196" s="401">
        <f t="shared" si="48"/>
        <v>4.6760661791767077E-5</v>
      </c>
      <c r="P196" s="386">
        <f t="shared" si="49"/>
        <v>-2.4240182202948633E-2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8.2255802196251615E-4</v>
      </c>
      <c r="C197" s="444">
        <f t="shared" si="44"/>
        <v>0.17919184348576189</v>
      </c>
      <c r="D197" s="443">
        <f t="shared" si="45"/>
        <v>0.7260919738660947</v>
      </c>
      <c r="E197" s="444">
        <f>C197+$B$13*B197+$B$13*D197</f>
        <v>0.10129295401231828</v>
      </c>
      <c r="F197" s="443">
        <f t="shared" si="58"/>
        <v>0.12892516220244099</v>
      </c>
      <c r="L197" s="385">
        <v>1.2750000000000004</v>
      </c>
      <c r="M197" s="401">
        <f t="shared" si="46"/>
        <v>0.65047234680284105</v>
      </c>
      <c r="N197" s="386">
        <f t="shared" si="47"/>
        <v>4.1763846436273511E-2</v>
      </c>
      <c r="O197" s="401">
        <f t="shared" si="48"/>
        <v>3.7065130675639768E-5</v>
      </c>
      <c r="P197" s="386">
        <f t="shared" si="49"/>
        <v>-2.7947183621174109E-2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0.63532732422604488</v>
      </c>
      <c r="N198" s="386">
        <f t="shared" si="47"/>
        <v>3.7022695488871271E-2</v>
      </c>
      <c r="O198" s="401">
        <f t="shared" si="48"/>
        <v>2.9292850068529663E-5</v>
      </c>
      <c r="P198" s="386">
        <f t="shared" si="49"/>
        <v>-3.1064504200589701E-2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0.61923003431226109</v>
      </c>
      <c r="N199" s="386">
        <f t="shared" si="47"/>
        <v>3.2730407603288381E-2</v>
      </c>
      <c r="O199" s="401">
        <f t="shared" si="48"/>
        <v>2.3081688661885646E-5</v>
      </c>
      <c r="P199" s="386">
        <f t="shared" si="49"/>
        <v>-3.3631080471722551E-2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0.60226345767632328</v>
      </c>
      <c r="N200" s="386">
        <f t="shared" si="47"/>
        <v>2.8856656820603233E-2</v>
      </c>
      <c r="O200" s="401">
        <f t="shared" si="48"/>
        <v>1.8133518301044482E-5</v>
      </c>
      <c r="P200" s="386">
        <f t="shared" si="49"/>
        <v>-3.5686098959088461E-2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0.58451404700389564</v>
      </c>
      <c r="N201" s="386">
        <f t="shared" si="47"/>
        <v>2.5371571347180377E-2</v>
      </c>
      <c r="O201" s="401">
        <f t="shared" si="48"/>
        <v>1.4203776969090587E-5</v>
      </c>
      <c r="P201" s="386">
        <f t="shared" si="49"/>
        <v>-3.7268669842407003E-2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0.56607106121391759</v>
      </c>
      <c r="N202" s="386">
        <f t="shared" si="47"/>
        <v>2.2245958911161323E-2</v>
      </c>
      <c r="O202" s="401">
        <f t="shared" si="48"/>
        <v>1.1092556514213925E-5</v>
      </c>
      <c r="P202" s="386">
        <f t="shared" si="49"/>
        <v>-3.8417529291386567E-2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0.54702587713240702</v>
      </c>
      <c r="N203" s="386">
        <f t="shared" si="47"/>
        <v>1.9451500517639275E-2</v>
      </c>
      <c r="O203" s="401">
        <f t="shared" si="48"/>
        <v>8.6370272633917722E-6</v>
      </c>
      <c r="P203" s="386">
        <f t="shared" si="49"/>
        <v>-3.9170771135124204E-2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0.52747128529285936</v>
      </c>
      <c r="N204" s="386">
        <f t="shared" si="47"/>
        <v>1.6960913112204046E-2</v>
      </c>
      <c r="O204" s="401">
        <f t="shared" si="48"/>
        <v>6.7050280312952459E-6</v>
      </c>
      <c r="P204" s="386">
        <f t="shared" si="49"/>
        <v>-3.9565608046969812E-2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0.50750077695382934</v>
      </c>
      <c r="N205" s="386">
        <f t="shared" si="47"/>
        <v>1.4748082139390162E-2</v>
      </c>
      <c r="O205" s="401">
        <f t="shared" si="48"/>
        <v>5.1896663439965351E-6</v>
      </c>
      <c r="P205" s="386">
        <f t="shared" si="49"/>
        <v>-3.9638162001545789E-2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0.48720782980860616</v>
      </c>
      <c r="N206" s="386">
        <f t="shared" si="47"/>
        <v>1.2788165391187045E-2</v>
      </c>
      <c r="O206" s="401">
        <f t="shared" si="48"/>
        <v>4.0047895981110138E-6</v>
      </c>
      <c r="P206" s="386">
        <f t="shared" si="49"/>
        <v>-3.9423283394877259E-2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0.46668520013581299</v>
      </c>
      <c r="N207" s="386">
        <f t="shared" si="47"/>
        <v>1.1057669878770326E-2</v>
      </c>
      <c r="O207" s="401">
        <f t="shared" si="48"/>
        <v>3.0812031045490684E-6</v>
      </c>
      <c r="P207" s="386">
        <f t="shared" si="49"/>
        <v>-3.8954397911573679E-2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0.44602422928641339</v>
      </c>
      <c r="N208" s="386">
        <f t="shared" si="47"/>
        <v>9.5345037276216016E-3</v>
      </c>
      <c r="O208" s="401">
        <f t="shared" si="48"/>
        <v>2.3635253296738767E-6</v>
      </c>
      <c r="P208" s="386">
        <f t="shared" si="49"/>
        <v>-3.8263379973249634E-2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0.42531417240866276</v>
      </c>
      <c r="N209" s="386">
        <f t="shared" si="47"/>
        <v>8.1980052937908887E-3</v>
      </c>
      <c r="O209" s="401">
        <f t="shared" si="48"/>
        <v>1.8075840135800547E-6</v>
      </c>
      <c r="P209" s="386">
        <f t="shared" si="49"/>
        <v>-3.7380451406867049E-2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0.4046415571689469</v>
      </c>
      <c r="N210" s="386">
        <f t="shared" si="47"/>
        <v>7.0289518303978116E-3</v>
      </c>
      <c r="O210" s="401">
        <f t="shared" si="48"/>
        <v>1.378269137985999E-6</v>
      </c>
      <c r="P210" s="386">
        <f t="shared" si="49"/>
        <v>-3.6334103826268213E-2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0.38408957992852877</v>
      </c>
      <c r="N211" s="386">
        <f t="shared" si="47"/>
        <v>6.0095501031210974E-3</v>
      </c>
      <c r="O211" s="401">
        <f t="shared" si="48"/>
        <v>1.0477699038946575E-6</v>
      </c>
      <c r="P211" s="386">
        <f t="shared" si="49"/>
        <v>-3.515104311978811E-2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0.36373754638454459</v>
      </c>
      <c r="N212" s="386">
        <f t="shared" si="47"/>
        <v>5.1234113670183823E-3</v>
      </c>
      <c r="O212" s="401">
        <f t="shared" si="48"/>
        <v>7.9413295839270148E-7</v>
      </c>
      <c r="P212" s="386">
        <f t="shared" si="49"/>
        <v>-3.3856154375918567E-2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0.34366036308351411</v>
      </c>
      <c r="N213" s="386">
        <f t="shared" si="47"/>
        <v>4.3555130809662113E-3</v>
      </c>
      <c r="O213" s="401">
        <f t="shared" si="48"/>
        <v>6.0008811342271429E-7</v>
      </c>
      <c r="P213" s="386">
        <f t="shared" si="49"/>
        <v>-3.2472485551707182E-2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0.32392808547750407</v>
      </c>
      <c r="N214" s="386">
        <f t="shared" si="47"/>
        <v>3.6921496572371315E-3</v>
      </c>
      <c r="O214" s="401">
        <f t="shared" si="48"/>
        <v>4.5209577087534925E-7</v>
      </c>
      <c r="P214" s="386">
        <f t="shared" si="49"/>
        <v>-3.1021248189100997E-2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0.30460552733195634</v>
      </c>
      <c r="N215" s="386">
        <f t="shared" si="47"/>
        <v>3.120874429411391E-3</v>
      </c>
      <c r="O215" s="401">
        <f t="shared" si="48"/>
        <v>3.3957727424427375E-7</v>
      </c>
      <c r="P215" s="386">
        <f t="shared" si="49"/>
        <v>-2.952183350723328E-2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0.28575193532897053</v>
      </c>
      <c r="N216" s="386">
        <f t="shared" si="47"/>
        <v>2.6304348791228449E-3</v>
      </c>
      <c r="O216" s="401">
        <f t="shared" si="48"/>
        <v>2.542955173656658E-7</v>
      </c>
      <c r="P216" s="386">
        <f t="shared" si="49"/>
        <v>-2.7991842238567832E-2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0.26742073166312713</v>
      </c>
      <c r="N217" s="386">
        <f t="shared" si="47"/>
        <v>2.2107029980548698E-3</v>
      </c>
      <c r="O217" s="401">
        <f t="shared" si="48"/>
        <v>1.8985843008856307E-7</v>
      </c>
      <c r="P217" s="386">
        <f t="shared" si="49"/>
        <v>-2.6447126629297064E-2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0.24965932632380552</v>
      </c>
      <c r="N218" s="386">
        <f t="shared" si="47"/>
        <v>1.8526024827205667E-3</v>
      </c>
      <c r="O218" s="401">
        <f t="shared" si="48"/>
        <v>1.4132251680010199E-7</v>
      </c>
      <c r="P218" s="386">
        <f t="shared" si="49"/>
        <v>-2.4901843085544124E-2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0.23250899962527266</v>
      </c>
      <c r="N219" s="386">
        <f t="shared" ref="N219:N266" si="60">0.5*SIGN(2*L219+$B$6)*ERF((2.563*(ABS(2*L219+$B$6)))/(2*SQRT(2)*$B$7))-0.5*SIGN(2*L219-$B$6)*ERF((2.563*(ABS(2*L219-$B$6)))/(2*SQRT(2)*$B$7))</f>
        <v>1.5480342719900175E-3</v>
      </c>
      <c r="O219" s="401">
        <f t="shared" ref="O219:O266" si="61">0.5*SIGN(2*(L219+$B$6)+$B$6)*ERF((2.563*(ABS(2*(L219+$B$6)+$B$6)))/(2*SQRT(2)*$B$7))-0.5*SIGN(2*(L219+$B$6)-$B$6)*ERF((2.563*(ABS(2*(L219+$B$6)-$B$6)))/(2*SQRT(2)*$B$7))</f>
        <v>1.048775081780029E-7</v>
      </c>
      <c r="P219" s="386">
        <f t="shared" ref="P219:P266" si="62">N219+$B$13*M219+$B$13*O219</f>
        <v>-2.3368514013525209E-2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0.21600485441139211</v>
      </c>
      <c r="N220" s="386">
        <f t="shared" si="60"/>
        <v>1.2898017465196032E-3</v>
      </c>
      <c r="O220" s="401">
        <f t="shared" si="61"/>
        <v>7.7596497616294613E-8</v>
      </c>
      <c r="P220" s="386">
        <f t="shared" si="62"/>
        <v>-2.1858097471421121E-2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0.20017583625314977</v>
      </c>
      <c r="N221" s="386">
        <f t="shared" si="60"/>
        <v>1.0715367199990444E-3</v>
      </c>
      <c r="O221" s="401">
        <f t="shared" si="61"/>
        <v>5.7238718598195959E-8</v>
      </c>
      <c r="P221" s="386">
        <f t="shared" si="62"/>
        <v>-2.038006332143778E-2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0.18504481890088398</v>
      </c>
      <c r="N222" s="386">
        <f t="shared" si="60"/>
        <v>8.8762716849949408E-4</v>
      </c>
      <c r="O222" s="401">
        <f t="shared" si="61"/>
        <v>4.2094464580699764E-8</v>
      </c>
      <c r="P222" s="386">
        <f t="shared" si="62"/>
        <v>-1.8942474641220872E-2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0.17062875127385152</v>
      </c>
      <c r="N223" s="386">
        <f t="shared" si="60"/>
        <v>7.3314746951597121E-4</v>
      </c>
      <c r="O223" s="401">
        <f t="shared" si="61"/>
        <v>3.0863606892417295E-8</v>
      </c>
      <c r="P223" s="386">
        <f t="shared" si="62"/>
        <v>-1.7552073223748504E-2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0.15693886138940544</v>
      </c>
      <c r="N224" s="386">
        <f t="shared" si="60"/>
        <v>6.0379175913521932E-4</v>
      </c>
      <c r="O224" s="401">
        <f t="shared" si="61"/>
        <v>2.256078907025838E-8</v>
      </c>
      <c r="P224" s="386">
        <f t="shared" si="62"/>
        <v>-1.6214368063819689E-2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0.14398091187136897</v>
      </c>
      <c r="N225" s="386">
        <f t="shared" si="60"/>
        <v>4.9581086604327806E-4</v>
      </c>
      <c r="O225" s="401">
        <f t="shared" si="61"/>
        <v>1.644171598869093E-8</v>
      </c>
      <c r="P225" s="386">
        <f t="shared" si="62"/>
        <v>-1.4933725797383942E-2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0.13175550104688261</v>
      </c>
      <c r="N226" s="386">
        <f t="shared" si="60"/>
        <v>4.0595314608188326E-4</v>
      </c>
      <c r="O226" s="401">
        <f t="shared" si="61"/>
        <v>1.1946057421052814E-8</v>
      </c>
      <c r="P226" s="386">
        <f t="shared" si="62"/>
        <v>-1.3713462127534447E-2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0.12025840315373398</v>
      </c>
      <c r="N227" s="386">
        <f t="shared" si="60"/>
        <v>3.3140942146903107E-4</v>
      </c>
      <c r="O227" s="401">
        <f t="shared" si="61"/>
        <v>8.6533847865055691E-9</v>
      </c>
      <c r="P227" s="386">
        <f t="shared" si="62"/>
        <v>-1.2555933338459804E-2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0.10948094084225474</v>
      </c>
      <c r="N228" s="386">
        <f t="shared" si="60"/>
        <v>2.6976212481671924E-4</v>
      </c>
      <c r="O228" s="401">
        <f t="shared" si="61"/>
        <v>6.2492914176814907E-9</v>
      </c>
      <c r="P228" s="386">
        <f t="shared" si="62"/>
        <v>-1.1462627066496957E-2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9.9410382969099043E-2</v>
      </c>
      <c r="N229" s="386">
        <f t="shared" si="60"/>
        <v>2.1893865946676083E-4</v>
      </c>
      <c r="O229" s="401">
        <f t="shared" si="61"/>
        <v>4.4994380443696969E-9</v>
      </c>
      <c r="P229" s="386">
        <f t="shared" si="62"/>
        <v>-1.0434251566088288E-2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9.003036064230785E-2</v>
      </c>
      <c r="N230" s="386">
        <f t="shared" si="60"/>
        <v>1.7716891385255451E-4</v>
      </c>
      <c r="O230" s="401">
        <f t="shared" si="61"/>
        <v>3.2297426955096853E-9</v>
      </c>
      <c r="P230" s="386">
        <f t="shared" si="62"/>
        <v>-9.4708227782475014E-3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8.1321294581626624E-2</v>
      </c>
      <c r="N231" s="386">
        <f t="shared" si="60"/>
        <v>1.429468077158158E-4</v>
      </c>
      <c r="O231" s="401">
        <f t="shared" si="61"/>
        <v>2.3113150282583206E-9</v>
      </c>
      <c r="P231" s="386">
        <f t="shared" si="62"/>
        <v>-8.5717485802639954E-3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7.3260827095175562E-2</v>
      </c>
      <c r="N232" s="386">
        <f t="shared" si="60"/>
        <v>1.1499570099965384E-4</v>
      </c>
      <c r="O232" s="401">
        <f t="shared" si="61"/>
        <v>1.6490406817837311E-9</v>
      </c>
      <c r="P232" s="386">
        <f t="shared" si="62"/>
        <v>-7.7359096678277159E-3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6.5824252330317023E-2</v>
      </c>
      <c r="N233" s="386">
        <f t="shared" si="60"/>
        <v>9.2237460903310531E-5</v>
      </c>
      <c r="O233" s="401">
        <f t="shared" si="61"/>
        <v>1.1729622828582364E-9</v>
      </c>
      <c r="P233" s="386">
        <f t="shared" si="62"/>
        <v>-6.9617365943485249E-3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5.8984938917398644E-2</v>
      </c>
      <c r="N234" s="386">
        <f t="shared" si="60"/>
        <v>7.3764957630506611E-5</v>
      </c>
      <c r="O234" s="401">
        <f t="shared" si="61"/>
        <v>8.3179563237223419E-10</v>
      </c>
      <c r="P234" s="386">
        <f t="shared" si="62"/>
        <v>-6.2472825666027984E-3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5.2714739672676314E-2</v>
      </c>
      <c r="N235" s="386">
        <f t="shared" si="60"/>
        <v>5.8817743478767337E-5</v>
      </c>
      <c r="O235" s="401">
        <f t="shared" si="61"/>
        <v>5.8806942648814697E-10</v>
      </c>
      <c r="P235" s="386">
        <f t="shared" si="62"/>
        <v>-5.5902916704261641E-3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4.6984383642564076E-2</v>
      </c>
      <c r="N236" s="386">
        <f t="shared" si="60"/>
        <v>4.6760661791767077E-5</v>
      </c>
      <c r="O236" s="401">
        <f t="shared" si="61"/>
        <v>4.1449516041680567E-10</v>
      </c>
      <c r="P236" s="386">
        <f t="shared" si="62"/>
        <v>-4.9882622743053729E-3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4.1763846436273511E-2</v>
      </c>
      <c r="N237" s="386">
        <f t="shared" si="60"/>
        <v>3.7065130675639768E-5</v>
      </c>
      <c r="O237" s="401">
        <f t="shared" si="61"/>
        <v>2.9126534517587288E-10</v>
      </c>
      <c r="P237" s="386">
        <f t="shared" si="62"/>
        <v>-4.4385054316080112E-3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3.702269548887116E-2</v>
      </c>
      <c r="N238" s="386">
        <f t="shared" si="60"/>
        <v>2.9292850068529663E-5</v>
      </c>
      <c r="O238" s="401">
        <f t="shared" si="61"/>
        <v>2.0404966605269692E-10</v>
      </c>
      <c r="P238" s="386">
        <f t="shared" si="62"/>
        <v>-3.9381981729832817E-3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3.2730407603288381E-2</v>
      </c>
      <c r="N239" s="386">
        <f t="shared" si="60"/>
        <v>2.3081688661885646E-5</v>
      </c>
      <c r="O239" s="401">
        <f t="shared" si="61"/>
        <v>1.4251494429018408E-10</v>
      </c>
      <c r="P239" s="386">
        <f t="shared" si="62"/>
        <v>-3.4844316482756637E-3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2.8856656820603233E-2</v>
      </c>
      <c r="N240" s="386">
        <f t="shared" si="60"/>
        <v>1.8133518301044482E-5</v>
      </c>
      <c r="O240" s="401">
        <f t="shared" si="61"/>
        <v>9.9234342965104361E-11</v>
      </c>
      <c r="P240" s="386">
        <f t="shared" si="62"/>
        <v>-3.0742541412672741E-3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2.5371571347180377E-2</v>
      </c>
      <c r="N241" s="386">
        <f t="shared" si="60"/>
        <v>1.4203776969090587E-5</v>
      </c>
      <c r="O241" s="401">
        <f t="shared" si="61"/>
        <v>6.8887395787697869E-11</v>
      </c>
      <c r="P241" s="386">
        <f t="shared" si="62"/>
        <v>-2.7047090398848823E-3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2.2245958911161323E-2</v>
      </c>
      <c r="N242" s="386">
        <f t="shared" si="60"/>
        <v>1.1092556514213925E-5</v>
      </c>
      <c r="O242" s="401">
        <f t="shared" si="61"/>
        <v>4.7675363656907166E-11</v>
      </c>
      <c r="P242" s="386">
        <f t="shared" si="62"/>
        <v>-2.3728678984571952E-3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1.9451500517639164E-2</v>
      </c>
      <c r="N243" s="386">
        <f t="shared" si="60"/>
        <v>8.6370272633917722E-6</v>
      </c>
      <c r="O243" s="401">
        <f t="shared" si="61"/>
        <v>3.2894520440862607E-11</v>
      </c>
      <c r="P243" s="386">
        <f t="shared" si="62"/>
        <v>-2.0758587765871707E-3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1.6960913112204046E-2</v>
      </c>
      <c r="N244" s="386">
        <f t="shared" si="60"/>
        <v>6.7050280312952459E-6</v>
      </c>
      <c r="O244" s="401">
        <f t="shared" si="61"/>
        <v>2.2627066886826697E-11</v>
      </c>
      <c r="P244" s="386">
        <f t="shared" si="62"/>
        <v>-1.8108900807460233E-3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1.4748082139390162E-2</v>
      </c>
      <c r="N245" s="386">
        <f t="shared" si="60"/>
        <v>5.1896663439965351E-6</v>
      </c>
      <c r="O245" s="401">
        <f t="shared" si="61"/>
        <v>1.5516976592522269E-11</v>
      </c>
      <c r="P245" s="386">
        <f t="shared" si="62"/>
        <v>-1.5752701694861919E-3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1.2788165391187045E-2</v>
      </c>
      <c r="N246" s="386">
        <f t="shared" si="60"/>
        <v>4.0047895981110138E-6</v>
      </c>
      <c r="O246" s="401">
        <f t="shared" si="61"/>
        <v>1.0608680600654452E-11</v>
      </c>
      <c r="P246" s="386">
        <f t="shared" si="62"/>
        <v>-1.3664230110611423E-3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1.1057669878770326E-2</v>
      </c>
      <c r="N247" s="386">
        <f t="shared" si="60"/>
        <v>3.0812031045490684E-6</v>
      </c>
      <c r="O247" s="401">
        <f t="shared" si="61"/>
        <v>7.2308270482324133E-12</v>
      </c>
      <c r="P247" s="386">
        <f t="shared" si="62"/>
        <v>-1.1819002032323377E-3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9.5345037276215461E-3</v>
      </c>
      <c r="N248" s="386">
        <f t="shared" si="60"/>
        <v>2.3635253296738767E-6</v>
      </c>
      <c r="O248" s="401">
        <f t="shared" si="61"/>
        <v>4.9135140400835553E-12</v>
      </c>
      <c r="P248" s="386">
        <f t="shared" si="62"/>
        <v>-1.0193896792950235E-3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8.1980052937908887E-3</v>
      </c>
      <c r="N249" s="386">
        <f t="shared" si="60"/>
        <v>1.8075840135800547E-6</v>
      </c>
      <c r="O249" s="401">
        <f t="shared" si="61"/>
        <v>3.3286151612799131E-12</v>
      </c>
      <c r="P249" s="386">
        <f t="shared" si="62"/>
        <v>-8.7672143216154647E-4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7.0289518303978116E-3</v>
      </c>
      <c r="N250" s="386">
        <f t="shared" si="60"/>
        <v>1.378269137985999E-6</v>
      </c>
      <c r="O250" s="401">
        <f t="shared" si="61"/>
        <v>2.2480906025634795E-12</v>
      </c>
      <c r="P250" s="386">
        <f t="shared" si="62"/>
        <v>-7.5187059012372828E-4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6.0095501031210974E-3</v>
      </c>
      <c r="N251" s="386">
        <f t="shared" si="60"/>
        <v>1.0477699038946575E-6</v>
      </c>
      <c r="O251" s="401">
        <f t="shared" si="61"/>
        <v>1.5136780717739384E-12</v>
      </c>
      <c r="P251" s="386">
        <f t="shared" si="62"/>
        <v>-6.4295817419264968E-4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5.1234113670183823E-3</v>
      </c>
      <c r="N252" s="386">
        <f t="shared" si="60"/>
        <v>7.9413295839270148E-7</v>
      </c>
      <c r="O252" s="401">
        <f t="shared" si="61"/>
        <v>1.0160761121369433E-12</v>
      </c>
      <c r="P252" s="386">
        <f t="shared" si="62"/>
        <v>-5.4824985829168501E-4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4.3555130809662113E-3</v>
      </c>
      <c r="N253" s="386">
        <f t="shared" si="60"/>
        <v>6.0008811342271429E-7</v>
      </c>
      <c r="O253" s="401">
        <f t="shared" si="61"/>
        <v>6.7995609143167712E-13</v>
      </c>
      <c r="P253" s="386">
        <f t="shared" si="62"/>
        <v>-4.6615304071182716E-4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3.6921496572371315E-3</v>
      </c>
      <c r="N254" s="386">
        <f t="shared" si="60"/>
        <v>4.5209577087534925E-7</v>
      </c>
      <c r="O254" s="401">
        <f t="shared" si="61"/>
        <v>4.5363712786183896E-13</v>
      </c>
      <c r="P254" s="386">
        <f t="shared" si="62"/>
        <v>-3.9521251882532546E-4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3.120874429411391E-3</v>
      </c>
      <c r="N255" s="386">
        <f t="shared" si="60"/>
        <v>3.3957727424427375E-7</v>
      </c>
      <c r="O255" s="401">
        <f t="shared" si="61"/>
        <v>3.0175861809311755E-13</v>
      </c>
      <c r="P255" s="386">
        <f t="shared" si="62"/>
        <v>-3.3410503979685821E-4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2.6304348791228449E-3</v>
      </c>
      <c r="N256" s="386">
        <f t="shared" si="60"/>
        <v>2.542955173656658E-7</v>
      </c>
      <c r="O256" s="401">
        <f t="shared" si="61"/>
        <v>2.0006218903745321E-13</v>
      </c>
      <c r="P256" s="386">
        <f t="shared" si="62"/>
        <v>-2.816329786292205E-4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2.2107029980548698E-3</v>
      </c>
      <c r="N257" s="386">
        <f t="shared" si="60"/>
        <v>1.8985843008856307E-7</v>
      </c>
      <c r="O257" s="401">
        <f t="shared" si="61"/>
        <v>1.322830733840874E-13</v>
      </c>
      <c r="P257" s="386">
        <f t="shared" si="62"/>
        <v>-2.3671737200743899E-4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1.8526024827205667E-3</v>
      </c>
      <c r="N258" s="386">
        <f t="shared" si="60"/>
        <v>1.4132251680010199E-7</v>
      </c>
      <c r="O258" s="401">
        <f t="shared" si="61"/>
        <v>8.7152507433074788E-14</v>
      </c>
      <c r="P258" s="386">
        <f t="shared" si="62"/>
        <v>-1.9839051267932163E-4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1.5480342719900175E-3</v>
      </c>
      <c r="N259" s="386">
        <f t="shared" si="60"/>
        <v>1.048775081780029E-7</v>
      </c>
      <c r="O259" s="401">
        <f t="shared" si="61"/>
        <v>5.7287508070658077E-14</v>
      </c>
      <c r="P259" s="386">
        <f t="shared" si="62"/>
        <v>-1.6578828512553626E-4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1.2898017465196032E-3</v>
      </c>
      <c r="N260" s="386">
        <f t="shared" si="60"/>
        <v>7.7596497616294613E-8</v>
      </c>
      <c r="O260" s="401">
        <f t="shared" si="61"/>
        <v>3.7525538232330291E-14</v>
      </c>
      <c r="P260" s="386">
        <f t="shared" si="62"/>
        <v>-1.3814239951311287E-4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1.0715367199990444E-3</v>
      </c>
      <c r="N261" s="386">
        <f t="shared" si="60"/>
        <v>5.7238718598195959E-8</v>
      </c>
      <c r="O261" s="401">
        <f t="shared" si="61"/>
        <v>2.4480417692984702E-14</v>
      </c>
      <c r="P261" s="386">
        <f t="shared" si="62"/>
        <v>-1.1477265786228794E-4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8.8762716849949408E-4</v>
      </c>
      <c r="N262" s="386">
        <f t="shared" si="60"/>
        <v>4.2094464580699764E-8</v>
      </c>
      <c r="O262" s="401">
        <f t="shared" si="61"/>
        <v>1.5931700403370996E-14</v>
      </c>
      <c r="P262" s="386">
        <f t="shared" si="62"/>
        <v>-9.5079364332252141E-5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7.3314746951597121E-4</v>
      </c>
      <c r="N263" s="386">
        <f t="shared" si="60"/>
        <v>3.0863606892417295E-8</v>
      </c>
      <c r="O263" s="401">
        <f t="shared" si="61"/>
        <v>1.0325074129013956E-14</v>
      </c>
      <c r="P263" s="386">
        <f t="shared" si="62"/>
        <v>-7.8535970857160933E-5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6.0379175913521932E-4</v>
      </c>
      <c r="N264" s="386">
        <f t="shared" si="60"/>
        <v>2.256078907025838E-8</v>
      </c>
      <c r="O264" s="401">
        <f t="shared" si="61"/>
        <v>6.7168492989821971E-15</v>
      </c>
      <c r="P264" s="386">
        <f t="shared" si="62"/>
        <v>-6.4682030255777621E-5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4.9581086604327806E-4</v>
      </c>
      <c r="N265" s="386">
        <f t="shared" si="60"/>
        <v>1.644171598869093E-8</v>
      </c>
      <c r="O265" s="401">
        <f t="shared" si="61"/>
        <v>4.3298697960381105E-15</v>
      </c>
      <c r="P265" s="386">
        <f t="shared" si="62"/>
        <v>-5.3116511553850215E-5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4.0595314608188326E-4</v>
      </c>
      <c r="N266" s="392">
        <f t="shared" si="60"/>
        <v>1.1946057421052814E-8</v>
      </c>
      <c r="O266" s="402">
        <f t="shared" si="61"/>
        <v>2.7755575615628914E-15</v>
      </c>
      <c r="P266" s="392">
        <f t="shared" si="62"/>
        <v>-4.3491516689579645E-5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0.1301503282655509</v>
      </c>
      <c r="L5" s="377">
        <f>C106</f>
        <v>0.73895243698678725</v>
      </c>
      <c r="M5" s="377">
        <f>K5</f>
        <v>0.1301503282655509</v>
      </c>
      <c r="N5" s="377">
        <f>0</f>
        <v>0</v>
      </c>
      <c r="O5" s="378">
        <f>0</f>
        <v>0</v>
      </c>
      <c r="P5" s="371"/>
      <c r="Q5" s="376">
        <f>K5</f>
        <v>0.1301503282655509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0.1301503282655509</v>
      </c>
      <c r="M6" s="383">
        <f t="shared" si="0"/>
        <v>0.73895243698678725</v>
      </c>
      <c r="N6" s="383">
        <f t="shared" si="0"/>
        <v>0.1301503282655509</v>
      </c>
      <c r="O6" s="384">
        <f>0</f>
        <v>0</v>
      </c>
      <c r="P6" s="371"/>
      <c r="Q6" s="382">
        <f>L5</f>
        <v>0.73895243698678725</v>
      </c>
      <c r="R6" s="383">
        <f>Q5</f>
        <v>0.1301503282655509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2xCDR'!K26/'M5E 850S4500 32GFC EQ &amp; 2xCDR'!Tb_eff</f>
        <v>1.1402071364368143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0.1301503282655509</v>
      </c>
      <c r="N7" s="389">
        <f t="shared" si="0"/>
        <v>0.73895243698678725</v>
      </c>
      <c r="O7" s="390">
        <f>N6</f>
        <v>0.1301503282655509</v>
      </c>
      <c r="P7" s="371"/>
      <c r="Q7" s="382">
        <f>Q5</f>
        <v>0.1301503282655509</v>
      </c>
      <c r="R7" s="383">
        <f>Q6</f>
        <v>0.73895243698678725</v>
      </c>
      <c r="S7" s="384">
        <f>R6</f>
        <v>0.1301503282655509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0.1301503282655509</v>
      </c>
      <c r="S8" s="384">
        <f>R7</f>
        <v>0.73895243698678725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0.1301503282655509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16.127789948001308</v>
      </c>
      <c r="C12" s="366" t="s">
        <v>229</v>
      </c>
      <c r="E12" s="365"/>
      <c r="F12" s="365"/>
      <c r="J12" s="370"/>
      <c r="K12" s="379">
        <f t="array" ref="K12:M14">MMULT(K5:O7,Q5:S9)</f>
        <v>0.57992892002397312</v>
      </c>
      <c r="L12" s="380">
        <v>0.19234980449291836</v>
      </c>
      <c r="M12" s="381">
        <v>1.6939107947630656E-2</v>
      </c>
      <c r="N12" s="371"/>
      <c r="O12" s="379">
        <f t="shared" ref="O12:Q14" si="1">$B$9^2*K12</f>
        <v>0.28996446001198661</v>
      </c>
      <c r="P12" s="380">
        <f t="shared" si="1"/>
        <v>9.6174902246459207E-2</v>
      </c>
      <c r="Q12" s="381">
        <f t="shared" si="1"/>
        <v>8.4695539738153299E-3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0.19234980449291836</v>
      </c>
      <c r="L13" s="386">
        <v>0.57992892002397312</v>
      </c>
      <c r="M13" s="387">
        <v>0.19234980449291836</v>
      </c>
      <c r="N13" s="371"/>
      <c r="O13" s="385">
        <f t="shared" si="1"/>
        <v>9.6174902246459207E-2</v>
      </c>
      <c r="P13" s="386">
        <f t="shared" si="1"/>
        <v>0.28996446001198661</v>
      </c>
      <c r="Q13" s="387">
        <f t="shared" si="1"/>
        <v>9.6174902246459207E-2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1.2727949692366027</v>
      </c>
      <c r="C14" s="366" t="s">
        <v>236</v>
      </c>
      <c r="E14" s="365"/>
      <c r="F14" s="365"/>
      <c r="J14" s="370"/>
      <c r="K14" s="391">
        <v>1.6939107947630656E-2</v>
      </c>
      <c r="L14" s="392">
        <v>0.19234980449291836</v>
      </c>
      <c r="M14" s="393">
        <v>0.57992892002397312</v>
      </c>
      <c r="N14" s="371"/>
      <c r="O14" s="391">
        <f t="shared" si="1"/>
        <v>8.4695539738153299E-3</v>
      </c>
      <c r="P14" s="392">
        <f t="shared" si="1"/>
        <v>9.6174902246459207E-2</v>
      </c>
      <c r="Q14" s="393">
        <f t="shared" si="1"/>
        <v>0.28996446001198661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1.1662928988574153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3.2065854024916969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2.5398557455436626</v>
      </c>
      <c r="C17" s="366" t="s">
        <v>18</v>
      </c>
      <c r="E17" s="365"/>
      <c r="F17" s="365"/>
      <c r="J17" s="370"/>
      <c r="K17" s="379">
        <f t="shared" ref="K17:M19" si="3">O12+S12</f>
        <v>0.2921773574228469</v>
      </c>
      <c r="L17" s="380">
        <f t="shared" si="3"/>
        <v>9.6174902246459207E-2</v>
      </c>
      <c r="M17" s="381">
        <f t="shared" si="3"/>
        <v>8.4695539738153299E-3</v>
      </c>
      <c r="N17" s="371"/>
      <c r="O17" s="367">
        <f t="array" ref="O17:Q19">MINVERSE(K17:M19)</f>
        <v>3.8691312494768901</v>
      </c>
      <c r="P17" s="368">
        <v>-1.3869447121853342</v>
      </c>
      <c r="Q17" s="369">
        <v>0.34437800743343977</v>
      </c>
      <c r="R17" s="371"/>
      <c r="S17" s="400">
        <f>$B$9^2*M5</f>
        <v>6.5075164132775462E-2</v>
      </c>
      <c r="T17" s="371"/>
      <c r="U17" s="401">
        <f t="array" ref="U17:U19">MMULT(O17:Q19,S17:S19)</f>
        <v>-0.23824828104923709</v>
      </c>
      <c r="V17" s="371"/>
      <c r="W17" s="401">
        <f>U17/$U$18</f>
        <v>-0.16761428359947717</v>
      </c>
      <c r="X17" s="375"/>
    </row>
    <row r="18" spans="1:26" ht="15">
      <c r="A18" s="441" t="s">
        <v>259</v>
      </c>
      <c r="B18" s="365">
        <f ca="1">-10*LOG(1-2*I191)-B17</f>
        <v>-2.2894740622369625E-2</v>
      </c>
      <c r="C18" s="366" t="s">
        <v>18</v>
      </c>
      <c r="E18" s="365"/>
      <c r="F18" s="365"/>
      <c r="J18" s="370"/>
      <c r="K18" s="385">
        <f t="shared" si="3"/>
        <v>9.6174902246459207E-2</v>
      </c>
      <c r="L18" s="386">
        <f t="shared" si="3"/>
        <v>0.2921773574228469</v>
      </c>
      <c r="M18" s="387">
        <f t="shared" si="3"/>
        <v>9.6174902246459207E-2</v>
      </c>
      <c r="N18" s="371"/>
      <c r="O18" s="370">
        <v>-1.3869447121853344</v>
      </c>
      <c r="P18" s="371">
        <v>4.3356492625060614</v>
      </c>
      <c r="Q18" s="375">
        <v>-1.3869447121853344</v>
      </c>
      <c r="R18" s="371"/>
      <c r="S18" s="403">
        <f>$B$9^2*M6</f>
        <v>0.36947621849339368</v>
      </c>
      <c r="T18" s="371"/>
      <c r="U18" s="401">
        <v>1.4214079846473195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-1.2504223644999413</v>
      </c>
      <c r="C19" s="366" t="s">
        <v>18</v>
      </c>
      <c r="E19" s="365"/>
      <c r="F19" s="365"/>
      <c r="J19" s="370"/>
      <c r="K19" s="391">
        <f t="shared" si="3"/>
        <v>8.4695539738153299E-3</v>
      </c>
      <c r="L19" s="392">
        <f t="shared" si="3"/>
        <v>9.6174902246459207E-2</v>
      </c>
      <c r="M19" s="393">
        <f t="shared" si="3"/>
        <v>0.2921773574228469</v>
      </c>
      <c r="N19" s="371"/>
      <c r="O19" s="397">
        <v>0.34437800743343988</v>
      </c>
      <c r="P19" s="398">
        <v>-1.3869447121853344</v>
      </c>
      <c r="Q19" s="399">
        <v>3.8691312494768906</v>
      </c>
      <c r="R19" s="371"/>
      <c r="S19" s="404">
        <f>$B$9^2*M7</f>
        <v>6.5075164132775462E-2</v>
      </c>
      <c r="T19" s="371"/>
      <c r="U19" s="402">
        <v>-0.23824828104923712</v>
      </c>
      <c r="V19" s="371"/>
      <c r="W19" s="402">
        <f>U19/$U$18</f>
        <v>-0.16761428359947717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1.2510917294019519</v>
      </c>
      <c r="C21" s="365"/>
      <c r="E21" s="365"/>
      <c r="F21" s="365"/>
      <c r="J21" s="370"/>
      <c r="K21" s="405" t="s">
        <v>245</v>
      </c>
      <c r="L21" s="406">
        <f>W17</f>
        <v>-0.16761428359947717</v>
      </c>
      <c r="M21" s="406">
        <f>W18</f>
        <v>1</v>
      </c>
      <c r="N21" s="407">
        <f>W19</f>
        <v>-0.16761428359947717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0.81654183688158455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9.5703914793077161E-9</v>
      </c>
      <c r="C26" s="386">
        <f>0.5*SIGN(2*A26+$B$6)*ERF((2.563*(ABS(2*A26+$B$6)))/(2*SQRT(2)*$B$7))-0.5*SIGN(2*A26-$B$6)*ERF((2.563*(ABS(2*A26-$B$6)))/(2*SQRT(2)*$B$7))</f>
        <v>3.7344367066216577E-4</v>
      </c>
      <c r="D26" s="401">
        <f>0.5*SIGN(2*(A26+$B$6)+$B$6)*ERF((2.563*(ABS(2*(A26+$B$6)+$B$6)))/(2*SQRT(2)*$B$7))-0.5*SIGN(2*(A26+$B$6)-$B$6)*ERF((2.563*(ABS(2*(A26+$B$6)-$B$6)))/(2*SQRT(2)*$B$7))</f>
        <v>0.1301503282655509</v>
      </c>
      <c r="E26" s="386">
        <f t="shared" ref="E26:E57" si="4">C26+$B$13*B26+$B$13*D26</f>
        <v>-1.3573955008629519E-2</v>
      </c>
      <c r="F26" s="401">
        <f t="shared" ref="F26:F89" si="5">$B$14*E26</f>
        <v>-1.727686164762764E-2</v>
      </c>
      <c r="G26" s="403">
        <f>F66</f>
        <v>6.4812491660901403E-2</v>
      </c>
      <c r="H26" s="403">
        <f>1-G26</f>
        <v>0.93518750833909858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1.8318679906315083E-15</v>
      </c>
      <c r="N26" s="386">
        <f>0.5*SIGN(2*L26+$B$6)*ERF((2.563*(ABS(2*L26+$B$6)))/(2*SQRT(2)*$B$7))-0.5*SIGN(2*L26-$B$6)*ERF((2.563*(ABS(2*L26-$B$6)))/(2*SQRT(2)*$B$7))</f>
        <v>9.5703914793077161E-9</v>
      </c>
      <c r="O26" s="401">
        <f>0.5*SIGN(2*(L26+$B$6)+$B$6)*ERF((2.563*(ABS(2*(L26+$B$6)+$B$6)))/(2*SQRT(2)*$B$7))-0.5*SIGN(2*(L26+$B$6)-$B$6)*ERF((2.563*(ABS(2*(L26+$B$6)-$B$6)))/(2*SQRT(2)*$B$7))</f>
        <v>3.7344367066216577E-4</v>
      </c>
      <c r="P26" s="386">
        <f>N26+$B$13*M26+$B$13*O26</f>
        <v>-4.0010054955743411E-5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1.3228647177676578E-8</v>
      </c>
      <c r="C27" s="386">
        <f t="shared" ref="C27:C90" si="7">0.5*SIGN(2*A27+$B$6)*ERF((2.563*(ABS(2*A27+$B$6)))/(2*SQRT(2)*$B$7))-0.5*SIGN(2*A27-$B$6)*ERF((2.563*(ABS(2*A27-$B$6)))/(2*SQRT(2)*$B$7))</f>
        <v>4.5728554645091402E-4</v>
      </c>
      <c r="D27" s="401">
        <f t="shared" ref="D27:D90" si="8">0.5*SIGN(2*(A27+$B$6)+$B$6)*ERF((2.563*(ABS(2*(A27+$B$6)+$B$6)))/(2*SQRT(2)*$B$7))-0.5*SIGN(2*(A27+$B$6)-$B$6)*ERF((2.563*(ABS(2*(A27+$B$6)-$B$6)))/(2*SQRT(2)*$B$7))</f>
        <v>0.14236551744257658</v>
      </c>
      <c r="E27" s="386">
        <f t="shared" si="4"/>
        <v>-1.4799139042806924E-2</v>
      </c>
      <c r="F27" s="401">
        <f t="shared" si="5"/>
        <v>-1.8836269722717645E-2</v>
      </c>
      <c r="G27" s="403">
        <f t="shared" ref="G27:G90" si="9">F67</f>
        <v>8.0451138278425732E-2</v>
      </c>
      <c r="H27" s="403">
        <f t="shared" ref="H27:H90" si="10">1-G27</f>
        <v>0.91954886172157424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2.8310687127941492E-15</v>
      </c>
      <c r="N27" s="386">
        <f t="shared" ref="N27:N90" si="12">0.5*SIGN(2*L27+$B$6)*ERF((2.563*(ABS(2*L27+$B$6)))/(2*SQRT(2)*$B$7))-0.5*SIGN(2*L27-$B$6)*ERF((2.563*(ABS(2*L27-$B$6)))/(2*SQRT(2)*$B$7))</f>
        <v>1.3228647177676578E-8</v>
      </c>
      <c r="O27" s="401">
        <f t="shared" ref="O27:O90" si="13">0.5*SIGN(2*(L27+$B$6)+$B$6)*ERF((2.563*(ABS(2*(L27+$B$6)+$B$6)))/(2*SQRT(2)*$B$7))-0.5*SIGN(2*(L27+$B$6)-$B$6)*ERF((2.563*(ABS(2*(L27+$B$6)-$B$6)))/(2*SQRT(2)*$B$7))</f>
        <v>4.5728554645091402E-4</v>
      </c>
      <c r="P27" s="386">
        <f t="shared" ref="P27:P90" si="14">N27+$B$13*M27+$B$13*O27</f>
        <v>-4.8991206782776346E-5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1.8229180276385648E-8</v>
      </c>
      <c r="C28" s="386">
        <f t="shared" si="7"/>
        <v>5.5829344211388854E-4</v>
      </c>
      <c r="D28" s="401">
        <f t="shared" si="8"/>
        <v>0.15532388468858371</v>
      </c>
      <c r="E28" s="386">
        <f t="shared" si="4"/>
        <v>-1.6086798952101834E-2</v>
      </c>
      <c r="F28" s="401">
        <f t="shared" si="5"/>
        <v>-2.0475196777355868E-2</v>
      </c>
      <c r="G28" s="403">
        <f t="shared" si="9"/>
        <v>9.7238096410691852E-2</v>
      </c>
      <c r="H28" s="403">
        <f t="shared" si="10"/>
        <v>0.90276190358930819</v>
      </c>
      <c r="I28" s="403"/>
      <c r="J28" s="375"/>
      <c r="L28" s="385">
        <v>-2.95</v>
      </c>
      <c r="M28" s="401">
        <f t="shared" si="11"/>
        <v>4.4408920985006262E-15</v>
      </c>
      <c r="N28" s="386">
        <f t="shared" si="12"/>
        <v>1.8229180276385648E-8</v>
      </c>
      <c r="O28" s="401">
        <f t="shared" si="13"/>
        <v>5.5829344211388854E-4</v>
      </c>
      <c r="P28" s="386">
        <f t="shared" si="14"/>
        <v>-5.9810591449246456E-5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2.5042949658438118E-8</v>
      </c>
      <c r="C29" s="386">
        <f t="shared" si="7"/>
        <v>6.795982971297132E-4</v>
      </c>
      <c r="D29" s="401">
        <f t="shared" si="8"/>
        <v>0.16902559399135658</v>
      </c>
      <c r="E29" s="386">
        <f t="shared" si="4"/>
        <v>-1.7433821421051786E-2</v>
      </c>
      <c r="F29" s="401">
        <f t="shared" si="5"/>
        <v>-2.2189680199284034E-2</v>
      </c>
      <c r="G29" s="403">
        <f t="shared" si="9"/>
        <v>0.11517146397763703</v>
      </c>
      <c r="H29" s="403">
        <f t="shared" si="10"/>
        <v>0.884828536022363</v>
      </c>
      <c r="I29" s="403"/>
      <c r="J29" s="375"/>
      <c r="L29" s="385">
        <v>-2.9249999999999998</v>
      </c>
      <c r="M29" s="401">
        <f t="shared" si="11"/>
        <v>6.8833827526759706E-15</v>
      </c>
      <c r="N29" s="386">
        <f t="shared" si="12"/>
        <v>2.5042949658438118E-8</v>
      </c>
      <c r="O29" s="401">
        <f t="shared" si="13"/>
        <v>6.795982971297132E-4</v>
      </c>
      <c r="P29" s="386">
        <f t="shared" si="14"/>
        <v>-7.2803261221782771E-5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3.4298183793080028E-8</v>
      </c>
      <c r="C30" s="386">
        <f t="shared" si="7"/>
        <v>8.2481932927730428E-4</v>
      </c>
      <c r="D30" s="401">
        <f t="shared" si="8"/>
        <v>0.18346555858832281</v>
      </c>
      <c r="E30" s="386">
        <f t="shared" si="4"/>
        <v>-1.8836042182632424E-2</v>
      </c>
      <c r="F30" s="401">
        <f t="shared" si="5"/>
        <v>-2.3974419730382987E-2</v>
      </c>
      <c r="G30" s="403">
        <f t="shared" si="9"/>
        <v>0.13424148017890758</v>
      </c>
      <c r="H30" s="403">
        <f t="shared" si="10"/>
        <v>0.86575851982109242</v>
      </c>
      <c r="I30" s="403"/>
      <c r="J30" s="375"/>
      <c r="L30" s="385">
        <v>-2.9</v>
      </c>
      <c r="M30" s="401">
        <f t="shared" si="11"/>
        <v>1.0658141036401503E-14</v>
      </c>
      <c r="N30" s="386">
        <f t="shared" si="12"/>
        <v>3.4298183793080028E-8</v>
      </c>
      <c r="O30" s="401">
        <f t="shared" si="13"/>
        <v>8.2481932927730428E-4</v>
      </c>
      <c r="P30" s="386">
        <f t="shared" si="14"/>
        <v>-8.8356436832710323E-5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4.683006454841987E-8</v>
      </c>
      <c r="C31" s="386">
        <f t="shared" si="7"/>
        <v>9.9812360557688384E-4</v>
      </c>
      <c r="D31" s="401">
        <f t="shared" si="8"/>
        <v>0.19863312530057142</v>
      </c>
      <c r="E31" s="386">
        <f t="shared" si="4"/>
        <v>-2.0288152624689425E-2</v>
      </c>
      <c r="F31" s="401">
        <f t="shared" si="5"/>
        <v>-2.5822658595809077E-2</v>
      </c>
      <c r="G31" s="403">
        <f t="shared" si="9"/>
        <v>0.15443013580735668</v>
      </c>
      <c r="H31" s="403">
        <f t="shared" si="10"/>
        <v>0.84556986419264335</v>
      </c>
      <c r="I31" s="403"/>
      <c r="J31" s="375"/>
      <c r="L31" s="385">
        <v>-2.875</v>
      </c>
      <c r="M31" s="401">
        <f t="shared" si="11"/>
        <v>1.6431300764452317E-14</v>
      </c>
      <c r="N31" s="386">
        <f t="shared" si="12"/>
        <v>4.683006454841987E-8</v>
      </c>
      <c r="O31" s="401">
        <f t="shared" si="13"/>
        <v>9.9812360557688384E-4</v>
      </c>
      <c r="P31" s="386">
        <f t="shared" si="14"/>
        <v>-1.0691584164184468E-4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6.3745140777005105E-8</v>
      </c>
      <c r="C32" s="386">
        <f t="shared" si="7"/>
        <v>1.2042897757996718E-3</v>
      </c>
      <c r="D32" s="401">
        <f t="shared" si="8"/>
        <v>0.21451180553770949</v>
      </c>
      <c r="E32" s="386">
        <f t="shared" si="4"/>
        <v>-2.1783607236802449E-2</v>
      </c>
      <c r="F32" s="401">
        <f t="shared" si="5"/>
        <v>-2.772606570282821E-2</v>
      </c>
      <c r="G32" s="403">
        <f t="shared" si="9"/>
        <v>0.17571085038767431</v>
      </c>
      <c r="H32" s="403">
        <f t="shared" si="10"/>
        <v>0.82428914961232569</v>
      </c>
      <c r="I32" s="403"/>
      <c r="J32" s="375"/>
      <c r="L32" s="385">
        <v>-2.85</v>
      </c>
      <c r="M32" s="401">
        <f t="shared" si="11"/>
        <v>2.5313084961453569E-14</v>
      </c>
      <c r="N32" s="386">
        <f t="shared" si="12"/>
        <v>6.3745140777005105E-8</v>
      </c>
      <c r="O32" s="401">
        <f t="shared" si="13"/>
        <v>1.2042897757996718E-3</v>
      </c>
      <c r="P32" s="386">
        <f t="shared" si="14"/>
        <v>-1.2899246714503763E-4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8.650452593128577E-8</v>
      </c>
      <c r="C33" s="386">
        <f t="shared" si="7"/>
        <v>1.4487756798656215E-3</v>
      </c>
      <c r="D33" s="401">
        <f t="shared" si="8"/>
        <v>0.23107905928888206</v>
      </c>
      <c r="E33" s="386">
        <f t="shared" si="4"/>
        <v>-2.3314532863470152E-2</v>
      </c>
      <c r="F33" s="401">
        <f t="shared" si="5"/>
        <v>-2.9674620138726255E-2</v>
      </c>
      <c r="G33" s="403">
        <f t="shared" si="9"/>
        <v>0.1980482241123139</v>
      </c>
      <c r="H33" s="403">
        <f t="shared" si="10"/>
        <v>0.80195177588768607</v>
      </c>
      <c r="I33" s="403"/>
      <c r="J33" s="375"/>
      <c r="L33" s="385">
        <v>-2.8250000000000002</v>
      </c>
      <c r="M33" s="401">
        <f t="shared" si="11"/>
        <v>3.8857805861880479E-14</v>
      </c>
      <c r="N33" s="386">
        <f t="shared" si="12"/>
        <v>8.650452593128577E-8</v>
      </c>
      <c r="O33" s="401">
        <f t="shared" si="13"/>
        <v>1.4487756798656215E-3</v>
      </c>
      <c r="P33" s="386">
        <f t="shared" si="14"/>
        <v>-1.5516973483904536E-4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1.1703095137427511E-7</v>
      </c>
      <c r="C34" s="386">
        <f t="shared" si="7"/>
        <v>1.7377894041047948E-3</v>
      </c>
      <c r="D34" s="401">
        <f t="shared" si="8"/>
        <v>0.24830613776125313</v>
      </c>
      <c r="E34" s="386">
        <f t="shared" si="4"/>
        <v>-2.4871640795870079E-2</v>
      </c>
      <c r="F34" s="401">
        <f t="shared" si="5"/>
        <v>-3.165649928164329E-2</v>
      </c>
      <c r="G34" s="403">
        <f t="shared" si="9"/>
        <v>0.2213978716906711</v>
      </c>
      <c r="H34" s="403">
        <f t="shared" si="10"/>
        <v>0.77860212830932896</v>
      </c>
      <c r="I34" s="403"/>
      <c r="J34" s="375"/>
      <c r="L34" s="385">
        <v>-2.8</v>
      </c>
      <c r="M34" s="401">
        <f t="shared" si="11"/>
        <v>5.9507954119908391E-14</v>
      </c>
      <c r="N34" s="386">
        <f t="shared" si="12"/>
        <v>1.1703095137427511E-7</v>
      </c>
      <c r="O34" s="401">
        <f t="shared" si="13"/>
        <v>1.7377894041047948E-3</v>
      </c>
      <c r="P34" s="386">
        <f t="shared" si="14"/>
        <v>-1.8611100382392079E-4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1.5784599272095079E-7</v>
      </c>
      <c r="C35" s="386">
        <f t="shared" si="7"/>
        <v>2.0783632090308202E-3</v>
      </c>
      <c r="D35" s="401">
        <f t="shared" si="8"/>
        <v>0.26615798953121461</v>
      </c>
      <c r="E35" s="386">
        <f t="shared" si="4"/>
        <v>-2.6444142801602188E-2</v>
      </c>
      <c r="F35" s="401">
        <f t="shared" si="5"/>
        <v>-3.3657971923653586E-2</v>
      </c>
      <c r="G35" s="403">
        <f t="shared" si="9"/>
        <v>0.24570634418458884</v>
      </c>
      <c r="H35" s="403">
        <f t="shared" si="10"/>
        <v>0.75429365581541119</v>
      </c>
      <c r="I35" s="403"/>
      <c r="J35" s="375"/>
      <c r="L35" s="385">
        <v>-2.7749999999999999</v>
      </c>
      <c r="M35" s="401">
        <f t="shared" si="11"/>
        <v>9.0816243414337805E-14</v>
      </c>
      <c r="N35" s="386">
        <f t="shared" si="12"/>
        <v>1.5784599272095079E-7</v>
      </c>
      <c r="O35" s="401">
        <f t="shared" si="13"/>
        <v>2.0783632090308202E-3</v>
      </c>
      <c r="P35" s="386">
        <f t="shared" si="14"/>
        <v>-2.2256735595436354E-4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2.1224530233343586E-7</v>
      </c>
      <c r="C36" s="386">
        <f t="shared" si="7"/>
        <v>2.4784295840758475E-3</v>
      </c>
      <c r="D36" s="401">
        <f t="shared" si="8"/>
        <v>0.28459323415115179</v>
      </c>
      <c r="E36" s="386">
        <f t="shared" si="4"/>
        <v>-2.8019672260334416E-2</v>
      </c>
      <c r="F36" s="401">
        <f t="shared" si="5"/>
        <v>-3.5663297892612036E-2</v>
      </c>
      <c r="G36" s="403">
        <f t="shared" si="9"/>
        <v>0.2709111436928161</v>
      </c>
      <c r="H36" s="403">
        <f t="shared" si="10"/>
        <v>0.7290888563071839</v>
      </c>
      <c r="I36" s="403"/>
      <c r="J36" s="375"/>
      <c r="L36" s="385">
        <v>-2.75</v>
      </c>
      <c r="M36" s="401">
        <f t="shared" si="11"/>
        <v>1.3816725541460073E-13</v>
      </c>
      <c r="N36" s="386">
        <f t="shared" si="12"/>
        <v>2.1224530233343586E-7</v>
      </c>
      <c r="O36" s="401">
        <f t="shared" si="13"/>
        <v>2.4784295840758475E-3</v>
      </c>
      <c r="P36" s="386">
        <f t="shared" si="14"/>
        <v>-2.653855709181464E-4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2.8452151623614697E-7</v>
      </c>
      <c r="C37" s="386">
        <f t="shared" si="7"/>
        <v>2.9468985044633911E-3</v>
      </c>
      <c r="D37" s="401">
        <f t="shared" si="8"/>
        <v>0.30356420612553114</v>
      </c>
      <c r="E37" s="386">
        <f t="shared" si="4"/>
        <v>-2.9584211643459989E-2</v>
      </c>
      <c r="F37" s="401">
        <f t="shared" si="5"/>
        <v>-3.7654635748626798E-2</v>
      </c>
      <c r="G37" s="403">
        <f t="shared" si="9"/>
        <v>0.29694083439387353</v>
      </c>
      <c r="H37" s="403">
        <f t="shared" si="10"/>
        <v>0.70305916560612647</v>
      </c>
      <c r="I37" s="403"/>
      <c r="J37" s="375"/>
      <c r="L37" s="385">
        <v>-2.7250000000000001</v>
      </c>
      <c r="M37" s="401">
        <f t="shared" si="11"/>
        <v>2.0949908474676704E-13</v>
      </c>
      <c r="N37" s="386">
        <f t="shared" si="12"/>
        <v>2.8452151623614697E-7</v>
      </c>
      <c r="O37" s="401">
        <f t="shared" si="13"/>
        <v>2.9468985044633911E-3</v>
      </c>
      <c r="P37" s="386">
        <f t="shared" si="14"/>
        <v>-3.1551618246572981E-4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3.8024671111802633E-7</v>
      </c>
      <c r="C38" s="386">
        <f t="shared" si="7"/>
        <v>3.4937347745464531E-3</v>
      </c>
      <c r="D38" s="401">
        <f t="shared" si="8"/>
        <v>0.32301707105781419</v>
      </c>
      <c r="E38" s="386">
        <f t="shared" si="4"/>
        <v>-3.1122027647767673E-2</v>
      </c>
      <c r="F38" s="401">
        <f t="shared" si="5"/>
        <v>-3.9611960222521156E-2</v>
      </c>
      <c r="G38" s="403">
        <f t="shared" si="9"/>
        <v>0.32371525199102813</v>
      </c>
      <c r="H38" s="403">
        <f t="shared" si="10"/>
        <v>0.67628474800897187</v>
      </c>
      <c r="I38" s="403"/>
      <c r="J38" s="375"/>
      <c r="L38" s="385">
        <v>-2.7</v>
      </c>
      <c r="M38" s="401">
        <f t="shared" si="11"/>
        <v>3.1674662892555716E-13</v>
      </c>
      <c r="N38" s="386">
        <f t="shared" si="12"/>
        <v>3.8024671111802633E-7</v>
      </c>
      <c r="O38" s="401">
        <f t="shared" si="13"/>
        <v>3.4937347745464531E-3</v>
      </c>
      <c r="P38" s="386">
        <f t="shared" si="14"/>
        <v>-3.7402148435581076E-4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5.0662893152919608E-7</v>
      </c>
      <c r="C39" s="386">
        <f t="shared" si="7"/>
        <v>4.1300341437996435E-3</v>
      </c>
      <c r="D39" s="401">
        <f t="shared" si="8"/>
        <v>0.34289201460065527</v>
      </c>
      <c r="E39" s="386">
        <f t="shared" si="4"/>
        <v>-3.2615615366268766E-2</v>
      </c>
      <c r="F39" s="401">
        <f t="shared" si="5"/>
        <v>-4.1512991156742923E-2</v>
      </c>
      <c r="G39" s="403">
        <f t="shared" si="9"/>
        <v>0.35114581205909445</v>
      </c>
      <c r="H39" s="403">
        <f t="shared" si="10"/>
        <v>0.64885418794090555</v>
      </c>
      <c r="I39" s="403"/>
      <c r="J39" s="375"/>
      <c r="L39" s="385">
        <v>-2.6749999999999998</v>
      </c>
      <c r="M39" s="401">
        <f t="shared" si="11"/>
        <v>4.7734038943758605E-13</v>
      </c>
      <c r="N39" s="386">
        <f t="shared" si="12"/>
        <v>5.0662893152919608E-7</v>
      </c>
      <c r="O39" s="401">
        <f t="shared" si="13"/>
        <v>4.1300341437996435E-3</v>
      </c>
      <c r="P39" s="386">
        <f t="shared" si="14"/>
        <v>-4.4208333070367838E-4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6.7296045275222482E-7</v>
      </c>
      <c r="C40" s="386">
        <f t="shared" si="7"/>
        <v>4.8680966802872039E-3</v>
      </c>
      <c r="D40" s="401">
        <f t="shared" si="8"/>
        <v>0.36312350364453128</v>
      </c>
      <c r="E40" s="386">
        <f t="shared" si="4"/>
        <v>-3.404565295272053E-2</v>
      </c>
      <c r="F40" s="401">
        <f t="shared" si="5"/>
        <v>-4.3333135802597983E-2</v>
      </c>
      <c r="G40" s="403">
        <f t="shared" si="9"/>
        <v>0.37913591620815684</v>
      </c>
      <c r="H40" s="403">
        <f t="shared" si="10"/>
        <v>0.6208640837918431</v>
      </c>
      <c r="I40" s="403"/>
      <c r="J40" s="375"/>
      <c r="L40" s="385">
        <v>-2.65</v>
      </c>
      <c r="M40" s="401">
        <f t="shared" si="11"/>
        <v>7.1720407390785113E-13</v>
      </c>
      <c r="N40" s="386">
        <f t="shared" si="12"/>
        <v>6.7296045275222482E-7</v>
      </c>
      <c r="O40" s="401">
        <f t="shared" si="13"/>
        <v>4.8680966802872039E-3</v>
      </c>
      <c r="P40" s="386">
        <f t="shared" si="14"/>
        <v>-5.2101055069488133E-4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8.9117916718395307E-7</v>
      </c>
      <c r="C41" s="386">
        <f t="shared" si="7"/>
        <v>5.7214956867053801E-3</v>
      </c>
      <c r="D41" s="401">
        <f t="shared" si="8"/>
        <v>0.38364061798409677</v>
      </c>
      <c r="E41" s="386">
        <f t="shared" si="4"/>
        <v>-3.5390968308355392E-2</v>
      </c>
      <c r="F41" s="401">
        <f t="shared" si="5"/>
        <v>-4.5045446419286782E-2</v>
      </c>
      <c r="G41" s="403">
        <f t="shared" si="9"/>
        <v>0.40758145339358759</v>
      </c>
      <c r="H41" s="403">
        <f t="shared" si="10"/>
        <v>0.59241854660641247</v>
      </c>
      <c r="I41" s="403"/>
      <c r="J41" s="375"/>
      <c r="L41" s="385">
        <v>-2.625</v>
      </c>
      <c r="M41" s="401">
        <f t="shared" si="11"/>
        <v>1.0742517986273015E-12</v>
      </c>
      <c r="N41" s="386">
        <f t="shared" si="12"/>
        <v>8.9117916718395307E-7</v>
      </c>
      <c r="O41" s="401">
        <f t="shared" si="13"/>
        <v>5.7214956867053801E-3</v>
      </c>
      <c r="P41" s="386">
        <f t="shared" si="14"/>
        <v>-6.1224577250097452E-4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1.1765688576192979E-6</v>
      </c>
      <c r="C42" s="386">
        <f t="shared" si="7"/>
        <v>6.705140251622721E-3</v>
      </c>
      <c r="D42" s="401">
        <f t="shared" si="8"/>
        <v>0.40436744953708886</v>
      </c>
      <c r="E42" s="386">
        <f t="shared" si="4"/>
        <v>-3.6628519387480858E-2</v>
      </c>
      <c r="F42" s="401">
        <f t="shared" si="5"/>
        <v>-4.6620595206971004E-2</v>
      </c>
      <c r="G42" s="403">
        <f t="shared" si="9"/>
        <v>0.43637139215497206</v>
      </c>
      <c r="H42" s="403">
        <f t="shared" si="10"/>
        <v>0.56362860784502788</v>
      </c>
      <c r="I42" s="403"/>
      <c r="J42" s="375"/>
      <c r="L42" s="385">
        <v>-2.6</v>
      </c>
      <c r="M42" s="401">
        <f t="shared" si="11"/>
        <v>1.6039947148271949E-12</v>
      </c>
      <c r="N42" s="386">
        <f t="shared" si="12"/>
        <v>1.1765688576192979E-6</v>
      </c>
      <c r="O42" s="401">
        <f t="shared" si="13"/>
        <v>6.705140251622721E-3</v>
      </c>
      <c r="P42" s="386">
        <f t="shared" si="14"/>
        <v>-7.1737142623251311E-4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1.5486292331279294E-6</v>
      </c>
      <c r="C43" s="386">
        <f t="shared" si="7"/>
        <v>7.8353293496482013E-3</v>
      </c>
      <c r="D43" s="401">
        <f t="shared" si="8"/>
        <v>0.42522356508652731</v>
      </c>
      <c r="E43" s="386">
        <f t="shared" si="4"/>
        <v>-3.773338977973853E-2</v>
      </c>
      <c r="F43" s="401">
        <f t="shared" si="5"/>
        <v>-4.8026868683895045E-2</v>
      </c>
      <c r="G43" s="403">
        <f t="shared" si="9"/>
        <v>0.46538845809799056</v>
      </c>
      <c r="H43" s="403">
        <f t="shared" si="10"/>
        <v>0.53461154190200944</v>
      </c>
      <c r="I43" s="403"/>
      <c r="J43" s="375"/>
      <c r="L43" s="385">
        <v>-2.5750000000000002</v>
      </c>
      <c r="M43" s="401">
        <f t="shared" si="11"/>
        <v>2.3876456367588617E-12</v>
      </c>
      <c r="N43" s="386">
        <f t="shared" si="12"/>
        <v>1.5486292331279294E-6</v>
      </c>
      <c r="O43" s="401">
        <f t="shared" si="13"/>
        <v>7.8353293496482013E-3</v>
      </c>
      <c r="P43" s="386">
        <f t="shared" si="14"/>
        <v>-8.3811467148110698E-4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2.0321525372457572E-6</v>
      </c>
      <c r="C44" s="386">
        <f t="shared" si="7"/>
        <v>9.1297952458372356E-3</v>
      </c>
      <c r="D44" s="401">
        <f t="shared" si="8"/>
        <v>0.44612452750047621</v>
      </c>
      <c r="E44" s="386">
        <f t="shared" si="4"/>
        <v>-3.867880127693743E-2</v>
      </c>
      <c r="F44" s="401">
        <f t="shared" si="5"/>
        <v>-4.9230183681388248E-2</v>
      </c>
      <c r="G44" s="403">
        <f t="shared" si="9"/>
        <v>0.49450988957984521</v>
      </c>
      <c r="H44" s="403">
        <f t="shared" si="10"/>
        <v>0.50549011042015479</v>
      </c>
      <c r="I44" s="403"/>
      <c r="J44" s="375"/>
      <c r="L44" s="385">
        <v>-2.5499999999999998</v>
      </c>
      <c r="M44" s="401">
        <f t="shared" si="11"/>
        <v>3.5431657607887246E-12</v>
      </c>
      <c r="N44" s="386">
        <f t="shared" si="12"/>
        <v>2.0321525372457572E-6</v>
      </c>
      <c r="O44" s="401">
        <f t="shared" si="13"/>
        <v>9.1297952458372356E-3</v>
      </c>
      <c r="P44" s="386">
        <f t="shared" si="14"/>
        <v>-9.7635097209146577E-4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2.658550374401436E-6</v>
      </c>
      <c r="C45" s="386">
        <f t="shared" si="7"/>
        <v>1.0607733829077426E-2</v>
      </c>
      <c r="D45" s="401">
        <f t="shared" si="8"/>
        <v>0.46698246947901928</v>
      </c>
      <c r="E45" s="386">
        <f t="shared" si="4"/>
        <v>-3.9436145166735118E-2</v>
      </c>
      <c r="F45" s="401">
        <f t="shared" si="5"/>
        <v>-5.0194127174304826E-2</v>
      </c>
      <c r="G45" s="403">
        <f t="shared" si="9"/>
        <v>0.52360826335370225</v>
      </c>
      <c r="H45" s="403">
        <f t="shared" si="10"/>
        <v>0.47639173664629775</v>
      </c>
      <c r="I45" s="403"/>
      <c r="J45" s="375"/>
      <c r="L45" s="385">
        <v>-2.5249999999999999</v>
      </c>
      <c r="M45" s="401">
        <f t="shared" si="11"/>
        <v>5.2415849438602891E-12</v>
      </c>
      <c r="N45" s="386">
        <f t="shared" si="12"/>
        <v>2.658550374401436E-6</v>
      </c>
      <c r="O45" s="401">
        <f t="shared" si="13"/>
        <v>1.0607733829077426E-2</v>
      </c>
      <c r="P45" s="386">
        <f t="shared" si="14"/>
        <v>-1.1341060199761849E-3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3.4674822241842485E-6</v>
      </c>
      <c r="C46" s="386">
        <f t="shared" si="7"/>
        <v>1.2289819404109781E-2</v>
      </c>
      <c r="D46" s="401">
        <f t="shared" si="8"/>
        <v>0.48770671310593583</v>
      </c>
      <c r="E46" s="386">
        <f t="shared" si="4"/>
        <v>-3.9975034008617114E-2</v>
      </c>
      <c r="F46" s="401">
        <f t="shared" si="5"/>
        <v>-5.0880022181229966E-2</v>
      </c>
      <c r="G46" s="403">
        <f t="shared" si="9"/>
        <v>0.5525523808992282</v>
      </c>
      <c r="H46" s="403">
        <f t="shared" si="10"/>
        <v>0.4474476191007718</v>
      </c>
      <c r="I46" s="403"/>
      <c r="J46" s="375"/>
      <c r="L46" s="385">
        <v>-2.5</v>
      </c>
      <c r="M46" s="401">
        <f t="shared" si="11"/>
        <v>7.7302053647088087E-12</v>
      </c>
      <c r="N46" s="386">
        <f t="shared" si="12"/>
        <v>3.4674822241842485E-6</v>
      </c>
      <c r="O46" s="401">
        <f t="shared" si="13"/>
        <v>1.2289819404109781E-2</v>
      </c>
      <c r="P46" s="386">
        <f t="shared" si="14"/>
        <v>-1.3135556917724751E-3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4.5088459956765803E-6</v>
      </c>
      <c r="C47" s="386">
        <f t="shared" si="7"/>
        <v>1.4198201419947487E-2</v>
      </c>
      <c r="D47" s="401">
        <f t="shared" si="8"/>
        <v>0.50820442785897912</v>
      </c>
      <c r="E47" s="386">
        <f t="shared" si="4"/>
        <v>-4.0263375633644446E-2</v>
      </c>
      <c r="F47" s="401">
        <f t="shared" si="5"/>
        <v>-5.1247021950986266E-2</v>
      </c>
      <c r="G47" s="403">
        <f t="shared" si="9"/>
        <v>0.58120820533698792</v>
      </c>
      <c r="H47" s="403">
        <f t="shared" si="10"/>
        <v>0.41879179466301208</v>
      </c>
      <c r="I47" s="403"/>
      <c r="J47" s="375"/>
      <c r="L47" s="385">
        <v>-2.4750000000000001</v>
      </c>
      <c r="M47" s="401">
        <f t="shared" si="11"/>
        <v>1.1365075547331571E-11</v>
      </c>
      <c r="N47" s="386">
        <f t="shared" si="12"/>
        <v>4.5088459956765803E-6</v>
      </c>
      <c r="O47" s="401">
        <f t="shared" si="13"/>
        <v>1.4198201419947487E-2</v>
      </c>
      <c r="P47" s="386">
        <f t="shared" si="14"/>
        <v>-1.5170237076963865E-3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5.8452009728537924E-6</v>
      </c>
      <c r="C48" s="386">
        <f t="shared" si="7"/>
        <v>1.6356480611266544E-2</v>
      </c>
      <c r="D48" s="401">
        <f t="shared" si="8"/>
        <v>0.52838131926870924</v>
      </c>
      <c r="E48" s="386">
        <f t="shared" si="4"/>
        <v>-4.0267471061980073E-2</v>
      </c>
      <c r="F48" s="401">
        <f t="shared" si="5"/>
        <v>-5.1252234591568718E-2</v>
      </c>
      <c r="G48" s="403">
        <f t="shared" si="9"/>
        <v>0.6094398382099232</v>
      </c>
      <c r="H48" s="403">
        <f t="shared" si="10"/>
        <v>0.3905601617900768</v>
      </c>
      <c r="I48" s="403"/>
      <c r="J48" s="375"/>
      <c r="L48" s="385">
        <v>-2.4500000000000002</v>
      </c>
      <c r="M48" s="401">
        <f t="shared" si="11"/>
        <v>1.6657508705719692E-11</v>
      </c>
      <c r="N48" s="386">
        <f t="shared" si="12"/>
        <v>5.8452009728537924E-6</v>
      </c>
      <c r="O48" s="401">
        <f t="shared" si="13"/>
        <v>1.6356480611266544E-2</v>
      </c>
      <c r="P48" s="386">
        <f t="shared" si="14"/>
        <v>-1.7469766518242687E-3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7.554704669454626E-6</v>
      </c>
      <c r="C49" s="386">
        <f t="shared" si="7"/>
        <v>1.8789662085910375E-2</v>
      </c>
      <c r="D49" s="401">
        <f t="shared" si="8"/>
        <v>0.54814234011728513</v>
      </c>
      <c r="E49" s="386">
        <f t="shared" si="4"/>
        <v>-3.9952137944840566E-2</v>
      </c>
      <c r="F49" s="401">
        <f t="shared" si="5"/>
        <v>-5.0850880186439858E-2</v>
      </c>
      <c r="G49" s="403">
        <f t="shared" si="9"/>
        <v>0.63711052502368071</v>
      </c>
      <c r="H49" s="403">
        <f t="shared" si="10"/>
        <v>0.36288947497631929</v>
      </c>
      <c r="I49" s="403"/>
      <c r="J49" s="375"/>
      <c r="L49" s="385">
        <v>-2.4249999999999998</v>
      </c>
      <c r="M49" s="401">
        <f t="shared" si="11"/>
        <v>2.4339030790798688E-11</v>
      </c>
      <c r="N49" s="386">
        <f t="shared" si="12"/>
        <v>7.554704669454626E-6</v>
      </c>
      <c r="O49" s="401">
        <f t="shared" si="13"/>
        <v>1.8789662085910375E-2</v>
      </c>
      <c r="P49" s="386">
        <f t="shared" si="14"/>
        <v>-2.0060160079257839E-3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9.7346574534085129E-6</v>
      </c>
      <c r="C50" s="386">
        <f t="shared" si="7"/>
        <v>2.1524083012269213E-2</v>
      </c>
      <c r="D50" s="401">
        <f t="shared" si="8"/>
        <v>0.56739241593565104</v>
      </c>
      <c r="E50" s="386">
        <f t="shared" si="4"/>
        <v>-3.9280861003973308E-2</v>
      </c>
      <c r="F50" s="401">
        <f t="shared" si="5"/>
        <v>-4.9996482273139478E-2</v>
      </c>
      <c r="G50" s="403">
        <f t="shared" si="9"/>
        <v>0.6640836782699846</v>
      </c>
      <c r="H50" s="403">
        <f t="shared" si="10"/>
        <v>0.3359163217300154</v>
      </c>
      <c r="I50" s="403"/>
      <c r="J50" s="375"/>
      <c r="L50" s="385">
        <v>-2.4</v>
      </c>
      <c r="M50" s="401">
        <f t="shared" si="11"/>
        <v>3.5453084912262511E-11</v>
      </c>
      <c r="N50" s="386">
        <f t="shared" si="12"/>
        <v>9.7346574534085129E-6</v>
      </c>
      <c r="O50" s="401">
        <f t="shared" si="13"/>
        <v>2.1524083012269213E-2</v>
      </c>
      <c r="P50" s="386">
        <f t="shared" si="14"/>
        <v>-2.296866865557481E-3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1.2505762315540014E-5</v>
      </c>
      <c r="C51" s="386">
        <f t="shared" si="7"/>
        <v>2.4587312750167289E-2</v>
      </c>
      <c r="D51" s="401">
        <f t="shared" si="8"/>
        <v>0.58603717658499088</v>
      </c>
      <c r="E51" s="386">
        <f t="shared" si="4"/>
        <v>-3.8215970756276543E-2</v>
      </c>
      <c r="F51" s="401">
        <f t="shared" si="5"/>
        <v>-4.8641095323081911E-2</v>
      </c>
      <c r="G51" s="403">
        <f t="shared" si="9"/>
        <v>0.69022390670702061</v>
      </c>
      <c r="H51" s="403">
        <f t="shared" si="10"/>
        <v>0.30977609329297939</v>
      </c>
      <c r="I51" s="403"/>
      <c r="J51" s="375"/>
      <c r="L51" s="385">
        <v>-2.375</v>
      </c>
      <c r="M51" s="401">
        <f t="shared" si="11"/>
        <v>5.1482706986405447E-11</v>
      </c>
      <c r="N51" s="386">
        <f t="shared" si="12"/>
        <v>1.2505762315540014E-5</v>
      </c>
      <c r="O51" s="401">
        <f t="shared" si="13"/>
        <v>2.4587312750167289E-2</v>
      </c>
      <c r="P51" s="386">
        <f t="shared" si="14"/>
        <v>-2.6223629579588169E-3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1.6017221775577184E-5</v>
      </c>
      <c r="C52" s="386">
        <f t="shared" si="7"/>
        <v>2.8008023531844894E-2</v>
      </c>
      <c r="D52" s="401">
        <f t="shared" si="8"/>
        <v>0.60398368588586193</v>
      </c>
      <c r="E52" s="386">
        <f t="shared" si="4"/>
        <v>-3.6718851568817316E-2</v>
      </c>
      <c r="F52" s="401">
        <f t="shared" si="5"/>
        <v>-4.6735569552936215E-2</v>
      </c>
      <c r="G52" s="403">
        <f t="shared" si="9"/>
        <v>0.71539803992416007</v>
      </c>
      <c r="H52" s="403">
        <f t="shared" si="10"/>
        <v>0.28460196007583993</v>
      </c>
      <c r="I52" s="403"/>
      <c r="J52" s="375"/>
      <c r="L52" s="385">
        <v>-2.35</v>
      </c>
      <c r="M52" s="401">
        <f t="shared" si="11"/>
        <v>7.4529160620784296E-11</v>
      </c>
      <c r="N52" s="386">
        <f t="shared" si="12"/>
        <v>1.6017221775577184E-5</v>
      </c>
      <c r="O52" s="401">
        <f t="shared" si="13"/>
        <v>2.8008023531844894E-2</v>
      </c>
      <c r="P52" s="386">
        <f t="shared" si="14"/>
        <v>-2.9854277068539726E-3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2.045280954521278E-5</v>
      </c>
      <c r="C53" s="386">
        <f t="shared" si="7"/>
        <v>3.1815830137783996E-2</v>
      </c>
      <c r="D53" s="401">
        <f t="shared" si="8"/>
        <v>0.62114116157124744</v>
      </c>
      <c r="E53" s="386">
        <f t="shared" si="4"/>
        <v>-3.4750179786539215E-2</v>
      </c>
      <c r="F53" s="401">
        <f t="shared" si="5"/>
        <v>-4.4229854012374593E-2</v>
      </c>
      <c r="G53" s="403">
        <f t="shared" si="9"/>
        <v>0.73947613765546116</v>
      </c>
      <c r="H53" s="403">
        <f t="shared" si="10"/>
        <v>0.26052386234453884</v>
      </c>
      <c r="I53" s="403"/>
      <c r="J53" s="375"/>
      <c r="L53" s="385">
        <v>-2.3250000000000002</v>
      </c>
      <c r="M53" s="401">
        <f t="shared" si="11"/>
        <v>1.0755951684870979E-10</v>
      </c>
      <c r="N53" s="386">
        <f t="shared" si="12"/>
        <v>2.045280954521278E-5</v>
      </c>
      <c r="O53" s="401">
        <f t="shared" si="13"/>
        <v>3.1815830137783996E-2</v>
      </c>
      <c r="P53" s="386">
        <f t="shared" si="14"/>
        <v>-3.3890509698750728E-3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2.6038071022749243E-5</v>
      </c>
      <c r="C54" s="386">
        <f t="shared" si="7"/>
        <v>3.6041097425651925E-2</v>
      </c>
      <c r="D54" s="401">
        <f t="shared" si="8"/>
        <v>0.63742167826918739</v>
      </c>
      <c r="E54" s="386">
        <f t="shared" si="4"/>
        <v>-3.2270192309207885E-2</v>
      </c>
      <c r="F54" s="401">
        <f t="shared" si="5"/>
        <v>-4.1073338427457501E-2</v>
      </c>
      <c r="G54" s="403">
        <f t="shared" si="9"/>
        <v>0.76233247390186953</v>
      </c>
      <c r="H54" s="403">
        <f t="shared" si="10"/>
        <v>0.23766752609813047</v>
      </c>
      <c r="I54" s="403"/>
      <c r="J54" s="375"/>
      <c r="L54" s="385">
        <v>-2.2999999999999998</v>
      </c>
      <c r="M54" s="401">
        <f t="shared" si="11"/>
        <v>1.5474965753270453E-10</v>
      </c>
      <c r="N54" s="386">
        <f t="shared" si="12"/>
        <v>2.6038071022749243E-5</v>
      </c>
      <c r="O54" s="401">
        <f t="shared" si="13"/>
        <v>3.6041097425651925E-2</v>
      </c>
      <c r="P54" s="386">
        <f t="shared" si="14"/>
        <v>-3.8362612141835278E-3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3.3048823741166355E-5</v>
      </c>
      <c r="C55" s="386">
        <f t="shared" si="7"/>
        <v>4.071471505747204E-2</v>
      </c>
      <c r="D55" s="401">
        <f t="shared" si="8"/>
        <v>0.65274084674510924</v>
      </c>
      <c r="E55" s="386">
        <f t="shared" si="4"/>
        <v>-2.9238985565337793E-2</v>
      </c>
      <c r="F55" s="401">
        <f t="shared" si="5"/>
        <v>-3.7215233733143588E-2</v>
      </c>
      <c r="G55" s="403">
        <f t="shared" si="9"/>
        <v>0.78384648664653811</v>
      </c>
      <c r="H55" s="403">
        <f t="shared" si="10"/>
        <v>0.21615351335346189</v>
      </c>
      <c r="I55" s="403"/>
      <c r="J55" s="375"/>
      <c r="L55" s="385">
        <v>-2.2749999999999999</v>
      </c>
      <c r="M55" s="401">
        <f t="shared" si="11"/>
        <v>2.2195723037299331E-10</v>
      </c>
      <c r="N55" s="386">
        <f t="shared" si="12"/>
        <v>3.3048823741166355E-5</v>
      </c>
      <c r="O55" s="401">
        <f t="shared" si="13"/>
        <v>4.071471505747204E-2</v>
      </c>
      <c r="P55" s="386">
        <f t="shared" si="14"/>
        <v>-4.330092874990768E-3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4.1821146202714043E-5</v>
      </c>
      <c r="C56" s="386">
        <f t="shared" si="7"/>
        <v>4.5867839325820836E-2</v>
      </c>
      <c r="D56" s="401">
        <f t="shared" si="8"/>
        <v>0.66701846322993663</v>
      </c>
      <c r="E56" s="386">
        <f t="shared" si="4"/>
        <v>-2.5616844340873204E-2</v>
      </c>
      <c r="F56" s="401">
        <f t="shared" si="5"/>
        <v>-3.2604990604780552E-2</v>
      </c>
      <c r="G56" s="403">
        <f t="shared" si="9"/>
        <v>0.8039036847690948</v>
      </c>
      <c r="H56" s="403">
        <f t="shared" si="10"/>
        <v>0.1960963152309052</v>
      </c>
      <c r="I56" s="403"/>
      <c r="J56" s="375"/>
      <c r="L56" s="385">
        <v>-2.25</v>
      </c>
      <c r="M56" s="401">
        <f t="shared" si="11"/>
        <v>3.1737168448842112E-10</v>
      </c>
      <c r="N56" s="386">
        <f t="shared" si="12"/>
        <v>4.1821146202714043E-5</v>
      </c>
      <c r="O56" s="401">
        <f t="shared" si="13"/>
        <v>4.5867839325820836E-2</v>
      </c>
      <c r="P56" s="386">
        <f t="shared" si="14"/>
        <v>-4.8735486999196224E-3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5.2763060684801744E-5</v>
      </c>
      <c r="C57" s="386">
        <f t="shared" si="7"/>
        <v>5.1531602597421233E-2</v>
      </c>
      <c r="D57" s="401">
        <f t="shared" si="8"/>
        <v>0.68017912330316055</v>
      </c>
      <c r="E57" s="386">
        <f t="shared" si="4"/>
        <v>-2.1364599373582219E-2</v>
      </c>
      <c r="F57" s="401">
        <f t="shared" si="5"/>
        <v>-2.7192754602450922E-2</v>
      </c>
      <c r="G57" s="403">
        <f t="shared" si="9"/>
        <v>0.82239650464956171</v>
      </c>
      <c r="H57" s="403">
        <f t="shared" si="10"/>
        <v>0.17760349535043829</v>
      </c>
      <c r="I57" s="403"/>
      <c r="J57" s="375"/>
      <c r="L57" s="385">
        <v>-2.2250000000000001</v>
      </c>
      <c r="M57" s="401">
        <f t="shared" si="11"/>
        <v>4.5240433621529519E-10</v>
      </c>
      <c r="N57" s="386">
        <f t="shared" si="12"/>
        <v>5.2763060684801744E-5</v>
      </c>
      <c r="O57" s="401">
        <f t="shared" si="13"/>
        <v>5.1531602597421233E-2</v>
      </c>
      <c r="P57" s="386">
        <f t="shared" si="14"/>
        <v>-5.4695569291787604E-3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6.6368132071059627E-5</v>
      </c>
      <c r="C58" s="386">
        <f t="shared" si="7"/>
        <v>5.7736791562428058E-2</v>
      </c>
      <c r="D58" s="401">
        <f t="shared" si="8"/>
        <v>0.69215279546622865</v>
      </c>
      <c r="E58" s="386">
        <f t="shared" ref="E58:E89" si="17">C58+$B$13*B58+$B$13*D58</f>
        <v>-1.6444012027350144E-2</v>
      </c>
      <c r="F58" s="401">
        <f t="shared" si="5"/>
        <v>-2.0929855782477452E-2</v>
      </c>
      <c r="G58" s="403">
        <f t="shared" si="9"/>
        <v>0.83922510986799947</v>
      </c>
      <c r="H58" s="403">
        <f t="shared" si="10"/>
        <v>0.16077489013200053</v>
      </c>
      <c r="I58" s="403"/>
      <c r="J58" s="375"/>
      <c r="L58" s="385">
        <v>-2.2000000000000002</v>
      </c>
      <c r="M58" s="401">
        <f t="shared" si="11"/>
        <v>6.4290334167438346E-10</v>
      </c>
      <c r="N58" s="386">
        <f t="shared" si="12"/>
        <v>6.6368132071059627E-5</v>
      </c>
      <c r="O58" s="401">
        <f t="shared" si="13"/>
        <v>5.7736791562428058E-2</v>
      </c>
      <c r="P58" s="386">
        <f t="shared" si="14"/>
        <v>-6.1209232168476799E-3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8.3231219906665377E-5</v>
      </c>
      <c r="C59" s="386">
        <f t="shared" si="7"/>
        <v>6.4513496187932673E-2</v>
      </c>
      <c r="D59" s="401">
        <f t="shared" si="8"/>
        <v>0.70287535020804337</v>
      </c>
      <c r="E59" s="386">
        <f t="shared" si="17"/>
        <v>-1.0818183723368693E-2</v>
      </c>
      <c r="F59" s="401">
        <f t="shared" si="5"/>
        <v>-1.3769329819380973E-2</v>
      </c>
      <c r="G59" s="403">
        <f t="shared" si="9"/>
        <v>0.85429812832042062</v>
      </c>
      <c r="H59" s="403">
        <f t="shared" si="10"/>
        <v>0.14570187167957938</v>
      </c>
      <c r="I59" s="403"/>
      <c r="J59" s="375"/>
      <c r="L59" s="385">
        <v>-2.1749999999999998</v>
      </c>
      <c r="M59" s="401">
        <f t="shared" si="11"/>
        <v>9.1080482045313715E-10</v>
      </c>
      <c r="N59" s="386">
        <f t="shared" si="12"/>
        <v>8.3231219906665377E-5</v>
      </c>
      <c r="O59" s="401">
        <f t="shared" si="13"/>
        <v>6.4513496187932673E-2</v>
      </c>
      <c r="P59" s="386">
        <f t="shared" si="14"/>
        <v>-6.8302772595383362E-3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1.040666339362506E-4</v>
      </c>
      <c r="C60" s="386">
        <f t="shared" si="7"/>
        <v>7.1890732010359781E-2</v>
      </c>
      <c r="D60" s="401">
        <f t="shared" si="8"/>
        <v>0.71228904101065771</v>
      </c>
      <c r="E60" s="386">
        <f t="shared" si="17"/>
        <v>-4.4519871397304261E-3</v>
      </c>
      <c r="F60" s="401">
        <f t="shared" si="5"/>
        <v>-5.6664668345549384E-3</v>
      </c>
      <c r="G60" s="403">
        <f t="shared" si="9"/>
        <v>0.86753332195701127</v>
      </c>
      <c r="H60" s="403">
        <f t="shared" si="10"/>
        <v>0.13246667804298873</v>
      </c>
      <c r="I60" s="403"/>
      <c r="J60" s="375"/>
      <c r="L60" s="385">
        <v>-2.15</v>
      </c>
      <c r="M60" s="401">
        <f t="shared" si="11"/>
        <v>1.2863709542010326E-9</v>
      </c>
      <c r="N60" s="386">
        <f t="shared" si="12"/>
        <v>1.040666339362506E-4</v>
      </c>
      <c r="O60" s="401">
        <f t="shared" si="13"/>
        <v>7.1890732010359781E-2</v>
      </c>
      <c r="P60" s="386">
        <f t="shared" si="14"/>
        <v>-7.6000141645327186E-3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1.2972895347834745E-4</v>
      </c>
      <c r="C61" s="386">
        <f t="shared" si="7"/>
        <v>7.9896039146965303E-2</v>
      </c>
      <c r="D61" s="401">
        <f t="shared" si="8"/>
        <v>0.72034293435211638</v>
      </c>
      <c r="E61" s="386">
        <f t="shared" si="17"/>
        <v>2.6874844882684851E-3</v>
      </c>
      <c r="F61" s="401">
        <f t="shared" si="5"/>
        <v>3.4206167365695337E-3</v>
      </c>
      <c r="G61" s="403">
        <f t="shared" si="9"/>
        <v>0.87885818518143988</v>
      </c>
      <c r="H61" s="403">
        <f t="shared" si="10"/>
        <v>0.12114181481856012</v>
      </c>
      <c r="I61" s="403"/>
      <c r="J61" s="375"/>
      <c r="L61" s="385">
        <v>-2.125</v>
      </c>
      <c r="M61" s="401">
        <f t="shared" si="11"/>
        <v>1.8112105704126691E-9</v>
      </c>
      <c r="N61" s="386">
        <f t="shared" si="12"/>
        <v>1.2972895347834745E-4</v>
      </c>
      <c r="O61" s="401">
        <f t="shared" si="13"/>
        <v>7.9896039146965303E-2</v>
      </c>
      <c r="P61" s="386">
        <f t="shared" si="14"/>
        <v>-8.4322306592992339E-3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1.6123677711110673E-4</v>
      </c>
      <c r="C62" s="386">
        <f t="shared" si="7"/>
        <v>8.8555062143294838E-2</v>
      </c>
      <c r="D62" s="401">
        <f t="shared" si="8"/>
        <v>0.72699328632145677</v>
      </c>
      <c r="E62" s="386">
        <f t="shared" si="17"/>
        <v>1.0630454311004262E-2</v>
      </c>
      <c r="F62" s="401">
        <f t="shared" si="5"/>
        <v>1.3530388767745779E-2</v>
      </c>
      <c r="G62" s="403">
        <f t="shared" si="9"/>
        <v>0.88821046871154474</v>
      </c>
      <c r="H62" s="403">
        <f t="shared" si="10"/>
        <v>0.11178953128845526</v>
      </c>
      <c r="I62" s="403"/>
      <c r="J62" s="375"/>
      <c r="L62" s="385">
        <v>-2.1</v>
      </c>
      <c r="M62" s="401">
        <f t="shared" si="11"/>
        <v>2.542342447675594E-9</v>
      </c>
      <c r="N62" s="386">
        <f t="shared" si="12"/>
        <v>1.6123677711110673E-4</v>
      </c>
      <c r="O62" s="401">
        <f t="shared" si="13"/>
        <v>8.8555062143294838E-2</v>
      </c>
      <c r="P62" s="386">
        <f t="shared" si="14"/>
        <v>-9.3286563171191706E-3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1.997996701705862E-4</v>
      </c>
      <c r="C63" s="386">
        <f t="shared" si="7"/>
        <v>9.7891115481639757E-2</v>
      </c>
      <c r="D63" s="401">
        <f t="shared" si="8"/>
        <v>0.73220386395910564</v>
      </c>
      <c r="E63" s="386">
        <f t="shared" si="17"/>
        <v>1.9403990049143616E-2</v>
      </c>
      <c r="F63" s="401">
        <f t="shared" si="5"/>
        <v>2.4697300917667094E-2</v>
      </c>
      <c r="G63" s="403">
        <f t="shared" si="9"/>
        <v>0.89553862637961446</v>
      </c>
      <c r="H63" s="403">
        <f t="shared" si="10"/>
        <v>0.10446137362038554</v>
      </c>
      <c r="I63" s="403"/>
      <c r="J63" s="375"/>
      <c r="L63" s="385">
        <v>-2.0750000000000002</v>
      </c>
      <c r="M63" s="401">
        <f t="shared" si="11"/>
        <v>3.5576407375614849E-9</v>
      </c>
      <c r="N63" s="386">
        <f t="shared" si="12"/>
        <v>1.997996701705862E-4</v>
      </c>
      <c r="O63" s="401">
        <f t="shared" si="13"/>
        <v>9.7891115481639646E-2</v>
      </c>
      <c r="P63" s="386">
        <f t="shared" si="14"/>
        <v>-1.0290580048427386E-2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2.4684857226403567E-4</v>
      </c>
      <c r="C64" s="386">
        <f t="shared" si="7"/>
        <v>0.10792474023485388</v>
      </c>
      <c r="D64" s="401">
        <f t="shared" si="8"/>
        <v>0.73594620986989201</v>
      </c>
      <c r="E64" s="386">
        <f t="shared" si="17"/>
        <v>2.9031529031953537E-2</v>
      </c>
      <c r="F64" s="401">
        <f t="shared" si="5"/>
        <v>3.6951184101116842E-2</v>
      </c>
      <c r="G64" s="403">
        <f t="shared" si="9"/>
        <v>0.90080218293872183</v>
      </c>
      <c r="H64" s="403">
        <f t="shared" si="10"/>
        <v>9.9197817061278171E-2</v>
      </c>
      <c r="I64" s="403"/>
      <c r="J64" s="375"/>
      <c r="L64" s="385">
        <v>-2.0499999999999998</v>
      </c>
      <c r="M64" s="401">
        <f t="shared" si="11"/>
        <v>4.9631071474820487E-9</v>
      </c>
      <c r="N64" s="386">
        <f t="shared" si="12"/>
        <v>2.4684857226403567E-4</v>
      </c>
      <c r="O64" s="401">
        <f t="shared" si="13"/>
        <v>0.10792474023485388</v>
      </c>
      <c r="P64" s="386">
        <f t="shared" si="14"/>
        <v>-1.1318772183437431E-2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3.0406991406112249E-4</v>
      </c>
      <c r="C65" s="386">
        <f t="shared" si="7"/>
        <v>0.11867325793984168</v>
      </c>
      <c r="D65" s="401">
        <f t="shared" si="8"/>
        <v>0.73819984902587243</v>
      </c>
      <c r="E65" s="386">
        <f t="shared" si="17"/>
        <v>3.9532406252939231E-2</v>
      </c>
      <c r="F65" s="401">
        <f t="shared" si="5"/>
        <v>5.0316647800558667E-2</v>
      </c>
      <c r="G65" s="403">
        <f t="shared" si="9"/>
        <v>0.90397202144059297</v>
      </c>
      <c r="H65" s="403">
        <f t="shared" si="10"/>
        <v>9.6027978559407035E-2</v>
      </c>
      <c r="I65" s="403"/>
      <c r="J65" s="375"/>
      <c r="L65" s="385">
        <v>-2.0249999999999999</v>
      </c>
      <c r="M65" s="401">
        <f t="shared" si="11"/>
        <v>6.9025460902594205E-9</v>
      </c>
      <c r="N65" s="386">
        <f t="shared" si="12"/>
        <v>3.0406991406112249E-4</v>
      </c>
      <c r="O65" s="401">
        <f t="shared" si="13"/>
        <v>0.11867325793984168</v>
      </c>
      <c r="P65" s="386">
        <f t="shared" si="14"/>
        <v>-1.2413402547795641E-2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3.7344367066216577E-4</v>
      </c>
      <c r="C66" s="386">
        <f t="shared" si="7"/>
        <v>0.1301503282655509</v>
      </c>
      <c r="D66" s="401">
        <f t="shared" si="8"/>
        <v>0.73895243698678725</v>
      </c>
      <c r="E66" s="386">
        <f t="shared" si="17"/>
        <v>5.0921392076034563E-2</v>
      </c>
      <c r="F66" s="401">
        <f t="shared" si="5"/>
        <v>6.4812491660901403E-2</v>
      </c>
      <c r="G66" s="403">
        <f t="shared" si="9"/>
        <v>0.90503058916678591</v>
      </c>
      <c r="H66" s="403">
        <f t="shared" si="10"/>
        <v>9.4969410833214085E-2</v>
      </c>
      <c r="I66" s="403">
        <f>F26</f>
        <v>-1.727686164762764E-2</v>
      </c>
      <c r="J66" s="375">
        <f>1-I66</f>
        <v>1.0172768616476275</v>
      </c>
      <c r="L66" s="385">
        <v>-2</v>
      </c>
      <c r="M66" s="401">
        <f t="shared" si="11"/>
        <v>9.5703914793077161E-9</v>
      </c>
      <c r="N66" s="386">
        <f t="shared" si="12"/>
        <v>3.7344367066216577E-4</v>
      </c>
      <c r="O66" s="401">
        <f t="shared" si="13"/>
        <v>0.1301503282655509</v>
      </c>
      <c r="P66" s="386">
        <f t="shared" si="14"/>
        <v>-1.3573955008629519E-2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4.5728554645091402E-4</v>
      </c>
      <c r="C67" s="386">
        <f t="shared" si="7"/>
        <v>0.14236551744257669</v>
      </c>
      <c r="D67" s="401">
        <f t="shared" si="8"/>
        <v>0.73819984902587232</v>
      </c>
      <c r="E67" s="386">
        <f t="shared" si="17"/>
        <v>6.3208246593462525E-2</v>
      </c>
      <c r="F67" s="401">
        <f t="shared" si="5"/>
        <v>8.0451138278425732E-2</v>
      </c>
      <c r="G67" s="403">
        <f t="shared" si="9"/>
        <v>0.90397202144059297</v>
      </c>
      <c r="H67" s="403">
        <f t="shared" si="10"/>
        <v>9.6027978559407035E-2</v>
      </c>
      <c r="I67" s="403">
        <f t="shared" ref="I67:I130" si="18">F27</f>
        <v>-1.8836269722717645E-2</v>
      </c>
      <c r="J67" s="375">
        <f t="shared" ref="J67:J130" si="19">1-I67</f>
        <v>1.0188362697227176</v>
      </c>
      <c r="L67" s="385">
        <v>-1.9749999999999999</v>
      </c>
      <c r="M67" s="401">
        <f t="shared" si="11"/>
        <v>1.3228647177676578E-8</v>
      </c>
      <c r="N67" s="386">
        <f t="shared" si="12"/>
        <v>4.5728554645091402E-4</v>
      </c>
      <c r="O67" s="401">
        <f t="shared" si="13"/>
        <v>0.14236551744257669</v>
      </c>
      <c r="P67" s="386">
        <f t="shared" si="14"/>
        <v>-1.4799139042806936E-2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5.5829344211388854E-4</v>
      </c>
      <c r="C68" s="386">
        <f t="shared" si="7"/>
        <v>0.15532388468858371</v>
      </c>
      <c r="D68" s="401">
        <f t="shared" si="8"/>
        <v>0.7359462098698919</v>
      </c>
      <c r="E68" s="386">
        <f t="shared" si="17"/>
        <v>7.6397297884523652E-2</v>
      </c>
      <c r="F68" s="401">
        <f t="shared" si="5"/>
        <v>9.7238096410691852E-2</v>
      </c>
      <c r="G68" s="403">
        <f t="shared" si="9"/>
        <v>0.90080218293872194</v>
      </c>
      <c r="H68" s="403">
        <f t="shared" si="10"/>
        <v>9.919781706127806E-2</v>
      </c>
      <c r="I68" s="403">
        <f t="shared" si="18"/>
        <v>-2.0475196777355868E-2</v>
      </c>
      <c r="J68" s="375">
        <f t="shared" si="19"/>
        <v>1.0204751967773558</v>
      </c>
      <c r="L68" s="385">
        <v>-1.95</v>
      </c>
      <c r="M68" s="401">
        <f t="shared" si="11"/>
        <v>1.8229180276385648E-8</v>
      </c>
      <c r="N68" s="386">
        <f t="shared" si="12"/>
        <v>5.5829344211388854E-4</v>
      </c>
      <c r="O68" s="401">
        <f t="shared" si="13"/>
        <v>0.15532388468858371</v>
      </c>
      <c r="P68" s="386">
        <f t="shared" si="14"/>
        <v>-1.6086798952101834E-2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6.795982971297132E-4</v>
      </c>
      <c r="C69" s="386">
        <f t="shared" si="7"/>
        <v>0.16902559399135658</v>
      </c>
      <c r="D69" s="401">
        <f t="shared" si="8"/>
        <v>0.73220386395910564</v>
      </c>
      <c r="E69" s="386">
        <f t="shared" si="17"/>
        <v>9.0487051537228025E-2</v>
      </c>
      <c r="F69" s="401">
        <f t="shared" si="5"/>
        <v>0.11517146397763703</v>
      </c>
      <c r="G69" s="403">
        <f t="shared" si="9"/>
        <v>0.89553862637961446</v>
      </c>
      <c r="H69" s="403">
        <f t="shared" si="10"/>
        <v>0.10446137362038554</v>
      </c>
      <c r="I69" s="403">
        <f t="shared" si="18"/>
        <v>-2.2189680199284034E-2</v>
      </c>
      <c r="J69" s="375">
        <f t="shared" si="19"/>
        <v>1.022189680199284</v>
      </c>
      <c r="L69" s="385">
        <v>-1.925</v>
      </c>
      <c r="M69" s="401">
        <f t="shared" si="11"/>
        <v>2.5042949658438118E-8</v>
      </c>
      <c r="N69" s="386">
        <f t="shared" si="12"/>
        <v>6.795982971297132E-4</v>
      </c>
      <c r="O69" s="401">
        <f t="shared" si="13"/>
        <v>0.16902559399135658</v>
      </c>
      <c r="P69" s="386">
        <f t="shared" si="14"/>
        <v>-1.7433821421051786E-2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8.2481932927730428E-4</v>
      </c>
      <c r="C70" s="386">
        <f t="shared" si="7"/>
        <v>0.18346555858832281</v>
      </c>
      <c r="D70" s="401">
        <f t="shared" si="8"/>
        <v>0.72699328632145677</v>
      </c>
      <c r="E70" s="386">
        <f t="shared" si="17"/>
        <v>0.1054698387592017</v>
      </c>
      <c r="F70" s="401">
        <f t="shared" si="5"/>
        <v>0.13424148017890758</v>
      </c>
      <c r="G70" s="403">
        <f t="shared" si="9"/>
        <v>0.88821046871154474</v>
      </c>
      <c r="H70" s="403">
        <f t="shared" si="10"/>
        <v>0.11178953128845526</v>
      </c>
      <c r="I70" s="403">
        <f t="shared" si="18"/>
        <v>-2.3974419730382987E-2</v>
      </c>
      <c r="J70" s="375">
        <f t="shared" si="19"/>
        <v>1.0239744197303831</v>
      </c>
      <c r="L70" s="385">
        <v>-1.9</v>
      </c>
      <c r="M70" s="401">
        <f t="shared" si="11"/>
        <v>3.4298183793080028E-8</v>
      </c>
      <c r="N70" s="386">
        <f t="shared" si="12"/>
        <v>8.2481932927730428E-4</v>
      </c>
      <c r="O70" s="401">
        <f t="shared" si="13"/>
        <v>0.18346555858832281</v>
      </c>
      <c r="P70" s="386">
        <f t="shared" si="14"/>
        <v>-1.8836042182632424E-2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9.9812360557688384E-4</v>
      </c>
      <c r="C71" s="386">
        <f t="shared" si="7"/>
        <v>0.19863312530057142</v>
      </c>
      <c r="D71" s="401">
        <f t="shared" si="8"/>
        <v>0.72034293435211638</v>
      </c>
      <c r="E71" s="386">
        <f t="shared" si="17"/>
        <v>0.12133151021171998</v>
      </c>
      <c r="F71" s="401">
        <f t="shared" si="5"/>
        <v>0.15443013580735668</v>
      </c>
      <c r="G71" s="403">
        <f t="shared" si="9"/>
        <v>0.87885818518143988</v>
      </c>
      <c r="H71" s="403">
        <f t="shared" si="10"/>
        <v>0.12114181481856012</v>
      </c>
      <c r="I71" s="403">
        <f t="shared" si="18"/>
        <v>-2.5822658595809077E-2</v>
      </c>
      <c r="J71" s="375">
        <f t="shared" si="19"/>
        <v>1.025822658595809</v>
      </c>
      <c r="L71" s="385">
        <v>-1.875</v>
      </c>
      <c r="M71" s="401">
        <f t="shared" si="11"/>
        <v>4.683006454841987E-8</v>
      </c>
      <c r="N71" s="386">
        <f t="shared" si="12"/>
        <v>9.9812360557688384E-4</v>
      </c>
      <c r="O71" s="401">
        <f t="shared" si="13"/>
        <v>0.19863312530057142</v>
      </c>
      <c r="P71" s="386">
        <f t="shared" si="14"/>
        <v>-2.0288152624689425E-2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1.2042897757996718E-3</v>
      </c>
      <c r="C72" s="386">
        <f t="shared" si="7"/>
        <v>0.2145118055377096</v>
      </c>
      <c r="D72" s="401">
        <f t="shared" si="8"/>
        <v>0.71228904101065771</v>
      </c>
      <c r="E72" s="386">
        <f t="shared" si="17"/>
        <v>0.13805118234640903</v>
      </c>
      <c r="F72" s="401">
        <f t="shared" si="5"/>
        <v>0.17571085038767431</v>
      </c>
      <c r="G72" s="403">
        <f t="shared" si="9"/>
        <v>0.86753332195701127</v>
      </c>
      <c r="H72" s="403">
        <f t="shared" si="10"/>
        <v>0.13246667804298873</v>
      </c>
      <c r="I72" s="403">
        <f t="shared" si="18"/>
        <v>-2.772606570282821E-2</v>
      </c>
      <c r="J72" s="375">
        <f t="shared" si="19"/>
        <v>1.0277260657028282</v>
      </c>
      <c r="L72" s="385">
        <v>-1.8499999999999999</v>
      </c>
      <c r="M72" s="401">
        <f t="shared" si="11"/>
        <v>6.3745140777005105E-8</v>
      </c>
      <c r="N72" s="386">
        <f t="shared" si="12"/>
        <v>1.2042897757996718E-3</v>
      </c>
      <c r="O72" s="401">
        <f t="shared" si="13"/>
        <v>0.2145118055377096</v>
      </c>
      <c r="P72" s="386">
        <f t="shared" si="14"/>
        <v>-2.178360723680246E-2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1.4487756798656215E-3</v>
      </c>
      <c r="C73" s="386">
        <f t="shared" si="7"/>
        <v>0.23107905928888206</v>
      </c>
      <c r="D73" s="401">
        <f t="shared" si="8"/>
        <v>0.70287535020804337</v>
      </c>
      <c r="E73" s="386">
        <f t="shared" si="17"/>
        <v>0.15560104250812629</v>
      </c>
      <c r="F73" s="401">
        <f t="shared" si="5"/>
        <v>0.1980482241123139</v>
      </c>
      <c r="G73" s="403">
        <f t="shared" si="9"/>
        <v>0.85429812832042062</v>
      </c>
      <c r="H73" s="403">
        <f t="shared" si="10"/>
        <v>0.14570187167957938</v>
      </c>
      <c r="I73" s="403">
        <f t="shared" si="18"/>
        <v>-2.9674620138726255E-2</v>
      </c>
      <c r="J73" s="375">
        <f t="shared" si="19"/>
        <v>1.0296746201387263</v>
      </c>
      <c r="L73" s="385">
        <v>-1.825</v>
      </c>
      <c r="M73" s="401">
        <f t="shared" si="11"/>
        <v>8.650452593128577E-8</v>
      </c>
      <c r="N73" s="386">
        <f t="shared" si="12"/>
        <v>1.4487756798656215E-3</v>
      </c>
      <c r="O73" s="401">
        <f t="shared" si="13"/>
        <v>0.23107905928888206</v>
      </c>
      <c r="P73" s="386">
        <f t="shared" si="14"/>
        <v>-2.3314532863470152E-2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1.7377894041047948E-3</v>
      </c>
      <c r="C74" s="386">
        <f t="shared" si="7"/>
        <v>0.24830613776125332</v>
      </c>
      <c r="D74" s="401">
        <f t="shared" si="8"/>
        <v>0.69215279546622854</v>
      </c>
      <c r="E74" s="386">
        <f t="shared" si="17"/>
        <v>0.17394621839483004</v>
      </c>
      <c r="F74" s="401">
        <f t="shared" si="5"/>
        <v>0.2213978716906711</v>
      </c>
      <c r="G74" s="403">
        <f t="shared" si="9"/>
        <v>0.83922510986799936</v>
      </c>
      <c r="H74" s="403">
        <f t="shared" si="10"/>
        <v>0.16077489013200064</v>
      </c>
      <c r="I74" s="403">
        <f t="shared" si="18"/>
        <v>-3.165649928164329E-2</v>
      </c>
      <c r="J74" s="375">
        <f t="shared" si="19"/>
        <v>1.0316564992816433</v>
      </c>
      <c r="L74" s="385">
        <v>-1.7999999999999998</v>
      </c>
      <c r="M74" s="401">
        <f t="shared" si="11"/>
        <v>1.1703095137427511E-7</v>
      </c>
      <c r="N74" s="386">
        <f t="shared" si="12"/>
        <v>1.7377894041047948E-3</v>
      </c>
      <c r="O74" s="401">
        <f t="shared" si="13"/>
        <v>0.24830613776125332</v>
      </c>
      <c r="P74" s="386">
        <f t="shared" si="14"/>
        <v>-2.4871640795870099E-2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2.0783632090308202E-3</v>
      </c>
      <c r="C75" s="386">
        <f t="shared" si="7"/>
        <v>0.26615798953121461</v>
      </c>
      <c r="D75" s="401">
        <f t="shared" si="8"/>
        <v>0.68017912330316055</v>
      </c>
      <c r="E75" s="386">
        <f t="shared" si="17"/>
        <v>0.19304471664588574</v>
      </c>
      <c r="F75" s="401">
        <f t="shared" si="5"/>
        <v>0.24570634418458884</v>
      </c>
      <c r="G75" s="403">
        <f t="shared" si="9"/>
        <v>0.82239650464956149</v>
      </c>
      <c r="H75" s="403">
        <f t="shared" si="10"/>
        <v>0.17760349535043851</v>
      </c>
      <c r="I75" s="403">
        <f t="shared" si="18"/>
        <v>-3.3657971923653586E-2</v>
      </c>
      <c r="J75" s="375">
        <f t="shared" si="19"/>
        <v>1.0336579719236536</v>
      </c>
      <c r="L75" s="385">
        <v>-1.7749999999999999</v>
      </c>
      <c r="M75" s="401">
        <f t="shared" si="11"/>
        <v>1.5784599272095079E-7</v>
      </c>
      <c r="N75" s="386">
        <f t="shared" si="12"/>
        <v>2.0783632090308202E-3</v>
      </c>
      <c r="O75" s="401">
        <f t="shared" si="13"/>
        <v>0.26615798953121461</v>
      </c>
      <c r="P75" s="386">
        <f t="shared" si="14"/>
        <v>-2.6444142801602188E-2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2.4784295840758475E-3</v>
      </c>
      <c r="C76" s="386">
        <f t="shared" si="7"/>
        <v>0.28459323415115179</v>
      </c>
      <c r="D76" s="401">
        <f t="shared" si="8"/>
        <v>0.66701846322993663</v>
      </c>
      <c r="E76" s="386">
        <f t="shared" si="17"/>
        <v>0.2128474343792412</v>
      </c>
      <c r="F76" s="401">
        <f t="shared" si="5"/>
        <v>0.2709111436928161</v>
      </c>
      <c r="G76" s="403">
        <f t="shared" si="9"/>
        <v>0.8039036847690948</v>
      </c>
      <c r="H76" s="403">
        <f t="shared" si="10"/>
        <v>0.1960963152309052</v>
      </c>
      <c r="I76" s="403">
        <f t="shared" si="18"/>
        <v>-3.5663297892612036E-2</v>
      </c>
      <c r="J76" s="375">
        <f t="shared" si="19"/>
        <v>1.0356632978926121</v>
      </c>
      <c r="L76" s="385">
        <v>-1.75</v>
      </c>
      <c r="M76" s="401">
        <f t="shared" si="11"/>
        <v>2.1224530233343586E-7</v>
      </c>
      <c r="N76" s="386">
        <f t="shared" si="12"/>
        <v>2.4784295840758475E-3</v>
      </c>
      <c r="O76" s="401">
        <f t="shared" si="13"/>
        <v>0.28459323415115179</v>
      </c>
      <c r="P76" s="386">
        <f t="shared" si="14"/>
        <v>-2.8019672260334416E-2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2.9468985044633911E-3</v>
      </c>
      <c r="C77" s="386">
        <f t="shared" si="7"/>
        <v>0.30356420612553131</v>
      </c>
      <c r="D77" s="401">
        <f t="shared" si="8"/>
        <v>0.65274084674510924</v>
      </c>
      <c r="E77" s="386">
        <f t="shared" si="17"/>
        <v>0.233298246434752</v>
      </c>
      <c r="F77" s="401">
        <f t="shared" si="5"/>
        <v>0.29694083439387353</v>
      </c>
      <c r="G77" s="403">
        <f t="shared" si="9"/>
        <v>0.78384648664653811</v>
      </c>
      <c r="H77" s="403">
        <f t="shared" si="10"/>
        <v>0.21615351335346189</v>
      </c>
      <c r="I77" s="403">
        <f t="shared" si="18"/>
        <v>-3.7654635748626798E-2</v>
      </c>
      <c r="J77" s="375">
        <f t="shared" si="19"/>
        <v>1.0376546357486267</v>
      </c>
      <c r="L77" s="385">
        <v>-1.7249999999999999</v>
      </c>
      <c r="M77" s="401">
        <f t="shared" si="11"/>
        <v>2.8452151623614697E-7</v>
      </c>
      <c r="N77" s="386">
        <f t="shared" si="12"/>
        <v>2.9468985044633911E-3</v>
      </c>
      <c r="O77" s="401">
        <f t="shared" si="13"/>
        <v>0.30356420612553131</v>
      </c>
      <c r="P77" s="386">
        <f t="shared" si="14"/>
        <v>-2.958421164346001E-2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3.4937347745464531E-3</v>
      </c>
      <c r="C78" s="386">
        <f t="shared" si="7"/>
        <v>0.32301707105781419</v>
      </c>
      <c r="D78" s="401">
        <f t="shared" si="8"/>
        <v>0.63742167826918728</v>
      </c>
      <c r="E78" s="386">
        <f t="shared" si="17"/>
        <v>0.25433416992933761</v>
      </c>
      <c r="F78" s="401">
        <f t="shared" si="5"/>
        <v>0.32371525199102813</v>
      </c>
      <c r="G78" s="403">
        <f t="shared" si="9"/>
        <v>0.76233247390186898</v>
      </c>
      <c r="H78" s="403">
        <f t="shared" si="10"/>
        <v>0.23766752609813102</v>
      </c>
      <c r="I78" s="403">
        <f t="shared" si="18"/>
        <v>-3.9611960222521156E-2</v>
      </c>
      <c r="J78" s="375">
        <f t="shared" si="19"/>
        <v>1.0396119602225211</v>
      </c>
      <c r="L78" s="385">
        <v>-1.7</v>
      </c>
      <c r="M78" s="401">
        <f t="shared" si="11"/>
        <v>3.8024671111802633E-7</v>
      </c>
      <c r="N78" s="386">
        <f t="shared" si="12"/>
        <v>3.4937347745464531E-3</v>
      </c>
      <c r="O78" s="401">
        <f t="shared" si="13"/>
        <v>0.32301707105781419</v>
      </c>
      <c r="P78" s="386">
        <f t="shared" si="14"/>
        <v>-3.1122027647767673E-2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4.1300341437996435E-3</v>
      </c>
      <c r="C79" s="386">
        <f t="shared" si="7"/>
        <v>0.34289201460065544</v>
      </c>
      <c r="D79" s="401">
        <f t="shared" si="8"/>
        <v>0.62114116157124732</v>
      </c>
      <c r="E79" s="386">
        <f t="shared" si="17"/>
        <v>0.275885606516582</v>
      </c>
      <c r="F79" s="401">
        <f t="shared" si="5"/>
        <v>0.35114581205909445</v>
      </c>
      <c r="G79" s="403">
        <f t="shared" si="9"/>
        <v>0.73947613765546094</v>
      </c>
      <c r="H79" s="403">
        <f t="shared" si="10"/>
        <v>0.26052386234453906</v>
      </c>
      <c r="I79" s="403">
        <f t="shared" si="18"/>
        <v>-4.1512991156742923E-2</v>
      </c>
      <c r="J79" s="375">
        <f t="shared" si="19"/>
        <v>1.0415129911567429</v>
      </c>
      <c r="L79" s="385">
        <v>-1.6749999999999998</v>
      </c>
      <c r="M79" s="401">
        <f t="shared" si="11"/>
        <v>5.0662893152919608E-7</v>
      </c>
      <c r="N79" s="386">
        <f t="shared" si="12"/>
        <v>4.1300341437996435E-3</v>
      </c>
      <c r="O79" s="401">
        <f t="shared" si="13"/>
        <v>0.34289201460065544</v>
      </c>
      <c r="P79" s="386">
        <f t="shared" si="14"/>
        <v>-3.2615615366268787E-2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4.8680966802872039E-3</v>
      </c>
      <c r="C80" s="386">
        <f t="shared" si="7"/>
        <v>0.36312350364453128</v>
      </c>
      <c r="D80" s="401">
        <f t="shared" si="8"/>
        <v>0.60398368588586193</v>
      </c>
      <c r="E80" s="386">
        <f t="shared" si="17"/>
        <v>0.29787666149839914</v>
      </c>
      <c r="F80" s="401">
        <f t="shared" si="5"/>
        <v>0.37913591620815684</v>
      </c>
      <c r="G80" s="403">
        <f t="shared" si="9"/>
        <v>0.71539803992415973</v>
      </c>
      <c r="H80" s="403">
        <f t="shared" si="10"/>
        <v>0.28460196007584027</v>
      </c>
      <c r="I80" s="403">
        <f t="shared" si="18"/>
        <v>-4.3333135802597983E-2</v>
      </c>
      <c r="J80" s="375">
        <f t="shared" si="19"/>
        <v>1.0433331358025979</v>
      </c>
      <c r="L80" s="385">
        <v>-1.65</v>
      </c>
      <c r="M80" s="401">
        <f t="shared" si="11"/>
        <v>6.7296045275222482E-7</v>
      </c>
      <c r="N80" s="386">
        <f t="shared" si="12"/>
        <v>4.8680966802872039E-3</v>
      </c>
      <c r="O80" s="401">
        <f t="shared" si="13"/>
        <v>0.36312350364453128</v>
      </c>
      <c r="P80" s="386">
        <f t="shared" si="14"/>
        <v>-3.404565295272053E-2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5.7214956867053801E-3</v>
      </c>
      <c r="C81" s="386">
        <f t="shared" si="7"/>
        <v>0.38364061798409677</v>
      </c>
      <c r="D81" s="401">
        <f t="shared" si="8"/>
        <v>0.58603717658499088</v>
      </c>
      <c r="E81" s="386">
        <f t="shared" si="17"/>
        <v>0.32022553769052597</v>
      </c>
      <c r="F81" s="401">
        <f t="shared" si="5"/>
        <v>0.40758145339358759</v>
      </c>
      <c r="G81" s="403">
        <f t="shared" si="9"/>
        <v>0.69022390670702061</v>
      </c>
      <c r="H81" s="403">
        <f t="shared" si="10"/>
        <v>0.30977609329297939</v>
      </c>
      <c r="I81" s="403">
        <f t="shared" si="18"/>
        <v>-4.5045446419286782E-2</v>
      </c>
      <c r="J81" s="375">
        <f t="shared" si="19"/>
        <v>1.0450454464192869</v>
      </c>
      <c r="L81" s="385">
        <v>-1.625</v>
      </c>
      <c r="M81" s="401">
        <f t="shared" si="11"/>
        <v>8.9117916718395307E-7</v>
      </c>
      <c r="N81" s="386">
        <f t="shared" si="12"/>
        <v>5.7214956867053801E-3</v>
      </c>
      <c r="O81" s="401">
        <f t="shared" si="13"/>
        <v>0.38364061798409677</v>
      </c>
      <c r="P81" s="386">
        <f t="shared" si="14"/>
        <v>-3.5390968308355392E-2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6.705140251622721E-3</v>
      </c>
      <c r="C82" s="386">
        <f t="shared" si="7"/>
        <v>0.40436744953708903</v>
      </c>
      <c r="D82" s="401">
        <f t="shared" si="8"/>
        <v>0.56739241593565093</v>
      </c>
      <c r="E82" s="386">
        <f t="shared" si="17"/>
        <v>0.34284500072835689</v>
      </c>
      <c r="F82" s="401">
        <f t="shared" si="5"/>
        <v>0.43637139215497206</v>
      </c>
      <c r="G82" s="403">
        <f t="shared" si="9"/>
        <v>0.66408367826998416</v>
      </c>
      <c r="H82" s="403">
        <f t="shared" si="10"/>
        <v>0.33591632173001584</v>
      </c>
      <c r="I82" s="403">
        <f t="shared" si="18"/>
        <v>-4.6620595206971004E-2</v>
      </c>
      <c r="J82" s="375">
        <f t="shared" si="19"/>
        <v>1.0466205952069709</v>
      </c>
      <c r="L82" s="385">
        <v>-1.5999999999999999</v>
      </c>
      <c r="M82" s="401">
        <f t="shared" si="11"/>
        <v>1.1765688576192979E-6</v>
      </c>
      <c r="N82" s="386">
        <f t="shared" si="12"/>
        <v>6.705140251622721E-3</v>
      </c>
      <c r="O82" s="401">
        <f t="shared" si="13"/>
        <v>0.40436744953708903</v>
      </c>
      <c r="P82" s="386">
        <f t="shared" si="14"/>
        <v>-3.6628519387480872E-2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7.8353293496482013E-3</v>
      </c>
      <c r="C83" s="386">
        <f t="shared" si="7"/>
        <v>0.42522356508652731</v>
      </c>
      <c r="D83" s="401">
        <f t="shared" si="8"/>
        <v>0.54814234011728491</v>
      </c>
      <c r="E83" s="386">
        <f t="shared" si="17"/>
        <v>0.3656429113458245</v>
      </c>
      <c r="F83" s="401">
        <f t="shared" si="5"/>
        <v>0.46538845809799056</v>
      </c>
      <c r="G83" s="403">
        <f t="shared" si="9"/>
        <v>0.63711052502367993</v>
      </c>
      <c r="H83" s="403">
        <f t="shared" si="10"/>
        <v>0.36288947497632007</v>
      </c>
      <c r="I83" s="403">
        <f t="shared" si="18"/>
        <v>-4.8026868683895045E-2</v>
      </c>
      <c r="J83" s="375">
        <f t="shared" si="19"/>
        <v>1.0480268686838949</v>
      </c>
      <c r="L83" s="385">
        <v>-1.575</v>
      </c>
      <c r="M83" s="401">
        <f t="shared" si="11"/>
        <v>1.5486292331279294E-6</v>
      </c>
      <c r="N83" s="386">
        <f t="shared" si="12"/>
        <v>7.8353293496482013E-3</v>
      </c>
      <c r="O83" s="401">
        <f t="shared" si="13"/>
        <v>0.42522356508652731</v>
      </c>
      <c r="P83" s="386">
        <f t="shared" si="14"/>
        <v>-3.773338977973853E-2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9.1297952458372356E-3</v>
      </c>
      <c r="C84" s="386">
        <f t="shared" si="7"/>
        <v>0.44612452750047638</v>
      </c>
      <c r="D84" s="401">
        <f t="shared" si="8"/>
        <v>0.52838131926870902</v>
      </c>
      <c r="E84" s="386">
        <f t="shared" si="17"/>
        <v>0.38852281909665504</v>
      </c>
      <c r="F84" s="401">
        <f t="shared" si="5"/>
        <v>0.49450988957984521</v>
      </c>
      <c r="G84" s="403">
        <f t="shared" si="9"/>
        <v>0.60943983820992287</v>
      </c>
      <c r="H84" s="403">
        <f t="shared" si="10"/>
        <v>0.39056016179007713</v>
      </c>
      <c r="I84" s="403">
        <f t="shared" si="18"/>
        <v>-4.9230183681388248E-2</v>
      </c>
      <c r="J84" s="375">
        <f t="shared" si="19"/>
        <v>1.0492301836813882</v>
      </c>
      <c r="L84" s="385">
        <v>-1.5499999999999998</v>
      </c>
      <c r="M84" s="401">
        <f t="shared" si="11"/>
        <v>2.0321525372457572E-6</v>
      </c>
      <c r="N84" s="386">
        <f t="shared" si="12"/>
        <v>9.1297952458372356E-3</v>
      </c>
      <c r="O84" s="401">
        <f t="shared" si="13"/>
        <v>0.44612452750047638</v>
      </c>
      <c r="P84" s="386">
        <f t="shared" si="14"/>
        <v>-3.8678801276937451E-2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1.0607733829077426E-2</v>
      </c>
      <c r="C85" s="386">
        <f t="shared" si="7"/>
        <v>0.46698246947901928</v>
      </c>
      <c r="D85" s="401">
        <f t="shared" si="8"/>
        <v>0.50820442785897912</v>
      </c>
      <c r="E85" s="386">
        <f t="shared" si="17"/>
        <v>0.41138461104049784</v>
      </c>
      <c r="F85" s="401">
        <f t="shared" si="5"/>
        <v>0.52360826335370225</v>
      </c>
      <c r="G85" s="403">
        <f t="shared" si="9"/>
        <v>0.58120820533698769</v>
      </c>
      <c r="H85" s="403">
        <f t="shared" si="10"/>
        <v>0.41879179466301231</v>
      </c>
      <c r="I85" s="403">
        <f t="shared" si="18"/>
        <v>-5.0194127174304826E-2</v>
      </c>
      <c r="J85" s="375">
        <f t="shared" si="19"/>
        <v>1.0501941271743047</v>
      </c>
      <c r="L85" s="385">
        <v>-1.5249999999999999</v>
      </c>
      <c r="M85" s="401">
        <f t="shared" si="11"/>
        <v>2.658550374401436E-6</v>
      </c>
      <c r="N85" s="386">
        <f t="shared" si="12"/>
        <v>1.0607733829077426E-2</v>
      </c>
      <c r="O85" s="401">
        <f t="shared" si="13"/>
        <v>0.46698246947901928</v>
      </c>
      <c r="P85" s="386">
        <f t="shared" si="14"/>
        <v>-3.9436145166735118E-2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1.2289819404109781E-2</v>
      </c>
      <c r="C86" s="386">
        <f t="shared" si="7"/>
        <v>0.48770671310593583</v>
      </c>
      <c r="D86" s="401">
        <f t="shared" si="8"/>
        <v>0.48770671310593583</v>
      </c>
      <c r="E86" s="386">
        <f t="shared" si="17"/>
        <v>0.43412520810844984</v>
      </c>
      <c r="F86" s="401">
        <f t="shared" si="5"/>
        <v>0.5525523808992282</v>
      </c>
      <c r="G86" s="403">
        <f t="shared" si="9"/>
        <v>0.5525523808992282</v>
      </c>
      <c r="H86" s="403">
        <f t="shared" si="10"/>
        <v>0.4474476191007718</v>
      </c>
      <c r="I86" s="403">
        <f t="shared" si="18"/>
        <v>-5.0880022181229966E-2</v>
      </c>
      <c r="J86" s="375">
        <f t="shared" si="19"/>
        <v>1.05088002218123</v>
      </c>
      <c r="L86" s="385">
        <v>-1.5</v>
      </c>
      <c r="M86" s="401">
        <f t="shared" si="11"/>
        <v>3.4674822241842485E-6</v>
      </c>
      <c r="N86" s="386">
        <f t="shared" si="12"/>
        <v>1.2289819404109781E-2</v>
      </c>
      <c r="O86" s="401">
        <f t="shared" si="13"/>
        <v>0.48770671310593583</v>
      </c>
      <c r="P86" s="386">
        <f t="shared" si="14"/>
        <v>-3.9975034008617114E-2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1.4198201419947487E-2</v>
      </c>
      <c r="C87" s="386">
        <f t="shared" si="7"/>
        <v>0.50820442785897935</v>
      </c>
      <c r="D87" s="401">
        <f t="shared" si="8"/>
        <v>0.46698246947901906</v>
      </c>
      <c r="E87" s="386">
        <f t="shared" si="17"/>
        <v>0.45663930121092883</v>
      </c>
      <c r="F87" s="401">
        <f t="shared" si="5"/>
        <v>0.58120820533698792</v>
      </c>
      <c r="G87" s="403">
        <f t="shared" si="9"/>
        <v>0.52360826335370159</v>
      </c>
      <c r="H87" s="403">
        <f t="shared" si="10"/>
        <v>0.47639173664629841</v>
      </c>
      <c r="I87" s="403">
        <f t="shared" si="18"/>
        <v>-5.1247021950986266E-2</v>
      </c>
      <c r="J87" s="375">
        <f t="shared" si="19"/>
        <v>1.0512470219509862</v>
      </c>
      <c r="L87" s="385">
        <v>-1.4749999999999999</v>
      </c>
      <c r="M87" s="401">
        <f t="shared" si="11"/>
        <v>4.5088459956765803E-6</v>
      </c>
      <c r="N87" s="386">
        <f t="shared" si="12"/>
        <v>1.4198201419947487E-2</v>
      </c>
      <c r="O87" s="401">
        <f t="shared" si="13"/>
        <v>0.50820442785897935</v>
      </c>
      <c r="P87" s="386">
        <f t="shared" si="14"/>
        <v>-4.0263375633644467E-2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1.6356480611266544E-2</v>
      </c>
      <c r="C88" s="386">
        <f t="shared" si="7"/>
        <v>0.52838131926870924</v>
      </c>
      <c r="D88" s="401">
        <f t="shared" si="8"/>
        <v>0.44612452750047621</v>
      </c>
      <c r="E88" s="386">
        <f t="shared" si="17"/>
        <v>0.47882011866801549</v>
      </c>
      <c r="F88" s="401">
        <f t="shared" si="5"/>
        <v>0.6094398382099232</v>
      </c>
      <c r="G88" s="403">
        <f t="shared" si="9"/>
        <v>0.49450988957984471</v>
      </c>
      <c r="H88" s="403">
        <f t="shared" si="10"/>
        <v>0.50549011042015524</v>
      </c>
      <c r="I88" s="403">
        <f t="shared" si="18"/>
        <v>-5.1252234591568718E-2</v>
      </c>
      <c r="J88" s="375">
        <f t="shared" si="19"/>
        <v>1.0512522345915687</v>
      </c>
      <c r="L88" s="385">
        <v>-1.45</v>
      </c>
      <c r="M88" s="401">
        <f t="shared" si="11"/>
        <v>5.8452009728537924E-6</v>
      </c>
      <c r="N88" s="386">
        <f t="shared" si="12"/>
        <v>1.6356480611266544E-2</v>
      </c>
      <c r="O88" s="401">
        <f t="shared" si="13"/>
        <v>0.52838131926870924</v>
      </c>
      <c r="P88" s="386">
        <f t="shared" si="14"/>
        <v>-4.0267471061980073E-2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1.8789662085910375E-2</v>
      </c>
      <c r="C89" s="386">
        <f t="shared" si="7"/>
        <v>0.54814234011728513</v>
      </c>
      <c r="D89" s="401">
        <f t="shared" si="8"/>
        <v>0.42522356508652709</v>
      </c>
      <c r="E89" s="386">
        <f t="shared" si="17"/>
        <v>0.50056021623483238</v>
      </c>
      <c r="F89" s="401">
        <f t="shared" si="5"/>
        <v>0.63711052502368071</v>
      </c>
      <c r="G89" s="403">
        <f t="shared" si="9"/>
        <v>0.46538845809799029</v>
      </c>
      <c r="H89" s="403">
        <f t="shared" si="10"/>
        <v>0.53461154190200966</v>
      </c>
      <c r="I89" s="403">
        <f t="shared" si="18"/>
        <v>-5.0850880186439858E-2</v>
      </c>
      <c r="J89" s="375">
        <f t="shared" si="19"/>
        <v>1.0508508801864398</v>
      </c>
      <c r="L89" s="385">
        <v>-1.4249999999999998</v>
      </c>
      <c r="M89" s="401">
        <f t="shared" si="11"/>
        <v>7.554704669454626E-6</v>
      </c>
      <c r="N89" s="386">
        <f t="shared" si="12"/>
        <v>1.8789662085910375E-2</v>
      </c>
      <c r="O89" s="401">
        <f t="shared" si="13"/>
        <v>0.54814234011728513</v>
      </c>
      <c r="P89" s="386">
        <f t="shared" si="14"/>
        <v>-3.9952137944840566E-2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2.1524083012269213E-2</v>
      </c>
      <c r="C90" s="386">
        <f t="shared" si="7"/>
        <v>0.56739241593565104</v>
      </c>
      <c r="D90" s="401">
        <f t="shared" si="8"/>
        <v>0.40436744953708886</v>
      </c>
      <c r="E90" s="386">
        <f t="shared" ref="E90:E121" si="20">C90+$B$13*B90+$B$13*D90</f>
        <v>0.52175228086287051</v>
      </c>
      <c r="F90" s="401">
        <f t="shared" ref="F90:F153" si="21">$B$14*E90</f>
        <v>0.6640836782699846</v>
      </c>
      <c r="G90" s="403">
        <f t="shared" si="9"/>
        <v>0.43637139215497178</v>
      </c>
      <c r="H90" s="403">
        <f t="shared" si="10"/>
        <v>0.56362860784502822</v>
      </c>
      <c r="I90" s="403">
        <f t="shared" si="18"/>
        <v>-4.9996482273139478E-2</v>
      </c>
      <c r="J90" s="375">
        <f t="shared" si="19"/>
        <v>1.0499964822731396</v>
      </c>
      <c r="L90" s="385">
        <v>-1.4</v>
      </c>
      <c r="M90" s="401">
        <f t="shared" si="11"/>
        <v>9.7346574534085129E-6</v>
      </c>
      <c r="N90" s="386">
        <f t="shared" si="12"/>
        <v>2.1524083012269213E-2</v>
      </c>
      <c r="O90" s="401">
        <f t="shared" si="13"/>
        <v>0.56739241593565104</v>
      </c>
      <c r="P90" s="386">
        <f t="shared" si="14"/>
        <v>-3.9280861003973308E-2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2.4587312750167289E-2</v>
      </c>
      <c r="C91" s="386">
        <f t="shared" ref="C91:C154" si="23">0.5*SIGN(2*A91+$B$6)*ERF((2.563*(ABS(2*A91+$B$6)))/(2*SQRT(2)*$B$7))-0.5*SIGN(2*A91-$B$6)*ERF((2.563*(ABS(2*A91-$B$6)))/(2*SQRT(2)*$B$7))</f>
        <v>0.58603717658499088</v>
      </c>
      <c r="D91" s="401">
        <f t="shared" ref="D91:D154" si="24">0.5*SIGN(2*(A91+$B$6)+$B$6)*ERF((2.563*(ABS(2*(A91+$B$6)+$B$6)))/(2*SQRT(2)*$B$7))-0.5*SIGN(2*(A91+$B$6)-$B$6)*ERF((2.563*(ABS(2*(A91+$B$6)-$B$6)))/(2*SQRT(2)*$B$7))</f>
        <v>0.38364061798409677</v>
      </c>
      <c r="E91" s="386">
        <f t="shared" si="20"/>
        <v>0.5422899393772771</v>
      </c>
      <c r="F91" s="401">
        <f t="shared" si="21"/>
        <v>0.69022390670702061</v>
      </c>
      <c r="G91" s="403">
        <f t="shared" ref="G91:G146" si="25">F131</f>
        <v>0.40758145339358753</v>
      </c>
      <c r="H91" s="403">
        <f t="shared" ref="H91:H146" si="26">1-G91</f>
        <v>0.59241854660641247</v>
      </c>
      <c r="I91" s="403">
        <f t="shared" si="18"/>
        <v>-4.8641095323081911E-2</v>
      </c>
      <c r="J91" s="375">
        <f t="shared" si="19"/>
        <v>1.0486410953230818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1.2505762315540014E-5</v>
      </c>
      <c r="N91" s="386">
        <f t="shared" ref="N91:N154" si="28">0.5*SIGN(2*L91+$B$6)*ERF((2.563*(ABS(2*L91+$B$6)))/(2*SQRT(2)*$B$7))-0.5*SIGN(2*L91-$B$6)*ERF((2.563*(ABS(2*L91-$B$6)))/(2*SQRT(2)*$B$7))</f>
        <v>2.4587312750167289E-2</v>
      </c>
      <c r="O91" s="401">
        <f t="shared" ref="O91:O154" si="29">0.5*SIGN(2*(L91+$B$6)+$B$6)*ERF((2.563*(ABS(2*(L91+$B$6)+$B$6)))/(2*SQRT(2)*$B$7))-0.5*SIGN(2*(L91+$B$6)-$B$6)*ERF((2.563*(ABS(2*(L91+$B$6)-$B$6)))/(2*SQRT(2)*$B$7))</f>
        <v>0.58603717658499088</v>
      </c>
      <c r="P91" s="386">
        <f t="shared" ref="P91:P154" si="30">N91+$B$13*M91+$B$13*O91</f>
        <v>-3.8215970756276543E-2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2.8008023531844894E-2</v>
      </c>
      <c r="C92" s="386">
        <f t="shared" si="23"/>
        <v>0.60398368588586215</v>
      </c>
      <c r="D92" s="401">
        <f t="shared" si="24"/>
        <v>0.36312350364453105</v>
      </c>
      <c r="E92" s="386">
        <f t="shared" si="20"/>
        <v>0.56206856344917966</v>
      </c>
      <c r="F92" s="401">
        <f t="shared" si="21"/>
        <v>0.71539803992416007</v>
      </c>
      <c r="G92" s="403">
        <f t="shared" si="25"/>
        <v>0.37913591620815629</v>
      </c>
      <c r="H92" s="403">
        <f t="shared" si="26"/>
        <v>0.62086408379184377</v>
      </c>
      <c r="I92" s="403">
        <f t="shared" si="18"/>
        <v>-4.6735569552936215E-2</v>
      </c>
      <c r="J92" s="375">
        <f t="shared" si="19"/>
        <v>1.0467355695529361</v>
      </c>
      <c r="L92" s="385">
        <v>-1.3499999999999999</v>
      </c>
      <c r="M92" s="401">
        <f t="shared" si="27"/>
        <v>1.6017221775577184E-5</v>
      </c>
      <c r="N92" s="386">
        <f t="shared" si="28"/>
        <v>2.8008023531844894E-2</v>
      </c>
      <c r="O92" s="401">
        <f t="shared" si="29"/>
        <v>0.60398368588586215</v>
      </c>
      <c r="P92" s="386">
        <f t="shared" si="30"/>
        <v>-3.671885156881733E-2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3.1815830137783996E-2</v>
      </c>
      <c r="C93" s="386">
        <f t="shared" si="23"/>
        <v>0.62114116157124744</v>
      </c>
      <c r="D93" s="401">
        <f t="shared" si="24"/>
        <v>0.34289201460065527</v>
      </c>
      <c r="E93" s="386">
        <f t="shared" si="20"/>
        <v>0.58098606258554297</v>
      </c>
      <c r="F93" s="401">
        <f t="shared" si="21"/>
        <v>0.73947613765546116</v>
      </c>
      <c r="G93" s="403">
        <f t="shared" si="25"/>
        <v>0.35114581205909401</v>
      </c>
      <c r="H93" s="403">
        <f t="shared" si="26"/>
        <v>0.64885418794090599</v>
      </c>
      <c r="I93" s="403">
        <f t="shared" si="18"/>
        <v>-4.4229854012374593E-2</v>
      </c>
      <c r="J93" s="375">
        <f t="shared" si="19"/>
        <v>1.0442298540123747</v>
      </c>
      <c r="L93" s="385">
        <v>-1.325</v>
      </c>
      <c r="M93" s="401">
        <f t="shared" si="27"/>
        <v>2.045280954521278E-5</v>
      </c>
      <c r="N93" s="386">
        <f t="shared" si="28"/>
        <v>3.1815830137783996E-2</v>
      </c>
      <c r="O93" s="401">
        <f t="shared" si="29"/>
        <v>0.62114116157124744</v>
      </c>
      <c r="P93" s="386">
        <f t="shared" si="30"/>
        <v>-3.4750179786539215E-2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3.6041097425651925E-2</v>
      </c>
      <c r="C94" s="386">
        <f t="shared" si="23"/>
        <v>0.63742167826918739</v>
      </c>
      <c r="D94" s="401">
        <f t="shared" si="24"/>
        <v>0.32301707105781396</v>
      </c>
      <c r="E94" s="386">
        <f t="shared" si="20"/>
        <v>0.59894365732691535</v>
      </c>
      <c r="F94" s="401">
        <f t="shared" si="21"/>
        <v>0.76233247390186953</v>
      </c>
      <c r="G94" s="403">
        <f t="shared" si="25"/>
        <v>0.32371525199102785</v>
      </c>
      <c r="H94" s="403">
        <f t="shared" si="26"/>
        <v>0.6762847480089722</v>
      </c>
      <c r="I94" s="403">
        <f t="shared" si="18"/>
        <v>-4.1073338427457501E-2</v>
      </c>
      <c r="J94" s="375">
        <f t="shared" si="19"/>
        <v>1.0410733384274575</v>
      </c>
      <c r="L94" s="385">
        <v>-1.2999999999999998</v>
      </c>
      <c r="M94" s="401">
        <f t="shared" si="27"/>
        <v>2.6038071022749243E-5</v>
      </c>
      <c r="N94" s="386">
        <f t="shared" si="28"/>
        <v>3.6041097425651925E-2</v>
      </c>
      <c r="O94" s="401">
        <f t="shared" si="29"/>
        <v>0.63742167826918739</v>
      </c>
      <c r="P94" s="386">
        <f t="shared" si="30"/>
        <v>-3.2270192309207885E-2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4.071471505747204E-2</v>
      </c>
      <c r="C95" s="386">
        <f t="shared" si="23"/>
        <v>0.65274084674510924</v>
      </c>
      <c r="D95" s="401">
        <f t="shared" si="24"/>
        <v>0.30356420612553114</v>
      </c>
      <c r="E95" s="386">
        <f t="shared" si="20"/>
        <v>0.61584662541263324</v>
      </c>
      <c r="F95" s="401">
        <f t="shared" si="21"/>
        <v>0.78384648664653811</v>
      </c>
      <c r="G95" s="403">
        <f t="shared" si="25"/>
        <v>0.29694083439387337</v>
      </c>
      <c r="H95" s="403">
        <f t="shared" si="26"/>
        <v>0.70305916560612669</v>
      </c>
      <c r="I95" s="403">
        <f t="shared" si="18"/>
        <v>-3.7215233733143588E-2</v>
      </c>
      <c r="J95" s="375">
        <f t="shared" si="19"/>
        <v>1.0372152337331435</v>
      </c>
      <c r="L95" s="385">
        <v>-1.2749999999999999</v>
      </c>
      <c r="M95" s="401">
        <f t="shared" si="27"/>
        <v>3.3048823741166355E-5</v>
      </c>
      <c r="N95" s="386">
        <f t="shared" si="28"/>
        <v>4.071471505747204E-2</v>
      </c>
      <c r="O95" s="401">
        <f t="shared" si="29"/>
        <v>0.65274084674510924</v>
      </c>
      <c r="P95" s="386">
        <f t="shared" si="30"/>
        <v>-2.9238985565337793E-2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4.5867839325820836E-2</v>
      </c>
      <c r="C96" s="386">
        <f t="shared" si="23"/>
        <v>0.66701846322993663</v>
      </c>
      <c r="D96" s="401">
        <f t="shared" si="24"/>
        <v>0.28459323415115179</v>
      </c>
      <c r="E96" s="386">
        <f t="shared" si="20"/>
        <v>0.63160501431841798</v>
      </c>
      <c r="F96" s="401">
        <f t="shared" si="21"/>
        <v>0.8039036847690948</v>
      </c>
      <c r="G96" s="403">
        <f t="shared" si="25"/>
        <v>0.2709111436928161</v>
      </c>
      <c r="H96" s="403">
        <f t="shared" si="26"/>
        <v>0.7290888563071839</v>
      </c>
      <c r="I96" s="403">
        <f t="shared" si="18"/>
        <v>-3.2604990604780552E-2</v>
      </c>
      <c r="J96" s="375">
        <f t="shared" si="19"/>
        <v>1.0326049906047805</v>
      </c>
      <c r="L96" s="385">
        <v>-1.25</v>
      </c>
      <c r="M96" s="401">
        <f t="shared" si="27"/>
        <v>4.1821146202714043E-5</v>
      </c>
      <c r="N96" s="386">
        <f t="shared" si="28"/>
        <v>4.5867839325820836E-2</v>
      </c>
      <c r="O96" s="401">
        <f t="shared" si="29"/>
        <v>0.66701846322993663</v>
      </c>
      <c r="P96" s="386">
        <f t="shared" si="30"/>
        <v>-2.5616844340873204E-2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5.1531602597421344E-2</v>
      </c>
      <c r="C97" s="386">
        <f t="shared" si="23"/>
        <v>0.68017912330316066</v>
      </c>
      <c r="D97" s="401">
        <f t="shared" si="24"/>
        <v>0.2661579895312145</v>
      </c>
      <c r="E97" s="386">
        <f t="shared" si="20"/>
        <v>0.64613431426651446</v>
      </c>
      <c r="F97" s="401">
        <f t="shared" si="21"/>
        <v>0.82239650464956171</v>
      </c>
      <c r="G97" s="403">
        <f t="shared" si="25"/>
        <v>0.24570634418458837</v>
      </c>
      <c r="H97" s="403">
        <f t="shared" si="26"/>
        <v>0.75429365581541163</v>
      </c>
      <c r="I97" s="403">
        <f t="shared" si="18"/>
        <v>-2.7192754602450922E-2</v>
      </c>
      <c r="J97" s="375">
        <f t="shared" si="19"/>
        <v>1.0271927546024509</v>
      </c>
      <c r="L97" s="385">
        <v>-1.2249999999999999</v>
      </c>
      <c r="M97" s="401">
        <f t="shared" si="27"/>
        <v>5.2763060684801744E-5</v>
      </c>
      <c r="N97" s="386">
        <f t="shared" si="28"/>
        <v>5.1531602597421344E-2</v>
      </c>
      <c r="O97" s="401">
        <f t="shared" si="29"/>
        <v>0.68017912330316066</v>
      </c>
      <c r="P97" s="386">
        <f t="shared" si="30"/>
        <v>-2.1364599373582122E-2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5.7736791562428058E-2</v>
      </c>
      <c r="C98" s="386">
        <f t="shared" si="23"/>
        <v>0.69215279546622865</v>
      </c>
      <c r="D98" s="401">
        <f t="shared" si="24"/>
        <v>0.24830613776125313</v>
      </c>
      <c r="E98" s="386">
        <f t="shared" si="20"/>
        <v>0.65935608652770694</v>
      </c>
      <c r="F98" s="401">
        <f t="shared" si="21"/>
        <v>0.83922510986799947</v>
      </c>
      <c r="G98" s="403">
        <f t="shared" si="25"/>
        <v>0.2213978716906706</v>
      </c>
      <c r="H98" s="403">
        <f t="shared" si="26"/>
        <v>0.7786021283093294</v>
      </c>
      <c r="I98" s="403">
        <f t="shared" si="18"/>
        <v>-2.0929855782477452E-2</v>
      </c>
      <c r="J98" s="375">
        <f t="shared" si="19"/>
        <v>1.0209298557824775</v>
      </c>
      <c r="L98" s="385">
        <v>-1.2</v>
      </c>
      <c r="M98" s="401">
        <f t="shared" si="27"/>
        <v>6.6368132071059627E-5</v>
      </c>
      <c r="N98" s="386">
        <f t="shared" si="28"/>
        <v>5.7736791562428058E-2</v>
      </c>
      <c r="O98" s="401">
        <f t="shared" si="29"/>
        <v>0.69215279546622865</v>
      </c>
      <c r="P98" s="386">
        <f t="shared" si="30"/>
        <v>-1.6444012027350144E-2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6.4513496187932673E-2</v>
      </c>
      <c r="C99" s="386">
        <f t="shared" si="23"/>
        <v>0.70287535020804337</v>
      </c>
      <c r="D99" s="401">
        <f t="shared" si="24"/>
        <v>0.23107905928888195</v>
      </c>
      <c r="E99" s="386">
        <f t="shared" si="20"/>
        <v>0.67119854255301759</v>
      </c>
      <c r="F99" s="401">
        <f t="shared" si="21"/>
        <v>0.85429812832042062</v>
      </c>
      <c r="G99" s="403">
        <f t="shared" si="25"/>
        <v>0.19804822411231376</v>
      </c>
      <c r="H99" s="403">
        <f t="shared" si="26"/>
        <v>0.80195177588768618</v>
      </c>
      <c r="I99" s="403">
        <f t="shared" si="18"/>
        <v>-1.3769329819380973E-2</v>
      </c>
      <c r="J99" s="375">
        <f t="shared" si="19"/>
        <v>1.0137693298193811</v>
      </c>
      <c r="L99" s="385">
        <v>-1.1749999999999998</v>
      </c>
      <c r="M99" s="401">
        <f t="shared" si="27"/>
        <v>8.3231219906665377E-5</v>
      </c>
      <c r="N99" s="386">
        <f t="shared" si="28"/>
        <v>6.4513496187932673E-2</v>
      </c>
      <c r="O99" s="401">
        <f t="shared" si="29"/>
        <v>0.70287535020804337</v>
      </c>
      <c r="P99" s="386">
        <f t="shared" si="30"/>
        <v>-1.0818183723368693E-2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7.1890732010359781E-2</v>
      </c>
      <c r="C100" s="386">
        <f t="shared" si="23"/>
        <v>0.71228904101065771</v>
      </c>
      <c r="D100" s="401">
        <f t="shared" si="24"/>
        <v>0.21451180553770949</v>
      </c>
      <c r="E100" s="386">
        <f t="shared" si="20"/>
        <v>0.68159707016860749</v>
      </c>
      <c r="F100" s="401">
        <f t="shared" si="21"/>
        <v>0.86753332195701127</v>
      </c>
      <c r="G100" s="403">
        <f t="shared" si="25"/>
        <v>0.17571085038767417</v>
      </c>
      <c r="H100" s="403">
        <f t="shared" si="26"/>
        <v>0.8242891496123258</v>
      </c>
      <c r="I100" s="403">
        <f t="shared" si="18"/>
        <v>-5.6664668345549384E-3</v>
      </c>
      <c r="J100" s="375">
        <f t="shared" si="19"/>
        <v>1.005666466834555</v>
      </c>
      <c r="L100" s="385">
        <v>-1.1499999999999999</v>
      </c>
      <c r="M100" s="401">
        <f t="shared" si="27"/>
        <v>1.040666339362506E-4</v>
      </c>
      <c r="N100" s="386">
        <f t="shared" si="28"/>
        <v>7.1890732010359781E-2</v>
      </c>
      <c r="O100" s="401">
        <f t="shared" si="29"/>
        <v>0.71228904101065771</v>
      </c>
      <c r="P100" s="386">
        <f t="shared" si="30"/>
        <v>-4.4519871397304261E-3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7.9896039146965303E-2</v>
      </c>
      <c r="C101" s="386">
        <f t="shared" si="23"/>
        <v>0.72034293435211638</v>
      </c>
      <c r="D101" s="401">
        <f t="shared" si="24"/>
        <v>0.19863312530057142</v>
      </c>
      <c r="E101" s="386">
        <f t="shared" si="20"/>
        <v>0.69049470372165411</v>
      </c>
      <c r="F101" s="401">
        <f t="shared" si="21"/>
        <v>0.87885818518143988</v>
      </c>
      <c r="G101" s="403">
        <f t="shared" si="25"/>
        <v>0.15443013580735665</v>
      </c>
      <c r="H101" s="403">
        <f t="shared" si="26"/>
        <v>0.84556986419264335</v>
      </c>
      <c r="I101" s="403">
        <f t="shared" si="18"/>
        <v>3.4206167365695337E-3</v>
      </c>
      <c r="J101" s="375">
        <f t="shared" si="19"/>
        <v>0.99657938326343043</v>
      </c>
      <c r="L101" s="385">
        <v>-1.125</v>
      </c>
      <c r="M101" s="401">
        <f t="shared" si="27"/>
        <v>1.2972895347834745E-4</v>
      </c>
      <c r="N101" s="386">
        <f t="shared" si="28"/>
        <v>7.9896039146965303E-2</v>
      </c>
      <c r="O101" s="401">
        <f t="shared" si="29"/>
        <v>0.72034293435211638</v>
      </c>
      <c r="P101" s="386">
        <f t="shared" si="30"/>
        <v>2.6874844882684851E-3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8.8555062143294949E-2</v>
      </c>
      <c r="C102" s="386">
        <f t="shared" si="23"/>
        <v>0.72699328632145677</v>
      </c>
      <c r="D102" s="401">
        <f t="shared" si="24"/>
        <v>0.1834655585883227</v>
      </c>
      <c r="E102" s="386">
        <f t="shared" si="20"/>
        <v>0.6978425356632858</v>
      </c>
      <c r="F102" s="401">
        <f t="shared" si="21"/>
        <v>0.88821046871154474</v>
      </c>
      <c r="G102" s="403">
        <f t="shared" si="25"/>
        <v>0.13424148017890727</v>
      </c>
      <c r="H102" s="403">
        <f t="shared" si="26"/>
        <v>0.86575851982109275</v>
      </c>
      <c r="I102" s="403">
        <f t="shared" si="18"/>
        <v>1.3530388767745779E-2</v>
      </c>
      <c r="J102" s="375">
        <f t="shared" si="19"/>
        <v>0.98646961123225418</v>
      </c>
      <c r="L102" s="385">
        <v>-1.0999999999999999</v>
      </c>
      <c r="M102" s="401">
        <f t="shared" si="27"/>
        <v>1.6123677711110673E-4</v>
      </c>
      <c r="N102" s="386">
        <f t="shared" si="28"/>
        <v>8.8555062143294949E-2</v>
      </c>
      <c r="O102" s="401">
        <f t="shared" si="29"/>
        <v>0.72699328632145677</v>
      </c>
      <c r="P102" s="386">
        <f t="shared" si="30"/>
        <v>1.0630454311004373E-2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9.7891115481639757E-2</v>
      </c>
      <c r="C103" s="386">
        <f t="shared" si="23"/>
        <v>0.73220386395910564</v>
      </c>
      <c r="D103" s="401">
        <f t="shared" si="24"/>
        <v>0.16902559399135658</v>
      </c>
      <c r="E103" s="386">
        <f t="shared" si="20"/>
        <v>0.70360006758727278</v>
      </c>
      <c r="F103" s="401">
        <f t="shared" si="21"/>
        <v>0.89553862637961446</v>
      </c>
      <c r="G103" s="403">
        <f t="shared" si="25"/>
        <v>0.1151714639776369</v>
      </c>
      <c r="H103" s="403">
        <f t="shared" si="26"/>
        <v>0.88482853602236311</v>
      </c>
      <c r="I103" s="403">
        <f t="shared" si="18"/>
        <v>2.4697300917667094E-2</v>
      </c>
      <c r="J103" s="375">
        <f t="shared" si="19"/>
        <v>0.97530269908233291</v>
      </c>
      <c r="L103" s="385">
        <v>-1.075</v>
      </c>
      <c r="M103" s="401">
        <f t="shared" si="27"/>
        <v>1.997996701705862E-4</v>
      </c>
      <c r="N103" s="386">
        <f t="shared" si="28"/>
        <v>9.7891115481639757E-2</v>
      </c>
      <c r="O103" s="401">
        <f t="shared" si="29"/>
        <v>0.73220386395910564</v>
      </c>
      <c r="P103" s="386">
        <f t="shared" si="30"/>
        <v>1.9403990049143616E-2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0.10792474023485388</v>
      </c>
      <c r="C104" s="386">
        <f t="shared" si="23"/>
        <v>0.73594620986989201</v>
      </c>
      <c r="D104" s="401">
        <f t="shared" si="24"/>
        <v>0.1553238846885836</v>
      </c>
      <c r="E104" s="386">
        <f t="shared" si="20"/>
        <v>0.7077354992053474</v>
      </c>
      <c r="F104" s="401">
        <f t="shared" si="21"/>
        <v>0.90080218293872183</v>
      </c>
      <c r="G104" s="403">
        <f t="shared" si="25"/>
        <v>9.7238096410691713E-2</v>
      </c>
      <c r="H104" s="403">
        <f t="shared" si="26"/>
        <v>0.9027619035893083</v>
      </c>
      <c r="I104" s="403">
        <f t="shared" si="18"/>
        <v>3.6951184101116842E-2</v>
      </c>
      <c r="J104" s="375">
        <f t="shared" si="19"/>
        <v>0.96304881589888314</v>
      </c>
      <c r="L104" s="385">
        <v>-1.0499999999999998</v>
      </c>
      <c r="M104" s="401">
        <f t="shared" si="27"/>
        <v>2.4684857226403567E-4</v>
      </c>
      <c r="N104" s="386">
        <f t="shared" si="28"/>
        <v>0.10792474023485388</v>
      </c>
      <c r="O104" s="401">
        <f t="shared" si="29"/>
        <v>0.73594620986989201</v>
      </c>
      <c r="P104" s="386">
        <f t="shared" si="30"/>
        <v>2.9031529031953537E-2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0.11867325793984168</v>
      </c>
      <c r="C105" s="386">
        <f t="shared" si="23"/>
        <v>0.73819984902587243</v>
      </c>
      <c r="D105" s="401">
        <f t="shared" si="24"/>
        <v>0.14236551744257658</v>
      </c>
      <c r="E105" s="386">
        <f t="shared" si="20"/>
        <v>0.71022595413209211</v>
      </c>
      <c r="F105" s="401">
        <f t="shared" si="21"/>
        <v>0.90397202144059297</v>
      </c>
      <c r="G105" s="403">
        <f t="shared" si="25"/>
        <v>8.045113827842558E-2</v>
      </c>
      <c r="H105" s="403">
        <f t="shared" si="26"/>
        <v>0.91954886172157446</v>
      </c>
      <c r="I105" s="403">
        <f t="shared" si="18"/>
        <v>5.0316647800558667E-2</v>
      </c>
      <c r="J105" s="375">
        <f t="shared" si="19"/>
        <v>0.94968335219944133</v>
      </c>
      <c r="L105" s="385">
        <v>-1.0249999999999999</v>
      </c>
      <c r="M105" s="401">
        <f t="shared" si="27"/>
        <v>3.0406991406112249E-4</v>
      </c>
      <c r="N105" s="386">
        <f t="shared" si="28"/>
        <v>0.11867325793984168</v>
      </c>
      <c r="O105" s="401">
        <f t="shared" si="29"/>
        <v>0.73819984902587243</v>
      </c>
      <c r="P105" s="386">
        <f t="shared" si="30"/>
        <v>3.9532406252939231E-2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0.1301503282655509</v>
      </c>
      <c r="C106" s="386">
        <f t="shared" si="23"/>
        <v>0.73895243698678725</v>
      </c>
      <c r="D106" s="401">
        <f t="shared" si="24"/>
        <v>0.1301503282655509</v>
      </c>
      <c r="E106" s="386">
        <f t="shared" si="20"/>
        <v>0.71105764167940211</v>
      </c>
      <c r="F106" s="401">
        <f t="shared" si="21"/>
        <v>0.90503058916678591</v>
      </c>
      <c r="G106" s="403">
        <f t="shared" si="25"/>
        <v>6.4812491660901403E-2</v>
      </c>
      <c r="H106" s="403">
        <f t="shared" si="26"/>
        <v>0.93518750833909858</v>
      </c>
      <c r="I106" s="403">
        <f t="shared" si="18"/>
        <v>6.4812491660901403E-2</v>
      </c>
      <c r="J106" s="375">
        <f t="shared" si="19"/>
        <v>0.93518750833909858</v>
      </c>
      <c r="L106" s="385">
        <v>-1</v>
      </c>
      <c r="M106" s="401">
        <f t="shared" si="27"/>
        <v>3.7344367066216577E-4</v>
      </c>
      <c r="N106" s="386">
        <f t="shared" si="28"/>
        <v>0.1301503282655509</v>
      </c>
      <c r="O106" s="401">
        <f t="shared" si="29"/>
        <v>0.73895243698678725</v>
      </c>
      <c r="P106" s="386">
        <f t="shared" si="30"/>
        <v>5.0921392076034563E-2</v>
      </c>
      <c r="Q106" s="403">
        <f>$B$14*P26</f>
        <v>-5.0924596666550222E-5</v>
      </c>
      <c r="R106" s="403">
        <f>$B$14*P106</f>
        <v>6.4812491660901403E-2</v>
      </c>
      <c r="S106" s="371">
        <f>$B$14*P186</f>
        <v>6.4812491660901403E-2</v>
      </c>
      <c r="T106" s="403">
        <f>1-(Q106+R106+S106)</f>
        <v>0.87042594127486372</v>
      </c>
      <c r="U106" s="610">
        <f>1-T106</f>
        <v>0.12957405872513628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0.14236551744257658</v>
      </c>
      <c r="C107" s="386">
        <f t="shared" si="23"/>
        <v>0.73819984902587243</v>
      </c>
      <c r="D107" s="401">
        <f t="shared" si="24"/>
        <v>0.11867325793984168</v>
      </c>
      <c r="E107" s="386">
        <f t="shared" si="20"/>
        <v>0.71022595413209211</v>
      </c>
      <c r="F107" s="401">
        <f t="shared" si="21"/>
        <v>0.90397202144059297</v>
      </c>
      <c r="G107" s="403">
        <f t="shared" si="25"/>
        <v>5.0316647800558487E-2</v>
      </c>
      <c r="H107" s="403">
        <f t="shared" si="26"/>
        <v>0.94968335219944156</v>
      </c>
      <c r="I107" s="403">
        <f t="shared" si="18"/>
        <v>8.0451138278425732E-2</v>
      </c>
      <c r="J107" s="375">
        <f t="shared" si="19"/>
        <v>0.91954886172157424</v>
      </c>
      <c r="L107" s="385">
        <v>-0.97500000000000009</v>
      </c>
      <c r="M107" s="401">
        <f t="shared" si="27"/>
        <v>4.5728554645091402E-4</v>
      </c>
      <c r="N107" s="386">
        <f t="shared" si="28"/>
        <v>0.14236551744257658</v>
      </c>
      <c r="O107" s="401">
        <f t="shared" si="29"/>
        <v>0.73819984902587243</v>
      </c>
      <c r="P107" s="386">
        <f t="shared" si="30"/>
        <v>6.32082465934624E-2</v>
      </c>
      <c r="Q107" s="403">
        <f t="shared" ref="Q107:Q170" si="33">$B$14*P27</f>
        <v>-6.2355761529947861E-5</v>
      </c>
      <c r="R107" s="403">
        <f t="shared" ref="R107:R170" si="34">$B$14*P107</f>
        <v>8.045113827842558E-2</v>
      </c>
      <c r="S107" s="371">
        <f t="shared" ref="S107:S170" si="35">$B$14*P187</f>
        <v>5.0316647800558487E-2</v>
      </c>
      <c r="T107" s="403">
        <f t="shared" ref="T107:T170" si="36">1-(Q107+R107+S107)</f>
        <v>0.86929456968254581</v>
      </c>
      <c r="U107" s="610">
        <f t="shared" ref="U107:U170" si="37">1-T107</f>
        <v>0.13070543031745419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0.15532388468858371</v>
      </c>
      <c r="C108" s="386">
        <f t="shared" si="23"/>
        <v>0.73594620986989212</v>
      </c>
      <c r="D108" s="401">
        <f t="shared" si="24"/>
        <v>0.10792474023485371</v>
      </c>
      <c r="E108" s="386">
        <f t="shared" si="20"/>
        <v>0.70773549920534751</v>
      </c>
      <c r="F108" s="401">
        <f t="shared" si="21"/>
        <v>0.90080218293872194</v>
      </c>
      <c r="G108" s="403">
        <f t="shared" si="25"/>
        <v>3.695118410111662E-2</v>
      </c>
      <c r="H108" s="403">
        <f t="shared" si="26"/>
        <v>0.96304881589888336</v>
      </c>
      <c r="I108" s="403">
        <f t="shared" si="18"/>
        <v>9.7238096410691852E-2</v>
      </c>
      <c r="J108" s="375">
        <f t="shared" si="19"/>
        <v>0.90276190358930819</v>
      </c>
      <c r="L108" s="385">
        <v>-0.94999999999999973</v>
      </c>
      <c r="M108" s="401">
        <f t="shared" si="27"/>
        <v>5.5829344211388854E-4</v>
      </c>
      <c r="N108" s="386">
        <f t="shared" si="28"/>
        <v>0.15532388468858371</v>
      </c>
      <c r="O108" s="401">
        <f t="shared" si="29"/>
        <v>0.73594620986989212</v>
      </c>
      <c r="P108" s="386">
        <f t="shared" si="30"/>
        <v>7.6397297884523638E-2</v>
      </c>
      <c r="Q108" s="403">
        <f t="shared" si="33"/>
        <v>-7.6126619903666657E-5</v>
      </c>
      <c r="R108" s="403">
        <f t="shared" si="34"/>
        <v>9.7238096410691838E-2</v>
      </c>
      <c r="S108" s="371">
        <f t="shared" si="35"/>
        <v>3.6951184101116849E-2</v>
      </c>
      <c r="T108" s="403">
        <f t="shared" si="36"/>
        <v>0.86588684610809497</v>
      </c>
      <c r="U108" s="610">
        <f t="shared" si="37"/>
        <v>0.13411315389190503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0.16902559399135669</v>
      </c>
      <c r="C109" s="386">
        <f t="shared" si="23"/>
        <v>0.73220386395910564</v>
      </c>
      <c r="D109" s="401">
        <f t="shared" si="24"/>
        <v>9.7891115481639646E-2</v>
      </c>
      <c r="E109" s="386">
        <f t="shared" si="20"/>
        <v>0.70360006758727278</v>
      </c>
      <c r="F109" s="401">
        <f t="shared" si="21"/>
        <v>0.89553862637961446</v>
      </c>
      <c r="G109" s="403">
        <f t="shared" si="25"/>
        <v>2.4697300917666951E-2</v>
      </c>
      <c r="H109" s="403">
        <f t="shared" si="26"/>
        <v>0.97530269908233302</v>
      </c>
      <c r="I109" s="403">
        <f t="shared" si="18"/>
        <v>0.11517146397763703</v>
      </c>
      <c r="J109" s="375">
        <f t="shared" si="19"/>
        <v>0.884828536022363</v>
      </c>
      <c r="L109" s="385">
        <v>-0.92499999999999982</v>
      </c>
      <c r="M109" s="401">
        <f t="shared" si="27"/>
        <v>6.795982971297132E-4</v>
      </c>
      <c r="N109" s="386">
        <f t="shared" si="28"/>
        <v>0.16902559399135669</v>
      </c>
      <c r="O109" s="401">
        <f t="shared" si="29"/>
        <v>0.73220386395910564</v>
      </c>
      <c r="P109" s="386">
        <f t="shared" si="30"/>
        <v>9.0487051537228136E-2</v>
      </c>
      <c r="Q109" s="403">
        <f t="shared" si="33"/>
        <v>-9.2663624627103354E-5</v>
      </c>
      <c r="R109" s="403">
        <f t="shared" si="34"/>
        <v>0.11517146397763717</v>
      </c>
      <c r="S109" s="371">
        <f t="shared" si="35"/>
        <v>2.4697300917666951E-2</v>
      </c>
      <c r="T109" s="403">
        <f t="shared" si="36"/>
        <v>0.86022389872932292</v>
      </c>
      <c r="U109" s="610">
        <f t="shared" si="37"/>
        <v>0.13977610127067708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0.18346555858832281</v>
      </c>
      <c r="C110" s="386">
        <f t="shared" si="23"/>
        <v>0.72699328632145677</v>
      </c>
      <c r="D110" s="401">
        <f t="shared" si="24"/>
        <v>8.8555062143294838E-2</v>
      </c>
      <c r="E110" s="386">
        <f t="shared" si="20"/>
        <v>0.6978425356632858</v>
      </c>
      <c r="F110" s="401">
        <f t="shared" si="21"/>
        <v>0.88821046871154474</v>
      </c>
      <c r="G110" s="403">
        <f t="shared" si="25"/>
        <v>1.3530388767745778E-2</v>
      </c>
      <c r="H110" s="403">
        <f t="shared" si="26"/>
        <v>0.98646961123225418</v>
      </c>
      <c r="I110" s="403">
        <f t="shared" si="18"/>
        <v>0.13424148017890758</v>
      </c>
      <c r="J110" s="375">
        <f t="shared" si="19"/>
        <v>0.86575851982109242</v>
      </c>
      <c r="L110" s="385">
        <v>-0.89999999999999991</v>
      </c>
      <c r="M110" s="401">
        <f t="shared" si="27"/>
        <v>8.2481932927730428E-4</v>
      </c>
      <c r="N110" s="386">
        <f t="shared" si="28"/>
        <v>0.18346555858832281</v>
      </c>
      <c r="O110" s="401">
        <f t="shared" si="29"/>
        <v>0.72699328632145677</v>
      </c>
      <c r="P110" s="386">
        <f t="shared" si="30"/>
        <v>0.1054698387592017</v>
      </c>
      <c r="Q110" s="403">
        <f t="shared" si="33"/>
        <v>-1.1245962830034537E-4</v>
      </c>
      <c r="R110" s="403">
        <f t="shared" si="34"/>
        <v>0.13424148017890758</v>
      </c>
      <c r="S110" s="371">
        <f t="shared" si="35"/>
        <v>1.3530388767745672E-2</v>
      </c>
      <c r="T110" s="403">
        <f t="shared" si="36"/>
        <v>0.85234059068164703</v>
      </c>
      <c r="U110" s="610">
        <f t="shared" si="37"/>
        <v>0.14765940931835297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0.19863312530057142</v>
      </c>
      <c r="C111" s="386">
        <f t="shared" si="23"/>
        <v>0.72034293435211638</v>
      </c>
      <c r="D111" s="401">
        <f t="shared" si="24"/>
        <v>7.9896039146965303E-2</v>
      </c>
      <c r="E111" s="386">
        <f t="shared" si="20"/>
        <v>0.69049470372165411</v>
      </c>
      <c r="F111" s="401">
        <f t="shared" si="21"/>
        <v>0.87885818518143988</v>
      </c>
      <c r="G111" s="403">
        <f t="shared" si="25"/>
        <v>3.4206167365695276E-3</v>
      </c>
      <c r="H111" s="403">
        <f t="shared" si="26"/>
        <v>0.99657938326343043</v>
      </c>
      <c r="I111" s="403">
        <f t="shared" si="18"/>
        <v>0.15443013580735668</v>
      </c>
      <c r="J111" s="375">
        <f t="shared" si="19"/>
        <v>0.84556986419264335</v>
      </c>
      <c r="L111" s="385">
        <v>-0.875</v>
      </c>
      <c r="M111" s="401">
        <f t="shared" si="27"/>
        <v>9.9812360557688384E-4</v>
      </c>
      <c r="N111" s="386">
        <f t="shared" si="28"/>
        <v>0.19863312530057142</v>
      </c>
      <c r="O111" s="401">
        <f t="shared" si="29"/>
        <v>0.72034293435211638</v>
      </c>
      <c r="P111" s="386">
        <f t="shared" si="30"/>
        <v>0.12133151021171998</v>
      </c>
      <c r="Q111" s="403">
        <f t="shared" si="33"/>
        <v>-1.3608194537343719E-4</v>
      </c>
      <c r="R111" s="403">
        <f t="shared" si="34"/>
        <v>0.15443013580735668</v>
      </c>
      <c r="S111" s="371">
        <f t="shared" si="35"/>
        <v>3.4206167365695276E-3</v>
      </c>
      <c r="T111" s="403">
        <f t="shared" si="36"/>
        <v>0.84228532940144718</v>
      </c>
      <c r="U111" s="610">
        <f t="shared" si="37"/>
        <v>0.15771467059855282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0.21451180553770949</v>
      </c>
      <c r="C112" s="386">
        <f t="shared" si="23"/>
        <v>0.71228904101065771</v>
      </c>
      <c r="D112" s="401">
        <f t="shared" si="24"/>
        <v>7.1890732010359781E-2</v>
      </c>
      <c r="E112" s="386">
        <f t="shared" si="20"/>
        <v>0.68159707016860749</v>
      </c>
      <c r="F112" s="401">
        <f t="shared" si="21"/>
        <v>0.86753332195701127</v>
      </c>
      <c r="G112" s="403">
        <f t="shared" si="25"/>
        <v>-5.6664668345550581E-3</v>
      </c>
      <c r="H112" s="403">
        <f t="shared" si="26"/>
        <v>1.005666466834555</v>
      </c>
      <c r="I112" s="403">
        <f t="shared" si="18"/>
        <v>0.17571085038767431</v>
      </c>
      <c r="J112" s="375">
        <f t="shared" si="19"/>
        <v>0.82428914961232569</v>
      </c>
      <c r="L112" s="385">
        <v>-0.85000000000000009</v>
      </c>
      <c r="M112" s="401">
        <f t="shared" si="27"/>
        <v>1.2042897757996718E-3</v>
      </c>
      <c r="N112" s="386">
        <f t="shared" si="28"/>
        <v>0.21451180553770949</v>
      </c>
      <c r="O112" s="401">
        <f t="shared" si="29"/>
        <v>0.71228904101065771</v>
      </c>
      <c r="P112" s="386">
        <f t="shared" si="30"/>
        <v>0.13805118234640892</v>
      </c>
      <c r="Q112" s="403">
        <f t="shared" si="33"/>
        <v>-1.6418096325162166E-4</v>
      </c>
      <c r="R112" s="403">
        <f t="shared" si="34"/>
        <v>0.17571085038767417</v>
      </c>
      <c r="S112" s="371">
        <f t="shared" si="35"/>
        <v>-5.6664668345550581E-3</v>
      </c>
      <c r="T112" s="403">
        <f t="shared" si="36"/>
        <v>0.83011979741013253</v>
      </c>
      <c r="U112" s="610">
        <f t="shared" si="37"/>
        <v>0.16988020258986747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0.23107905928888217</v>
      </c>
      <c r="C113" s="386">
        <f t="shared" si="23"/>
        <v>0.70287535020804337</v>
      </c>
      <c r="D113" s="401">
        <f t="shared" si="24"/>
        <v>6.4513496187932562E-2</v>
      </c>
      <c r="E113" s="386">
        <f t="shared" si="20"/>
        <v>0.67119854255301759</v>
      </c>
      <c r="F113" s="401">
        <f t="shared" si="21"/>
        <v>0.85429812832042062</v>
      </c>
      <c r="G113" s="403">
        <f t="shared" si="25"/>
        <v>-1.3769329819381107E-2</v>
      </c>
      <c r="H113" s="403">
        <f t="shared" si="26"/>
        <v>1.0137693298193811</v>
      </c>
      <c r="I113" s="403">
        <f t="shared" si="18"/>
        <v>0.1980482241123139</v>
      </c>
      <c r="J113" s="375">
        <f t="shared" si="19"/>
        <v>0.80195177588768607</v>
      </c>
      <c r="L113" s="385">
        <v>-0.82499999999999973</v>
      </c>
      <c r="M113" s="401">
        <f t="shared" si="27"/>
        <v>1.4487756798656215E-3</v>
      </c>
      <c r="N113" s="386">
        <f t="shared" si="28"/>
        <v>0.23107905928888217</v>
      </c>
      <c r="O113" s="401">
        <f t="shared" si="29"/>
        <v>0.70287535020804337</v>
      </c>
      <c r="P113" s="386">
        <f t="shared" si="30"/>
        <v>0.1556010425081264</v>
      </c>
      <c r="Q113" s="403">
        <f t="shared" si="33"/>
        <v>-1.9749925788091453E-4</v>
      </c>
      <c r="R113" s="403">
        <f t="shared" si="34"/>
        <v>0.19804822411231404</v>
      </c>
      <c r="S113" s="371">
        <f t="shared" si="35"/>
        <v>-1.3769329819380966E-2</v>
      </c>
      <c r="T113" s="403">
        <f t="shared" si="36"/>
        <v>0.81591860496494784</v>
      </c>
      <c r="U113" s="610">
        <f t="shared" si="37"/>
        <v>0.18408139503505216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0.24830613776125332</v>
      </c>
      <c r="C114" s="386">
        <f t="shared" si="23"/>
        <v>0.69215279546622854</v>
      </c>
      <c r="D114" s="401">
        <f t="shared" si="24"/>
        <v>5.7736791562428058E-2</v>
      </c>
      <c r="E114" s="386">
        <f t="shared" si="20"/>
        <v>0.65935608652770683</v>
      </c>
      <c r="F114" s="401">
        <f t="shared" si="21"/>
        <v>0.83922510986799936</v>
      </c>
      <c r="G114" s="403">
        <f t="shared" si="25"/>
        <v>-2.0929855782477434E-2</v>
      </c>
      <c r="H114" s="403">
        <f t="shared" si="26"/>
        <v>1.0209298557824775</v>
      </c>
      <c r="I114" s="403">
        <f t="shared" si="18"/>
        <v>0.2213978716906711</v>
      </c>
      <c r="J114" s="375">
        <f t="shared" si="19"/>
        <v>0.77860212830932896</v>
      </c>
      <c r="L114" s="385">
        <v>-0.79999999999999982</v>
      </c>
      <c r="M114" s="401">
        <f t="shared" si="27"/>
        <v>1.7377894041047948E-3</v>
      </c>
      <c r="N114" s="386">
        <f t="shared" si="28"/>
        <v>0.24830613776125332</v>
      </c>
      <c r="O114" s="401">
        <f t="shared" si="29"/>
        <v>0.69215279546622854</v>
      </c>
      <c r="P114" s="386">
        <f t="shared" si="30"/>
        <v>0.17394621839483004</v>
      </c>
      <c r="Q114" s="403">
        <f t="shared" si="33"/>
        <v>-2.3688114938666052E-4</v>
      </c>
      <c r="R114" s="403">
        <f t="shared" si="34"/>
        <v>0.2213978716906711</v>
      </c>
      <c r="S114" s="371">
        <f t="shared" si="35"/>
        <v>-2.0929855782477434E-2</v>
      </c>
      <c r="T114" s="403">
        <f t="shared" si="36"/>
        <v>0.79976886524119295</v>
      </c>
      <c r="U114" s="610">
        <f t="shared" si="37"/>
        <v>0.20023113475880705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0.26615798953121461</v>
      </c>
      <c r="C115" s="386">
        <f t="shared" si="23"/>
        <v>0.68017912330316055</v>
      </c>
      <c r="D115" s="401">
        <f t="shared" si="24"/>
        <v>5.1531602597421233E-2</v>
      </c>
      <c r="E115" s="386">
        <f t="shared" si="20"/>
        <v>0.64613431426651435</v>
      </c>
      <c r="F115" s="401">
        <f t="shared" si="21"/>
        <v>0.82239650464956149</v>
      </c>
      <c r="G115" s="403">
        <f t="shared" si="25"/>
        <v>-2.7192754602450922E-2</v>
      </c>
      <c r="H115" s="403">
        <f t="shared" si="26"/>
        <v>1.0271927546024509</v>
      </c>
      <c r="I115" s="403">
        <f t="shared" si="18"/>
        <v>0.24570634418458884</v>
      </c>
      <c r="J115" s="375">
        <f t="shared" si="19"/>
        <v>0.75429365581541119</v>
      </c>
      <c r="L115" s="385">
        <v>-0.77499999999999991</v>
      </c>
      <c r="M115" s="401">
        <f t="shared" si="27"/>
        <v>2.0783632090308202E-3</v>
      </c>
      <c r="N115" s="386">
        <f t="shared" si="28"/>
        <v>0.26615798953121461</v>
      </c>
      <c r="O115" s="401">
        <f t="shared" si="29"/>
        <v>0.68017912330316055</v>
      </c>
      <c r="P115" s="386">
        <f t="shared" si="30"/>
        <v>0.19304471664588574</v>
      </c>
      <c r="Q115" s="403">
        <f t="shared" si="33"/>
        <v>-2.8328261097500615E-4</v>
      </c>
      <c r="R115" s="403">
        <f t="shared" si="34"/>
        <v>0.24570634418458884</v>
      </c>
      <c r="S115" s="371">
        <f t="shared" si="35"/>
        <v>-2.719275460245103E-2</v>
      </c>
      <c r="T115" s="403">
        <f t="shared" si="36"/>
        <v>0.78176969302883714</v>
      </c>
      <c r="U115" s="610">
        <f t="shared" si="37"/>
        <v>0.21823030697116286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0.28459323415115179</v>
      </c>
      <c r="C116" s="386">
        <f t="shared" si="23"/>
        <v>0.66701846322993663</v>
      </c>
      <c r="D116" s="401">
        <f t="shared" si="24"/>
        <v>4.5867839325820836E-2</v>
      </c>
      <c r="E116" s="386">
        <f t="shared" si="20"/>
        <v>0.63160501431841798</v>
      </c>
      <c r="F116" s="401">
        <f t="shared" si="21"/>
        <v>0.8039036847690948</v>
      </c>
      <c r="G116" s="403">
        <f t="shared" si="25"/>
        <v>-3.2604990604780545E-2</v>
      </c>
      <c r="H116" s="403">
        <f t="shared" si="26"/>
        <v>1.0326049906047805</v>
      </c>
      <c r="I116" s="403">
        <f t="shared" si="18"/>
        <v>0.2709111436928161</v>
      </c>
      <c r="J116" s="375">
        <f t="shared" si="19"/>
        <v>0.7290888563071839</v>
      </c>
      <c r="L116" s="385">
        <v>-0.75</v>
      </c>
      <c r="M116" s="401">
        <f t="shared" si="27"/>
        <v>2.4784295840758475E-3</v>
      </c>
      <c r="N116" s="386">
        <f t="shared" si="28"/>
        <v>0.28459323415115179</v>
      </c>
      <c r="O116" s="401">
        <f t="shared" si="29"/>
        <v>0.66701846322993663</v>
      </c>
      <c r="P116" s="386">
        <f t="shared" si="30"/>
        <v>0.2128474343792412</v>
      </c>
      <c r="Q116" s="403">
        <f t="shared" si="33"/>
        <v>-3.377814195726004E-4</v>
      </c>
      <c r="R116" s="403">
        <f t="shared" si="34"/>
        <v>0.2709111436928161</v>
      </c>
      <c r="S116" s="371">
        <f t="shared" si="35"/>
        <v>-3.2604990604780545E-2</v>
      </c>
      <c r="T116" s="403">
        <f t="shared" si="36"/>
        <v>0.76203162833153704</v>
      </c>
      <c r="U116" s="610">
        <f t="shared" si="37"/>
        <v>0.23796837166846296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0.30356420612553114</v>
      </c>
      <c r="C117" s="386">
        <f t="shared" si="23"/>
        <v>0.65274084674510924</v>
      </c>
      <c r="D117" s="401">
        <f t="shared" si="24"/>
        <v>4.071471505747204E-2</v>
      </c>
      <c r="E117" s="386">
        <f t="shared" si="20"/>
        <v>0.61584662541263324</v>
      </c>
      <c r="F117" s="401">
        <f t="shared" si="21"/>
        <v>0.78384648664653811</v>
      </c>
      <c r="G117" s="403">
        <f t="shared" si="25"/>
        <v>-3.7215233733143629E-2</v>
      </c>
      <c r="H117" s="403">
        <f t="shared" si="26"/>
        <v>1.0372152337331437</v>
      </c>
      <c r="I117" s="403">
        <f t="shared" si="18"/>
        <v>0.29694083439387353</v>
      </c>
      <c r="J117" s="375">
        <f t="shared" si="19"/>
        <v>0.70305916560612647</v>
      </c>
      <c r="L117" s="385">
        <v>-0.72500000000000009</v>
      </c>
      <c r="M117" s="401">
        <f t="shared" si="27"/>
        <v>2.9468985044633911E-3</v>
      </c>
      <c r="N117" s="386">
        <f t="shared" si="28"/>
        <v>0.30356420612553114</v>
      </c>
      <c r="O117" s="401">
        <f t="shared" si="29"/>
        <v>0.65274084674510924</v>
      </c>
      <c r="P117" s="386">
        <f t="shared" si="30"/>
        <v>0.23329824643475183</v>
      </c>
      <c r="Q117" s="403">
        <f t="shared" si="33"/>
        <v>-4.015874097551189E-4</v>
      </c>
      <c r="R117" s="403">
        <f t="shared" si="34"/>
        <v>0.29694083439387331</v>
      </c>
      <c r="S117" s="371">
        <f t="shared" si="35"/>
        <v>-3.7215233733143629E-2</v>
      </c>
      <c r="T117" s="403">
        <f t="shared" si="36"/>
        <v>0.74067598674902535</v>
      </c>
      <c r="U117" s="610">
        <f t="shared" si="37"/>
        <v>0.25932401325097465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0.32301707105781435</v>
      </c>
      <c r="C118" s="386">
        <f t="shared" si="23"/>
        <v>0.63742167826918705</v>
      </c>
      <c r="D118" s="401">
        <f t="shared" si="24"/>
        <v>3.6041097425651869E-2</v>
      </c>
      <c r="E118" s="386">
        <f t="shared" si="20"/>
        <v>0.5989436573269149</v>
      </c>
      <c r="F118" s="401">
        <f t="shared" si="21"/>
        <v>0.76233247390186898</v>
      </c>
      <c r="G118" s="403">
        <f t="shared" si="25"/>
        <v>-4.1073338427457542E-2</v>
      </c>
      <c r="H118" s="403">
        <f t="shared" si="26"/>
        <v>1.0410733384274575</v>
      </c>
      <c r="I118" s="403">
        <f t="shared" si="18"/>
        <v>0.32371525199102813</v>
      </c>
      <c r="J118" s="375">
        <f t="shared" si="19"/>
        <v>0.67628474800897187</v>
      </c>
      <c r="L118" s="385">
        <v>-0.69999999999999973</v>
      </c>
      <c r="M118" s="401">
        <f t="shared" si="27"/>
        <v>3.4937347745464531E-3</v>
      </c>
      <c r="N118" s="386">
        <f t="shared" si="28"/>
        <v>0.32301707105781435</v>
      </c>
      <c r="O118" s="401">
        <f t="shared" si="29"/>
        <v>0.63742167826918705</v>
      </c>
      <c r="P118" s="386">
        <f t="shared" si="30"/>
        <v>0.25433416992933777</v>
      </c>
      <c r="Q118" s="403">
        <f t="shared" si="33"/>
        <v>-4.7605266367448264E-4</v>
      </c>
      <c r="R118" s="403">
        <f t="shared" si="34"/>
        <v>0.32371525199102835</v>
      </c>
      <c r="S118" s="371">
        <f t="shared" si="35"/>
        <v>-4.1073338427457501E-2</v>
      </c>
      <c r="T118" s="403">
        <f t="shared" si="36"/>
        <v>0.71783413910010363</v>
      </c>
      <c r="U118" s="610">
        <f t="shared" si="37"/>
        <v>0.28216586089989637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0.34289201460065544</v>
      </c>
      <c r="C119" s="386">
        <f t="shared" si="23"/>
        <v>0.62114116157124732</v>
      </c>
      <c r="D119" s="401">
        <f t="shared" si="24"/>
        <v>3.1815830137783996E-2</v>
      </c>
      <c r="E119" s="386">
        <f t="shared" si="20"/>
        <v>0.58098606258554286</v>
      </c>
      <c r="F119" s="401">
        <f t="shared" si="21"/>
        <v>0.73947613765546094</v>
      </c>
      <c r="G119" s="403">
        <f t="shared" si="25"/>
        <v>-4.422985401237458E-2</v>
      </c>
      <c r="H119" s="403">
        <f t="shared" si="26"/>
        <v>1.0442298540123747</v>
      </c>
      <c r="I119" s="403">
        <f t="shared" si="18"/>
        <v>0.35114581205909445</v>
      </c>
      <c r="J119" s="375">
        <f t="shared" si="19"/>
        <v>0.64885418794090555</v>
      </c>
      <c r="L119" s="385">
        <v>-0.67499999999999982</v>
      </c>
      <c r="M119" s="401">
        <f t="shared" si="27"/>
        <v>4.1300341437996435E-3</v>
      </c>
      <c r="N119" s="386">
        <f t="shared" si="28"/>
        <v>0.34289201460065544</v>
      </c>
      <c r="O119" s="401">
        <f t="shared" si="29"/>
        <v>0.62114116157124732</v>
      </c>
      <c r="P119" s="386">
        <f t="shared" si="30"/>
        <v>0.275885606516582</v>
      </c>
      <c r="Q119" s="403">
        <f t="shared" si="33"/>
        <v>-5.6268143930300314E-4</v>
      </c>
      <c r="R119" s="403">
        <f t="shared" si="34"/>
        <v>0.35114581205909445</v>
      </c>
      <c r="S119" s="371">
        <f t="shared" si="35"/>
        <v>-4.422985401237458E-2</v>
      </c>
      <c r="T119" s="403">
        <f t="shared" si="36"/>
        <v>0.69364672339258315</v>
      </c>
      <c r="U119" s="610">
        <f t="shared" si="37"/>
        <v>0.30635327660741685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0.36312350364453128</v>
      </c>
      <c r="C120" s="386">
        <f t="shared" si="23"/>
        <v>0.60398368588586193</v>
      </c>
      <c r="D120" s="401">
        <f t="shared" si="24"/>
        <v>2.8008023531844894E-2</v>
      </c>
      <c r="E120" s="386">
        <f t="shared" si="20"/>
        <v>0.56206856344917933</v>
      </c>
      <c r="F120" s="401">
        <f t="shared" si="21"/>
        <v>0.71539803992415973</v>
      </c>
      <c r="G120" s="403">
        <f t="shared" si="25"/>
        <v>-4.6735569552936215E-2</v>
      </c>
      <c r="H120" s="403">
        <f t="shared" si="26"/>
        <v>1.0467355695529361</v>
      </c>
      <c r="I120" s="403">
        <f t="shared" si="18"/>
        <v>0.37913591620815684</v>
      </c>
      <c r="J120" s="375">
        <f t="shared" si="19"/>
        <v>0.6208640837918431</v>
      </c>
      <c r="L120" s="385">
        <v>-0.64999999999999991</v>
      </c>
      <c r="M120" s="401">
        <f t="shared" si="27"/>
        <v>4.8680966802872039E-3</v>
      </c>
      <c r="N120" s="386">
        <f t="shared" si="28"/>
        <v>0.36312350364453128</v>
      </c>
      <c r="O120" s="401">
        <f t="shared" si="29"/>
        <v>0.60398368588586193</v>
      </c>
      <c r="P120" s="386">
        <f t="shared" si="30"/>
        <v>0.29787666149839914</v>
      </c>
      <c r="Q120" s="403">
        <f t="shared" si="33"/>
        <v>-6.6313960784363695E-4</v>
      </c>
      <c r="R120" s="403">
        <f t="shared" si="34"/>
        <v>0.37913591620815684</v>
      </c>
      <c r="S120" s="371">
        <f t="shared" si="35"/>
        <v>-4.6735569552936236E-2</v>
      </c>
      <c r="T120" s="403">
        <f t="shared" si="36"/>
        <v>0.66826279295262303</v>
      </c>
      <c r="U120" s="610">
        <f t="shared" si="37"/>
        <v>0.33173720704737697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0.38364061798409677</v>
      </c>
      <c r="C121" s="386">
        <f t="shared" si="23"/>
        <v>0.58603717658499088</v>
      </c>
      <c r="D121" s="401">
        <f t="shared" si="24"/>
        <v>2.4587312750167289E-2</v>
      </c>
      <c r="E121" s="386">
        <f t="shared" si="20"/>
        <v>0.5422899393772771</v>
      </c>
      <c r="F121" s="401">
        <f t="shared" si="21"/>
        <v>0.69022390670702061</v>
      </c>
      <c r="G121" s="403">
        <f t="shared" si="25"/>
        <v>-4.8641095323081911E-2</v>
      </c>
      <c r="H121" s="403">
        <f t="shared" si="26"/>
        <v>1.0486410953230818</v>
      </c>
      <c r="I121" s="403">
        <f t="shared" si="18"/>
        <v>0.40758145339358759</v>
      </c>
      <c r="J121" s="375">
        <f t="shared" si="19"/>
        <v>0.59241854660641247</v>
      </c>
      <c r="L121" s="385">
        <v>-0.625</v>
      </c>
      <c r="M121" s="401">
        <f t="shared" si="27"/>
        <v>5.7214956867053801E-3</v>
      </c>
      <c r="N121" s="386">
        <f t="shared" si="28"/>
        <v>0.38364061798409677</v>
      </c>
      <c r="O121" s="401">
        <f t="shared" si="29"/>
        <v>0.58603717658499088</v>
      </c>
      <c r="P121" s="386">
        <f t="shared" si="30"/>
        <v>0.32022553769052597</v>
      </c>
      <c r="Q121" s="403">
        <f t="shared" si="33"/>
        <v>-7.7926333917561791E-4</v>
      </c>
      <c r="R121" s="403">
        <f t="shared" si="34"/>
        <v>0.40758145339358759</v>
      </c>
      <c r="S121" s="371">
        <f t="shared" si="35"/>
        <v>-4.8641095323081911E-2</v>
      </c>
      <c r="T121" s="403">
        <f t="shared" si="36"/>
        <v>0.64183890526866993</v>
      </c>
      <c r="U121" s="610">
        <f t="shared" si="37"/>
        <v>0.35816109473133007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0.40436744953708925</v>
      </c>
      <c r="C122" s="386">
        <f t="shared" si="23"/>
        <v>0.56739241593565071</v>
      </c>
      <c r="D122" s="401">
        <f t="shared" si="24"/>
        <v>2.1524083012269157E-2</v>
      </c>
      <c r="E122" s="386">
        <f t="shared" ref="E122:E153" si="38">C122+$B$13*B122+$B$13*D122</f>
        <v>0.52175228086287018</v>
      </c>
      <c r="F122" s="401">
        <f t="shared" si="21"/>
        <v>0.66408367826998416</v>
      </c>
      <c r="G122" s="403">
        <f t="shared" si="25"/>
        <v>-4.9996482273139492E-2</v>
      </c>
      <c r="H122" s="403">
        <f t="shared" si="26"/>
        <v>1.0499964822731396</v>
      </c>
      <c r="I122" s="403">
        <f t="shared" si="18"/>
        <v>0.43637139215497206</v>
      </c>
      <c r="J122" s="375">
        <f t="shared" si="19"/>
        <v>0.56362860784502788</v>
      </c>
      <c r="L122" s="385">
        <v>-0.59999999999999964</v>
      </c>
      <c r="M122" s="401">
        <f t="shared" si="27"/>
        <v>6.705140251622721E-3</v>
      </c>
      <c r="N122" s="386">
        <f t="shared" si="28"/>
        <v>0.40436744953708925</v>
      </c>
      <c r="O122" s="401">
        <f t="shared" si="29"/>
        <v>0.56739241593565071</v>
      </c>
      <c r="P122" s="386">
        <f t="shared" si="30"/>
        <v>0.34284500072835711</v>
      </c>
      <c r="Q122" s="403">
        <f t="shared" si="33"/>
        <v>-9.1306674238282939E-4</v>
      </c>
      <c r="R122" s="403">
        <f t="shared" si="34"/>
        <v>0.43637139215497234</v>
      </c>
      <c r="S122" s="371">
        <f t="shared" si="35"/>
        <v>-4.9996482273139492E-2</v>
      </c>
      <c r="T122" s="403">
        <f t="shared" si="36"/>
        <v>0.61453815686055002</v>
      </c>
      <c r="U122" s="610">
        <f t="shared" si="37"/>
        <v>0.38546184313944998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0.42522356508652748</v>
      </c>
      <c r="C123" s="386">
        <f t="shared" si="23"/>
        <v>0.54814234011728469</v>
      </c>
      <c r="D123" s="401">
        <f t="shared" si="24"/>
        <v>1.8789662085910319E-2</v>
      </c>
      <c r="E123" s="386">
        <f t="shared" si="38"/>
        <v>0.50056021623483182</v>
      </c>
      <c r="F123" s="401">
        <f t="shared" si="21"/>
        <v>0.63711052502367993</v>
      </c>
      <c r="G123" s="403">
        <f t="shared" si="25"/>
        <v>-5.0850880186439865E-2</v>
      </c>
      <c r="H123" s="403">
        <f t="shared" si="26"/>
        <v>1.0508508801864398</v>
      </c>
      <c r="I123" s="403">
        <f t="shared" si="18"/>
        <v>0.46538845809799056</v>
      </c>
      <c r="J123" s="375">
        <f t="shared" si="19"/>
        <v>0.53461154190200944</v>
      </c>
      <c r="L123" s="385">
        <v>-0.57499999999999973</v>
      </c>
      <c r="M123" s="401">
        <f t="shared" si="27"/>
        <v>7.8353293496482013E-3</v>
      </c>
      <c r="N123" s="386">
        <f t="shared" si="28"/>
        <v>0.42522356508652748</v>
      </c>
      <c r="O123" s="401">
        <f t="shared" si="29"/>
        <v>0.54814234011728469</v>
      </c>
      <c r="P123" s="386">
        <f t="shared" si="30"/>
        <v>0.36564291134582472</v>
      </c>
      <c r="Q123" s="403">
        <f t="shared" si="33"/>
        <v>-1.0667481375045409E-3</v>
      </c>
      <c r="R123" s="403">
        <f t="shared" si="34"/>
        <v>0.46538845809799084</v>
      </c>
      <c r="S123" s="371">
        <f t="shared" si="35"/>
        <v>-5.0850880186439858E-2</v>
      </c>
      <c r="T123" s="403">
        <f t="shared" si="36"/>
        <v>0.58652917022595352</v>
      </c>
      <c r="U123" s="610">
        <f t="shared" si="37"/>
        <v>0.41347082977404648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0.44612452750047638</v>
      </c>
      <c r="C124" s="386">
        <f t="shared" si="23"/>
        <v>0.52838131926870902</v>
      </c>
      <c r="D124" s="401">
        <f t="shared" si="24"/>
        <v>1.6356480611266544E-2</v>
      </c>
      <c r="E124" s="386">
        <f t="shared" si="38"/>
        <v>0.47882011866801516</v>
      </c>
      <c r="F124" s="401">
        <f t="shared" si="21"/>
        <v>0.60943983820992287</v>
      </c>
      <c r="G124" s="403">
        <f t="shared" si="25"/>
        <v>-5.1252234591568691E-2</v>
      </c>
      <c r="H124" s="403">
        <f t="shared" si="26"/>
        <v>1.0512522345915687</v>
      </c>
      <c r="I124" s="403">
        <f t="shared" si="18"/>
        <v>0.49450988957984521</v>
      </c>
      <c r="J124" s="375">
        <f t="shared" si="19"/>
        <v>0.50549011042015479</v>
      </c>
      <c r="L124" s="385">
        <v>-0.54999999999999982</v>
      </c>
      <c r="M124" s="401">
        <f t="shared" si="27"/>
        <v>9.1297952458372356E-3</v>
      </c>
      <c r="N124" s="386">
        <f t="shared" si="28"/>
        <v>0.44612452750047638</v>
      </c>
      <c r="O124" s="401">
        <f t="shared" si="29"/>
        <v>0.52838131926870902</v>
      </c>
      <c r="P124" s="386">
        <f t="shared" si="30"/>
        <v>0.38852281909665504</v>
      </c>
      <c r="Q124" s="403">
        <f t="shared" si="33"/>
        <v>-1.2426946054872844E-3</v>
      </c>
      <c r="R124" s="403">
        <f t="shared" si="34"/>
        <v>0.49450988957984521</v>
      </c>
      <c r="S124" s="371">
        <f t="shared" si="35"/>
        <v>-5.1252234591568691E-2</v>
      </c>
      <c r="T124" s="403">
        <f t="shared" si="36"/>
        <v>0.5579850396172108</v>
      </c>
      <c r="U124" s="610">
        <f t="shared" si="37"/>
        <v>0.4420149603827892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0.46698246947901928</v>
      </c>
      <c r="C125" s="386">
        <f t="shared" si="23"/>
        <v>0.50820442785897912</v>
      </c>
      <c r="D125" s="401">
        <f t="shared" si="24"/>
        <v>1.4198201419947487E-2</v>
      </c>
      <c r="E125" s="386">
        <f t="shared" si="38"/>
        <v>0.45663930121092861</v>
      </c>
      <c r="F125" s="401">
        <f t="shared" si="21"/>
        <v>0.58120820533698769</v>
      </c>
      <c r="G125" s="403">
        <f t="shared" si="25"/>
        <v>-5.1247021950986266E-2</v>
      </c>
      <c r="H125" s="403">
        <f t="shared" si="26"/>
        <v>1.0512470219509862</v>
      </c>
      <c r="I125" s="403">
        <f t="shared" si="18"/>
        <v>0.52360826335370225</v>
      </c>
      <c r="J125" s="375">
        <f t="shared" si="19"/>
        <v>0.47639173664629775</v>
      </c>
      <c r="L125" s="385">
        <v>-0.52499999999999991</v>
      </c>
      <c r="M125" s="401">
        <f t="shared" si="27"/>
        <v>1.0607733829077426E-2</v>
      </c>
      <c r="N125" s="386">
        <f t="shared" si="28"/>
        <v>0.46698246947901928</v>
      </c>
      <c r="O125" s="401">
        <f t="shared" si="29"/>
        <v>0.50820442785897912</v>
      </c>
      <c r="P125" s="386">
        <f t="shared" si="30"/>
        <v>0.41138461104049784</v>
      </c>
      <c r="Q125" s="403">
        <f t="shared" si="33"/>
        <v>-1.4434844368066344E-3</v>
      </c>
      <c r="R125" s="403">
        <f t="shared" si="34"/>
        <v>0.52360826335370225</v>
      </c>
      <c r="S125" s="371">
        <f t="shared" si="35"/>
        <v>-5.1247021950986286E-2</v>
      </c>
      <c r="T125" s="403">
        <f t="shared" si="36"/>
        <v>0.52908224303409068</v>
      </c>
      <c r="U125" s="610">
        <f t="shared" si="37"/>
        <v>0.47091775696590932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0.48770671310593583</v>
      </c>
      <c r="C126" s="386">
        <f t="shared" si="23"/>
        <v>0.48770671310593583</v>
      </c>
      <c r="D126" s="401">
        <f t="shared" si="24"/>
        <v>1.2289819404109781E-2</v>
      </c>
      <c r="E126" s="386">
        <f t="shared" si="38"/>
        <v>0.43412520810844984</v>
      </c>
      <c r="F126" s="401">
        <f t="shared" si="21"/>
        <v>0.5525523808992282</v>
      </c>
      <c r="G126" s="403">
        <f t="shared" si="25"/>
        <v>-5.0880022181229979E-2</v>
      </c>
      <c r="H126" s="403">
        <f t="shared" si="26"/>
        <v>1.05088002218123</v>
      </c>
      <c r="I126" s="403">
        <f t="shared" si="18"/>
        <v>0.5525523808992282</v>
      </c>
      <c r="J126" s="375">
        <f t="shared" si="19"/>
        <v>0.4474476191007718</v>
      </c>
      <c r="L126" s="385">
        <v>-0.5</v>
      </c>
      <c r="M126" s="401">
        <f t="shared" si="27"/>
        <v>1.2289819404109781E-2</v>
      </c>
      <c r="N126" s="386">
        <f t="shared" si="28"/>
        <v>0.48770671310593583</v>
      </c>
      <c r="O126" s="401">
        <f t="shared" si="29"/>
        <v>0.48770671310593583</v>
      </c>
      <c r="P126" s="386">
        <f t="shared" si="30"/>
        <v>0.43412520810844984</v>
      </c>
      <c r="Q126" s="403">
        <f t="shared" si="33"/>
        <v>-1.671887076300112E-3</v>
      </c>
      <c r="R126" s="403">
        <f t="shared" si="34"/>
        <v>0.5525523808992282</v>
      </c>
      <c r="S126" s="371">
        <f t="shared" si="35"/>
        <v>-5.0880022181229979E-2</v>
      </c>
      <c r="T126" s="403">
        <f t="shared" si="36"/>
        <v>0.49999952835830186</v>
      </c>
      <c r="U126" s="610">
        <f t="shared" si="37"/>
        <v>0.50000047164169814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0.50820442785897946</v>
      </c>
      <c r="C127" s="386">
        <f t="shared" si="23"/>
        <v>0.46698246947901884</v>
      </c>
      <c r="D127" s="401">
        <f t="shared" si="24"/>
        <v>1.0607733829077426E-2</v>
      </c>
      <c r="E127" s="386">
        <f t="shared" si="38"/>
        <v>0.41138461104049734</v>
      </c>
      <c r="F127" s="401">
        <f t="shared" si="21"/>
        <v>0.52360826335370159</v>
      </c>
      <c r="G127" s="403">
        <f t="shared" si="25"/>
        <v>-5.019412717430477E-2</v>
      </c>
      <c r="H127" s="403">
        <f t="shared" si="26"/>
        <v>1.0501941271743047</v>
      </c>
      <c r="I127" s="403">
        <f t="shared" si="18"/>
        <v>0.58120820533698792</v>
      </c>
      <c r="J127" s="375">
        <f t="shared" si="19"/>
        <v>0.41879179466301208</v>
      </c>
      <c r="L127" s="385">
        <v>-0.47499999999999964</v>
      </c>
      <c r="M127" s="401">
        <f t="shared" si="27"/>
        <v>1.4198201419947543E-2</v>
      </c>
      <c r="N127" s="386">
        <f t="shared" si="28"/>
        <v>0.50820442785897946</v>
      </c>
      <c r="O127" s="401">
        <f t="shared" si="29"/>
        <v>0.46698246947901884</v>
      </c>
      <c r="P127" s="386">
        <f t="shared" si="30"/>
        <v>0.45663930121092899</v>
      </c>
      <c r="Q127" s="403">
        <f t="shared" si="33"/>
        <v>-1.9308601433686192E-3</v>
      </c>
      <c r="R127" s="403">
        <f t="shared" si="34"/>
        <v>0.58120820533698814</v>
      </c>
      <c r="S127" s="371">
        <f t="shared" si="35"/>
        <v>-5.019412717430477E-2</v>
      </c>
      <c r="T127" s="403">
        <f t="shared" si="36"/>
        <v>0.47091678198068521</v>
      </c>
      <c r="U127" s="610">
        <f t="shared" si="37"/>
        <v>0.52908321801931479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0.52838131926870946</v>
      </c>
      <c r="C128" s="386">
        <f t="shared" si="23"/>
        <v>0.44612452750047599</v>
      </c>
      <c r="D128" s="401">
        <f t="shared" si="24"/>
        <v>9.1297952458372356E-3</v>
      </c>
      <c r="E128" s="386">
        <f t="shared" si="38"/>
        <v>0.38852281909665465</v>
      </c>
      <c r="F128" s="401">
        <f t="shared" si="21"/>
        <v>0.49450988957984471</v>
      </c>
      <c r="G128" s="403">
        <f t="shared" si="25"/>
        <v>-4.923018368138822E-2</v>
      </c>
      <c r="H128" s="403">
        <f t="shared" si="26"/>
        <v>1.0492301836813882</v>
      </c>
      <c r="I128" s="403">
        <f t="shared" si="18"/>
        <v>0.6094398382099232</v>
      </c>
      <c r="J128" s="375">
        <f t="shared" si="19"/>
        <v>0.3905601617900768</v>
      </c>
      <c r="L128" s="385">
        <v>-0.44999999999999973</v>
      </c>
      <c r="M128" s="401">
        <f t="shared" si="27"/>
        <v>1.6356480611266544E-2</v>
      </c>
      <c r="N128" s="386">
        <f t="shared" si="28"/>
        <v>0.52838131926870946</v>
      </c>
      <c r="O128" s="401">
        <f t="shared" si="29"/>
        <v>0.44612452750047599</v>
      </c>
      <c r="P128" s="386">
        <f t="shared" si="30"/>
        <v>0.47882011866801572</v>
      </c>
      <c r="Q128" s="403">
        <f t="shared" si="33"/>
        <v>-2.2235430938157335E-3</v>
      </c>
      <c r="R128" s="403">
        <f t="shared" si="34"/>
        <v>0.60943983820992353</v>
      </c>
      <c r="S128" s="371">
        <f t="shared" si="35"/>
        <v>-4.9230183681388276E-2</v>
      </c>
      <c r="T128" s="403">
        <f t="shared" si="36"/>
        <v>0.44201388856528057</v>
      </c>
      <c r="U128" s="610">
        <f t="shared" si="37"/>
        <v>0.55798611143471943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0.54814234011728513</v>
      </c>
      <c r="C129" s="386">
        <f t="shared" si="23"/>
        <v>0.42522356508652709</v>
      </c>
      <c r="D129" s="401">
        <f t="shared" si="24"/>
        <v>7.8353293496482013E-3</v>
      </c>
      <c r="E129" s="386">
        <f t="shared" si="38"/>
        <v>0.36564291134582427</v>
      </c>
      <c r="F129" s="401">
        <f t="shared" si="21"/>
        <v>0.46538845809799029</v>
      </c>
      <c r="G129" s="403">
        <f t="shared" si="25"/>
        <v>-4.8026868683895017E-2</v>
      </c>
      <c r="H129" s="403">
        <f t="shared" si="26"/>
        <v>1.0480268686838949</v>
      </c>
      <c r="I129" s="403">
        <f t="shared" si="18"/>
        <v>0.63711052502368071</v>
      </c>
      <c r="J129" s="375">
        <f t="shared" si="19"/>
        <v>0.36288947497631929</v>
      </c>
      <c r="L129" s="385">
        <v>-0.42499999999999982</v>
      </c>
      <c r="M129" s="401">
        <f t="shared" si="27"/>
        <v>1.8789662085910375E-2</v>
      </c>
      <c r="N129" s="386">
        <f t="shared" si="28"/>
        <v>0.54814234011728513</v>
      </c>
      <c r="O129" s="401">
        <f t="shared" si="29"/>
        <v>0.42522356508652709</v>
      </c>
      <c r="P129" s="386">
        <f t="shared" si="30"/>
        <v>0.50056021623483238</v>
      </c>
      <c r="Q129" s="403">
        <f t="shared" si="33"/>
        <v>-2.5532470830960307E-3</v>
      </c>
      <c r="R129" s="403">
        <f t="shared" si="34"/>
        <v>0.63711052502368071</v>
      </c>
      <c r="S129" s="371">
        <f t="shared" si="35"/>
        <v>-4.8026868683895017E-2</v>
      </c>
      <c r="T129" s="403">
        <f t="shared" si="36"/>
        <v>0.41346959074331036</v>
      </c>
      <c r="U129" s="610">
        <f t="shared" si="37"/>
        <v>0.58653040925668964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0.56739241593565104</v>
      </c>
      <c r="C130" s="386">
        <f t="shared" si="23"/>
        <v>0.40436744953708886</v>
      </c>
      <c r="D130" s="401">
        <f t="shared" si="24"/>
        <v>6.705140251622721E-3</v>
      </c>
      <c r="E130" s="386">
        <f t="shared" si="38"/>
        <v>0.34284500072835666</v>
      </c>
      <c r="F130" s="401">
        <f t="shared" si="21"/>
        <v>0.43637139215497178</v>
      </c>
      <c r="G130" s="403">
        <f t="shared" si="25"/>
        <v>-4.6620595206971004E-2</v>
      </c>
      <c r="H130" s="403">
        <f t="shared" si="26"/>
        <v>1.0466205952069709</v>
      </c>
      <c r="I130" s="403">
        <f t="shared" si="18"/>
        <v>0.6640836782699846</v>
      </c>
      <c r="J130" s="375">
        <f t="shared" si="19"/>
        <v>0.3359163217300154</v>
      </c>
      <c r="L130" s="385">
        <v>-0.39999999999999991</v>
      </c>
      <c r="M130" s="401">
        <f t="shared" si="27"/>
        <v>2.1524083012269213E-2</v>
      </c>
      <c r="N130" s="386">
        <f t="shared" si="28"/>
        <v>0.56739241593565104</v>
      </c>
      <c r="O130" s="401">
        <f t="shared" si="29"/>
        <v>0.40436744953708886</v>
      </c>
      <c r="P130" s="386">
        <f t="shared" si="30"/>
        <v>0.52175228086287051</v>
      </c>
      <c r="Q130" s="403">
        <f t="shared" si="33"/>
        <v>-2.923440591487806E-3</v>
      </c>
      <c r="R130" s="403">
        <f t="shared" si="34"/>
        <v>0.6640836782699846</v>
      </c>
      <c r="S130" s="371">
        <f t="shared" si="35"/>
        <v>-4.6620595206970955E-2</v>
      </c>
      <c r="T130" s="403">
        <f t="shared" si="36"/>
        <v>0.38546035752847418</v>
      </c>
      <c r="U130" s="610">
        <f t="shared" si="37"/>
        <v>0.61453964247152582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0.58603717658499088</v>
      </c>
      <c r="C131" s="386">
        <f t="shared" si="23"/>
        <v>0.38364061798409677</v>
      </c>
      <c r="D131" s="401">
        <f t="shared" si="24"/>
        <v>5.7214956867053801E-3</v>
      </c>
      <c r="E131" s="386">
        <f t="shared" si="38"/>
        <v>0.32022553769052592</v>
      </c>
      <c r="F131" s="401">
        <f t="shared" si="21"/>
        <v>0.40758145339358753</v>
      </c>
      <c r="G131" s="403">
        <f t="shared" si="25"/>
        <v>-4.5045446419286782E-2</v>
      </c>
      <c r="H131" s="403">
        <f t="shared" si="26"/>
        <v>1.0450454464192869</v>
      </c>
      <c r="I131" s="403">
        <f t="shared" ref="I131:I146" si="39">F91</f>
        <v>0.69022390670702061</v>
      </c>
      <c r="J131" s="375">
        <f t="shared" ref="J131:J146" si="40">1-I131</f>
        <v>0.30977609329297939</v>
      </c>
      <c r="L131" s="385">
        <v>-0.375</v>
      </c>
      <c r="M131" s="401">
        <f t="shared" si="27"/>
        <v>2.4587312750167289E-2</v>
      </c>
      <c r="N131" s="386">
        <f t="shared" si="28"/>
        <v>0.58603717658499088</v>
      </c>
      <c r="O131" s="401">
        <f t="shared" si="29"/>
        <v>0.38364061798409677</v>
      </c>
      <c r="P131" s="386">
        <f t="shared" si="30"/>
        <v>0.5422899393772771</v>
      </c>
      <c r="Q131" s="403">
        <f t="shared" si="33"/>
        <v>-3.3377303804023989E-3</v>
      </c>
      <c r="R131" s="403">
        <f t="shared" si="34"/>
        <v>0.69022390670702061</v>
      </c>
      <c r="S131" s="371">
        <f t="shared" si="35"/>
        <v>-4.5045446419286782E-2</v>
      </c>
      <c r="T131" s="403">
        <f t="shared" si="36"/>
        <v>0.35815927009266857</v>
      </c>
      <c r="U131" s="610">
        <f t="shared" si="37"/>
        <v>0.64184072990733143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0.60398368588586226</v>
      </c>
      <c r="C132" s="386">
        <f t="shared" si="23"/>
        <v>0.36312350364453083</v>
      </c>
      <c r="D132" s="401">
        <f t="shared" si="24"/>
        <v>4.8680966802872039E-3</v>
      </c>
      <c r="E132" s="386">
        <f t="shared" si="38"/>
        <v>0.2978766614983987</v>
      </c>
      <c r="F132" s="401">
        <f t="shared" si="21"/>
        <v>0.37913591620815629</v>
      </c>
      <c r="G132" s="403">
        <f t="shared" si="25"/>
        <v>-4.333313580259792E-2</v>
      </c>
      <c r="H132" s="403">
        <f t="shared" si="26"/>
        <v>1.0433331358025979</v>
      </c>
      <c r="I132" s="403">
        <f t="shared" si="39"/>
        <v>0.71539803992416007</v>
      </c>
      <c r="J132" s="375">
        <f t="shared" si="40"/>
        <v>0.28460196007583993</v>
      </c>
      <c r="L132" s="385">
        <v>-0.34999999999999964</v>
      </c>
      <c r="M132" s="401">
        <f t="shared" si="27"/>
        <v>2.800802353184495E-2</v>
      </c>
      <c r="N132" s="386">
        <f t="shared" si="28"/>
        <v>0.60398368588586226</v>
      </c>
      <c r="O132" s="401">
        <f t="shared" si="29"/>
        <v>0.36312350364453083</v>
      </c>
      <c r="P132" s="386">
        <f t="shared" si="30"/>
        <v>0.56206856344917977</v>
      </c>
      <c r="Q132" s="403">
        <f t="shared" si="33"/>
        <v>-3.7998373663033036E-3</v>
      </c>
      <c r="R132" s="403">
        <f t="shared" si="34"/>
        <v>0.71539803992416029</v>
      </c>
      <c r="S132" s="371">
        <f t="shared" si="35"/>
        <v>-4.333313580259792E-2</v>
      </c>
      <c r="T132" s="403">
        <f t="shared" si="36"/>
        <v>0.3317349332447409</v>
      </c>
      <c r="U132" s="610">
        <f t="shared" si="37"/>
        <v>0.6682650667552591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0.62114116157124766</v>
      </c>
      <c r="C133" s="386">
        <f t="shared" si="23"/>
        <v>0.3428920146006551</v>
      </c>
      <c r="D133" s="401">
        <f t="shared" si="24"/>
        <v>4.1300341437996435E-3</v>
      </c>
      <c r="E133" s="386">
        <f t="shared" si="38"/>
        <v>0.27588560651658162</v>
      </c>
      <c r="F133" s="401">
        <f t="shared" si="21"/>
        <v>0.35114581205909401</v>
      </c>
      <c r="G133" s="403">
        <f t="shared" si="25"/>
        <v>-4.1512991156742902E-2</v>
      </c>
      <c r="H133" s="403">
        <f t="shared" si="26"/>
        <v>1.0415129911567429</v>
      </c>
      <c r="I133" s="403">
        <f t="shared" si="39"/>
        <v>0.73947613765546116</v>
      </c>
      <c r="J133" s="375">
        <f t="shared" si="40"/>
        <v>0.26052386234453884</v>
      </c>
      <c r="L133" s="385">
        <v>-0.32499999999999973</v>
      </c>
      <c r="M133" s="401">
        <f t="shared" si="27"/>
        <v>3.1815830137784051E-2</v>
      </c>
      <c r="N133" s="386">
        <f t="shared" si="28"/>
        <v>0.62114116157124766</v>
      </c>
      <c r="O133" s="401">
        <f t="shared" si="29"/>
        <v>0.3428920146006551</v>
      </c>
      <c r="P133" s="386">
        <f t="shared" si="30"/>
        <v>0.58098606258554319</v>
      </c>
      <c r="Q133" s="403">
        <f t="shared" si="33"/>
        <v>-4.3135670249434222E-3</v>
      </c>
      <c r="R133" s="403">
        <f t="shared" si="34"/>
        <v>0.73947613765546139</v>
      </c>
      <c r="S133" s="371">
        <f t="shared" si="35"/>
        <v>-4.1512991156742951E-2</v>
      </c>
      <c r="T133" s="403">
        <f t="shared" si="36"/>
        <v>0.30635042052622508</v>
      </c>
      <c r="U133" s="610">
        <f t="shared" si="37"/>
        <v>0.69364957947377492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0.63742167826918739</v>
      </c>
      <c r="C134" s="386">
        <f t="shared" si="23"/>
        <v>0.32301707105781396</v>
      </c>
      <c r="D134" s="401">
        <f t="shared" si="24"/>
        <v>3.4937347745464531E-3</v>
      </c>
      <c r="E134" s="386">
        <f t="shared" si="38"/>
        <v>0.25433416992933738</v>
      </c>
      <c r="F134" s="401">
        <f t="shared" si="21"/>
        <v>0.32371525199102785</v>
      </c>
      <c r="G134" s="403">
        <f t="shared" si="25"/>
        <v>-3.9611960222521121E-2</v>
      </c>
      <c r="H134" s="403">
        <f t="shared" si="26"/>
        <v>1.0396119602225211</v>
      </c>
      <c r="I134" s="403">
        <f t="shared" si="39"/>
        <v>0.76233247390186953</v>
      </c>
      <c r="J134" s="375">
        <f t="shared" si="40"/>
        <v>0.23766752609813047</v>
      </c>
      <c r="L134" s="385">
        <v>-0.29999999999999982</v>
      </c>
      <c r="M134" s="401">
        <f t="shared" si="27"/>
        <v>3.6041097425651925E-2</v>
      </c>
      <c r="N134" s="386">
        <f t="shared" si="28"/>
        <v>0.63742167826918739</v>
      </c>
      <c r="O134" s="401">
        <f t="shared" si="29"/>
        <v>0.32301707105781396</v>
      </c>
      <c r="P134" s="386">
        <f t="shared" si="30"/>
        <v>0.59894365732691535</v>
      </c>
      <c r="Q134" s="403">
        <f t="shared" si="33"/>
        <v>-4.8827739740902954E-3</v>
      </c>
      <c r="R134" s="403">
        <f t="shared" si="34"/>
        <v>0.76233247390186953</v>
      </c>
      <c r="S134" s="371">
        <f t="shared" si="35"/>
        <v>-3.9611960222521121E-2</v>
      </c>
      <c r="T134" s="403">
        <f t="shared" si="36"/>
        <v>0.2821622602947419</v>
      </c>
      <c r="U134" s="610">
        <f t="shared" si="37"/>
        <v>0.7178377397052581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0.65274084674510924</v>
      </c>
      <c r="C135" s="386">
        <f t="shared" si="23"/>
        <v>0.30356420612553114</v>
      </c>
      <c r="D135" s="401">
        <f t="shared" si="24"/>
        <v>2.9468985044633911E-3</v>
      </c>
      <c r="E135" s="386">
        <f t="shared" si="38"/>
        <v>0.23329824643475186</v>
      </c>
      <c r="F135" s="401">
        <f t="shared" si="21"/>
        <v>0.29694083439387337</v>
      </c>
      <c r="G135" s="403">
        <f t="shared" si="25"/>
        <v>-3.7654635748626798E-2</v>
      </c>
      <c r="H135" s="403">
        <f t="shared" si="26"/>
        <v>1.0376546357486267</v>
      </c>
      <c r="I135" s="403">
        <f t="shared" si="39"/>
        <v>0.78384648664653811</v>
      </c>
      <c r="J135" s="375">
        <f t="shared" si="40"/>
        <v>0.21615351335346189</v>
      </c>
      <c r="L135" s="385">
        <v>-0.27499999999999991</v>
      </c>
      <c r="M135" s="401">
        <f t="shared" si="27"/>
        <v>4.071471505747204E-2</v>
      </c>
      <c r="N135" s="386">
        <f t="shared" si="28"/>
        <v>0.65274084674510924</v>
      </c>
      <c r="O135" s="401">
        <f t="shared" si="29"/>
        <v>0.30356420612553114</v>
      </c>
      <c r="P135" s="386">
        <f t="shared" si="30"/>
        <v>0.61584662541263324</v>
      </c>
      <c r="Q135" s="403">
        <f t="shared" si="33"/>
        <v>-5.5113204276155073E-3</v>
      </c>
      <c r="R135" s="403">
        <f t="shared" si="34"/>
        <v>0.78384648664653811</v>
      </c>
      <c r="S135" s="371">
        <f t="shared" si="35"/>
        <v>-3.7654635748626757E-2</v>
      </c>
      <c r="T135" s="403">
        <f t="shared" si="36"/>
        <v>0.25931946952970408</v>
      </c>
      <c r="U135" s="610">
        <f t="shared" si="37"/>
        <v>0.74068053047029592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0.66701846322993663</v>
      </c>
      <c r="C136" s="386">
        <f t="shared" si="23"/>
        <v>0.28459323415115179</v>
      </c>
      <c r="D136" s="401">
        <f t="shared" si="24"/>
        <v>2.4784295840758475E-3</v>
      </c>
      <c r="E136" s="386">
        <f t="shared" si="38"/>
        <v>0.2128474343792412</v>
      </c>
      <c r="F136" s="401">
        <f t="shared" si="21"/>
        <v>0.2709111436928161</v>
      </c>
      <c r="G136" s="403">
        <f t="shared" si="25"/>
        <v>-3.5663297892612029E-2</v>
      </c>
      <c r="H136" s="403">
        <f t="shared" si="26"/>
        <v>1.0356632978926121</v>
      </c>
      <c r="I136" s="403">
        <f t="shared" si="39"/>
        <v>0.8039036847690948</v>
      </c>
      <c r="J136" s="375">
        <f t="shared" si="40"/>
        <v>0.1960963152309052</v>
      </c>
      <c r="L136" s="385">
        <v>-0.25</v>
      </c>
      <c r="M136" s="401">
        <f t="shared" si="27"/>
        <v>4.5867839325820836E-2</v>
      </c>
      <c r="N136" s="386">
        <f t="shared" si="28"/>
        <v>0.66701846322993663</v>
      </c>
      <c r="O136" s="401">
        <f t="shared" si="29"/>
        <v>0.28459323415115179</v>
      </c>
      <c r="P136" s="386">
        <f t="shared" si="30"/>
        <v>0.63160501431841798</v>
      </c>
      <c r="Q136" s="403">
        <f t="shared" si="33"/>
        <v>-6.2030282675872806E-3</v>
      </c>
      <c r="R136" s="403">
        <f t="shared" si="34"/>
        <v>0.8039036847690948</v>
      </c>
      <c r="S136" s="371">
        <f t="shared" si="35"/>
        <v>-3.5663297892612029E-2</v>
      </c>
      <c r="T136" s="403">
        <f t="shared" si="36"/>
        <v>0.23796264139110446</v>
      </c>
      <c r="U136" s="610">
        <f t="shared" si="37"/>
        <v>0.76203735860889554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0.68017912330316077</v>
      </c>
      <c r="C137" s="386">
        <f t="shared" si="23"/>
        <v>0.26615798953121433</v>
      </c>
      <c r="D137" s="401">
        <f t="shared" si="24"/>
        <v>2.0783632090308202E-3</v>
      </c>
      <c r="E137" s="386">
        <f t="shared" si="38"/>
        <v>0.19304471664588538</v>
      </c>
      <c r="F137" s="401">
        <f t="shared" si="21"/>
        <v>0.24570634418458837</v>
      </c>
      <c r="G137" s="403">
        <f t="shared" si="25"/>
        <v>-3.3657971923653551E-2</v>
      </c>
      <c r="H137" s="403">
        <f t="shared" si="26"/>
        <v>1.0336579719236536</v>
      </c>
      <c r="I137" s="403">
        <f t="shared" si="39"/>
        <v>0.82239650464956171</v>
      </c>
      <c r="J137" s="375">
        <f t="shared" si="40"/>
        <v>0.17760349535043829</v>
      </c>
      <c r="L137" s="385">
        <v>-0.22499999999999964</v>
      </c>
      <c r="M137" s="401">
        <f t="shared" si="27"/>
        <v>5.1531602597421344E-2</v>
      </c>
      <c r="N137" s="386">
        <f t="shared" si="28"/>
        <v>0.68017912330316077</v>
      </c>
      <c r="O137" s="401">
        <f t="shared" si="29"/>
        <v>0.26615798953121433</v>
      </c>
      <c r="P137" s="386">
        <f t="shared" si="30"/>
        <v>0.64613431426651458</v>
      </c>
      <c r="Q137" s="403">
        <f t="shared" si="33"/>
        <v>-6.9616245434119279E-3</v>
      </c>
      <c r="R137" s="403">
        <f t="shared" si="34"/>
        <v>0.82239650464956182</v>
      </c>
      <c r="S137" s="371">
        <f t="shared" si="35"/>
        <v>-3.3657971923653551E-2</v>
      </c>
      <c r="T137" s="403">
        <f t="shared" si="36"/>
        <v>0.21822309181750366</v>
      </c>
      <c r="U137" s="610">
        <f t="shared" si="37"/>
        <v>0.78177690818249634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0.69215279546622877</v>
      </c>
      <c r="C138" s="386">
        <f t="shared" si="23"/>
        <v>0.24830613776125296</v>
      </c>
      <c r="D138" s="401">
        <f t="shared" si="24"/>
        <v>1.7377894041047948E-3</v>
      </c>
      <c r="E138" s="386">
        <f t="shared" si="38"/>
        <v>0.17394621839482965</v>
      </c>
      <c r="F138" s="401">
        <f t="shared" si="21"/>
        <v>0.2213978716906706</v>
      </c>
      <c r="G138" s="403">
        <f t="shared" si="25"/>
        <v>-3.1656499281643269E-2</v>
      </c>
      <c r="H138" s="403">
        <f t="shared" si="26"/>
        <v>1.0316564992816433</v>
      </c>
      <c r="I138" s="403">
        <f t="shared" si="39"/>
        <v>0.83922510986799947</v>
      </c>
      <c r="J138" s="375">
        <f t="shared" si="40"/>
        <v>0.16077489013200053</v>
      </c>
      <c r="L138" s="625">
        <v>-0.19999999999999973</v>
      </c>
      <c r="M138" s="626">
        <f t="shared" si="27"/>
        <v>5.7736791562428169E-2</v>
      </c>
      <c r="N138" s="627">
        <f t="shared" si="28"/>
        <v>0.69215279546622877</v>
      </c>
      <c r="O138" s="626">
        <f t="shared" si="29"/>
        <v>0.24830613776125296</v>
      </c>
      <c r="P138" s="627">
        <f t="shared" si="30"/>
        <v>0.65935608652770705</v>
      </c>
      <c r="Q138" s="628">
        <f t="shared" si="33"/>
        <v>-7.7906802774872505E-3</v>
      </c>
      <c r="R138" s="628">
        <f t="shared" si="34"/>
        <v>0.8392251098679997</v>
      </c>
      <c r="S138" s="629">
        <f t="shared" si="35"/>
        <v>-3.1656499281643227E-2</v>
      </c>
      <c r="T138" s="628">
        <f t="shared" si="36"/>
        <v>0.20022206969113088</v>
      </c>
      <c r="U138" s="630">
        <f t="shared" si="37"/>
        <v>0.79977793030886912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0.70287535020804337</v>
      </c>
      <c r="C139" s="386">
        <f t="shared" si="23"/>
        <v>0.23107905928888195</v>
      </c>
      <c r="D139" s="401">
        <f t="shared" si="24"/>
        <v>1.4487756798656215E-3</v>
      </c>
      <c r="E139" s="386">
        <f t="shared" si="38"/>
        <v>0.15560104250812617</v>
      </c>
      <c r="F139" s="401">
        <f t="shared" si="21"/>
        <v>0.19804822411231376</v>
      </c>
      <c r="G139" s="403">
        <f t="shared" si="25"/>
        <v>-2.9674620138726241E-2</v>
      </c>
      <c r="H139" s="403">
        <f t="shared" si="26"/>
        <v>1.0296746201387263</v>
      </c>
      <c r="I139" s="403">
        <f t="shared" si="39"/>
        <v>0.85429812832042062</v>
      </c>
      <c r="J139" s="375">
        <f t="shared" si="40"/>
        <v>0.14570187167957938</v>
      </c>
      <c r="L139" s="385">
        <v>-0.17499999999999982</v>
      </c>
      <c r="M139" s="401">
        <f t="shared" si="27"/>
        <v>6.4513496187932673E-2</v>
      </c>
      <c r="N139" s="386">
        <f t="shared" si="28"/>
        <v>0.70287535020804337</v>
      </c>
      <c r="O139" s="401">
        <f t="shared" si="29"/>
        <v>0.23107905928888195</v>
      </c>
      <c r="P139" s="386">
        <f t="shared" si="30"/>
        <v>0.67119854255301759</v>
      </c>
      <c r="Q139" s="403">
        <f t="shared" si="33"/>
        <v>-8.6935425344315635E-3</v>
      </c>
      <c r="R139" s="403">
        <f t="shared" si="34"/>
        <v>0.85429812832042062</v>
      </c>
      <c r="S139" s="371">
        <f t="shared" si="35"/>
        <v>-2.9674620138726241E-2</v>
      </c>
      <c r="T139" s="403">
        <f t="shared" si="36"/>
        <v>0.18407003435273717</v>
      </c>
      <c r="U139" s="610">
        <f t="shared" si="37"/>
        <v>0.81592996564726283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0.71228904101065771</v>
      </c>
      <c r="C140" s="386">
        <f t="shared" si="23"/>
        <v>0.21451180553770949</v>
      </c>
      <c r="D140" s="401">
        <f t="shared" si="24"/>
        <v>1.2042897757996718E-3</v>
      </c>
      <c r="E140" s="386">
        <f t="shared" si="38"/>
        <v>0.13805118234640892</v>
      </c>
      <c r="F140" s="401">
        <f t="shared" si="21"/>
        <v>0.17571085038767417</v>
      </c>
      <c r="G140" s="403">
        <f t="shared" si="25"/>
        <v>-2.772606570282821E-2</v>
      </c>
      <c r="H140" s="403">
        <f t="shared" si="26"/>
        <v>1.0277260657028282</v>
      </c>
      <c r="I140" s="403">
        <f t="shared" si="39"/>
        <v>0.86753332195701127</v>
      </c>
      <c r="J140" s="375">
        <f t="shared" si="40"/>
        <v>0.13246667804298873</v>
      </c>
      <c r="L140" s="385">
        <v>-0.14999999999999991</v>
      </c>
      <c r="M140" s="401">
        <f t="shared" si="27"/>
        <v>7.1890732010359781E-2</v>
      </c>
      <c r="N140" s="386">
        <f t="shared" si="28"/>
        <v>0.71228904101065771</v>
      </c>
      <c r="O140" s="401">
        <f t="shared" si="29"/>
        <v>0.21451180553770949</v>
      </c>
      <c r="P140" s="386">
        <f t="shared" si="30"/>
        <v>0.68159707016860749</v>
      </c>
      <c r="Q140" s="403">
        <f t="shared" si="33"/>
        <v>-9.6732597947441663E-3</v>
      </c>
      <c r="R140" s="403">
        <f t="shared" si="34"/>
        <v>0.86753332195701127</v>
      </c>
      <c r="S140" s="371">
        <f t="shared" si="35"/>
        <v>-2.7726065702828161E-2</v>
      </c>
      <c r="T140" s="403">
        <f t="shared" si="36"/>
        <v>0.16986600354056114</v>
      </c>
      <c r="U140" s="610">
        <f t="shared" si="37"/>
        <v>0.83013399645943886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0.72034293435211638</v>
      </c>
      <c r="C141" s="386">
        <f t="shared" si="23"/>
        <v>0.19863312530057142</v>
      </c>
      <c r="D141" s="401">
        <f t="shared" si="24"/>
        <v>9.9812360557688384E-4</v>
      </c>
      <c r="E141" s="386">
        <f t="shared" si="38"/>
        <v>0.12133151021171996</v>
      </c>
      <c r="F141" s="401">
        <f t="shared" si="21"/>
        <v>0.15443013580735665</v>
      </c>
      <c r="G141" s="403">
        <f t="shared" si="25"/>
        <v>-2.5822658595809077E-2</v>
      </c>
      <c r="H141" s="403">
        <f t="shared" si="26"/>
        <v>1.025822658595809</v>
      </c>
      <c r="I141" s="403">
        <f t="shared" si="39"/>
        <v>0.87885818518143988</v>
      </c>
      <c r="J141" s="375">
        <f t="shared" si="40"/>
        <v>0.12114181481856012</v>
      </c>
      <c r="L141" s="385">
        <v>-0.125</v>
      </c>
      <c r="M141" s="401">
        <f t="shared" si="27"/>
        <v>7.9896039146965303E-2</v>
      </c>
      <c r="N141" s="386">
        <f t="shared" si="28"/>
        <v>0.72034293435211638</v>
      </c>
      <c r="O141" s="401">
        <f t="shared" si="29"/>
        <v>0.19863312530057142</v>
      </c>
      <c r="P141" s="386">
        <f t="shared" si="30"/>
        <v>0.69049470372165411</v>
      </c>
      <c r="Q141" s="403">
        <f t="shared" si="33"/>
        <v>-1.0732500762598707E-2</v>
      </c>
      <c r="R141" s="403">
        <f t="shared" si="34"/>
        <v>0.87885818518143988</v>
      </c>
      <c r="S141" s="371">
        <f t="shared" si="35"/>
        <v>-2.5822658595809077E-2</v>
      </c>
      <c r="T141" s="403">
        <f t="shared" si="36"/>
        <v>0.15769697417696793</v>
      </c>
      <c r="U141" s="610">
        <f t="shared" si="37"/>
        <v>0.84230302582303207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0.72699328632145677</v>
      </c>
      <c r="C142" s="386">
        <f t="shared" si="23"/>
        <v>0.18346555858832259</v>
      </c>
      <c r="D142" s="401">
        <f t="shared" si="24"/>
        <v>8.2481932927730428E-4</v>
      </c>
      <c r="E142" s="386">
        <f t="shared" si="38"/>
        <v>0.10546983875920146</v>
      </c>
      <c r="F142" s="401">
        <f t="shared" si="21"/>
        <v>0.13424148017890727</v>
      </c>
      <c r="G142" s="403">
        <f t="shared" si="25"/>
        <v>-2.3974419730382956E-2</v>
      </c>
      <c r="H142" s="403">
        <f t="shared" si="26"/>
        <v>1.0239744197303831</v>
      </c>
      <c r="I142" s="403">
        <f t="shared" si="39"/>
        <v>0.88821046871154474</v>
      </c>
      <c r="J142" s="375">
        <f t="shared" si="40"/>
        <v>0.11178953128845526</v>
      </c>
      <c r="L142" s="617">
        <v>-9.9999999999999645E-2</v>
      </c>
      <c r="M142" s="618">
        <f t="shared" si="27"/>
        <v>8.855506214329506E-2</v>
      </c>
      <c r="N142" s="619">
        <f t="shared" si="28"/>
        <v>0.72699328632145677</v>
      </c>
      <c r="O142" s="618">
        <f t="shared" si="29"/>
        <v>0.18346555858832259</v>
      </c>
      <c r="P142" s="619">
        <f t="shared" si="30"/>
        <v>0.6978425356632858</v>
      </c>
      <c r="Q142" s="620">
        <f t="shared" si="33"/>
        <v>-1.1873466830166534E-2</v>
      </c>
      <c r="R142" s="620">
        <f t="shared" si="34"/>
        <v>0.88821046871154474</v>
      </c>
      <c r="S142" s="621">
        <f t="shared" si="35"/>
        <v>-2.3974419730382956E-2</v>
      </c>
      <c r="T142" s="620">
        <f t="shared" si="36"/>
        <v>0.14763741784900475</v>
      </c>
      <c r="U142" s="622">
        <f t="shared" si="37"/>
        <v>0.85236258215099525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0.73220386395910564</v>
      </c>
      <c r="C143" s="386">
        <f t="shared" si="23"/>
        <v>0.16902559399135647</v>
      </c>
      <c r="D143" s="401">
        <f t="shared" si="24"/>
        <v>6.795982971297132E-4</v>
      </c>
      <c r="E143" s="386">
        <f t="shared" si="38"/>
        <v>9.0487051537227928E-2</v>
      </c>
      <c r="F143" s="401">
        <f t="shared" si="21"/>
        <v>0.1151714639776369</v>
      </c>
      <c r="G143" s="403">
        <f t="shared" si="25"/>
        <v>-2.218968019928402E-2</v>
      </c>
      <c r="H143" s="403">
        <f t="shared" si="26"/>
        <v>1.022189680199284</v>
      </c>
      <c r="I143" s="403">
        <f t="shared" si="39"/>
        <v>0.89553862637961446</v>
      </c>
      <c r="J143" s="375">
        <f t="shared" si="40"/>
        <v>0.10446137362038554</v>
      </c>
      <c r="L143" s="385">
        <v>-7.4999999999999734E-2</v>
      </c>
      <c r="M143" s="401">
        <f t="shared" si="27"/>
        <v>9.7891115481639868E-2</v>
      </c>
      <c r="N143" s="386">
        <f t="shared" si="28"/>
        <v>0.73220386395910564</v>
      </c>
      <c r="O143" s="401">
        <f t="shared" si="29"/>
        <v>0.16902559399135647</v>
      </c>
      <c r="P143" s="386">
        <f t="shared" si="30"/>
        <v>0.70360006758727278</v>
      </c>
      <c r="Q143" s="403">
        <f t="shared" si="33"/>
        <v>-1.3097798516164933E-2</v>
      </c>
      <c r="R143" s="403">
        <f t="shared" si="34"/>
        <v>0.89553862637961446</v>
      </c>
      <c r="S143" s="371">
        <f t="shared" si="35"/>
        <v>-2.2189680199284061E-2</v>
      </c>
      <c r="T143" s="403">
        <f t="shared" si="36"/>
        <v>0.13974885233583445</v>
      </c>
      <c r="U143" s="610">
        <f t="shared" si="37"/>
        <v>0.86025114766416555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0.73594620986989201</v>
      </c>
      <c r="C144" s="386">
        <f t="shared" si="23"/>
        <v>0.1553238846885836</v>
      </c>
      <c r="D144" s="401">
        <f t="shared" si="24"/>
        <v>5.5829344211388854E-4</v>
      </c>
      <c r="E144" s="386">
        <f t="shared" si="38"/>
        <v>7.6397297884523541E-2</v>
      </c>
      <c r="F144" s="401">
        <f t="shared" si="21"/>
        <v>9.7238096410691713E-2</v>
      </c>
      <c r="G144" s="403">
        <f t="shared" si="25"/>
        <v>-2.0475196777355854E-2</v>
      </c>
      <c r="H144" s="403">
        <f t="shared" si="26"/>
        <v>1.0204751967773558</v>
      </c>
      <c r="I144" s="403">
        <f t="shared" si="39"/>
        <v>0.90080218293872183</v>
      </c>
      <c r="J144" s="375">
        <f t="shared" si="40"/>
        <v>9.9197817061278171E-2</v>
      </c>
      <c r="L144" s="385">
        <v>-4.9999999999999822E-2</v>
      </c>
      <c r="M144" s="401">
        <f t="shared" si="27"/>
        <v>0.10792474023485388</v>
      </c>
      <c r="N144" s="386">
        <f t="shared" si="28"/>
        <v>0.73594620986989201</v>
      </c>
      <c r="O144" s="401">
        <f t="shared" si="29"/>
        <v>0.1553238846885836</v>
      </c>
      <c r="P144" s="386">
        <f t="shared" si="30"/>
        <v>0.7077354992053474</v>
      </c>
      <c r="Q144" s="403">
        <f t="shared" si="33"/>
        <v>-1.4406476293014361E-2</v>
      </c>
      <c r="R144" s="403">
        <f t="shared" si="34"/>
        <v>0.90080218293872183</v>
      </c>
      <c r="S144" s="371">
        <f t="shared" si="35"/>
        <v>-2.0475196777355854E-2</v>
      </c>
      <c r="T144" s="403">
        <f t="shared" si="36"/>
        <v>0.13407949013164844</v>
      </c>
      <c r="U144" s="610">
        <f t="shared" si="37"/>
        <v>0.86592050986835156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0.73819984902587243</v>
      </c>
      <c r="C145" s="386">
        <f t="shared" si="23"/>
        <v>0.14236551744257658</v>
      </c>
      <c r="D145" s="401">
        <f t="shared" si="24"/>
        <v>4.5728554645091402E-4</v>
      </c>
      <c r="E145" s="386">
        <f t="shared" si="38"/>
        <v>6.32082465934624E-2</v>
      </c>
      <c r="F145" s="401">
        <f t="shared" si="21"/>
        <v>8.045113827842558E-2</v>
      </c>
      <c r="G145" s="403">
        <f t="shared" si="25"/>
        <v>-1.8836269722717645E-2</v>
      </c>
      <c r="H145" s="403">
        <f t="shared" si="26"/>
        <v>1.0188362697227176</v>
      </c>
      <c r="I145" s="403">
        <f t="shared" si="39"/>
        <v>0.90397202144059297</v>
      </c>
      <c r="J145" s="375">
        <f t="shared" si="40"/>
        <v>9.6027978559407035E-2</v>
      </c>
      <c r="L145" s="385">
        <v>-2.4999999999999911E-2</v>
      </c>
      <c r="M145" s="401">
        <f t="shared" si="27"/>
        <v>0.11867325793984168</v>
      </c>
      <c r="N145" s="386">
        <f t="shared" si="28"/>
        <v>0.73819984902587243</v>
      </c>
      <c r="O145" s="401">
        <f t="shared" si="29"/>
        <v>0.14236551744257658</v>
      </c>
      <c r="P145" s="386">
        <f t="shared" si="30"/>
        <v>0.71022595413209211</v>
      </c>
      <c r="Q145" s="403">
        <f t="shared" si="33"/>
        <v>-1.579971631394312E-2</v>
      </c>
      <c r="R145" s="403">
        <f t="shared" si="34"/>
        <v>0.90397202144059297</v>
      </c>
      <c r="S145" s="371">
        <f t="shared" si="35"/>
        <v>-1.8836269722717614E-2</v>
      </c>
      <c r="T145" s="403">
        <f t="shared" si="36"/>
        <v>0.13066396459606777</v>
      </c>
      <c r="U145" s="610">
        <f t="shared" si="37"/>
        <v>0.86933603540393223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0.73895243698678725</v>
      </c>
      <c r="C146" s="386">
        <f t="shared" si="23"/>
        <v>0.1301503282655509</v>
      </c>
      <c r="D146" s="401">
        <f t="shared" si="24"/>
        <v>3.7344367066216577E-4</v>
      </c>
      <c r="E146" s="386">
        <f t="shared" si="38"/>
        <v>5.0921392076034563E-2</v>
      </c>
      <c r="F146" s="401">
        <f t="shared" si="21"/>
        <v>6.4812491660901403E-2</v>
      </c>
      <c r="G146" s="403">
        <f t="shared" si="25"/>
        <v>-1.727686164762764E-2</v>
      </c>
      <c r="H146" s="403">
        <f t="shared" si="26"/>
        <v>1.0172768616476275</v>
      </c>
      <c r="I146" s="403">
        <f t="shared" si="39"/>
        <v>0.90503058916678591</v>
      </c>
      <c r="J146" s="375">
        <f t="shared" si="40"/>
        <v>9.4969410833214085E-2</v>
      </c>
      <c r="L146" s="633">
        <v>0</v>
      </c>
      <c r="M146" s="634">
        <f t="shared" si="27"/>
        <v>0.1301503282655509</v>
      </c>
      <c r="N146" s="635">
        <f t="shared" si="28"/>
        <v>0.73895243698678725</v>
      </c>
      <c r="O146" s="634">
        <f t="shared" si="29"/>
        <v>0.1301503282655509</v>
      </c>
      <c r="P146" s="635">
        <f t="shared" si="30"/>
        <v>0.71105764167940211</v>
      </c>
      <c r="Q146" s="636">
        <f t="shared" si="33"/>
        <v>-1.727686164762764E-2</v>
      </c>
      <c r="R146" s="636">
        <f t="shared" si="34"/>
        <v>0.90503058916678591</v>
      </c>
      <c r="S146" s="637">
        <f t="shared" si="35"/>
        <v>-1.727686164762764E-2</v>
      </c>
      <c r="T146" s="636">
        <f t="shared" si="36"/>
        <v>0.12952313412846939</v>
      </c>
      <c r="U146" s="638">
        <f t="shared" si="37"/>
        <v>0.87047686587153061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0.79977793030886879</v>
      </c>
      <c r="AD146">
        <f ca="1">OFFSET(H106,-AB146,0)</f>
        <v>0.7786021283093294</v>
      </c>
    </row>
    <row r="147" spans="1:30">
      <c r="A147" s="385">
        <v>1.0250000000000004</v>
      </c>
      <c r="B147" s="401">
        <f t="shared" si="22"/>
        <v>0.73819984902587232</v>
      </c>
      <c r="C147" s="386">
        <f t="shared" si="23"/>
        <v>0.11867325793984151</v>
      </c>
      <c r="D147" s="401">
        <f t="shared" si="24"/>
        <v>3.0406991406112249E-4</v>
      </c>
      <c r="E147" s="386">
        <f t="shared" si="38"/>
        <v>3.9532406252939085E-2</v>
      </c>
      <c r="F147" s="401">
        <f t="shared" si="21"/>
        <v>5.0316647800558487E-2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0.14236551744257681</v>
      </c>
      <c r="N147" s="386">
        <f t="shared" si="28"/>
        <v>0.73819984902587232</v>
      </c>
      <c r="O147" s="401">
        <f t="shared" si="29"/>
        <v>0.11867325793984151</v>
      </c>
      <c r="P147" s="386">
        <f t="shared" si="30"/>
        <v>0.710225954132092</v>
      </c>
      <c r="Q147" s="403">
        <f t="shared" si="33"/>
        <v>-1.8836269722717659E-2</v>
      </c>
      <c r="R147" s="403">
        <f t="shared" si="34"/>
        <v>0.90397202144059285</v>
      </c>
      <c r="S147" s="371">
        <f t="shared" si="35"/>
        <v>-1.5799716313943096E-2</v>
      </c>
      <c r="T147" s="403">
        <f t="shared" si="36"/>
        <v>0.13066396459606788</v>
      </c>
      <c r="U147" s="610">
        <f t="shared" si="37"/>
        <v>0.86933603540393212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0.73594620986989212</v>
      </c>
      <c r="C148" s="386">
        <f t="shared" si="23"/>
        <v>0.10792474023485371</v>
      </c>
      <c r="D148" s="401">
        <f t="shared" si="24"/>
        <v>2.4684857226403567E-4</v>
      </c>
      <c r="E148" s="386">
        <f t="shared" si="38"/>
        <v>2.9031529031953364E-2</v>
      </c>
      <c r="F148" s="401">
        <f t="shared" si="21"/>
        <v>3.695118410111662E-2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0.15532388468858371</v>
      </c>
      <c r="N148" s="386">
        <f t="shared" si="28"/>
        <v>0.73594620986989212</v>
      </c>
      <c r="O148" s="401">
        <f t="shared" si="29"/>
        <v>0.10792474023485371</v>
      </c>
      <c r="P148" s="386">
        <f t="shared" si="30"/>
        <v>0.70773549920534751</v>
      </c>
      <c r="Q148" s="403">
        <f t="shared" si="33"/>
        <v>-2.0475196777355868E-2</v>
      </c>
      <c r="R148" s="403">
        <f t="shared" si="34"/>
        <v>0.90080218293872194</v>
      </c>
      <c r="S148" s="371">
        <f t="shared" si="35"/>
        <v>-1.4406476293014394E-2</v>
      </c>
      <c r="T148" s="403">
        <f t="shared" si="36"/>
        <v>0.13407949013164833</v>
      </c>
      <c r="U148" s="610">
        <f t="shared" si="37"/>
        <v>0.86592050986835167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0.73220386395910564</v>
      </c>
      <c r="C149" s="386">
        <f t="shared" si="23"/>
        <v>9.7891115481639646E-2</v>
      </c>
      <c r="D149" s="401">
        <f t="shared" si="24"/>
        <v>1.997996701705862E-4</v>
      </c>
      <c r="E149" s="386">
        <f t="shared" si="38"/>
        <v>1.9403990049143505E-2</v>
      </c>
      <c r="F149" s="401">
        <f t="shared" si="21"/>
        <v>2.4697300917666951E-2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0.16902559399135669</v>
      </c>
      <c r="N149" s="386">
        <f t="shared" si="28"/>
        <v>0.73220386395910564</v>
      </c>
      <c r="O149" s="401">
        <f t="shared" si="29"/>
        <v>9.7891115481639646E-2</v>
      </c>
      <c r="P149" s="386">
        <f t="shared" si="30"/>
        <v>0.70360006758727278</v>
      </c>
      <c r="Q149" s="403">
        <f t="shared" si="33"/>
        <v>-2.2189680199284034E-2</v>
      </c>
      <c r="R149" s="403">
        <f t="shared" si="34"/>
        <v>0.89553862637961446</v>
      </c>
      <c r="S149" s="371">
        <f t="shared" si="35"/>
        <v>-1.3097798516164933E-2</v>
      </c>
      <c r="T149" s="403">
        <f t="shared" si="36"/>
        <v>0.13974885233583445</v>
      </c>
      <c r="U149" s="610">
        <f t="shared" si="37"/>
        <v>0.86025114766416555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0.72699328632145677</v>
      </c>
      <c r="C150" s="386">
        <f t="shared" si="23"/>
        <v>8.8555062143294838E-2</v>
      </c>
      <c r="D150" s="401">
        <f t="shared" si="24"/>
        <v>1.6123677711110673E-4</v>
      </c>
      <c r="E150" s="386">
        <f t="shared" si="38"/>
        <v>1.063045431100426E-2</v>
      </c>
      <c r="F150" s="401">
        <f t="shared" si="21"/>
        <v>1.3530388767745778E-2</v>
      </c>
      <c r="G150" s="403"/>
      <c r="H150" s="403"/>
      <c r="I150" s="403"/>
      <c r="J150" s="375"/>
      <c r="L150" s="617">
        <v>0.10000000000000009</v>
      </c>
      <c r="M150" s="618">
        <f t="shared" si="27"/>
        <v>0.18346555858832281</v>
      </c>
      <c r="N150" s="619">
        <f t="shared" si="28"/>
        <v>0.72699328632145677</v>
      </c>
      <c r="O150" s="618">
        <f t="shared" si="29"/>
        <v>8.8555062143294838E-2</v>
      </c>
      <c r="P150" s="619">
        <f t="shared" si="30"/>
        <v>0.6978425356632858</v>
      </c>
      <c r="Q150" s="620">
        <f t="shared" si="33"/>
        <v>-2.3974419730382987E-2</v>
      </c>
      <c r="R150" s="620">
        <f t="shared" si="34"/>
        <v>0.88821046871154474</v>
      </c>
      <c r="S150" s="621">
        <f t="shared" si="35"/>
        <v>-1.1873466830166522E-2</v>
      </c>
      <c r="T150" s="620">
        <f t="shared" si="36"/>
        <v>0.14763741784900475</v>
      </c>
      <c r="U150" s="622">
        <f t="shared" si="37"/>
        <v>0.85236258215099525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0.72034293435211638</v>
      </c>
      <c r="C151" s="386">
        <f t="shared" si="23"/>
        <v>7.9896039146965303E-2</v>
      </c>
      <c r="D151" s="401">
        <f t="shared" si="24"/>
        <v>1.2972895347834745E-4</v>
      </c>
      <c r="E151" s="386">
        <f t="shared" si="38"/>
        <v>2.6874844882684803E-3</v>
      </c>
      <c r="F151" s="401">
        <f t="shared" si="21"/>
        <v>3.4206167365695276E-3</v>
      </c>
      <c r="G151" s="403"/>
      <c r="H151" s="403"/>
      <c r="I151" s="403"/>
      <c r="J151" s="375"/>
      <c r="L151" s="385">
        <v>0.125</v>
      </c>
      <c r="M151" s="401">
        <f t="shared" si="27"/>
        <v>0.19863312530057142</v>
      </c>
      <c r="N151" s="386">
        <f t="shared" si="28"/>
        <v>0.72034293435211638</v>
      </c>
      <c r="O151" s="401">
        <f t="shared" si="29"/>
        <v>7.9896039146965303E-2</v>
      </c>
      <c r="P151" s="386">
        <f t="shared" si="30"/>
        <v>0.69049470372165411</v>
      </c>
      <c r="Q151" s="403">
        <f t="shared" si="33"/>
        <v>-2.5822658595809077E-2</v>
      </c>
      <c r="R151" s="403">
        <f t="shared" si="34"/>
        <v>0.87885818518143988</v>
      </c>
      <c r="S151" s="371">
        <f t="shared" si="35"/>
        <v>-1.0732500762598707E-2</v>
      </c>
      <c r="T151" s="403">
        <f t="shared" si="36"/>
        <v>0.15769697417696793</v>
      </c>
      <c r="U151" s="610">
        <f t="shared" si="37"/>
        <v>0.84230302582303207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0.71228904101065749</v>
      </c>
      <c r="C152" s="386">
        <f t="shared" si="23"/>
        <v>7.189073201035967E-2</v>
      </c>
      <c r="D152" s="401">
        <f t="shared" si="24"/>
        <v>1.040666339362506E-4</v>
      </c>
      <c r="E152" s="386">
        <f t="shared" si="38"/>
        <v>-4.4519871397305198E-3</v>
      </c>
      <c r="F152" s="401">
        <f t="shared" si="21"/>
        <v>-5.6664668345550581E-3</v>
      </c>
      <c r="G152" s="403"/>
      <c r="H152" s="403"/>
      <c r="I152" s="403"/>
      <c r="J152" s="375"/>
      <c r="L152" s="385">
        <v>0.15000000000000036</v>
      </c>
      <c r="M152" s="401">
        <f t="shared" si="27"/>
        <v>0.21451180553770971</v>
      </c>
      <c r="N152" s="386">
        <f t="shared" si="28"/>
        <v>0.71228904101065749</v>
      </c>
      <c r="O152" s="401">
        <f t="shared" si="29"/>
        <v>7.189073201035967E-2</v>
      </c>
      <c r="P152" s="386">
        <f t="shared" si="30"/>
        <v>0.68159707016860727</v>
      </c>
      <c r="Q152" s="403">
        <f t="shared" si="33"/>
        <v>-2.7726065702828224E-2</v>
      </c>
      <c r="R152" s="403">
        <f t="shared" si="34"/>
        <v>0.86753332195701105</v>
      </c>
      <c r="S152" s="371">
        <f t="shared" si="35"/>
        <v>-9.6732597947441507E-3</v>
      </c>
      <c r="T152" s="403">
        <f t="shared" si="36"/>
        <v>0.16986600354056136</v>
      </c>
      <c r="U152" s="610">
        <f t="shared" si="37"/>
        <v>0.83013399645943864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0.70287535020804337</v>
      </c>
      <c r="C153" s="386">
        <f t="shared" si="23"/>
        <v>6.4513496187932562E-2</v>
      </c>
      <c r="D153" s="401">
        <f t="shared" si="24"/>
        <v>8.3231219906665377E-5</v>
      </c>
      <c r="E153" s="386">
        <f t="shared" si="38"/>
        <v>-1.0818183723368799E-2</v>
      </c>
      <c r="F153" s="401">
        <f t="shared" si="21"/>
        <v>-1.3769329819381107E-2</v>
      </c>
      <c r="G153" s="403"/>
      <c r="H153" s="403"/>
      <c r="I153" s="403"/>
      <c r="J153" s="375"/>
      <c r="L153" s="385">
        <v>0.17500000000000027</v>
      </c>
      <c r="M153" s="401">
        <f t="shared" si="27"/>
        <v>0.23107905928888217</v>
      </c>
      <c r="N153" s="386">
        <f t="shared" si="28"/>
        <v>0.70287535020804337</v>
      </c>
      <c r="O153" s="401">
        <f t="shared" si="29"/>
        <v>6.4513496187932562E-2</v>
      </c>
      <c r="P153" s="386">
        <f t="shared" si="30"/>
        <v>0.67119854255301759</v>
      </c>
      <c r="Q153" s="403">
        <f t="shared" si="33"/>
        <v>-2.9674620138726255E-2</v>
      </c>
      <c r="R153" s="403">
        <f t="shared" si="34"/>
        <v>0.85429812832042062</v>
      </c>
      <c r="S153" s="371">
        <f t="shared" si="35"/>
        <v>-8.693542534431534E-3</v>
      </c>
      <c r="T153" s="403">
        <f t="shared" si="36"/>
        <v>0.18407003435273717</v>
      </c>
      <c r="U153" s="610">
        <f t="shared" si="37"/>
        <v>0.81592996564726283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0.69215279546622854</v>
      </c>
      <c r="C154" s="386">
        <f t="shared" si="23"/>
        <v>5.7736791562428058E-2</v>
      </c>
      <c r="D154" s="401">
        <f t="shared" si="24"/>
        <v>6.6368132071059627E-5</v>
      </c>
      <c r="E154" s="386">
        <f t="shared" ref="E154:E185" si="41">C154+$B$13*B154+$B$13*D154</f>
        <v>-1.644401202735013E-2</v>
      </c>
      <c r="F154" s="401">
        <f t="shared" ref="F154:F186" si="42">$B$14*E154</f>
        <v>-2.0929855782477434E-2</v>
      </c>
      <c r="G154" s="403"/>
      <c r="H154" s="403"/>
      <c r="I154" s="403"/>
      <c r="J154" s="375"/>
      <c r="L154" s="385">
        <v>0.20000000000000018</v>
      </c>
      <c r="M154" s="401">
        <f t="shared" si="27"/>
        <v>0.24830613776125332</v>
      </c>
      <c r="N154" s="386">
        <f t="shared" si="28"/>
        <v>0.69215279546622854</v>
      </c>
      <c r="O154" s="401">
        <f t="shared" si="29"/>
        <v>5.7736791562428058E-2</v>
      </c>
      <c r="P154" s="386">
        <f t="shared" si="30"/>
        <v>0.65935608652770683</v>
      </c>
      <c r="Q154" s="403">
        <f t="shared" si="33"/>
        <v>-3.1656499281643317E-2</v>
      </c>
      <c r="R154" s="403">
        <f t="shared" si="34"/>
        <v>0.83922510986799936</v>
      </c>
      <c r="S154" s="371">
        <f t="shared" si="35"/>
        <v>-7.7906802774872505E-3</v>
      </c>
      <c r="T154" s="403">
        <f t="shared" si="36"/>
        <v>0.20022206969113121</v>
      </c>
      <c r="U154" s="610">
        <f t="shared" si="37"/>
        <v>0.79977793030886879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0.68017912330316055</v>
      </c>
      <c r="C155" s="386">
        <f t="shared" ref="C155:C197" si="44">0.5*SIGN(2*A155+$B$6)*ERF((2.563*(ABS(2*A155+$B$6)))/(2*SQRT(2)*$B$7))-0.5*SIGN(2*A155-$B$6)*ERF((2.563*(ABS(2*A155-$B$6)))/(2*SQRT(2)*$B$7))</f>
        <v>5.1531602597421233E-2</v>
      </c>
      <c r="D155" s="401">
        <f t="shared" ref="D155:D197" si="45">0.5*SIGN(2*(A155+$B$6)+$B$6)*ERF((2.563*(ABS(2*(A155+$B$6)+$B$6)))/(2*SQRT(2)*$B$7))-0.5*SIGN(2*(A155+$B$6)-$B$6)*ERF((2.563*(ABS(2*(A155+$B$6)-$B$6)))/(2*SQRT(2)*$B$7))</f>
        <v>5.2763060684801744E-5</v>
      </c>
      <c r="E155" s="386">
        <f t="shared" si="41"/>
        <v>-2.1364599373582219E-2</v>
      </c>
      <c r="F155" s="401">
        <f t="shared" si="42"/>
        <v>-2.7192754602450922E-2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0.26615798953121461</v>
      </c>
      <c r="N155" s="386">
        <f t="shared" ref="N155:N218" si="47">0.5*SIGN(2*L155+$B$6)*ERF((2.563*(ABS(2*L155+$B$6)))/(2*SQRT(2)*$B$7))-0.5*SIGN(2*L155-$B$6)*ERF((2.563*(ABS(2*L155-$B$6)))/(2*SQRT(2)*$B$7))</f>
        <v>0.68017912330316055</v>
      </c>
      <c r="O155" s="401">
        <f t="shared" ref="O155:O218" si="48">0.5*SIGN(2*(L155+$B$6)+$B$6)*ERF((2.563*(ABS(2*(L155+$B$6)+$B$6)))/(2*SQRT(2)*$B$7))-0.5*SIGN(2*(L155+$B$6)-$B$6)*ERF((2.563*(ABS(2*(L155+$B$6)-$B$6)))/(2*SQRT(2)*$B$7))</f>
        <v>5.1531602597421233E-2</v>
      </c>
      <c r="P155" s="386">
        <f t="shared" ref="P155:P218" si="49">N155+$B$13*M155+$B$13*O155</f>
        <v>0.64613431426651435</v>
      </c>
      <c r="Q155" s="403">
        <f t="shared" si="33"/>
        <v>-3.3657971923653586E-2</v>
      </c>
      <c r="R155" s="403">
        <f t="shared" si="34"/>
        <v>0.82239650464956149</v>
      </c>
      <c r="S155" s="371">
        <f t="shared" si="35"/>
        <v>-6.9616245434119123E-3</v>
      </c>
      <c r="T155" s="403">
        <f t="shared" si="36"/>
        <v>0.21822309181750399</v>
      </c>
      <c r="U155" s="610">
        <f t="shared" si="37"/>
        <v>0.78177690818249601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0.66701846322993663</v>
      </c>
      <c r="C156" s="386">
        <f t="shared" si="44"/>
        <v>4.5867839325820836E-2</v>
      </c>
      <c r="D156" s="401">
        <f t="shared" si="45"/>
        <v>4.1821146202714043E-5</v>
      </c>
      <c r="E156" s="386">
        <f t="shared" si="41"/>
        <v>-2.5616844340873201E-2</v>
      </c>
      <c r="F156" s="401">
        <f t="shared" si="42"/>
        <v>-3.2604990604780545E-2</v>
      </c>
      <c r="G156" s="403"/>
      <c r="H156" s="403"/>
      <c r="I156" s="403"/>
      <c r="J156" s="375"/>
      <c r="L156" s="385">
        <v>0.25</v>
      </c>
      <c r="M156" s="401">
        <f t="shared" si="46"/>
        <v>0.28459323415115179</v>
      </c>
      <c r="N156" s="386">
        <f t="shared" si="47"/>
        <v>0.66701846322993663</v>
      </c>
      <c r="O156" s="401">
        <f t="shared" si="48"/>
        <v>4.5867839325820836E-2</v>
      </c>
      <c r="P156" s="386">
        <f t="shared" si="49"/>
        <v>0.63160501431841798</v>
      </c>
      <c r="Q156" s="403">
        <f t="shared" si="33"/>
        <v>-3.5663297892612036E-2</v>
      </c>
      <c r="R156" s="403">
        <f t="shared" si="34"/>
        <v>0.8039036847690948</v>
      </c>
      <c r="S156" s="371">
        <f t="shared" si="35"/>
        <v>-6.2030282675872806E-3</v>
      </c>
      <c r="T156" s="403">
        <f t="shared" si="36"/>
        <v>0.23796264139110446</v>
      </c>
      <c r="U156" s="610">
        <f t="shared" si="37"/>
        <v>0.76203735860889554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0.65274084674510902</v>
      </c>
      <c r="C157" s="386">
        <f t="shared" si="44"/>
        <v>4.0714715057471984E-2</v>
      </c>
      <c r="D157" s="401">
        <f t="shared" si="45"/>
        <v>3.3048823741166355E-5</v>
      </c>
      <c r="E157" s="386">
        <f t="shared" si="41"/>
        <v>-2.9238985565337824E-2</v>
      </c>
      <c r="F157" s="401">
        <f t="shared" si="42"/>
        <v>-3.7215233733143629E-2</v>
      </c>
      <c r="G157" s="403"/>
      <c r="H157" s="403"/>
      <c r="I157" s="403"/>
      <c r="J157" s="375"/>
      <c r="L157" s="385">
        <v>0.27500000000000036</v>
      </c>
      <c r="M157" s="401">
        <f t="shared" si="46"/>
        <v>0.30356420612553148</v>
      </c>
      <c r="N157" s="386">
        <f t="shared" si="47"/>
        <v>0.65274084674510902</v>
      </c>
      <c r="O157" s="401">
        <f t="shared" si="48"/>
        <v>4.0714715057471984E-2</v>
      </c>
      <c r="P157" s="386">
        <f t="shared" si="49"/>
        <v>0.61584662541263302</v>
      </c>
      <c r="Q157" s="403">
        <f t="shared" si="33"/>
        <v>-3.7654635748626826E-2</v>
      </c>
      <c r="R157" s="403">
        <f t="shared" si="34"/>
        <v>0.78384648664653789</v>
      </c>
      <c r="S157" s="371">
        <f t="shared" si="35"/>
        <v>-5.5113204276155004E-3</v>
      </c>
      <c r="T157" s="403">
        <f t="shared" si="36"/>
        <v>0.25931946952970442</v>
      </c>
      <c r="U157" s="610">
        <f t="shared" si="37"/>
        <v>0.74068053047029558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0.63742167826918705</v>
      </c>
      <c r="C158" s="386">
        <f t="shared" si="44"/>
        <v>3.6041097425651869E-2</v>
      </c>
      <c r="D158" s="401">
        <f t="shared" si="45"/>
        <v>2.6038071022749243E-5</v>
      </c>
      <c r="E158" s="386">
        <f t="shared" si="41"/>
        <v>-3.2270192309207912E-2</v>
      </c>
      <c r="F158" s="401">
        <f t="shared" si="42"/>
        <v>-4.1073338427457542E-2</v>
      </c>
      <c r="G158" s="403"/>
      <c r="H158" s="403"/>
      <c r="I158" s="403"/>
      <c r="J158" s="375"/>
      <c r="L158" s="385">
        <v>0.30000000000000027</v>
      </c>
      <c r="M158" s="401">
        <f t="shared" si="46"/>
        <v>0.32301707105781435</v>
      </c>
      <c r="N158" s="386">
        <f t="shared" si="47"/>
        <v>0.63742167826918705</v>
      </c>
      <c r="O158" s="401">
        <f t="shared" si="48"/>
        <v>3.6041097425651869E-2</v>
      </c>
      <c r="P158" s="386">
        <f t="shared" si="49"/>
        <v>0.5989436573269149</v>
      </c>
      <c r="Q158" s="403">
        <f t="shared" si="33"/>
        <v>-3.9611960222521156E-2</v>
      </c>
      <c r="R158" s="403">
        <f t="shared" si="34"/>
        <v>0.76233247390186898</v>
      </c>
      <c r="S158" s="371">
        <f t="shared" si="35"/>
        <v>-4.8827739740902728E-3</v>
      </c>
      <c r="T158" s="403">
        <f t="shared" si="36"/>
        <v>0.28216226029474245</v>
      </c>
      <c r="U158" s="610">
        <f t="shared" si="37"/>
        <v>0.71783773970525755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0.62114116157124732</v>
      </c>
      <c r="C159" s="386">
        <f t="shared" si="44"/>
        <v>3.1815830137783996E-2</v>
      </c>
      <c r="D159" s="401">
        <f t="shared" si="45"/>
        <v>2.045280954521278E-5</v>
      </c>
      <c r="E159" s="386">
        <f t="shared" si="41"/>
        <v>-3.4750179786539201E-2</v>
      </c>
      <c r="F159" s="401">
        <f t="shared" si="42"/>
        <v>-4.422985401237458E-2</v>
      </c>
      <c r="G159" s="403"/>
      <c r="H159" s="403"/>
      <c r="I159" s="403"/>
      <c r="J159" s="375"/>
      <c r="L159" s="385">
        <v>0.32500000000000018</v>
      </c>
      <c r="M159" s="401">
        <f t="shared" si="46"/>
        <v>0.34289201460065544</v>
      </c>
      <c r="N159" s="386">
        <f t="shared" si="47"/>
        <v>0.62114116157124732</v>
      </c>
      <c r="O159" s="401">
        <f t="shared" si="48"/>
        <v>3.1815830137783996E-2</v>
      </c>
      <c r="P159" s="386">
        <f t="shared" si="49"/>
        <v>0.58098606258554286</v>
      </c>
      <c r="Q159" s="403">
        <f t="shared" si="33"/>
        <v>-4.1512991156742951E-2</v>
      </c>
      <c r="R159" s="403">
        <f t="shared" si="34"/>
        <v>0.73947613765546094</v>
      </c>
      <c r="S159" s="371">
        <f t="shared" si="35"/>
        <v>-4.3135670249434222E-3</v>
      </c>
      <c r="T159" s="403">
        <f t="shared" si="36"/>
        <v>0.30635042052622552</v>
      </c>
      <c r="U159" s="610">
        <f t="shared" si="37"/>
        <v>0.69364957947377448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0.60398368588586193</v>
      </c>
      <c r="C160" s="386">
        <f t="shared" si="44"/>
        <v>2.8008023531844894E-2</v>
      </c>
      <c r="D160" s="401">
        <f t="shared" si="45"/>
        <v>1.6017221775577184E-5</v>
      </c>
      <c r="E160" s="386">
        <f t="shared" si="41"/>
        <v>-3.6718851568817316E-2</v>
      </c>
      <c r="F160" s="401">
        <f t="shared" si="42"/>
        <v>-4.6735569552936215E-2</v>
      </c>
      <c r="G160" s="403"/>
      <c r="H160" s="403"/>
      <c r="I160" s="403"/>
      <c r="J160" s="375"/>
      <c r="L160" s="385">
        <v>0.35000000000000009</v>
      </c>
      <c r="M160" s="401">
        <f t="shared" si="46"/>
        <v>0.36312350364453128</v>
      </c>
      <c r="N160" s="386">
        <f t="shared" si="47"/>
        <v>0.60398368588586193</v>
      </c>
      <c r="O160" s="401">
        <f t="shared" si="48"/>
        <v>2.8008023531844894E-2</v>
      </c>
      <c r="P160" s="386">
        <f t="shared" si="49"/>
        <v>0.56206856344917933</v>
      </c>
      <c r="Q160" s="403">
        <f t="shared" si="33"/>
        <v>-4.3333135802597983E-2</v>
      </c>
      <c r="R160" s="403">
        <f t="shared" si="34"/>
        <v>0.71539803992415973</v>
      </c>
      <c r="S160" s="371">
        <f t="shared" si="35"/>
        <v>-3.7998373663032958E-3</v>
      </c>
      <c r="T160" s="403">
        <f t="shared" si="36"/>
        <v>0.33173493324474157</v>
      </c>
      <c r="U160" s="610">
        <f t="shared" si="37"/>
        <v>0.66826506675525843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0.58603717658499088</v>
      </c>
      <c r="C161" s="386">
        <f t="shared" si="44"/>
        <v>2.4587312750167289E-2</v>
      </c>
      <c r="D161" s="401">
        <f t="shared" si="45"/>
        <v>1.2505762315540014E-5</v>
      </c>
      <c r="E161" s="386">
        <f t="shared" si="41"/>
        <v>-3.8215970756276543E-2</v>
      </c>
      <c r="F161" s="401">
        <f t="shared" si="42"/>
        <v>-4.8641095323081911E-2</v>
      </c>
      <c r="G161" s="403"/>
      <c r="H161" s="403"/>
      <c r="I161" s="403"/>
      <c r="J161" s="375"/>
      <c r="L161" s="385">
        <v>0.375</v>
      </c>
      <c r="M161" s="401">
        <f t="shared" si="46"/>
        <v>0.38364061798409677</v>
      </c>
      <c r="N161" s="386">
        <f t="shared" si="47"/>
        <v>0.58603717658499088</v>
      </c>
      <c r="O161" s="401">
        <f t="shared" si="48"/>
        <v>2.4587312750167289E-2</v>
      </c>
      <c r="P161" s="386">
        <f t="shared" si="49"/>
        <v>0.5422899393772771</v>
      </c>
      <c r="Q161" s="403">
        <f t="shared" si="33"/>
        <v>-4.5045446419286782E-2</v>
      </c>
      <c r="R161" s="403">
        <f t="shared" si="34"/>
        <v>0.69022390670702061</v>
      </c>
      <c r="S161" s="371">
        <f t="shared" si="35"/>
        <v>-3.3377303804023989E-3</v>
      </c>
      <c r="T161" s="403">
        <f t="shared" si="36"/>
        <v>0.35815927009266857</v>
      </c>
      <c r="U161" s="610">
        <f t="shared" si="37"/>
        <v>0.64184072990733143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0.56739241593565071</v>
      </c>
      <c r="C162" s="386">
        <f t="shared" si="44"/>
        <v>2.1524083012269157E-2</v>
      </c>
      <c r="D162" s="401">
        <f t="shared" si="45"/>
        <v>9.7346574534085129E-6</v>
      </c>
      <c r="E162" s="386">
        <f t="shared" si="41"/>
        <v>-3.9280861003973322E-2</v>
      </c>
      <c r="F162" s="401">
        <f t="shared" si="42"/>
        <v>-4.9996482273139492E-2</v>
      </c>
      <c r="G162" s="403"/>
      <c r="H162" s="403"/>
      <c r="I162" s="403"/>
      <c r="J162" s="375"/>
      <c r="L162" s="385">
        <v>0.40000000000000036</v>
      </c>
      <c r="M162" s="401">
        <f t="shared" si="46"/>
        <v>0.40436744953708925</v>
      </c>
      <c r="N162" s="386">
        <f t="shared" si="47"/>
        <v>0.56739241593565071</v>
      </c>
      <c r="O162" s="401">
        <f t="shared" si="48"/>
        <v>2.1524083012269157E-2</v>
      </c>
      <c r="P162" s="386">
        <f t="shared" si="49"/>
        <v>0.52175228086287018</v>
      </c>
      <c r="Q162" s="403">
        <f t="shared" si="33"/>
        <v>-4.6620595206971024E-2</v>
      </c>
      <c r="R162" s="403">
        <f t="shared" si="34"/>
        <v>0.66408367826998416</v>
      </c>
      <c r="S162" s="371">
        <f t="shared" si="35"/>
        <v>-2.9234405914877991E-3</v>
      </c>
      <c r="T162" s="403">
        <f t="shared" si="36"/>
        <v>0.38546035752847463</v>
      </c>
      <c r="U162" s="610">
        <f t="shared" si="37"/>
        <v>0.61453964247152537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0.54814234011728469</v>
      </c>
      <c r="C163" s="386">
        <f t="shared" si="44"/>
        <v>1.8789662085910319E-2</v>
      </c>
      <c r="D163" s="401">
        <f t="shared" si="45"/>
        <v>7.554704669454626E-6</v>
      </c>
      <c r="E163" s="386">
        <f t="shared" si="41"/>
        <v>-3.9952137944840573E-2</v>
      </c>
      <c r="F163" s="401">
        <f t="shared" si="42"/>
        <v>-5.0850880186439865E-2</v>
      </c>
      <c r="G163" s="403"/>
      <c r="H163" s="403"/>
      <c r="I163" s="403"/>
      <c r="J163" s="375"/>
      <c r="L163" s="385">
        <v>0.42500000000000027</v>
      </c>
      <c r="M163" s="401">
        <f t="shared" si="46"/>
        <v>0.42522356508652748</v>
      </c>
      <c r="N163" s="386">
        <f t="shared" si="47"/>
        <v>0.54814234011728469</v>
      </c>
      <c r="O163" s="401">
        <f t="shared" si="48"/>
        <v>1.8789662085910319E-2</v>
      </c>
      <c r="P163" s="386">
        <f t="shared" si="49"/>
        <v>0.50056021623483182</v>
      </c>
      <c r="Q163" s="403">
        <f t="shared" si="33"/>
        <v>-4.8026868683895045E-2</v>
      </c>
      <c r="R163" s="403">
        <f t="shared" si="34"/>
        <v>0.63711052502367993</v>
      </c>
      <c r="S163" s="371">
        <f t="shared" si="35"/>
        <v>-2.553247083096016E-3</v>
      </c>
      <c r="T163" s="403">
        <f t="shared" si="36"/>
        <v>0.41346959074331113</v>
      </c>
      <c r="U163" s="610">
        <f t="shared" si="37"/>
        <v>0.58653040925668887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0.52838131926870902</v>
      </c>
      <c r="C164" s="386">
        <f t="shared" si="44"/>
        <v>1.6356480611266544E-2</v>
      </c>
      <c r="D164" s="401">
        <f t="shared" si="45"/>
        <v>5.8452009728537924E-6</v>
      </c>
      <c r="E164" s="386">
        <f t="shared" si="41"/>
        <v>-4.0267471061980052E-2</v>
      </c>
      <c r="F164" s="401">
        <f t="shared" si="42"/>
        <v>-5.1252234591568691E-2</v>
      </c>
      <c r="G164" s="403"/>
      <c r="H164" s="403"/>
      <c r="I164" s="403"/>
      <c r="J164" s="375"/>
      <c r="L164" s="385">
        <v>0.45000000000000018</v>
      </c>
      <c r="M164" s="401">
        <f t="shared" si="46"/>
        <v>0.44612452750047638</v>
      </c>
      <c r="N164" s="386">
        <f t="shared" si="47"/>
        <v>0.52838131926870902</v>
      </c>
      <c r="O164" s="401">
        <f t="shared" si="48"/>
        <v>1.6356480611266544E-2</v>
      </c>
      <c r="P164" s="386">
        <f t="shared" si="49"/>
        <v>0.47882011866801516</v>
      </c>
      <c r="Q164" s="403">
        <f t="shared" si="33"/>
        <v>-4.9230183681388276E-2</v>
      </c>
      <c r="R164" s="403">
        <f t="shared" si="34"/>
        <v>0.60943983820992287</v>
      </c>
      <c r="S164" s="371">
        <f t="shared" si="35"/>
        <v>-2.2235430938157335E-3</v>
      </c>
      <c r="T164" s="403">
        <f t="shared" si="36"/>
        <v>0.44201388856528123</v>
      </c>
      <c r="U164" s="610">
        <f t="shared" si="37"/>
        <v>0.55798611143471877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0.50820442785897912</v>
      </c>
      <c r="C165" s="386">
        <f t="shared" si="44"/>
        <v>1.4198201419947487E-2</v>
      </c>
      <c r="D165" s="401">
        <f t="shared" si="45"/>
        <v>4.5088459956765803E-6</v>
      </c>
      <c r="E165" s="386">
        <f t="shared" si="41"/>
        <v>-4.0263375633644446E-2</v>
      </c>
      <c r="F165" s="401">
        <f t="shared" si="42"/>
        <v>-5.1247021950986266E-2</v>
      </c>
      <c r="G165" s="403"/>
      <c r="H165" s="403"/>
      <c r="I165" s="403"/>
      <c r="J165" s="375"/>
      <c r="L165" s="385">
        <v>0.47500000000000009</v>
      </c>
      <c r="M165" s="401">
        <f t="shared" si="46"/>
        <v>0.46698246947901928</v>
      </c>
      <c r="N165" s="386">
        <f t="shared" si="47"/>
        <v>0.50820442785897912</v>
      </c>
      <c r="O165" s="401">
        <f t="shared" si="48"/>
        <v>1.4198201419947487E-2</v>
      </c>
      <c r="P165" s="386">
        <f t="shared" si="49"/>
        <v>0.45663930121092861</v>
      </c>
      <c r="Q165" s="403">
        <f t="shared" si="33"/>
        <v>-5.0194127174304826E-2</v>
      </c>
      <c r="R165" s="403">
        <f t="shared" si="34"/>
        <v>0.58120820533698769</v>
      </c>
      <c r="S165" s="371">
        <f t="shared" si="35"/>
        <v>-1.9308601433686119E-3</v>
      </c>
      <c r="T165" s="403">
        <f t="shared" si="36"/>
        <v>0.47091678198068576</v>
      </c>
      <c r="U165" s="610">
        <f t="shared" si="37"/>
        <v>0.52908321801931424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0.48770671310593583</v>
      </c>
      <c r="C166" s="386">
        <f t="shared" si="44"/>
        <v>1.2289819404109781E-2</v>
      </c>
      <c r="D166" s="401">
        <f t="shared" si="45"/>
        <v>3.4674822241842485E-6</v>
      </c>
      <c r="E166" s="386">
        <f t="shared" si="41"/>
        <v>-3.997503400861712E-2</v>
      </c>
      <c r="F166" s="401">
        <f t="shared" si="42"/>
        <v>-5.0880022181229979E-2</v>
      </c>
      <c r="G166" s="403"/>
      <c r="H166" s="403"/>
      <c r="I166" s="403"/>
      <c r="J166" s="375"/>
      <c r="L166" s="385">
        <v>0.5</v>
      </c>
      <c r="M166" s="401">
        <f t="shared" si="46"/>
        <v>0.48770671310593583</v>
      </c>
      <c r="N166" s="386">
        <f t="shared" si="47"/>
        <v>0.48770671310593583</v>
      </c>
      <c r="O166" s="401">
        <f t="shared" si="48"/>
        <v>1.2289819404109781E-2</v>
      </c>
      <c r="P166" s="386">
        <f t="shared" si="49"/>
        <v>0.43412520810844984</v>
      </c>
      <c r="Q166" s="403">
        <f t="shared" si="33"/>
        <v>-5.0880022181229966E-2</v>
      </c>
      <c r="R166" s="403">
        <f t="shared" si="34"/>
        <v>0.5525523808992282</v>
      </c>
      <c r="S166" s="371">
        <f t="shared" si="35"/>
        <v>-1.671887076300112E-3</v>
      </c>
      <c r="T166" s="403">
        <f t="shared" si="36"/>
        <v>0.49999952835830186</v>
      </c>
      <c r="U166" s="610">
        <f t="shared" si="37"/>
        <v>0.50000047164169814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0.46698246947901884</v>
      </c>
      <c r="C167" s="386">
        <f t="shared" si="44"/>
        <v>1.0607733829077426E-2</v>
      </c>
      <c r="D167" s="401">
        <f t="shared" si="45"/>
        <v>2.658550374401436E-6</v>
      </c>
      <c r="E167" s="386">
        <f t="shared" si="41"/>
        <v>-3.9436145166735076E-2</v>
      </c>
      <c r="F167" s="401">
        <f t="shared" si="42"/>
        <v>-5.019412717430477E-2</v>
      </c>
      <c r="G167" s="403"/>
      <c r="H167" s="403"/>
      <c r="I167" s="403"/>
      <c r="J167" s="375"/>
      <c r="L167" s="385">
        <v>0.52500000000000036</v>
      </c>
      <c r="M167" s="401">
        <f t="shared" si="46"/>
        <v>0.50820442785897946</v>
      </c>
      <c r="N167" s="386">
        <f t="shared" si="47"/>
        <v>0.46698246947901884</v>
      </c>
      <c r="O167" s="401">
        <f t="shared" si="48"/>
        <v>1.0607733829077426E-2</v>
      </c>
      <c r="P167" s="386">
        <f t="shared" si="49"/>
        <v>0.41138461104049734</v>
      </c>
      <c r="Q167" s="403">
        <f t="shared" si="33"/>
        <v>-5.1247021950986286E-2</v>
      </c>
      <c r="R167" s="403">
        <f t="shared" si="34"/>
        <v>0.52360826335370159</v>
      </c>
      <c r="S167" s="371">
        <f t="shared" si="35"/>
        <v>-1.4434844368066344E-3</v>
      </c>
      <c r="T167" s="403">
        <f t="shared" si="36"/>
        <v>0.52908224303409135</v>
      </c>
      <c r="U167" s="610">
        <f t="shared" si="37"/>
        <v>0.47091775696590865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0.44612452750047599</v>
      </c>
      <c r="C168" s="386">
        <f t="shared" si="44"/>
        <v>9.1297952458372356E-3</v>
      </c>
      <c r="D168" s="401">
        <f t="shared" si="45"/>
        <v>2.0321525372457572E-6</v>
      </c>
      <c r="E168" s="386">
        <f t="shared" si="41"/>
        <v>-3.8678801276937409E-2</v>
      </c>
      <c r="F168" s="401">
        <f t="shared" si="42"/>
        <v>-4.923018368138822E-2</v>
      </c>
      <c r="G168" s="403"/>
      <c r="H168" s="403"/>
      <c r="I168" s="403"/>
      <c r="J168" s="375"/>
      <c r="L168" s="385">
        <v>0.55000000000000027</v>
      </c>
      <c r="M168" s="401">
        <f t="shared" si="46"/>
        <v>0.52838131926870946</v>
      </c>
      <c r="N168" s="386">
        <f t="shared" si="47"/>
        <v>0.44612452750047599</v>
      </c>
      <c r="O168" s="401">
        <f t="shared" si="48"/>
        <v>9.1297952458372356E-3</v>
      </c>
      <c r="P168" s="386">
        <f t="shared" si="49"/>
        <v>0.38852281909665465</v>
      </c>
      <c r="Q168" s="403">
        <f t="shared" si="33"/>
        <v>-5.1252234591568718E-2</v>
      </c>
      <c r="R168" s="403">
        <f t="shared" si="34"/>
        <v>0.49450988957984471</v>
      </c>
      <c r="S168" s="371">
        <f t="shared" si="35"/>
        <v>-1.2426946054872844E-3</v>
      </c>
      <c r="T168" s="403">
        <f t="shared" si="36"/>
        <v>0.55798503961721124</v>
      </c>
      <c r="U168" s="610">
        <f t="shared" si="37"/>
        <v>0.44201496038278876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0.42522356508652709</v>
      </c>
      <c r="C169" s="386">
        <f t="shared" si="44"/>
        <v>7.8353293496482013E-3</v>
      </c>
      <c r="D169" s="401">
        <f t="shared" si="45"/>
        <v>1.5486292331279294E-6</v>
      </c>
      <c r="E169" s="386">
        <f t="shared" si="41"/>
        <v>-3.7733389779738509E-2</v>
      </c>
      <c r="F169" s="401">
        <f t="shared" si="42"/>
        <v>-4.8026868683895017E-2</v>
      </c>
      <c r="G169" s="403"/>
      <c r="H169" s="403"/>
      <c r="I169" s="403"/>
      <c r="J169" s="375"/>
      <c r="L169" s="385">
        <v>0.57500000000000018</v>
      </c>
      <c r="M169" s="401">
        <f t="shared" si="46"/>
        <v>0.54814234011728513</v>
      </c>
      <c r="N169" s="386">
        <f t="shared" si="47"/>
        <v>0.42522356508652709</v>
      </c>
      <c r="O169" s="401">
        <f t="shared" si="48"/>
        <v>7.8353293496482013E-3</v>
      </c>
      <c r="P169" s="386">
        <f t="shared" si="49"/>
        <v>0.36564291134582427</v>
      </c>
      <c r="Q169" s="403">
        <f t="shared" si="33"/>
        <v>-5.0850880186439858E-2</v>
      </c>
      <c r="R169" s="403">
        <f t="shared" si="34"/>
        <v>0.46538845809799029</v>
      </c>
      <c r="S169" s="371">
        <f t="shared" si="35"/>
        <v>-1.0667481375045409E-3</v>
      </c>
      <c r="T169" s="403">
        <f t="shared" si="36"/>
        <v>0.58652917022595408</v>
      </c>
      <c r="U169" s="610">
        <f t="shared" si="37"/>
        <v>0.41347082977404592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0.40436744953708886</v>
      </c>
      <c r="C170" s="386">
        <f t="shared" si="44"/>
        <v>6.705140251622721E-3</v>
      </c>
      <c r="D170" s="401">
        <f t="shared" si="45"/>
        <v>1.1765688576192979E-6</v>
      </c>
      <c r="E170" s="386">
        <f t="shared" si="41"/>
        <v>-3.6628519387480858E-2</v>
      </c>
      <c r="F170" s="401">
        <f t="shared" si="42"/>
        <v>-4.6620595206971004E-2</v>
      </c>
      <c r="G170" s="403"/>
      <c r="H170" s="403"/>
      <c r="I170" s="403"/>
      <c r="J170" s="375"/>
      <c r="L170" s="385">
        <v>0.60000000000000009</v>
      </c>
      <c r="M170" s="401">
        <f t="shared" si="46"/>
        <v>0.56739241593565104</v>
      </c>
      <c r="N170" s="386">
        <f t="shared" si="47"/>
        <v>0.40436744953708886</v>
      </c>
      <c r="O170" s="401">
        <f t="shared" si="48"/>
        <v>6.705140251622721E-3</v>
      </c>
      <c r="P170" s="386">
        <f t="shared" si="49"/>
        <v>0.34284500072835666</v>
      </c>
      <c r="Q170" s="403">
        <f t="shared" si="33"/>
        <v>-4.9996482273139478E-2</v>
      </c>
      <c r="R170" s="403">
        <f t="shared" si="34"/>
        <v>0.43637139215497178</v>
      </c>
      <c r="S170" s="371">
        <f t="shared" si="35"/>
        <v>-9.1306674238282939E-4</v>
      </c>
      <c r="T170" s="403">
        <f t="shared" si="36"/>
        <v>0.61453815686055058</v>
      </c>
      <c r="U170" s="610">
        <f t="shared" si="37"/>
        <v>0.38546184313944942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0.38364061798409677</v>
      </c>
      <c r="C171" s="386">
        <f t="shared" si="44"/>
        <v>5.7214956867053801E-3</v>
      </c>
      <c r="D171" s="401">
        <f t="shared" si="45"/>
        <v>8.9117916718395307E-7</v>
      </c>
      <c r="E171" s="386">
        <f t="shared" si="41"/>
        <v>-3.5390968308355392E-2</v>
      </c>
      <c r="F171" s="401">
        <f t="shared" si="42"/>
        <v>-4.5045446419286782E-2</v>
      </c>
      <c r="G171" s="403"/>
      <c r="H171" s="403"/>
      <c r="I171" s="403"/>
      <c r="J171" s="375"/>
      <c r="L171" s="385">
        <v>0.625</v>
      </c>
      <c r="M171" s="401">
        <f t="shared" si="46"/>
        <v>0.58603717658499088</v>
      </c>
      <c r="N171" s="386">
        <f t="shared" si="47"/>
        <v>0.38364061798409677</v>
      </c>
      <c r="O171" s="401">
        <f t="shared" si="48"/>
        <v>5.7214956867053801E-3</v>
      </c>
      <c r="P171" s="386">
        <f t="shared" si="49"/>
        <v>0.32022553769052592</v>
      </c>
      <c r="Q171" s="403">
        <f t="shared" ref="Q171:Q186" si="52">$B$14*P91</f>
        <v>-4.8641095323081911E-2</v>
      </c>
      <c r="R171" s="403">
        <f t="shared" ref="R171:R186" si="53">$B$14*P171</f>
        <v>0.40758145339358753</v>
      </c>
      <c r="S171" s="371">
        <f t="shared" ref="S171:S186" si="54">$B$14*P251</f>
        <v>-7.7926333917561791E-4</v>
      </c>
      <c r="T171" s="403">
        <f t="shared" ref="T171:T186" si="55">1-(Q171+R171+S171)</f>
        <v>0.64183890526866993</v>
      </c>
      <c r="U171" s="610">
        <f t="shared" ref="U171:U186" si="56">1-T171</f>
        <v>0.35816109473133007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0.36312350364453083</v>
      </c>
      <c r="C172" s="386">
        <f t="shared" si="44"/>
        <v>4.8680966802872039E-3</v>
      </c>
      <c r="D172" s="401">
        <f t="shared" si="45"/>
        <v>6.7296045275222482E-7</v>
      </c>
      <c r="E172" s="386">
        <f t="shared" si="41"/>
        <v>-3.4045652952720482E-2</v>
      </c>
      <c r="F172" s="401">
        <f t="shared" si="42"/>
        <v>-4.333313580259792E-2</v>
      </c>
      <c r="G172" s="403"/>
      <c r="H172" s="403"/>
      <c r="I172" s="403"/>
      <c r="J172" s="375"/>
      <c r="L172" s="385">
        <v>0.65000000000000036</v>
      </c>
      <c r="M172" s="401">
        <f t="shared" si="46"/>
        <v>0.60398368588586226</v>
      </c>
      <c r="N172" s="386">
        <f t="shared" si="47"/>
        <v>0.36312350364453083</v>
      </c>
      <c r="O172" s="401">
        <f t="shared" si="48"/>
        <v>4.8680966802872039E-3</v>
      </c>
      <c r="P172" s="386">
        <f t="shared" si="49"/>
        <v>0.2978766614983987</v>
      </c>
      <c r="Q172" s="403">
        <f t="shared" si="52"/>
        <v>-4.6735569552936236E-2</v>
      </c>
      <c r="R172" s="403">
        <f t="shared" si="53"/>
        <v>0.37913591620815629</v>
      </c>
      <c r="S172" s="371">
        <f t="shared" si="54"/>
        <v>-6.6313960784363695E-4</v>
      </c>
      <c r="T172" s="403">
        <f t="shared" si="55"/>
        <v>0.66826279295262359</v>
      </c>
      <c r="U172" s="610">
        <f t="shared" si="56"/>
        <v>0.33173720704737641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0.3428920146006551</v>
      </c>
      <c r="C173" s="386">
        <f t="shared" si="44"/>
        <v>4.1300341437996435E-3</v>
      </c>
      <c r="D173" s="401">
        <f t="shared" si="45"/>
        <v>5.0662893152919608E-7</v>
      </c>
      <c r="E173" s="386">
        <f t="shared" si="41"/>
        <v>-3.2615615366268752E-2</v>
      </c>
      <c r="F173" s="401">
        <f t="shared" si="42"/>
        <v>-4.1512991156742902E-2</v>
      </c>
      <c r="G173" s="403"/>
      <c r="H173" s="403"/>
      <c r="I173" s="403"/>
      <c r="J173" s="375"/>
      <c r="L173" s="385">
        <v>0.67500000000000027</v>
      </c>
      <c r="M173" s="401">
        <f t="shared" si="46"/>
        <v>0.62114116157124766</v>
      </c>
      <c r="N173" s="386">
        <f t="shared" si="47"/>
        <v>0.3428920146006551</v>
      </c>
      <c r="O173" s="401">
        <f t="shared" si="48"/>
        <v>4.1300341437996435E-3</v>
      </c>
      <c r="P173" s="386">
        <f t="shared" si="49"/>
        <v>0.27588560651658162</v>
      </c>
      <c r="Q173" s="403">
        <f t="shared" si="52"/>
        <v>-4.4229854012374593E-2</v>
      </c>
      <c r="R173" s="403">
        <f t="shared" si="53"/>
        <v>0.35114581205909401</v>
      </c>
      <c r="S173" s="371">
        <f t="shared" si="54"/>
        <v>-5.6268143930299555E-4</v>
      </c>
      <c r="T173" s="403">
        <f t="shared" si="55"/>
        <v>0.6936467233925836</v>
      </c>
      <c r="U173" s="610">
        <f t="shared" si="56"/>
        <v>0.3063532766074164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0.32301707105781396</v>
      </c>
      <c r="C174" s="386">
        <f t="shared" si="44"/>
        <v>3.4937347745464531E-3</v>
      </c>
      <c r="D174" s="401">
        <f t="shared" si="45"/>
        <v>3.8024671111802633E-7</v>
      </c>
      <c r="E174" s="386">
        <f t="shared" si="41"/>
        <v>-3.1122027647767645E-2</v>
      </c>
      <c r="F174" s="401">
        <f t="shared" si="42"/>
        <v>-3.9611960222521121E-2</v>
      </c>
      <c r="G174" s="403"/>
      <c r="H174" s="403"/>
      <c r="I174" s="403"/>
      <c r="J174" s="375"/>
      <c r="L174" s="385">
        <v>0.70000000000000018</v>
      </c>
      <c r="M174" s="401">
        <f t="shared" si="46"/>
        <v>0.63742167826918739</v>
      </c>
      <c r="N174" s="386">
        <f t="shared" si="47"/>
        <v>0.32301707105781396</v>
      </c>
      <c r="O174" s="401">
        <f t="shared" si="48"/>
        <v>3.4937347745464531E-3</v>
      </c>
      <c r="P174" s="386">
        <f t="shared" si="49"/>
        <v>0.25433416992933738</v>
      </c>
      <c r="Q174" s="403">
        <f t="shared" si="52"/>
        <v>-4.1073338427457501E-2</v>
      </c>
      <c r="R174" s="403">
        <f t="shared" si="53"/>
        <v>0.32371525199102785</v>
      </c>
      <c r="S174" s="371">
        <f t="shared" si="54"/>
        <v>-4.7605266367448264E-4</v>
      </c>
      <c r="T174" s="403">
        <f t="shared" si="55"/>
        <v>0.71783413910010418</v>
      </c>
      <c r="U174" s="610">
        <f t="shared" si="56"/>
        <v>0.28216586089989582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0.30356420612553114</v>
      </c>
      <c r="C175" s="386">
        <f t="shared" si="44"/>
        <v>2.9468985044633911E-3</v>
      </c>
      <c r="D175" s="401">
        <f t="shared" si="45"/>
        <v>2.8452151623614697E-7</v>
      </c>
      <c r="E175" s="386">
        <f t="shared" si="41"/>
        <v>-2.9584211643459989E-2</v>
      </c>
      <c r="F175" s="401">
        <f t="shared" si="42"/>
        <v>-3.7654635748626798E-2</v>
      </c>
      <c r="G175" s="403"/>
      <c r="H175" s="403"/>
      <c r="I175" s="403"/>
      <c r="J175" s="375"/>
      <c r="L175" s="385">
        <v>0.72500000000000009</v>
      </c>
      <c r="M175" s="401">
        <f t="shared" si="46"/>
        <v>0.65274084674510924</v>
      </c>
      <c r="N175" s="386">
        <f t="shared" si="47"/>
        <v>0.30356420612553114</v>
      </c>
      <c r="O175" s="401">
        <f t="shared" si="48"/>
        <v>2.9468985044633911E-3</v>
      </c>
      <c r="P175" s="386">
        <f t="shared" si="49"/>
        <v>0.23329824643475186</v>
      </c>
      <c r="Q175" s="403">
        <f t="shared" si="52"/>
        <v>-3.7215233733143588E-2</v>
      </c>
      <c r="R175" s="403">
        <f t="shared" si="53"/>
        <v>0.29694083439387337</v>
      </c>
      <c r="S175" s="371">
        <f t="shared" si="54"/>
        <v>-4.015874097551189E-4</v>
      </c>
      <c r="T175" s="403">
        <f t="shared" si="55"/>
        <v>0.74067598674902535</v>
      </c>
      <c r="U175" s="610">
        <f t="shared" si="56"/>
        <v>0.25932401325097465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0.28459323415115179</v>
      </c>
      <c r="C176" s="386">
        <f t="shared" si="44"/>
        <v>2.4784295840758475E-3</v>
      </c>
      <c r="D176" s="401">
        <f t="shared" si="45"/>
        <v>2.1224530233343586E-7</v>
      </c>
      <c r="E176" s="386">
        <f t="shared" si="41"/>
        <v>-2.8019672260334413E-2</v>
      </c>
      <c r="F176" s="401">
        <f t="shared" si="42"/>
        <v>-3.5663297892612029E-2</v>
      </c>
      <c r="G176" s="403"/>
      <c r="H176" s="403"/>
      <c r="I176" s="403"/>
      <c r="J176" s="375"/>
      <c r="L176" s="385">
        <v>0.75</v>
      </c>
      <c r="M176" s="401">
        <f t="shared" si="46"/>
        <v>0.66701846322993663</v>
      </c>
      <c r="N176" s="386">
        <f t="shared" si="47"/>
        <v>0.28459323415115179</v>
      </c>
      <c r="O176" s="401">
        <f t="shared" si="48"/>
        <v>2.4784295840758475E-3</v>
      </c>
      <c r="P176" s="386">
        <f t="shared" si="49"/>
        <v>0.2128474343792412</v>
      </c>
      <c r="Q176" s="403">
        <f t="shared" si="52"/>
        <v>-3.2604990604780552E-2</v>
      </c>
      <c r="R176" s="403">
        <f t="shared" si="53"/>
        <v>0.2709111436928161</v>
      </c>
      <c r="S176" s="371">
        <f t="shared" si="54"/>
        <v>-3.377814195726004E-4</v>
      </c>
      <c r="T176" s="403">
        <f t="shared" si="55"/>
        <v>0.76203162833153704</v>
      </c>
      <c r="U176" s="610">
        <f t="shared" si="56"/>
        <v>0.23796837166846296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0.26615798953121433</v>
      </c>
      <c r="C177" s="386">
        <f t="shared" si="44"/>
        <v>2.0783632090308202E-3</v>
      </c>
      <c r="D177" s="401">
        <f t="shared" si="45"/>
        <v>1.5784599272095079E-7</v>
      </c>
      <c r="E177" s="386">
        <f t="shared" si="41"/>
        <v>-2.644414280160216E-2</v>
      </c>
      <c r="F177" s="401">
        <f t="shared" si="42"/>
        <v>-3.3657971923653551E-2</v>
      </c>
      <c r="G177" s="403"/>
      <c r="H177" s="403"/>
      <c r="I177" s="403"/>
      <c r="J177" s="375"/>
      <c r="L177" s="385">
        <v>0.77500000000000036</v>
      </c>
      <c r="M177" s="401">
        <f t="shared" si="46"/>
        <v>0.68017912330316077</v>
      </c>
      <c r="N177" s="386">
        <f t="shared" si="47"/>
        <v>0.26615798953121433</v>
      </c>
      <c r="O177" s="401">
        <f t="shared" si="48"/>
        <v>2.0783632090308202E-3</v>
      </c>
      <c r="P177" s="386">
        <f t="shared" si="49"/>
        <v>0.19304471664588538</v>
      </c>
      <c r="Q177" s="403">
        <f t="shared" si="52"/>
        <v>-2.7192754602450797E-2</v>
      </c>
      <c r="R177" s="403">
        <f t="shared" si="53"/>
        <v>0.24570634418458837</v>
      </c>
      <c r="S177" s="371">
        <f t="shared" si="54"/>
        <v>-2.8328261097500615E-4</v>
      </c>
      <c r="T177" s="403">
        <f t="shared" si="55"/>
        <v>0.78176969302883748</v>
      </c>
      <c r="U177" s="610">
        <f t="shared" si="56"/>
        <v>0.21823030697116252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0.24830613776125296</v>
      </c>
      <c r="C178" s="386">
        <f t="shared" si="44"/>
        <v>1.7377894041047948E-3</v>
      </c>
      <c r="D178" s="401">
        <f t="shared" si="45"/>
        <v>1.1703095137427511E-7</v>
      </c>
      <c r="E178" s="386">
        <f t="shared" si="41"/>
        <v>-2.4871640795870061E-2</v>
      </c>
      <c r="F178" s="401">
        <f t="shared" si="42"/>
        <v>-3.1656499281643269E-2</v>
      </c>
      <c r="G178" s="403"/>
      <c r="H178" s="403"/>
      <c r="I178" s="403"/>
      <c r="J178" s="375"/>
      <c r="L178" s="385">
        <v>0.80000000000000027</v>
      </c>
      <c r="M178" s="401">
        <f t="shared" si="46"/>
        <v>0.69215279546622877</v>
      </c>
      <c r="N178" s="386">
        <f t="shared" si="47"/>
        <v>0.24830613776125296</v>
      </c>
      <c r="O178" s="401">
        <f t="shared" si="48"/>
        <v>1.7377894041047948E-3</v>
      </c>
      <c r="P178" s="386">
        <f t="shared" si="49"/>
        <v>0.17394621839482965</v>
      </c>
      <c r="Q178" s="403">
        <f t="shared" si="52"/>
        <v>-2.0929855782477452E-2</v>
      </c>
      <c r="R178" s="403">
        <f t="shared" si="53"/>
        <v>0.2213978716906706</v>
      </c>
      <c r="S178" s="371">
        <f t="shared" si="54"/>
        <v>-2.3688114938666052E-4</v>
      </c>
      <c r="T178" s="403">
        <f t="shared" si="55"/>
        <v>0.79976886524119351</v>
      </c>
      <c r="U178" s="610">
        <f t="shared" si="56"/>
        <v>0.20023113475880649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0.23107905928888195</v>
      </c>
      <c r="C179" s="386">
        <f t="shared" si="44"/>
        <v>1.4487756798656215E-3</v>
      </c>
      <c r="D179" s="401">
        <f t="shared" si="45"/>
        <v>8.650452593128577E-8</v>
      </c>
      <c r="E179" s="386">
        <f t="shared" si="41"/>
        <v>-2.3314532863470142E-2</v>
      </c>
      <c r="F179" s="401">
        <f t="shared" si="42"/>
        <v>-2.9674620138726241E-2</v>
      </c>
      <c r="G179" s="403"/>
      <c r="H179" s="403"/>
      <c r="I179" s="403"/>
      <c r="J179" s="375"/>
      <c r="L179" s="385">
        <v>0.82500000000000018</v>
      </c>
      <c r="M179" s="401">
        <f t="shared" si="46"/>
        <v>0.70287535020804337</v>
      </c>
      <c r="N179" s="386">
        <f t="shared" si="47"/>
        <v>0.23107905928888195</v>
      </c>
      <c r="O179" s="401">
        <f t="shared" si="48"/>
        <v>1.4487756798656215E-3</v>
      </c>
      <c r="P179" s="386">
        <f t="shared" si="49"/>
        <v>0.15560104250812617</v>
      </c>
      <c r="Q179" s="403">
        <f t="shared" si="52"/>
        <v>-1.3769329819380973E-2</v>
      </c>
      <c r="R179" s="403">
        <f t="shared" si="53"/>
        <v>0.19804822411231376</v>
      </c>
      <c r="S179" s="371">
        <f t="shared" si="54"/>
        <v>-1.9749925788091453E-4</v>
      </c>
      <c r="T179" s="403">
        <f t="shared" si="55"/>
        <v>0.81591860496494806</v>
      </c>
      <c r="U179" s="610">
        <f t="shared" si="56"/>
        <v>0.18408139503505194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0.21451180553770949</v>
      </c>
      <c r="C180" s="386">
        <f t="shared" si="44"/>
        <v>1.2042897757996718E-3</v>
      </c>
      <c r="D180" s="401">
        <f t="shared" si="45"/>
        <v>6.3745140777005105E-8</v>
      </c>
      <c r="E180" s="386">
        <f t="shared" si="41"/>
        <v>-2.1783607236802449E-2</v>
      </c>
      <c r="F180" s="401">
        <f t="shared" si="42"/>
        <v>-2.772606570282821E-2</v>
      </c>
      <c r="G180" s="403"/>
      <c r="H180" s="403"/>
      <c r="I180" s="403"/>
      <c r="J180" s="375"/>
      <c r="L180" s="385">
        <v>0.85000000000000009</v>
      </c>
      <c r="M180" s="401">
        <f t="shared" si="46"/>
        <v>0.71228904101065771</v>
      </c>
      <c r="N180" s="386">
        <f t="shared" si="47"/>
        <v>0.21451180553770949</v>
      </c>
      <c r="O180" s="401">
        <f t="shared" si="48"/>
        <v>1.2042897757996718E-3</v>
      </c>
      <c r="P180" s="386">
        <f t="shared" si="49"/>
        <v>0.13805118234640892</v>
      </c>
      <c r="Q180" s="403">
        <f t="shared" si="52"/>
        <v>-5.6664668345549384E-3</v>
      </c>
      <c r="R180" s="403">
        <f t="shared" si="53"/>
        <v>0.17571085038767417</v>
      </c>
      <c r="S180" s="371">
        <f t="shared" si="54"/>
        <v>-1.6418096325162166E-4</v>
      </c>
      <c r="T180" s="403">
        <f t="shared" si="55"/>
        <v>0.83011979741013242</v>
      </c>
      <c r="U180" s="610">
        <f t="shared" si="56"/>
        <v>0.16988020258986758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0.19863312530057142</v>
      </c>
      <c r="C181" s="386">
        <f t="shared" si="44"/>
        <v>9.9812360557688384E-4</v>
      </c>
      <c r="D181" s="401">
        <f t="shared" si="45"/>
        <v>4.683006454841987E-8</v>
      </c>
      <c r="E181" s="386">
        <f t="shared" si="41"/>
        <v>-2.0288152624689425E-2</v>
      </c>
      <c r="F181" s="401">
        <f t="shared" si="42"/>
        <v>-2.5822658595809077E-2</v>
      </c>
      <c r="G181" s="403"/>
      <c r="H181" s="403"/>
      <c r="I181" s="403"/>
      <c r="J181" s="375"/>
      <c r="L181" s="385">
        <v>0.875</v>
      </c>
      <c r="M181" s="401">
        <f t="shared" si="46"/>
        <v>0.72034293435211638</v>
      </c>
      <c r="N181" s="386">
        <f t="shared" si="47"/>
        <v>0.19863312530057142</v>
      </c>
      <c r="O181" s="401">
        <f t="shared" si="48"/>
        <v>9.9812360557688384E-4</v>
      </c>
      <c r="P181" s="386">
        <f t="shared" si="49"/>
        <v>0.12133151021171996</v>
      </c>
      <c r="Q181" s="403">
        <f t="shared" si="52"/>
        <v>3.4206167365695337E-3</v>
      </c>
      <c r="R181" s="403">
        <f t="shared" si="53"/>
        <v>0.15443013580735665</v>
      </c>
      <c r="S181" s="371">
        <f t="shared" si="54"/>
        <v>-1.3608194537343719E-4</v>
      </c>
      <c r="T181" s="403">
        <f t="shared" si="55"/>
        <v>0.84228532940144718</v>
      </c>
      <c r="U181" s="610">
        <f t="shared" si="56"/>
        <v>0.15771467059855282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0.18346555858832259</v>
      </c>
      <c r="C182" s="386">
        <f t="shared" si="44"/>
        <v>8.2481932927730428E-4</v>
      </c>
      <c r="D182" s="401">
        <f t="shared" si="45"/>
        <v>3.4298183793080028E-8</v>
      </c>
      <c r="E182" s="386">
        <f t="shared" si="41"/>
        <v>-1.88360421826324E-2</v>
      </c>
      <c r="F182" s="401">
        <f t="shared" si="42"/>
        <v>-2.3974419730382956E-2</v>
      </c>
      <c r="G182" s="403"/>
      <c r="H182" s="403"/>
      <c r="I182" s="403"/>
      <c r="J182" s="375"/>
      <c r="L182" s="385">
        <v>0.90000000000000036</v>
      </c>
      <c r="M182" s="401">
        <f t="shared" si="46"/>
        <v>0.72699328632145677</v>
      </c>
      <c r="N182" s="386">
        <f t="shared" si="47"/>
        <v>0.18346555858832259</v>
      </c>
      <c r="O182" s="401">
        <f t="shared" si="48"/>
        <v>8.2481932927730428E-4</v>
      </c>
      <c r="P182" s="386">
        <f t="shared" si="49"/>
        <v>0.10546983875920146</v>
      </c>
      <c r="Q182" s="403">
        <f t="shared" si="52"/>
        <v>1.3530388767745921E-2</v>
      </c>
      <c r="R182" s="403">
        <f t="shared" si="53"/>
        <v>0.13424148017890727</v>
      </c>
      <c r="S182" s="371">
        <f t="shared" si="54"/>
        <v>-1.1245962830034537E-4</v>
      </c>
      <c r="T182" s="403">
        <f t="shared" si="55"/>
        <v>0.85234059068164714</v>
      </c>
      <c r="U182" s="610">
        <f t="shared" si="56"/>
        <v>0.14765940931835286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0.16902559399135647</v>
      </c>
      <c r="C183" s="386">
        <f t="shared" si="44"/>
        <v>6.795982971297132E-4</v>
      </c>
      <c r="D183" s="401">
        <f t="shared" si="45"/>
        <v>2.5042949658438118E-8</v>
      </c>
      <c r="E183" s="386">
        <f t="shared" si="41"/>
        <v>-1.7433821421051775E-2</v>
      </c>
      <c r="F183" s="401">
        <f t="shared" si="42"/>
        <v>-2.218968019928402E-2</v>
      </c>
      <c r="G183" s="403"/>
      <c r="H183" s="403"/>
      <c r="I183" s="403"/>
      <c r="J183" s="375"/>
      <c r="L183" s="385">
        <v>0.92500000000000027</v>
      </c>
      <c r="M183" s="401">
        <f t="shared" si="46"/>
        <v>0.73220386395910564</v>
      </c>
      <c r="N183" s="386">
        <f t="shared" si="47"/>
        <v>0.16902559399135647</v>
      </c>
      <c r="O183" s="401">
        <f t="shared" si="48"/>
        <v>6.795982971297132E-4</v>
      </c>
      <c r="P183" s="386">
        <f t="shared" si="49"/>
        <v>9.0487051537227928E-2</v>
      </c>
      <c r="Q183" s="403">
        <f t="shared" si="52"/>
        <v>2.4697300917667094E-2</v>
      </c>
      <c r="R183" s="403">
        <f t="shared" si="53"/>
        <v>0.1151714639776369</v>
      </c>
      <c r="S183" s="371">
        <f t="shared" si="54"/>
        <v>-9.2663624627095778E-5</v>
      </c>
      <c r="T183" s="403">
        <f t="shared" si="55"/>
        <v>0.86022389872932314</v>
      </c>
      <c r="U183" s="610">
        <f t="shared" si="56"/>
        <v>0.13977610127067686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0.1553238846885836</v>
      </c>
      <c r="C184" s="386">
        <f t="shared" si="44"/>
        <v>5.5829344211388854E-4</v>
      </c>
      <c r="D184" s="401">
        <f t="shared" si="45"/>
        <v>1.8229180276385648E-8</v>
      </c>
      <c r="E184" s="386">
        <f t="shared" si="41"/>
        <v>-1.6086798952101824E-2</v>
      </c>
      <c r="F184" s="401">
        <f t="shared" si="42"/>
        <v>-2.0475196777355854E-2</v>
      </c>
      <c r="G184" s="403"/>
      <c r="H184" s="403"/>
      <c r="I184" s="403"/>
      <c r="J184" s="375"/>
      <c r="L184" s="385">
        <v>0.95000000000000018</v>
      </c>
      <c r="M184" s="401">
        <f t="shared" si="46"/>
        <v>0.73594620986989201</v>
      </c>
      <c r="N184" s="386">
        <f t="shared" si="47"/>
        <v>0.1553238846885836</v>
      </c>
      <c r="O184" s="401">
        <f t="shared" si="48"/>
        <v>5.5829344211388854E-4</v>
      </c>
      <c r="P184" s="386">
        <f t="shared" si="49"/>
        <v>7.6397297884523541E-2</v>
      </c>
      <c r="Q184" s="403">
        <f t="shared" si="52"/>
        <v>3.6951184101116842E-2</v>
      </c>
      <c r="R184" s="403">
        <f t="shared" si="53"/>
        <v>9.7238096410691713E-2</v>
      </c>
      <c r="S184" s="371">
        <f t="shared" si="54"/>
        <v>-7.6126619903666657E-5</v>
      </c>
      <c r="T184" s="403">
        <f t="shared" si="55"/>
        <v>0.86588684610809508</v>
      </c>
      <c r="U184" s="610">
        <f t="shared" si="56"/>
        <v>0.13411315389190492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0.14236551744257658</v>
      </c>
      <c r="C185" s="386">
        <f t="shared" si="44"/>
        <v>4.5728554645091402E-4</v>
      </c>
      <c r="D185" s="401">
        <f t="shared" si="45"/>
        <v>1.3228647177676578E-8</v>
      </c>
      <c r="E185" s="386">
        <f t="shared" si="41"/>
        <v>-1.4799139042806924E-2</v>
      </c>
      <c r="F185" s="401">
        <f t="shared" si="42"/>
        <v>-1.8836269722717645E-2</v>
      </c>
      <c r="G185" s="403"/>
      <c r="H185" s="403"/>
      <c r="I185" s="403"/>
      <c r="J185" s="375"/>
      <c r="L185" s="385">
        <v>0.97500000000000009</v>
      </c>
      <c r="M185" s="401">
        <f t="shared" si="46"/>
        <v>0.73819984902587243</v>
      </c>
      <c r="N185" s="386">
        <f t="shared" si="47"/>
        <v>0.14236551744257658</v>
      </c>
      <c r="O185" s="401">
        <f t="shared" si="48"/>
        <v>4.5728554645091402E-4</v>
      </c>
      <c r="P185" s="386">
        <f t="shared" si="49"/>
        <v>6.32082465934624E-2</v>
      </c>
      <c r="Q185" s="403">
        <f t="shared" si="52"/>
        <v>5.0316647800558667E-2</v>
      </c>
      <c r="R185" s="403">
        <f t="shared" si="53"/>
        <v>8.045113827842558E-2</v>
      </c>
      <c r="S185" s="371">
        <f t="shared" si="54"/>
        <v>-6.2355761529947861E-5</v>
      </c>
      <c r="T185" s="403">
        <f t="shared" si="55"/>
        <v>0.8692945696825457</v>
      </c>
      <c r="U185" s="610">
        <f t="shared" si="56"/>
        <v>0.1307054303174543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0.1301503282655509</v>
      </c>
      <c r="C186" s="386">
        <f t="shared" si="44"/>
        <v>3.7344367066216577E-4</v>
      </c>
      <c r="D186" s="401">
        <f t="shared" si="45"/>
        <v>9.5703914793077161E-9</v>
      </c>
      <c r="E186" s="386">
        <f t="shared" ref="E186" si="57">C186+$B$13*B186+$B$13*D186</f>
        <v>-1.3573955008629519E-2</v>
      </c>
      <c r="F186" s="401">
        <f t="shared" si="42"/>
        <v>-1.727686164762764E-2</v>
      </c>
      <c r="G186" s="403"/>
      <c r="H186" s="403"/>
      <c r="I186" s="403"/>
      <c r="J186" s="375"/>
      <c r="L186" s="385">
        <v>1</v>
      </c>
      <c r="M186" s="401">
        <f t="shared" si="46"/>
        <v>0.73895243698678725</v>
      </c>
      <c r="N186" s="386">
        <f t="shared" si="47"/>
        <v>0.1301503282655509</v>
      </c>
      <c r="O186" s="401">
        <f t="shared" si="48"/>
        <v>3.7344367066216577E-4</v>
      </c>
      <c r="P186" s="386">
        <f t="shared" si="49"/>
        <v>5.0921392076034563E-2</v>
      </c>
      <c r="Q186" s="403">
        <f t="shared" si="52"/>
        <v>6.4812491660901403E-2</v>
      </c>
      <c r="R186" s="403">
        <f t="shared" si="53"/>
        <v>6.4812491660901403E-2</v>
      </c>
      <c r="S186" s="371">
        <f t="shared" si="54"/>
        <v>-5.0924596666550222E-5</v>
      </c>
      <c r="T186" s="403">
        <f t="shared" si="55"/>
        <v>0.87042594127486372</v>
      </c>
      <c r="U186" s="610">
        <f t="shared" si="56"/>
        <v>0.12957405872513628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0.1301503282655509</v>
      </c>
      <c r="C187" s="386">
        <f t="shared" si="44"/>
        <v>0.73895243698678725</v>
      </c>
      <c r="D187" s="403">
        <f t="shared" si="45"/>
        <v>0.1301503282655509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0.73819984902587232</v>
      </c>
      <c r="N187" s="386">
        <f t="shared" si="47"/>
        <v>0.11867325793984151</v>
      </c>
      <c r="O187" s="401">
        <f t="shared" si="48"/>
        <v>3.0406991406112249E-4</v>
      </c>
      <c r="P187" s="386">
        <f t="shared" si="49"/>
        <v>3.9532406252939085E-2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1.8318679906315083E-15</v>
      </c>
      <c r="C188" s="380">
        <f t="shared" si="44"/>
        <v>9.5703914793077161E-9</v>
      </c>
      <c r="D188" s="410">
        <f t="shared" si="45"/>
        <v>3.7344367066216577E-4</v>
      </c>
      <c r="E188" s="380">
        <f>C188+$B$13*B188+$B$13*D188</f>
        <v>-4.0010054955743411E-5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0.73594620986989201</v>
      </c>
      <c r="N188" s="386">
        <f t="shared" si="47"/>
        <v>0.10792474023485388</v>
      </c>
      <c r="O188" s="401">
        <f t="shared" si="48"/>
        <v>2.4684857226403567E-4</v>
      </c>
      <c r="P188" s="386">
        <f t="shared" si="49"/>
        <v>2.9031529031953544E-2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3.7344367066216577E-4</v>
      </c>
      <c r="C189" s="392">
        <f t="shared" si="44"/>
        <v>9.5703914793077161E-9</v>
      </c>
      <c r="D189" s="402">
        <f t="shared" si="45"/>
        <v>1.8318679906315083E-15</v>
      </c>
      <c r="E189" s="392">
        <f>C189+$B$13*B189+$B$13*D189</f>
        <v>-4.0010054955743411E-5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0.73220386395910564</v>
      </c>
      <c r="N189" s="386">
        <f t="shared" si="47"/>
        <v>9.7891115481639646E-2</v>
      </c>
      <c r="O189" s="401">
        <f t="shared" si="48"/>
        <v>1.997996701705862E-4</v>
      </c>
      <c r="P189" s="386">
        <f t="shared" si="49"/>
        <v>1.9403990049143505E-2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0.72699328632145654</v>
      </c>
      <c r="N190" s="386">
        <f t="shared" si="47"/>
        <v>8.8555062143294727E-2</v>
      </c>
      <c r="O190" s="401">
        <f t="shared" si="48"/>
        <v>1.6123677711110673E-4</v>
      </c>
      <c r="P190" s="386">
        <f t="shared" si="49"/>
        <v>1.0630454311004177E-2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0.24722212540825533</v>
      </c>
      <c r="C191" s="444">
        <f t="shared" si="44"/>
        <v>0.69285290894443419</v>
      </c>
      <c r="D191" s="443">
        <f t="shared" si="45"/>
        <v>5.8139045661493749E-2</v>
      </c>
      <c r="E191" s="444">
        <f>C191+$B$13*B191+$B$13*D191</f>
        <v>0.66012925977916082</v>
      </c>
      <c r="F191" s="443">
        <f t="shared" ref="F191:F197" si="58">$B$14*E191</f>
        <v>0.84020920089279838</v>
      </c>
      <c r="G191" s="443">
        <f>F192</f>
        <v>-2.0513490960620665E-2</v>
      </c>
      <c r="H191" s="443">
        <f>1-G191</f>
        <v>1.0205134909606206</v>
      </c>
      <c r="I191" s="443">
        <f>F193</f>
        <v>0.21992528427052024</v>
      </c>
      <c r="J191" s="445">
        <f>1-I191</f>
        <v>0.78007471572947973</v>
      </c>
      <c r="K191" s="442"/>
      <c r="L191" s="385">
        <v>1.125</v>
      </c>
      <c r="M191" s="401">
        <f t="shared" si="46"/>
        <v>0.72034293435211638</v>
      </c>
      <c r="N191" s="386">
        <f t="shared" si="47"/>
        <v>7.9896039146965303E-2</v>
      </c>
      <c r="O191" s="401">
        <f t="shared" si="48"/>
        <v>1.2972895347834745E-4</v>
      </c>
      <c r="P191" s="386">
        <f t="shared" si="49"/>
        <v>2.6874844882684803E-3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0.69285290894443419</v>
      </c>
      <c r="C192" s="444">
        <f t="shared" si="44"/>
        <v>5.8139045661493749E-2</v>
      </c>
      <c r="D192" s="443">
        <f t="shared" si="45"/>
        <v>6.7309890633859837E-5</v>
      </c>
      <c r="E192" s="444">
        <f>C192+$B$13*B192+$B$13*D192</f>
        <v>-1.6116885638638445E-2</v>
      </c>
      <c r="F192" s="443">
        <f t="shared" si="58"/>
        <v>-2.0513490960620665E-2</v>
      </c>
      <c r="L192" s="385">
        <v>1.1500000000000004</v>
      </c>
      <c r="M192" s="401">
        <f t="shared" si="46"/>
        <v>0.71228904101065749</v>
      </c>
      <c r="N192" s="386">
        <f t="shared" si="47"/>
        <v>7.189073201035967E-2</v>
      </c>
      <c r="O192" s="401">
        <f t="shared" si="48"/>
        <v>1.040666339362506E-4</v>
      </c>
      <c r="P192" s="386">
        <f t="shared" si="49"/>
        <v>-4.4519871397305198E-3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1.7184945644231897E-3</v>
      </c>
      <c r="C193" s="444">
        <f t="shared" si="44"/>
        <v>0.24722212540825533</v>
      </c>
      <c r="D193" s="443">
        <f t="shared" si="45"/>
        <v>0.69285290894443419</v>
      </c>
      <c r="E193" s="444">
        <f>C193+$B$13*B193+$B$13*D193</f>
        <v>0.17278924696129738</v>
      </c>
      <c r="F193" s="443">
        <f t="shared" si="58"/>
        <v>0.21992528427052024</v>
      </c>
      <c r="L193" s="385">
        <v>1.1749999999999998</v>
      </c>
      <c r="M193" s="401">
        <f t="shared" si="46"/>
        <v>0.70287535020804337</v>
      </c>
      <c r="N193" s="386">
        <f t="shared" si="47"/>
        <v>6.4513496187932673E-2</v>
      </c>
      <c r="O193" s="401">
        <f t="shared" si="48"/>
        <v>8.3231219906665377E-5</v>
      </c>
      <c r="P193" s="386">
        <f t="shared" si="49"/>
        <v>-1.0818183723368688E-2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0.69215279546622854</v>
      </c>
      <c r="N194" s="386">
        <f t="shared" si="47"/>
        <v>5.7736791562428058E-2</v>
      </c>
      <c r="O194" s="401">
        <f t="shared" si="48"/>
        <v>6.6368132071059627E-5</v>
      </c>
      <c r="P194" s="386">
        <f t="shared" si="49"/>
        <v>-1.644401202735013E-2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0.17760153586352895</v>
      </c>
      <c r="C195" s="444">
        <f t="shared" si="44"/>
        <v>0.72925206057802072</v>
      </c>
      <c r="D195" s="443">
        <f t="shared" si="45"/>
        <v>9.2207022614922474E-2</v>
      </c>
      <c r="E195" s="444">
        <f>C195+$B$13*B195+$B$13*D195</f>
        <v>0.70033836281315243</v>
      </c>
      <c r="F195" s="443">
        <f t="shared" si="58"/>
        <v>0.89138714495197902</v>
      </c>
      <c r="G195" s="443">
        <f>F196</f>
        <v>1.7868516282521844E-2</v>
      </c>
      <c r="H195" s="443">
        <f>1-G195</f>
        <v>0.98213148371747816</v>
      </c>
      <c r="I195" s="443">
        <f>F197</f>
        <v>0.12647803959530735</v>
      </c>
      <c r="J195" s="445">
        <f>1-I195</f>
        <v>0.87352196040469265</v>
      </c>
      <c r="L195" s="385">
        <v>1.2250000000000005</v>
      </c>
      <c r="M195" s="401">
        <f t="shared" si="46"/>
        <v>0.68017912330316033</v>
      </c>
      <c r="N195" s="386">
        <f t="shared" si="47"/>
        <v>5.1531602597421122E-2</v>
      </c>
      <c r="O195" s="401">
        <f t="shared" si="48"/>
        <v>5.2763060684801744E-5</v>
      </c>
      <c r="P195" s="386">
        <f t="shared" si="49"/>
        <v>-2.1364599373582302E-2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0.72925206057802083</v>
      </c>
      <c r="C196" s="444">
        <f t="shared" si="44"/>
        <v>9.2207022614922474E-2</v>
      </c>
      <c r="D196" s="443">
        <f t="shared" si="45"/>
        <v>1.7574050116919704E-4</v>
      </c>
      <c r="E196" s="444">
        <f>C196+$B$13*B196+$B$13*D196</f>
        <v>1.4038801782221867E-2</v>
      </c>
      <c r="F196" s="443">
        <f t="shared" si="58"/>
        <v>1.7868516282521844E-2</v>
      </c>
      <c r="L196" s="385">
        <v>1.25</v>
      </c>
      <c r="M196" s="401">
        <f t="shared" si="46"/>
        <v>0.66701846322993663</v>
      </c>
      <c r="N196" s="386">
        <f t="shared" si="47"/>
        <v>4.5867839325820836E-2</v>
      </c>
      <c r="O196" s="401">
        <f t="shared" si="48"/>
        <v>4.1821146202714043E-5</v>
      </c>
      <c r="P196" s="386">
        <f t="shared" si="49"/>
        <v>-2.5616844340873201E-2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7.6360727823088226E-4</v>
      </c>
      <c r="C197" s="444">
        <f t="shared" si="44"/>
        <v>0.17760153586352895</v>
      </c>
      <c r="D197" s="443">
        <f t="shared" si="45"/>
        <v>0.72925206057802072</v>
      </c>
      <c r="E197" s="444">
        <f>C197+$B$13*B197+$B$13*D197</f>
        <v>9.9370317020632454E-2</v>
      </c>
      <c r="F197" s="443">
        <f t="shared" si="58"/>
        <v>0.12647803959530735</v>
      </c>
      <c r="L197" s="385">
        <v>1.2750000000000004</v>
      </c>
      <c r="M197" s="401">
        <f t="shared" si="46"/>
        <v>0.65274084674510902</v>
      </c>
      <c r="N197" s="386">
        <f t="shared" si="47"/>
        <v>4.0714715057471984E-2</v>
      </c>
      <c r="O197" s="401">
        <f t="shared" si="48"/>
        <v>3.3048823741166355E-5</v>
      </c>
      <c r="P197" s="386">
        <f t="shared" si="49"/>
        <v>-2.9238985565337824E-2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0.63742167826918739</v>
      </c>
      <c r="N198" s="386">
        <f t="shared" si="47"/>
        <v>3.6041097425651925E-2</v>
      </c>
      <c r="O198" s="401">
        <f t="shared" si="48"/>
        <v>2.6038071022749243E-5</v>
      </c>
      <c r="P198" s="386">
        <f t="shared" si="49"/>
        <v>-3.2270192309207885E-2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0.62114116157124732</v>
      </c>
      <c r="N199" s="386">
        <f t="shared" si="47"/>
        <v>3.1815830137783996E-2</v>
      </c>
      <c r="O199" s="401">
        <f t="shared" si="48"/>
        <v>2.045280954521278E-5</v>
      </c>
      <c r="P199" s="386">
        <f t="shared" si="49"/>
        <v>-3.4750179786539201E-2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0.6039836858858616</v>
      </c>
      <c r="N200" s="386">
        <f t="shared" si="47"/>
        <v>2.8008023531844839E-2</v>
      </c>
      <c r="O200" s="401">
        <f t="shared" si="48"/>
        <v>1.6017221775577184E-5</v>
      </c>
      <c r="P200" s="386">
        <f t="shared" si="49"/>
        <v>-3.671885156881733E-2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0.58603717658499088</v>
      </c>
      <c r="N201" s="386">
        <f t="shared" si="47"/>
        <v>2.4587312750167289E-2</v>
      </c>
      <c r="O201" s="401">
        <f t="shared" si="48"/>
        <v>1.2505762315540014E-5</v>
      </c>
      <c r="P201" s="386">
        <f t="shared" si="49"/>
        <v>-3.8215970756276543E-2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0.56739241593565071</v>
      </c>
      <c r="N202" s="386">
        <f t="shared" si="47"/>
        <v>2.1524083012269157E-2</v>
      </c>
      <c r="O202" s="401">
        <f t="shared" si="48"/>
        <v>9.7346574534085129E-6</v>
      </c>
      <c r="P202" s="386">
        <f t="shared" si="49"/>
        <v>-3.9280861003973322E-2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0.54814234011728513</v>
      </c>
      <c r="N203" s="386">
        <f t="shared" si="47"/>
        <v>1.8789662085910375E-2</v>
      </c>
      <c r="O203" s="401">
        <f t="shared" si="48"/>
        <v>7.554704669454626E-6</v>
      </c>
      <c r="P203" s="386">
        <f t="shared" si="49"/>
        <v>-3.9952137944840566E-2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0.52838131926870902</v>
      </c>
      <c r="N204" s="386">
        <f t="shared" si="47"/>
        <v>1.6356480611266544E-2</v>
      </c>
      <c r="O204" s="401">
        <f t="shared" si="48"/>
        <v>5.8452009728537924E-6</v>
      </c>
      <c r="P204" s="386">
        <f t="shared" si="49"/>
        <v>-4.0267471061980052E-2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0.50820442785897879</v>
      </c>
      <c r="N205" s="386">
        <f t="shared" si="47"/>
        <v>1.4198201419947432E-2</v>
      </c>
      <c r="O205" s="401">
        <f t="shared" si="48"/>
        <v>4.5088459956765803E-6</v>
      </c>
      <c r="P205" s="386">
        <f t="shared" si="49"/>
        <v>-4.0263375633644467E-2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0.48770671310593583</v>
      </c>
      <c r="N206" s="386">
        <f t="shared" si="47"/>
        <v>1.2289819404109781E-2</v>
      </c>
      <c r="O206" s="401">
        <f t="shared" si="48"/>
        <v>3.4674822241842485E-6</v>
      </c>
      <c r="P206" s="386">
        <f t="shared" si="49"/>
        <v>-3.997503400861712E-2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0.46698246947901884</v>
      </c>
      <c r="N207" s="386">
        <f t="shared" si="47"/>
        <v>1.0607733829077426E-2</v>
      </c>
      <c r="O207" s="401">
        <f t="shared" si="48"/>
        <v>2.658550374401436E-6</v>
      </c>
      <c r="P207" s="386">
        <f t="shared" si="49"/>
        <v>-3.9436145166735076E-2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0.44612452750047638</v>
      </c>
      <c r="N208" s="386">
        <f t="shared" si="47"/>
        <v>9.1297952458372356E-3</v>
      </c>
      <c r="O208" s="401">
        <f t="shared" si="48"/>
        <v>2.0321525372457572E-6</v>
      </c>
      <c r="P208" s="386">
        <f t="shared" si="49"/>
        <v>-3.8678801276937451E-2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0.42522356508652709</v>
      </c>
      <c r="N209" s="386">
        <f t="shared" si="47"/>
        <v>7.8353293496482013E-3</v>
      </c>
      <c r="O209" s="401">
        <f t="shared" si="48"/>
        <v>1.5486292331279294E-6</v>
      </c>
      <c r="P209" s="386">
        <f t="shared" si="49"/>
        <v>-3.7733389779738509E-2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0.40436744953708847</v>
      </c>
      <c r="N210" s="386">
        <f t="shared" si="47"/>
        <v>6.705140251622721E-3</v>
      </c>
      <c r="O210" s="401">
        <f t="shared" si="48"/>
        <v>1.1765688576192979E-6</v>
      </c>
      <c r="P210" s="386">
        <f t="shared" si="49"/>
        <v>-3.6628519387480817E-2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0.38364061798409677</v>
      </c>
      <c r="N211" s="386">
        <f t="shared" si="47"/>
        <v>5.7214956867053801E-3</v>
      </c>
      <c r="O211" s="401">
        <f t="shared" si="48"/>
        <v>8.9117916718395307E-7</v>
      </c>
      <c r="P211" s="386">
        <f t="shared" si="49"/>
        <v>-3.5390968308355392E-2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0.36312350364453083</v>
      </c>
      <c r="N212" s="386">
        <f t="shared" si="47"/>
        <v>4.8680966802872039E-3</v>
      </c>
      <c r="O212" s="401">
        <f t="shared" si="48"/>
        <v>6.7296045275222482E-7</v>
      </c>
      <c r="P212" s="386">
        <f t="shared" si="49"/>
        <v>-3.4045652952720482E-2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0.34289201460065544</v>
      </c>
      <c r="N213" s="386">
        <f t="shared" si="47"/>
        <v>4.1300341437996435E-3</v>
      </c>
      <c r="O213" s="401">
        <f t="shared" si="48"/>
        <v>5.0662893152919608E-7</v>
      </c>
      <c r="P213" s="386">
        <f t="shared" si="49"/>
        <v>-3.2615615366268787E-2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0.32301707105781396</v>
      </c>
      <c r="N214" s="386">
        <f t="shared" si="47"/>
        <v>3.4937347745464531E-3</v>
      </c>
      <c r="O214" s="401">
        <f t="shared" si="48"/>
        <v>3.8024671111802633E-7</v>
      </c>
      <c r="P214" s="386">
        <f t="shared" si="49"/>
        <v>-3.1122027647767645E-2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0.30356420612553081</v>
      </c>
      <c r="N215" s="386">
        <f t="shared" si="47"/>
        <v>2.9468985044633911E-3</v>
      </c>
      <c r="O215" s="401">
        <f t="shared" si="48"/>
        <v>2.8452151623614697E-7</v>
      </c>
      <c r="P215" s="386">
        <f t="shared" si="49"/>
        <v>-2.9584211643459955E-2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0.28459323415115179</v>
      </c>
      <c r="N216" s="386">
        <f t="shared" si="47"/>
        <v>2.4784295840758475E-3</v>
      </c>
      <c r="O216" s="401">
        <f t="shared" si="48"/>
        <v>2.1224530233343586E-7</v>
      </c>
      <c r="P216" s="386">
        <f t="shared" si="49"/>
        <v>-2.8019672260334413E-2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0.26615798953121433</v>
      </c>
      <c r="N217" s="386">
        <f t="shared" si="47"/>
        <v>2.0783632090308202E-3</v>
      </c>
      <c r="O217" s="401">
        <f t="shared" si="48"/>
        <v>1.5784599272095079E-7</v>
      </c>
      <c r="P217" s="386">
        <f t="shared" si="49"/>
        <v>-2.644414280160216E-2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0.24830613776125265</v>
      </c>
      <c r="N218" s="386">
        <f t="shared" si="47"/>
        <v>1.7377894041047948E-3</v>
      </c>
      <c r="O218" s="401">
        <f t="shared" si="48"/>
        <v>1.1703095137427511E-7</v>
      </c>
      <c r="P218" s="386">
        <f t="shared" si="49"/>
        <v>-2.4871640795870027E-2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0.23107905928888195</v>
      </c>
      <c r="N219" s="386">
        <f t="shared" ref="N219:N266" si="60">0.5*SIGN(2*L219+$B$6)*ERF((2.563*(ABS(2*L219+$B$6)))/(2*SQRT(2)*$B$7))-0.5*SIGN(2*L219-$B$6)*ERF((2.563*(ABS(2*L219-$B$6)))/(2*SQRT(2)*$B$7))</f>
        <v>1.4487756798656215E-3</v>
      </c>
      <c r="O219" s="401">
        <f t="shared" ref="O219:O266" si="61">0.5*SIGN(2*(L219+$B$6)+$B$6)*ERF((2.563*(ABS(2*(L219+$B$6)+$B$6)))/(2*SQRT(2)*$B$7))-0.5*SIGN(2*(L219+$B$6)-$B$6)*ERF((2.563*(ABS(2*(L219+$B$6)-$B$6)))/(2*SQRT(2)*$B$7))</f>
        <v>8.650452593128577E-8</v>
      </c>
      <c r="P219" s="386">
        <f t="shared" ref="P219:P266" si="62">N219+$B$13*M219+$B$13*O219</f>
        <v>-2.3314532863470142E-2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0.21451180553770915</v>
      </c>
      <c r="N220" s="386">
        <f t="shared" si="60"/>
        <v>1.2042897757996718E-3</v>
      </c>
      <c r="O220" s="401">
        <f t="shared" si="61"/>
        <v>6.3745140777005105E-8</v>
      </c>
      <c r="P220" s="386">
        <f t="shared" si="62"/>
        <v>-2.1783607236802411E-2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0.19863312530057142</v>
      </c>
      <c r="N221" s="386">
        <f t="shared" si="60"/>
        <v>9.9812360557688384E-4</v>
      </c>
      <c r="O221" s="401">
        <f t="shared" si="61"/>
        <v>4.683006454841987E-8</v>
      </c>
      <c r="P221" s="386">
        <f t="shared" si="62"/>
        <v>-2.0288152624689425E-2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0.18346555858832259</v>
      </c>
      <c r="N222" s="386">
        <f t="shared" si="60"/>
        <v>8.2481932927730428E-4</v>
      </c>
      <c r="O222" s="401">
        <f t="shared" si="61"/>
        <v>3.4298183793080028E-8</v>
      </c>
      <c r="P222" s="386">
        <f t="shared" si="62"/>
        <v>-1.88360421826324E-2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0.16902559399135625</v>
      </c>
      <c r="N223" s="386">
        <f t="shared" si="60"/>
        <v>6.7959829712965769E-4</v>
      </c>
      <c r="O223" s="401">
        <f t="shared" si="61"/>
        <v>2.5042949658438118E-8</v>
      </c>
      <c r="P223" s="386">
        <f t="shared" si="62"/>
        <v>-1.7433821421051807E-2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0.1553238846885836</v>
      </c>
      <c r="N224" s="386">
        <f t="shared" si="60"/>
        <v>5.5829344211388854E-4</v>
      </c>
      <c r="O224" s="401">
        <f t="shared" si="61"/>
        <v>1.8229180276385648E-8</v>
      </c>
      <c r="P224" s="386">
        <f t="shared" si="62"/>
        <v>-1.6086798952101824E-2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0.14236551744257636</v>
      </c>
      <c r="N225" s="386">
        <f t="shared" si="60"/>
        <v>4.5728554645091402E-4</v>
      </c>
      <c r="O225" s="401">
        <f t="shared" si="61"/>
        <v>1.3228647177676578E-8</v>
      </c>
      <c r="P225" s="386">
        <f t="shared" si="62"/>
        <v>-1.47991390428069E-2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0.1301503282655509</v>
      </c>
      <c r="N226" s="386">
        <f t="shared" si="60"/>
        <v>3.7344367066216577E-4</v>
      </c>
      <c r="O226" s="401">
        <f t="shared" si="61"/>
        <v>9.5703914793077161E-9</v>
      </c>
      <c r="P226" s="386">
        <f t="shared" si="62"/>
        <v>-1.3573955008629519E-2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0.11867325793984151</v>
      </c>
      <c r="N227" s="386">
        <f t="shared" si="60"/>
        <v>3.0406991406112249E-4</v>
      </c>
      <c r="O227" s="401">
        <f t="shared" si="61"/>
        <v>6.9025460902594205E-9</v>
      </c>
      <c r="P227" s="386">
        <f t="shared" si="62"/>
        <v>-1.2413402547795622E-2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0.1079247402348536</v>
      </c>
      <c r="N228" s="386">
        <f t="shared" si="60"/>
        <v>2.4684857226398016E-4</v>
      </c>
      <c r="O228" s="401">
        <f t="shared" si="61"/>
        <v>4.9631071474820487E-9</v>
      </c>
      <c r="P228" s="386">
        <f t="shared" si="62"/>
        <v>-1.1318772183437457E-2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9.7891115481639646E-2</v>
      </c>
      <c r="N229" s="386">
        <f t="shared" si="60"/>
        <v>1.997996701705862E-4</v>
      </c>
      <c r="O229" s="401">
        <f t="shared" si="61"/>
        <v>3.5576407375614849E-9</v>
      </c>
      <c r="P229" s="386">
        <f t="shared" si="62"/>
        <v>-1.0290580048427386E-2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8.8555062143294727E-2</v>
      </c>
      <c r="N230" s="386">
        <f t="shared" si="60"/>
        <v>1.6123677711110673E-4</v>
      </c>
      <c r="O230" s="401">
        <f t="shared" si="61"/>
        <v>2.542342447675594E-9</v>
      </c>
      <c r="P230" s="386">
        <f t="shared" si="62"/>
        <v>-9.3286563171191602E-3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7.9896039146965303E-2</v>
      </c>
      <c r="N231" s="386">
        <f t="shared" si="60"/>
        <v>1.2972895347834745E-4</v>
      </c>
      <c r="O231" s="401">
        <f t="shared" si="61"/>
        <v>1.8112105704126691E-9</v>
      </c>
      <c r="P231" s="386">
        <f t="shared" si="62"/>
        <v>-8.4322306592992339E-3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7.189073201035967E-2</v>
      </c>
      <c r="N232" s="386">
        <f t="shared" si="60"/>
        <v>1.040666339362506E-4</v>
      </c>
      <c r="O232" s="401">
        <f t="shared" si="61"/>
        <v>1.2863709542010326E-9</v>
      </c>
      <c r="P232" s="386">
        <f t="shared" si="62"/>
        <v>-7.6000141645327065E-3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6.4513496187932451E-2</v>
      </c>
      <c r="N233" s="386">
        <f t="shared" si="60"/>
        <v>8.3231219906665377E-5</v>
      </c>
      <c r="O233" s="401">
        <f t="shared" si="61"/>
        <v>9.1080482045313715E-10</v>
      </c>
      <c r="P233" s="386">
        <f t="shared" si="62"/>
        <v>-6.8302772595383128E-3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5.7736791562428058E-2</v>
      </c>
      <c r="N234" s="386">
        <f t="shared" si="60"/>
        <v>6.6368132071059627E-5</v>
      </c>
      <c r="O234" s="401">
        <f t="shared" si="61"/>
        <v>6.4290334167438346E-10</v>
      </c>
      <c r="P234" s="386">
        <f t="shared" si="62"/>
        <v>-6.1209232168476799E-3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5.1531602597421122E-2</v>
      </c>
      <c r="N235" s="386">
        <f t="shared" si="60"/>
        <v>5.2763060684801744E-5</v>
      </c>
      <c r="O235" s="401">
        <f t="shared" si="61"/>
        <v>4.5240433621529519E-10</v>
      </c>
      <c r="P235" s="386">
        <f t="shared" si="62"/>
        <v>-5.4695569291787483E-3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4.5867839325820836E-2</v>
      </c>
      <c r="N236" s="386">
        <f t="shared" si="60"/>
        <v>4.1821146202714043E-5</v>
      </c>
      <c r="O236" s="401">
        <f t="shared" si="61"/>
        <v>3.1737168448842112E-10</v>
      </c>
      <c r="P236" s="386">
        <f t="shared" si="62"/>
        <v>-4.8735486999196224E-3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4.0714715057471984E-2</v>
      </c>
      <c r="N237" s="386">
        <f t="shared" si="60"/>
        <v>3.3048823741166355E-5</v>
      </c>
      <c r="O237" s="401">
        <f t="shared" si="61"/>
        <v>2.2195723037299331E-10</v>
      </c>
      <c r="P237" s="386">
        <f t="shared" si="62"/>
        <v>-4.3300928749907628E-3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3.6041097425651758E-2</v>
      </c>
      <c r="N238" s="386">
        <f t="shared" si="60"/>
        <v>2.6038071022749243E-5</v>
      </c>
      <c r="O238" s="401">
        <f t="shared" si="61"/>
        <v>1.5474965753270453E-10</v>
      </c>
      <c r="P238" s="386">
        <f t="shared" si="62"/>
        <v>-3.83626121418351E-3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3.1815830137783996E-2</v>
      </c>
      <c r="N239" s="386">
        <f t="shared" si="60"/>
        <v>2.045280954521278E-5</v>
      </c>
      <c r="O239" s="401">
        <f t="shared" si="61"/>
        <v>1.0755951684870979E-10</v>
      </c>
      <c r="P239" s="386">
        <f t="shared" si="62"/>
        <v>-3.3890509698750728E-3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2.8008023531844839E-2</v>
      </c>
      <c r="N240" s="386">
        <f t="shared" si="60"/>
        <v>1.6017221775577184E-5</v>
      </c>
      <c r="O240" s="401">
        <f t="shared" si="61"/>
        <v>7.4529160620784296E-11</v>
      </c>
      <c r="P240" s="386">
        <f t="shared" si="62"/>
        <v>-2.9854277068539666E-3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2.4587312750167289E-2</v>
      </c>
      <c r="N241" s="386">
        <f t="shared" si="60"/>
        <v>1.2505762315540014E-5</v>
      </c>
      <c r="O241" s="401">
        <f t="shared" si="61"/>
        <v>5.1482706986405447E-11</v>
      </c>
      <c r="P241" s="386">
        <f t="shared" si="62"/>
        <v>-2.6223629579588169E-3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2.1524083012269157E-2</v>
      </c>
      <c r="N242" s="386">
        <f t="shared" si="60"/>
        <v>9.7346574534085129E-6</v>
      </c>
      <c r="O242" s="401">
        <f t="shared" si="61"/>
        <v>3.5453084912262511E-11</v>
      </c>
      <c r="P242" s="386">
        <f t="shared" si="62"/>
        <v>-2.2968668655574754E-3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1.8789662085910264E-2</v>
      </c>
      <c r="N243" s="386">
        <f t="shared" si="60"/>
        <v>7.554704669454626E-6</v>
      </c>
      <c r="O243" s="401">
        <f t="shared" si="61"/>
        <v>2.4339030790798688E-11</v>
      </c>
      <c r="P243" s="386">
        <f t="shared" si="62"/>
        <v>-2.0060160079257722E-3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1.6356480611266544E-2</v>
      </c>
      <c r="N244" s="386">
        <f t="shared" si="60"/>
        <v>5.8452009728537924E-6</v>
      </c>
      <c r="O244" s="401">
        <f t="shared" si="61"/>
        <v>1.6657508705719692E-11</v>
      </c>
      <c r="P244" s="386">
        <f t="shared" si="62"/>
        <v>-1.7469766518242687E-3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1.4198201419947432E-2</v>
      </c>
      <c r="N245" s="386">
        <f t="shared" si="60"/>
        <v>4.5088459956765803E-6</v>
      </c>
      <c r="O245" s="401">
        <f t="shared" si="61"/>
        <v>1.1365075547331571E-11</v>
      </c>
      <c r="P245" s="386">
        <f t="shared" si="62"/>
        <v>-1.5170237076963806E-3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1.2289819404109781E-2</v>
      </c>
      <c r="N246" s="386">
        <f t="shared" si="60"/>
        <v>3.4674822241842485E-6</v>
      </c>
      <c r="O246" s="401">
        <f t="shared" si="61"/>
        <v>7.7302053647088087E-12</v>
      </c>
      <c r="P246" s="386">
        <f t="shared" si="62"/>
        <v>-1.3135556917724751E-3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1.0607733829077426E-2</v>
      </c>
      <c r="N247" s="386">
        <f t="shared" si="60"/>
        <v>2.658550374401436E-6</v>
      </c>
      <c r="O247" s="401">
        <f t="shared" si="61"/>
        <v>5.2415849438602891E-12</v>
      </c>
      <c r="P247" s="386">
        <f t="shared" si="62"/>
        <v>-1.1341060199761849E-3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9.1297952458372356E-3</v>
      </c>
      <c r="N248" s="386">
        <f t="shared" si="60"/>
        <v>2.0321525372457572E-6</v>
      </c>
      <c r="O248" s="401">
        <f t="shared" si="61"/>
        <v>3.5431657607887246E-12</v>
      </c>
      <c r="P248" s="386">
        <f t="shared" si="62"/>
        <v>-9.7635097209146577E-4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7.8353293496482013E-3</v>
      </c>
      <c r="N249" s="386">
        <f t="shared" si="60"/>
        <v>1.5486292331279294E-6</v>
      </c>
      <c r="O249" s="401">
        <f t="shared" si="61"/>
        <v>2.3876456367588617E-12</v>
      </c>
      <c r="P249" s="386">
        <f t="shared" si="62"/>
        <v>-8.3811467148110698E-4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6.705140251622721E-3</v>
      </c>
      <c r="N250" s="386">
        <f t="shared" si="60"/>
        <v>1.1765688576192979E-6</v>
      </c>
      <c r="O250" s="401">
        <f t="shared" si="61"/>
        <v>1.6039947148271949E-12</v>
      </c>
      <c r="P250" s="386">
        <f t="shared" si="62"/>
        <v>-7.1737142623251311E-4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5.7214956867053801E-3</v>
      </c>
      <c r="N251" s="386">
        <f t="shared" si="60"/>
        <v>8.9117916718395307E-7</v>
      </c>
      <c r="O251" s="401">
        <f t="shared" si="61"/>
        <v>1.0742517986273015E-12</v>
      </c>
      <c r="P251" s="386">
        <f t="shared" si="62"/>
        <v>-6.1224577250097452E-4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4.8680966802872039E-3</v>
      </c>
      <c r="N252" s="386">
        <f t="shared" si="60"/>
        <v>6.7296045275222482E-7</v>
      </c>
      <c r="O252" s="401">
        <f t="shared" si="61"/>
        <v>7.1720407390785113E-13</v>
      </c>
      <c r="P252" s="386">
        <f t="shared" si="62"/>
        <v>-5.2101055069488133E-4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4.130034143799588E-3</v>
      </c>
      <c r="N253" s="386">
        <f t="shared" si="60"/>
        <v>5.0662893152919608E-7</v>
      </c>
      <c r="O253" s="401">
        <f t="shared" si="61"/>
        <v>4.7734038943758605E-13</v>
      </c>
      <c r="P253" s="386">
        <f t="shared" si="62"/>
        <v>-4.4208333070367242E-4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3.4937347745464531E-3</v>
      </c>
      <c r="N254" s="386">
        <f t="shared" si="60"/>
        <v>3.8024671111802633E-7</v>
      </c>
      <c r="O254" s="401">
        <f t="shared" si="61"/>
        <v>3.1674662892555716E-13</v>
      </c>
      <c r="P254" s="386">
        <f t="shared" si="62"/>
        <v>-3.7402148435581076E-4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2.9468985044633911E-3</v>
      </c>
      <c r="N255" s="386">
        <f t="shared" si="60"/>
        <v>2.8452151623614697E-7</v>
      </c>
      <c r="O255" s="401">
        <f t="shared" si="61"/>
        <v>2.0949908474676704E-13</v>
      </c>
      <c r="P255" s="386">
        <f t="shared" si="62"/>
        <v>-3.1551618246572981E-4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2.4784295840758475E-3</v>
      </c>
      <c r="N256" s="386">
        <f t="shared" si="60"/>
        <v>2.1224530233343586E-7</v>
      </c>
      <c r="O256" s="401">
        <f t="shared" si="61"/>
        <v>1.3816725541460073E-13</v>
      </c>
      <c r="P256" s="386">
        <f t="shared" si="62"/>
        <v>-2.653855709181464E-4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2.0783632090308202E-3</v>
      </c>
      <c r="N257" s="386">
        <f t="shared" si="60"/>
        <v>1.5784599272095079E-7</v>
      </c>
      <c r="O257" s="401">
        <f t="shared" si="61"/>
        <v>9.0816243414337805E-14</v>
      </c>
      <c r="P257" s="386">
        <f t="shared" si="62"/>
        <v>-2.2256735595436354E-4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1.7377894041047948E-3</v>
      </c>
      <c r="N258" s="386">
        <f t="shared" si="60"/>
        <v>1.1703095137427511E-7</v>
      </c>
      <c r="O258" s="401">
        <f t="shared" si="61"/>
        <v>5.9507954119908391E-14</v>
      </c>
      <c r="P258" s="386">
        <f t="shared" si="62"/>
        <v>-1.8611100382392079E-4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1.4487756798656215E-3</v>
      </c>
      <c r="N259" s="386">
        <f t="shared" si="60"/>
        <v>8.650452593128577E-8</v>
      </c>
      <c r="O259" s="401">
        <f t="shared" si="61"/>
        <v>3.8857805861880479E-14</v>
      </c>
      <c r="P259" s="386">
        <f t="shared" si="62"/>
        <v>-1.5516973483904536E-4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1.2042897757996718E-3</v>
      </c>
      <c r="N260" s="386">
        <f t="shared" si="60"/>
        <v>6.3745140777005105E-8</v>
      </c>
      <c r="O260" s="401">
        <f t="shared" si="61"/>
        <v>2.5313084961453569E-14</v>
      </c>
      <c r="P260" s="386">
        <f t="shared" si="62"/>
        <v>-1.2899246714503763E-4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9.9812360557688384E-4</v>
      </c>
      <c r="N261" s="386">
        <f t="shared" si="60"/>
        <v>4.683006454841987E-8</v>
      </c>
      <c r="O261" s="401">
        <f t="shared" si="61"/>
        <v>1.6431300764452317E-14</v>
      </c>
      <c r="P261" s="386">
        <f t="shared" si="62"/>
        <v>-1.0691584164184468E-4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8.2481932927730428E-4</v>
      </c>
      <c r="N262" s="386">
        <f t="shared" si="60"/>
        <v>3.4298183793080028E-8</v>
      </c>
      <c r="O262" s="401">
        <f t="shared" si="61"/>
        <v>1.0658141036401503E-14</v>
      </c>
      <c r="P262" s="386">
        <f t="shared" si="62"/>
        <v>-8.8356436832710323E-5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6.7959829712965769E-4</v>
      </c>
      <c r="N263" s="386">
        <f t="shared" si="60"/>
        <v>2.5042949658438118E-8</v>
      </c>
      <c r="O263" s="401">
        <f t="shared" si="61"/>
        <v>6.8833827526759706E-15</v>
      </c>
      <c r="P263" s="386">
        <f t="shared" si="62"/>
        <v>-7.2803261221776822E-5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5.5829344211388854E-4</v>
      </c>
      <c r="N264" s="386">
        <f t="shared" si="60"/>
        <v>1.8229180276385648E-8</v>
      </c>
      <c r="O264" s="401">
        <f t="shared" si="61"/>
        <v>4.4408920985006262E-15</v>
      </c>
      <c r="P264" s="386">
        <f t="shared" si="62"/>
        <v>-5.9810591449246456E-5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4.5728554645091402E-4</v>
      </c>
      <c r="N265" s="386">
        <f t="shared" si="60"/>
        <v>1.3228647177676578E-8</v>
      </c>
      <c r="O265" s="401">
        <f t="shared" si="61"/>
        <v>2.8310687127941492E-15</v>
      </c>
      <c r="P265" s="386">
        <f t="shared" si="62"/>
        <v>-4.8991206782776346E-5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3.7344367066216577E-4</v>
      </c>
      <c r="N266" s="392">
        <f t="shared" si="60"/>
        <v>9.5703914793077161E-9</v>
      </c>
      <c r="O266" s="402">
        <f t="shared" si="61"/>
        <v>1.8318679906315083E-15</v>
      </c>
      <c r="P266" s="392">
        <f t="shared" si="62"/>
        <v>-4.0010054955743411E-5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0.12865449878310276</v>
      </c>
      <c r="L5" s="377">
        <f>C106</f>
        <v>0.74200068884440351</v>
      </c>
      <c r="M5" s="377">
        <f>K5</f>
        <v>0.12865449878310276</v>
      </c>
      <c r="N5" s="377">
        <f>0</f>
        <v>0</v>
      </c>
      <c r="O5" s="378">
        <f>0</f>
        <v>0</v>
      </c>
      <c r="P5" s="371"/>
      <c r="Q5" s="376">
        <f>K5</f>
        <v>0.12865449878310276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0.12865449878310276</v>
      </c>
      <c r="M6" s="383">
        <f t="shared" si="0"/>
        <v>0.74200068884440351</v>
      </c>
      <c r="N6" s="383">
        <f t="shared" si="0"/>
        <v>0.12865449878310276</v>
      </c>
      <c r="O6" s="384">
        <f>0</f>
        <v>0</v>
      </c>
      <c r="P6" s="371"/>
      <c r="Q6" s="382">
        <f>L5</f>
        <v>0.74200068884440351</v>
      </c>
      <c r="R6" s="383">
        <f>Q5</f>
        <v>0.12865449878310276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2xCDR'!K25/'M5E 850S4500 32GFC EQ &amp; 2xCDR'!Tb_eff</f>
        <v>1.1329353168507319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0.12865449878310276</v>
      </c>
      <c r="N7" s="389">
        <f t="shared" si="0"/>
        <v>0.74200068884440351</v>
      </c>
      <c r="O7" s="390">
        <f>N6</f>
        <v>0.12865449878310276</v>
      </c>
      <c r="P7" s="371"/>
      <c r="Q7" s="382">
        <f>Q5</f>
        <v>0.12865449878310276</v>
      </c>
      <c r="R7" s="383">
        <f>Q6</f>
        <v>0.74200068884440351</v>
      </c>
      <c r="S7" s="384">
        <f>R6</f>
        <v>0.12865449878310276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0.12865449878310276</v>
      </c>
      <c r="S8" s="384">
        <f>R7</f>
        <v>0.74200068884440351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0.12865449878310276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16.194970170443842</v>
      </c>
      <c r="C12" s="366" t="s">
        <v>229</v>
      </c>
      <c r="E12" s="365"/>
      <c r="F12" s="365"/>
      <c r="J12" s="370"/>
      <c r="K12" s="379">
        <f t="array" ref="K12:M14">MMULT(K5:O7,Q5:S9)</f>
        <v>0.58366898235983222</v>
      </c>
      <c r="L12" s="380">
        <v>0.19092345343998743</v>
      </c>
      <c r="M12" s="381">
        <v>1.6551980057131387E-2</v>
      </c>
      <c r="N12" s="371"/>
      <c r="O12" s="379">
        <f t="shared" ref="O12:Q14" si="1">$B$9^2*K12</f>
        <v>0.29183449117991617</v>
      </c>
      <c r="P12" s="380">
        <f t="shared" si="1"/>
        <v>9.5461726719993742E-2</v>
      </c>
      <c r="Q12" s="381">
        <f t="shared" si="1"/>
        <v>8.2759900285656954E-3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0.19092345343998743</v>
      </c>
      <c r="L13" s="386">
        <v>0.58366898235983222</v>
      </c>
      <c r="M13" s="387">
        <v>0.19092345343998743</v>
      </c>
      <c r="N13" s="371"/>
      <c r="O13" s="385">
        <f t="shared" si="1"/>
        <v>9.5461726719993742E-2</v>
      </c>
      <c r="P13" s="386">
        <f t="shared" si="1"/>
        <v>0.29183449117991617</v>
      </c>
      <c r="Q13" s="387">
        <f t="shared" si="1"/>
        <v>9.5461726719993742E-2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1.2727949698643906</v>
      </c>
      <c r="C14" s="366" t="s">
        <v>236</v>
      </c>
      <c r="E14" s="365"/>
      <c r="F14" s="365"/>
      <c r="J14" s="370"/>
      <c r="K14" s="391">
        <v>1.6551980057131387E-2</v>
      </c>
      <c r="L14" s="392">
        <v>0.19092345343998743</v>
      </c>
      <c r="M14" s="393">
        <v>0.58366898235983222</v>
      </c>
      <c r="N14" s="371"/>
      <c r="O14" s="391">
        <f t="shared" si="1"/>
        <v>8.2759900285656954E-3</v>
      </c>
      <c r="P14" s="392">
        <f t="shared" si="1"/>
        <v>9.5461726719993742E-2</v>
      </c>
      <c r="Q14" s="393">
        <f t="shared" si="1"/>
        <v>0.29183449117991617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1.1629975516045679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3.1515340215353147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2.5095609815752424</v>
      </c>
      <c r="C17" s="366" t="s">
        <v>18</v>
      </c>
      <c r="E17" s="365"/>
      <c r="F17" s="365"/>
      <c r="J17" s="370"/>
      <c r="K17" s="379">
        <f t="shared" ref="K17:M19" si="3">O12+S12</f>
        <v>0.29404738859077645</v>
      </c>
      <c r="L17" s="380">
        <f t="shared" si="3"/>
        <v>9.5461726719993742E-2</v>
      </c>
      <c r="M17" s="381">
        <f t="shared" si="3"/>
        <v>8.2759900285656954E-3</v>
      </c>
      <c r="N17" s="371"/>
      <c r="O17" s="367">
        <f t="array" ref="O17:Q19">MINVERSE(K17:M19)</f>
        <v>3.8300314254752128</v>
      </c>
      <c r="P17" s="368">
        <v>-1.3507807693405467</v>
      </c>
      <c r="Q17" s="369">
        <v>0.33073091803725196</v>
      </c>
      <c r="R17" s="371"/>
      <c r="S17" s="400">
        <f>$B$9^2*M5</f>
        <v>6.4327249391551392E-2</v>
      </c>
      <c r="T17" s="371"/>
      <c r="U17" s="401">
        <f t="array" ref="U17:U19">MMULT(O17:Q19,S17:S19)</f>
        <v>-0.23348973373412743</v>
      </c>
      <c r="V17" s="371"/>
      <c r="W17" s="401">
        <f>U17/$U$18</f>
        <v>-0.16520816666548141</v>
      </c>
      <c r="X17" s="375"/>
    </row>
    <row r="18" spans="1:26" ht="15">
      <c r="A18" s="441" t="s">
        <v>259</v>
      </c>
      <c r="B18" s="365">
        <f ca="1">-10*LOG(1-2*I191)-B17</f>
        <v>-2.2846762583096147E-2</v>
      </c>
      <c r="C18" s="366" t="s">
        <v>18</v>
      </c>
      <c r="E18" s="365"/>
      <c r="F18" s="365"/>
      <c r="J18" s="370"/>
      <c r="K18" s="385">
        <f t="shared" si="3"/>
        <v>9.5461726719993742E-2</v>
      </c>
      <c r="L18" s="386">
        <f t="shared" si="3"/>
        <v>0.29404738859077645</v>
      </c>
      <c r="M18" s="387">
        <f t="shared" si="3"/>
        <v>9.5461726719993742E-2</v>
      </c>
      <c r="N18" s="371"/>
      <c r="O18" s="370">
        <v>-1.3507807693405469</v>
      </c>
      <c r="P18" s="371">
        <v>4.2778673714848887</v>
      </c>
      <c r="Q18" s="375">
        <v>-1.3507807693405469</v>
      </c>
      <c r="R18" s="371"/>
      <c r="S18" s="403">
        <f>$B$9^2*M6</f>
        <v>0.37100034442220181</v>
      </c>
      <c r="T18" s="371"/>
      <c r="U18" s="401">
        <v>1.413306245368031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-1.2466868977457888</v>
      </c>
      <c r="C19" s="366" t="s">
        <v>18</v>
      </c>
      <c r="E19" s="365"/>
      <c r="F19" s="365"/>
      <c r="J19" s="370"/>
      <c r="K19" s="391">
        <f t="shared" si="3"/>
        <v>8.2759900285656954E-3</v>
      </c>
      <c r="L19" s="392">
        <f t="shared" si="3"/>
        <v>9.5461726719993742E-2</v>
      </c>
      <c r="M19" s="393">
        <f t="shared" si="3"/>
        <v>0.29404738859077645</v>
      </c>
      <c r="N19" s="371"/>
      <c r="O19" s="397">
        <v>0.33073091803725196</v>
      </c>
      <c r="P19" s="398">
        <v>-1.3507807693405469</v>
      </c>
      <c r="Q19" s="399">
        <v>3.8300314254752137</v>
      </c>
      <c r="R19" s="371"/>
      <c r="S19" s="404">
        <f>$B$9^2*M7</f>
        <v>6.4327249391551392E-2</v>
      </c>
      <c r="T19" s="371"/>
      <c r="U19" s="402">
        <v>-0.23348973373412751</v>
      </c>
      <c r="V19" s="371"/>
      <c r="W19" s="402">
        <f>U19/$U$18</f>
        <v>-0.16520816666548147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1.2501160269028722</v>
      </c>
      <c r="C21" s="365"/>
      <c r="E21" s="365"/>
      <c r="F21" s="365"/>
      <c r="J21" s="370"/>
      <c r="K21" s="405" t="s">
        <v>245</v>
      </c>
      <c r="L21" s="406">
        <f>W17</f>
        <v>-0.16520816666548141</v>
      </c>
      <c r="M21" s="406">
        <f>W18</f>
        <v>1</v>
      </c>
      <c r="N21" s="407">
        <f>W19</f>
        <v>-0.16520816666548147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0.81281152027295034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7.7623035776852589E-9</v>
      </c>
      <c r="C26" s="386">
        <f>0.5*SIGN(2*A26+$B$6)*ERF((2.563*(ABS(2*A26+$B$6)))/(2*SQRT(2)*$B$7))-0.5*SIGN(2*A26-$B$6)*ERF((2.563*(ABS(2*A26-$B$6)))/(2*SQRT(2)*$B$7))</f>
        <v>3.4514903239069028E-4</v>
      </c>
      <c r="D26" s="401">
        <f>0.5*SIGN(2*(A26+$B$6)+$B$6)*ERF((2.563*(ABS(2*(A26+$B$6)+$B$6)))/(2*SQRT(2)*$B$7))-0.5*SIGN(2*(A26+$B$6)-$B$6)*ERF((2.563*(ABS(2*(A26+$B$6)-$B$6)))/(2*SQRT(2)*$B$7))</f>
        <v>0.12865449878310276</v>
      </c>
      <c r="E26" s="386">
        <f t="shared" ref="E26:E57" si="4">C26+$B$13*B26+$B$13*D26</f>
        <v>-1.3441950751692871E-2</v>
      </c>
      <c r="F26" s="401">
        <f t="shared" ref="F26:F89" si="5">$B$14*E26</f>
        <v>-1.7108847301919548E-2</v>
      </c>
      <c r="G26" s="403">
        <f>F66</f>
        <v>6.2496692879315516E-2</v>
      </c>
      <c r="H26" s="403">
        <f>1-G26</f>
        <v>0.93750330712068453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1.2212453270876722E-15</v>
      </c>
      <c r="N26" s="386">
        <f>0.5*SIGN(2*L26+$B$6)*ERF((2.563*(ABS(2*L26+$B$6)))/(2*SQRT(2)*$B$7))-0.5*SIGN(2*L26-$B$6)*ERF((2.563*(ABS(2*L26-$B$6)))/(2*SQRT(2)*$B$7))</f>
        <v>7.7623035776852589E-9</v>
      </c>
      <c r="O26" s="401">
        <f>0.5*SIGN(2*(L26+$B$6)+$B$6)*ERF((2.563*(ABS(2*(L26+$B$6)+$B$6)))/(2*SQRT(2)*$B$7))-0.5*SIGN(2*(L26+$B$6)-$B$6)*ERF((2.563*(ABS(2*(L26+$B$6)-$B$6)))/(2*SQRT(2)*$B$7))</f>
        <v>3.4514903239069028E-4</v>
      </c>
      <c r="P26" s="386">
        <f>N26+$B$13*M26+$B$13*O26</f>
        <v>-3.6979703411723223E-5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1.0772995773233873E-8</v>
      </c>
      <c r="C27" s="386">
        <f t="shared" ref="C27:C90" si="7">0.5*SIGN(2*A27+$B$6)*ERF((2.563*(ABS(2*A27+$B$6)))/(2*SQRT(2)*$B$7))-0.5*SIGN(2*A27-$B$6)*ERF((2.563*(ABS(2*A27-$B$6)))/(2*SQRT(2)*$B$7))</f>
        <v>4.2367129497461464E-4</v>
      </c>
      <c r="D27" s="401">
        <f t="shared" ref="D27:D90" si="8">0.5*SIGN(2*(A27+$B$6)+$B$6)*ERF((2.563*(ABS(2*(A27+$B$6)+$B$6)))/(2*SQRT(2)*$B$7))-0.5*SIGN(2*(A27+$B$6)-$B$6)*ERF((2.563*(ABS(2*(A27+$B$6)-$B$6)))/(2*SQRT(2)*$B$7))</f>
        <v>0.14085863876572058</v>
      </c>
      <c r="E27" s="386">
        <f t="shared" si="4"/>
        <v>-1.4671270256537475E-2</v>
      </c>
      <c r="F27" s="401">
        <f t="shared" si="5"/>
        <v>-1.8673518984041945E-2</v>
      </c>
      <c r="G27" s="403">
        <f t="shared" ref="G27:G90" si="9">F67</f>
        <v>7.8123143215601265E-2</v>
      </c>
      <c r="H27" s="403">
        <f t="shared" ref="H27:H90" si="10">1-G27</f>
        <v>0.92187685678439868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1.8873791418627661E-15</v>
      </c>
      <c r="N27" s="386">
        <f t="shared" ref="N27:N90" si="12">0.5*SIGN(2*L27+$B$6)*ERF((2.563*(ABS(2*L27+$B$6)))/(2*SQRT(2)*$B$7))-0.5*SIGN(2*L27-$B$6)*ERF((2.563*(ABS(2*L27-$B$6)))/(2*SQRT(2)*$B$7))</f>
        <v>1.0772995773233873E-8</v>
      </c>
      <c r="O27" s="401">
        <f t="shared" ref="O27:O90" si="13">0.5*SIGN(2*(L27+$B$6)+$B$6)*ERF((2.563*(ABS(2*(L27+$B$6)+$B$6)))/(2*SQRT(2)*$B$7))-0.5*SIGN(2*(L27+$B$6)-$B$6)*ERF((2.563*(ABS(2*(L27+$B$6)-$B$6)))/(2*SQRT(2)*$B$7))</f>
        <v>4.2367129497461464E-4</v>
      </c>
      <c r="P27" s="386">
        <f t="shared" ref="P27:P90" si="14">N27+$B$13*M27+$B$13*O27</f>
        <v>-4.5391433085763337E-5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1.4904957323924606E-8</v>
      </c>
      <c r="C28" s="386">
        <f t="shared" si="7"/>
        <v>5.1849762883804384E-4</v>
      </c>
      <c r="D28" s="401">
        <f t="shared" si="8"/>
        <v>0.15381588338455693</v>
      </c>
      <c r="E28" s="386">
        <f t="shared" si="4"/>
        <v>-1.596499132961151E-2</v>
      </c>
      <c r="F28" s="401">
        <f t="shared" si="5"/>
        <v>-2.0320160658258139E-2</v>
      </c>
      <c r="G28" s="403">
        <f t="shared" si="9"/>
        <v>9.4912931903938957E-2</v>
      </c>
      <c r="H28" s="403">
        <f t="shared" si="10"/>
        <v>0.90508706809606099</v>
      </c>
      <c r="I28" s="403"/>
      <c r="J28" s="375"/>
      <c r="L28" s="385">
        <v>-2.95</v>
      </c>
      <c r="M28" s="401">
        <f t="shared" si="11"/>
        <v>2.9976021664879227E-15</v>
      </c>
      <c r="N28" s="386">
        <f t="shared" si="12"/>
        <v>1.4904957323924606E-8</v>
      </c>
      <c r="O28" s="401">
        <f t="shared" si="13"/>
        <v>5.1849762883804384E-4</v>
      </c>
      <c r="P28" s="386">
        <f t="shared" si="14"/>
        <v>-5.5549246960815038E-5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2.0557676616572707E-8</v>
      </c>
      <c r="C29" s="386">
        <f t="shared" si="7"/>
        <v>6.3264765575538062E-4</v>
      </c>
      <c r="D29" s="401">
        <f t="shared" si="8"/>
        <v>0.16752712830756744</v>
      </c>
      <c r="E29" s="386">
        <f t="shared" si="4"/>
        <v>-1.7320190375090964E-2</v>
      </c>
      <c r="F29" s="401">
        <f t="shared" si="5"/>
        <v>-2.2045051186509412E-2</v>
      </c>
      <c r="G29" s="403">
        <f t="shared" si="9"/>
        <v>0.11286507877320928</v>
      </c>
      <c r="H29" s="403">
        <f t="shared" si="10"/>
        <v>0.88713492122679072</v>
      </c>
      <c r="I29" s="403"/>
      <c r="J29" s="375"/>
      <c r="L29" s="385">
        <v>-2.9249999999999998</v>
      </c>
      <c r="M29" s="401">
        <f t="shared" si="11"/>
        <v>4.6629367034256575E-15</v>
      </c>
      <c r="N29" s="386">
        <f t="shared" si="12"/>
        <v>2.0557676616572707E-8</v>
      </c>
      <c r="O29" s="401">
        <f t="shared" si="13"/>
        <v>6.3264765575538062E-4</v>
      </c>
      <c r="P29" s="386">
        <f t="shared" si="14"/>
        <v>-6.7776339551012669E-5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2.8266174623148288E-8</v>
      </c>
      <c r="C30" s="386">
        <f t="shared" si="7"/>
        <v>7.6962033045419043E-4</v>
      </c>
      <c r="D30" s="401">
        <f t="shared" si="8"/>
        <v>0.18198793746963216</v>
      </c>
      <c r="E30" s="386">
        <f t="shared" si="4"/>
        <v>-1.8732893110195558E-2</v>
      </c>
      <c r="F30" s="401">
        <f t="shared" si="5"/>
        <v>-2.3843132121664206E-2</v>
      </c>
      <c r="G30" s="403">
        <f t="shared" si="9"/>
        <v>0.13197062678887506</v>
      </c>
      <c r="H30" s="403">
        <f t="shared" si="10"/>
        <v>0.86802937321112494</v>
      </c>
      <c r="I30" s="403"/>
      <c r="J30" s="375"/>
      <c r="L30" s="385">
        <v>-2.9</v>
      </c>
      <c r="M30" s="401">
        <f t="shared" si="11"/>
        <v>7.2719608112947753E-15</v>
      </c>
      <c r="N30" s="386">
        <f t="shared" si="12"/>
        <v>2.8266174623148288E-8</v>
      </c>
      <c r="O30" s="401">
        <f t="shared" si="13"/>
        <v>7.6962033045419043E-4</v>
      </c>
      <c r="P30" s="386">
        <f t="shared" si="14"/>
        <v>-8.244713695621581E-5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3.8744534802681585E-8</v>
      </c>
      <c r="C31" s="386">
        <f t="shared" si="7"/>
        <v>9.3345381445747444E-4</v>
      </c>
      <c r="D31" s="401">
        <f t="shared" si="8"/>
        <v>0.19718821332680458</v>
      </c>
      <c r="E31" s="386">
        <f t="shared" si="4"/>
        <v>-2.019797935921901E-2</v>
      </c>
      <c r="F31" s="401">
        <f t="shared" si="5"/>
        <v>-2.5707886529838742E-2</v>
      </c>
      <c r="G31" s="403">
        <f t="shared" si="9"/>
        <v>0.15221223453295901</v>
      </c>
      <c r="H31" s="403">
        <f t="shared" si="10"/>
        <v>0.84778776546704093</v>
      </c>
      <c r="I31" s="403"/>
      <c r="J31" s="375"/>
      <c r="L31" s="385">
        <v>-2.875</v>
      </c>
      <c r="M31" s="401">
        <f t="shared" si="11"/>
        <v>1.1268763699945339E-14</v>
      </c>
      <c r="N31" s="386">
        <f t="shared" si="12"/>
        <v>3.8744534802681585E-8</v>
      </c>
      <c r="O31" s="401">
        <f t="shared" si="13"/>
        <v>9.3345381445747444E-4</v>
      </c>
      <c r="P31" s="386">
        <f t="shared" si="14"/>
        <v>-9.999366963773841E-5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5.294256472110348E-8</v>
      </c>
      <c r="C32" s="386">
        <f t="shared" si="7"/>
        <v>1.1287897536053637E-3</v>
      </c>
      <c r="D32" s="401">
        <f t="shared" si="8"/>
        <v>0.21311191480377284</v>
      </c>
      <c r="E32" s="386">
        <f t="shared" si="4"/>
        <v>-2.1709088556270777E-2</v>
      </c>
      <c r="F32" s="401">
        <f t="shared" si="5"/>
        <v>-2.7631218714762051E-2</v>
      </c>
      <c r="G32" s="403">
        <f t="shared" si="9"/>
        <v>0.17356383684512527</v>
      </c>
      <c r="H32" s="403">
        <f t="shared" si="10"/>
        <v>0.82643616315487467</v>
      </c>
      <c r="I32" s="403"/>
      <c r="J32" s="375"/>
      <c r="L32" s="385">
        <v>-2.85</v>
      </c>
      <c r="M32" s="401">
        <f t="shared" si="11"/>
        <v>1.7486012637846216E-14</v>
      </c>
      <c r="N32" s="386">
        <f t="shared" si="12"/>
        <v>5.294256472110348E-8</v>
      </c>
      <c r="O32" s="401">
        <f t="shared" si="13"/>
        <v>1.1287897536053637E-3</v>
      </c>
      <c r="P32" s="386">
        <f t="shared" si="14"/>
        <v>-1.2091240397723415E-4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7.2119273109017001E-8</v>
      </c>
      <c r="C33" s="386">
        <f t="shared" si="7"/>
        <v>1.3609417049580963E-3</v>
      </c>
      <c r="D33" s="401">
        <f t="shared" si="8"/>
        <v>0.22973682956862601</v>
      </c>
      <c r="E33" s="386">
        <f t="shared" si="4"/>
        <v>-2.3258526922356412E-2</v>
      </c>
      <c r="F33" s="401">
        <f t="shared" si="5"/>
        <v>-2.9603336073230745E-2</v>
      </c>
      <c r="G33" s="403">
        <f t="shared" si="9"/>
        <v>0.1959903820130291</v>
      </c>
      <c r="H33" s="403">
        <f t="shared" si="10"/>
        <v>0.8040096179869709</v>
      </c>
      <c r="I33" s="403"/>
      <c r="J33" s="375"/>
      <c r="L33" s="385">
        <v>-2.8250000000000002</v>
      </c>
      <c r="M33" s="401">
        <f t="shared" si="11"/>
        <v>2.6978419498391304E-14</v>
      </c>
      <c r="N33" s="386">
        <f t="shared" si="12"/>
        <v>7.2119273109017001E-8</v>
      </c>
      <c r="O33" s="401">
        <f t="shared" si="13"/>
        <v>1.3609417049580963E-3</v>
      </c>
      <c r="P33" s="386">
        <f t="shared" si="14"/>
        <v>-1.4577150168336182E-4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9.7937787379986929E-8</v>
      </c>
      <c r="C34" s="386">
        <f t="shared" si="7"/>
        <v>1.6359673215520232E-3</v>
      </c>
      <c r="D34" s="401">
        <f t="shared" si="8"/>
        <v>0.24703440659238129</v>
      </c>
      <c r="E34" s="386">
        <f t="shared" si="4"/>
        <v>-2.4837177347243777E-2</v>
      </c>
      <c r="F34" s="401">
        <f t="shared" si="5"/>
        <v>-3.1612634393201666E-2</v>
      </c>
      <c r="G34" s="403">
        <f t="shared" si="9"/>
        <v>0.21944765301780847</v>
      </c>
      <c r="H34" s="403">
        <f t="shared" si="10"/>
        <v>0.78055234698219156</v>
      </c>
      <c r="I34" s="403"/>
      <c r="J34" s="375"/>
      <c r="L34" s="385">
        <v>-2.8</v>
      </c>
      <c r="M34" s="401">
        <f t="shared" si="11"/>
        <v>4.1522341120980855E-14</v>
      </c>
      <c r="N34" s="386">
        <f t="shared" si="12"/>
        <v>9.7937787379986929E-8</v>
      </c>
      <c r="O34" s="401">
        <f t="shared" si="13"/>
        <v>1.6359673215520232E-3</v>
      </c>
      <c r="P34" s="386">
        <f t="shared" si="14"/>
        <v>-1.7521846046369613E-4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1.325875000901533E-7</v>
      </c>
      <c r="C35" s="386">
        <f t="shared" si="7"/>
        <v>1.9607437490547497E-3</v>
      </c>
      <c r="D35" s="401">
        <f t="shared" si="8"/>
        <v>0.26496965412252238</v>
      </c>
      <c r="E35" s="386">
        <f t="shared" si="4"/>
        <v>-2.6434413072359025E-2</v>
      </c>
      <c r="F35" s="401">
        <f t="shared" si="5"/>
        <v>-3.364558798981606E-2</v>
      </c>
      <c r="G35" s="403">
        <f t="shared" si="9"/>
        <v>0.24388217925845559</v>
      </c>
      <c r="H35" s="403">
        <f t="shared" si="10"/>
        <v>0.75611782074154443</v>
      </c>
      <c r="I35" s="403"/>
      <c r="J35" s="375"/>
      <c r="L35" s="385">
        <v>-2.7749999999999999</v>
      </c>
      <c r="M35" s="401">
        <f t="shared" si="11"/>
        <v>6.3671290462252728E-14</v>
      </c>
      <c r="N35" s="386">
        <f t="shared" si="12"/>
        <v>1.325875000901533E-7</v>
      </c>
      <c r="O35" s="401">
        <f t="shared" si="13"/>
        <v>1.9607437490547497E-3</v>
      </c>
      <c r="P35" s="386">
        <f t="shared" si="14"/>
        <v>-2.0998807166681564E-4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1.7894064829881984E-7</v>
      </c>
      <c r="C36" s="386">
        <f t="shared" si="7"/>
        <v>2.3430455177165799E-3</v>
      </c>
      <c r="D36" s="401">
        <f t="shared" si="8"/>
        <v>0.28350110723633315</v>
      </c>
      <c r="E36" s="386">
        <f t="shared" si="4"/>
        <v>-2.8038016338508255E-2</v>
      </c>
      <c r="F36" s="401">
        <f t="shared" si="5"/>
        <v>-3.5686646160628901E-2</v>
      </c>
      <c r="G36" s="403">
        <f t="shared" si="9"/>
        <v>0.26923124391675118</v>
      </c>
      <c r="H36" s="403">
        <f t="shared" si="10"/>
        <v>0.73076875608324876</v>
      </c>
      <c r="I36" s="403"/>
      <c r="J36" s="375"/>
      <c r="L36" s="385">
        <v>-2.75</v>
      </c>
      <c r="M36" s="401">
        <f t="shared" si="11"/>
        <v>9.7366559259626229E-14</v>
      </c>
      <c r="N36" s="386">
        <f t="shared" si="12"/>
        <v>1.7894064829881984E-7</v>
      </c>
      <c r="O36" s="401">
        <f t="shared" si="13"/>
        <v>2.3430455177165799E-3</v>
      </c>
      <c r="P36" s="386">
        <f t="shared" si="14"/>
        <v>-2.5091061089686648E-4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2.4075225613096052E-7</v>
      </c>
      <c r="C37" s="386">
        <f t="shared" si="7"/>
        <v>2.7916240277952031E-3</v>
      </c>
      <c r="D37" s="401">
        <f t="shared" si="8"/>
        <v>0.30258086806201007</v>
      </c>
      <c r="E37" s="386">
        <f t="shared" si="4"/>
        <v>-2.9634103232124762E-2</v>
      </c>
      <c r="F37" s="401">
        <f t="shared" si="5"/>
        <v>-3.7718137530290477E-2</v>
      </c>
      <c r="G37" s="403">
        <f t="shared" si="9"/>
        <v>0.29542299070868716</v>
      </c>
      <c r="H37" s="403">
        <f t="shared" si="10"/>
        <v>0.70457700929131284</v>
      </c>
      <c r="I37" s="403"/>
      <c r="J37" s="375"/>
      <c r="L37" s="385">
        <v>-2.7250000000000001</v>
      </c>
      <c r="M37" s="401">
        <f t="shared" si="11"/>
        <v>1.4843681839238343E-13</v>
      </c>
      <c r="N37" s="386">
        <f t="shared" si="12"/>
        <v>2.4075225613096052E-7</v>
      </c>
      <c r="O37" s="401">
        <f t="shared" si="13"/>
        <v>2.7916240277952031E-3</v>
      </c>
      <c r="P37" s="386">
        <f t="shared" si="14"/>
        <v>-2.9892015602748552E-4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3.2291445450916001E-7</v>
      </c>
      <c r="C38" s="386">
        <f t="shared" si="7"/>
        <v>3.3162875292462313E-3</v>
      </c>
      <c r="D38" s="401">
        <f t="shared" si="8"/>
        <v>0.32215472058825051</v>
      </c>
      <c r="E38" s="386">
        <f t="shared" si="4"/>
        <v>-3.1207056036258764E-2</v>
      </c>
      <c r="F38" s="401">
        <f t="shared" si="5"/>
        <v>-3.9720183947226317E-2</v>
      </c>
      <c r="G38" s="403">
        <f t="shared" si="9"/>
        <v>0.32237663223085511</v>
      </c>
      <c r="H38" s="403">
        <f t="shared" si="10"/>
        <v>0.67762336776914489</v>
      </c>
      <c r="I38" s="403"/>
      <c r="J38" s="375"/>
      <c r="L38" s="385">
        <v>-2.7</v>
      </c>
      <c r="M38" s="401">
        <f t="shared" si="11"/>
        <v>2.2559731860383181E-13</v>
      </c>
      <c r="N38" s="386">
        <f t="shared" si="12"/>
        <v>3.2291445450916001E-7</v>
      </c>
      <c r="O38" s="401">
        <f t="shared" si="13"/>
        <v>3.3162875292462313E-3</v>
      </c>
      <c r="P38" s="386">
        <f t="shared" si="14"/>
        <v>-3.5506290380599062E-4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4.3177869990529416E-7</v>
      </c>
      <c r="C39" s="386">
        <f t="shared" si="7"/>
        <v>3.9279802901447947E-3</v>
      </c>
      <c r="D39" s="401">
        <f t="shared" si="8"/>
        <v>0.34216232075440761</v>
      </c>
      <c r="E39" s="386">
        <f t="shared" si="4"/>
        <v>-3.2739464467460407E-2</v>
      </c>
      <c r="F39" s="401">
        <f t="shared" si="5"/>
        <v>-4.167062569023755E-2</v>
      </c>
      <c r="G39" s="403">
        <f t="shared" si="9"/>
        <v>0.35000276048777407</v>
      </c>
      <c r="H39" s="403">
        <f t="shared" si="10"/>
        <v>0.64999723951222599</v>
      </c>
      <c r="I39" s="403"/>
      <c r="J39" s="375"/>
      <c r="L39" s="385">
        <v>-2.6749999999999998</v>
      </c>
      <c r="M39" s="401">
        <f t="shared" si="11"/>
        <v>3.4178215813085444E-13</v>
      </c>
      <c r="N39" s="386">
        <f t="shared" si="12"/>
        <v>4.3177869990529416E-7</v>
      </c>
      <c r="O39" s="401">
        <f t="shared" si="13"/>
        <v>3.9279802901447947E-3</v>
      </c>
      <c r="P39" s="386">
        <f t="shared" si="14"/>
        <v>-4.2050533161996337E-4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5.7556241034317779E-7</v>
      </c>
      <c r="C40" s="386">
        <f t="shared" si="7"/>
        <v>4.6388594370908032E-3</v>
      </c>
      <c r="D40" s="401">
        <f t="shared" si="8"/>
        <v>0.36253746125387715</v>
      </c>
      <c r="E40" s="386">
        <f t="shared" si="4"/>
        <v>-3.4212077256275918E-2</v>
      </c>
      <c r="F40" s="401">
        <f t="shared" si="5"/>
        <v>-4.3544959840399911E-2</v>
      </c>
      <c r="G40" s="403">
        <f t="shared" si="9"/>
        <v>0.3782037585188322</v>
      </c>
      <c r="H40" s="403">
        <f t="shared" si="10"/>
        <v>0.62179624148116774</v>
      </c>
      <c r="I40" s="403"/>
      <c r="J40" s="375"/>
      <c r="L40" s="385">
        <v>-2.65</v>
      </c>
      <c r="M40" s="401">
        <f t="shared" si="11"/>
        <v>5.1614268414823528E-13</v>
      </c>
      <c r="N40" s="386">
        <f t="shared" si="12"/>
        <v>5.7556241034317779E-7</v>
      </c>
      <c r="O40" s="401">
        <f t="shared" si="13"/>
        <v>4.6388594370908032E-3</v>
      </c>
      <c r="P40" s="386">
        <f t="shared" si="14"/>
        <v>-4.9654202536768331E-4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7.6486009836784774E-7</v>
      </c>
      <c r="C41" s="386">
        <f t="shared" si="7"/>
        <v>5.462367739675289E-3</v>
      </c>
      <c r="D41" s="401">
        <f t="shared" si="8"/>
        <v>0.38320840922495725</v>
      </c>
      <c r="E41" s="386">
        <f t="shared" si="4"/>
        <v>-3.560376560577614E-2</v>
      </c>
      <c r="F41" s="401">
        <f t="shared" si="5"/>
        <v>-4.5316293771262665E-2</v>
      </c>
      <c r="G41" s="403">
        <f t="shared" si="9"/>
        <v>0.40687431037384414</v>
      </c>
      <c r="H41" s="403">
        <f t="shared" si="10"/>
        <v>0.59312568962615586</v>
      </c>
      <c r="I41" s="403"/>
      <c r="J41" s="375"/>
      <c r="L41" s="385">
        <v>-2.625</v>
      </c>
      <c r="M41" s="401">
        <f t="shared" si="11"/>
        <v>7.7704509493514706E-13</v>
      </c>
      <c r="N41" s="386">
        <f t="shared" si="12"/>
        <v>7.6486009836784774E-7</v>
      </c>
      <c r="O41" s="401">
        <f t="shared" si="13"/>
        <v>5.462367739675289E-3</v>
      </c>
      <c r="P41" s="386">
        <f t="shared" si="14"/>
        <v>-5.8460296818206613E-4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1.0132832888865018E-6</v>
      </c>
      <c r="C42" s="386">
        <f t="shared" si="7"/>
        <v>6.4133004056799447E-3</v>
      </c>
      <c r="D42" s="401">
        <f t="shared" si="8"/>
        <v>0.40409831377814759</v>
      </c>
      <c r="E42" s="386">
        <f t="shared" si="4"/>
        <v>-3.6891500137087911E-2</v>
      </c>
      <c r="F42" s="401">
        <f t="shared" si="5"/>
        <v>-4.6955315805236965E-2</v>
      </c>
      <c r="G42" s="403">
        <f t="shared" si="9"/>
        <v>0.43590200505727494</v>
      </c>
      <c r="H42" s="403">
        <f t="shared" si="10"/>
        <v>0.56409799494272506</v>
      </c>
      <c r="I42" s="403"/>
      <c r="J42" s="375"/>
      <c r="L42" s="385">
        <v>-2.6</v>
      </c>
      <c r="M42" s="401">
        <f t="shared" si="11"/>
        <v>1.1661227539150332E-12</v>
      </c>
      <c r="N42" s="386">
        <f t="shared" si="12"/>
        <v>1.0132832888865018E-6</v>
      </c>
      <c r="O42" s="401">
        <f t="shared" si="13"/>
        <v>6.4133004056799447E-3</v>
      </c>
      <c r="P42" s="386">
        <f t="shared" si="14"/>
        <v>-6.862600585375335E-4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1.3382584452270585E-6</v>
      </c>
      <c r="C43" s="386">
        <f t="shared" si="7"/>
        <v>7.5078637605733856E-3</v>
      </c>
      <c r="D43" s="401">
        <f t="shared" si="8"/>
        <v>0.42512567914788979</v>
      </c>
      <c r="E43" s="386">
        <f t="shared" si="4"/>
        <v>-3.805034300012286E-2</v>
      </c>
      <c r="F43" s="401">
        <f t="shared" si="5"/>
        <v>-4.84302851721711E-2</v>
      </c>
      <c r="G43" s="403">
        <f t="shared" si="9"/>
        <v>0.46516802851519662</v>
      </c>
      <c r="H43" s="403">
        <f t="shared" si="10"/>
        <v>0.53483197148480333</v>
      </c>
      <c r="I43" s="403"/>
      <c r="J43" s="375"/>
      <c r="L43" s="385">
        <v>-2.5750000000000002</v>
      </c>
      <c r="M43" s="401">
        <f t="shared" si="11"/>
        <v>1.744604460895971E-12</v>
      </c>
      <c r="N43" s="386">
        <f t="shared" si="12"/>
        <v>1.3382584452270585E-6</v>
      </c>
      <c r="O43" s="401">
        <f t="shared" si="13"/>
        <v>7.5078637605733856E-3</v>
      </c>
      <c r="P43" s="386">
        <f t="shared" si="14"/>
        <v>-8.0323260063968607E-4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1.7620178860422442E-6</v>
      </c>
      <c r="C44" s="386">
        <f t="shared" si="7"/>
        <v>8.7637235112341116E-3</v>
      </c>
      <c r="D44" s="401">
        <f t="shared" si="8"/>
        <v>0.44620489818936482</v>
      </c>
      <c r="E44" s="386">
        <f t="shared" si="4"/>
        <v>-3.9053456887563905E-2</v>
      </c>
      <c r="F44" s="401">
        <f t="shared" si="5"/>
        <v>-4.9707043482307173E-2</v>
      </c>
      <c r="G44" s="403">
        <f t="shared" si="9"/>
        <v>0.49454793631584343</v>
      </c>
      <c r="H44" s="403">
        <f t="shared" si="10"/>
        <v>0.50545206368415663</v>
      </c>
      <c r="I44" s="403"/>
      <c r="J44" s="375"/>
      <c r="L44" s="385">
        <v>-2.5499999999999998</v>
      </c>
      <c r="M44" s="401">
        <f t="shared" si="11"/>
        <v>2.6018076582090544E-12</v>
      </c>
      <c r="N44" s="386">
        <f t="shared" si="12"/>
        <v>1.7620178860422442E-6</v>
      </c>
      <c r="O44" s="401">
        <f t="shared" si="13"/>
        <v>8.7637235112341672E-3</v>
      </c>
      <c r="P44" s="386">
        <f t="shared" si="14"/>
        <v>-9.3739148563101087E-4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2.3128253414661515E-6</v>
      </c>
      <c r="C45" s="386">
        <f t="shared" si="7"/>
        <v>1.0200040147399059E-2</v>
      </c>
      <c r="D45" s="401">
        <f t="shared" si="8"/>
        <v>0.46724683999326844</v>
      </c>
      <c r="E45" s="386">
        <f t="shared" si="4"/>
        <v>-3.9872132735756731E-2</v>
      </c>
      <c r="F45" s="401">
        <f t="shared" si="5"/>
        <v>-5.0749049983836468E-2</v>
      </c>
      <c r="G45" s="403">
        <f t="shared" si="9"/>
        <v>0.52391249841004572</v>
      </c>
      <c r="H45" s="403">
        <f t="shared" si="10"/>
        <v>0.47608750158995428</v>
      </c>
      <c r="I45" s="403"/>
      <c r="J45" s="375"/>
      <c r="L45" s="385">
        <v>-2.5249999999999999</v>
      </c>
      <c r="M45" s="401">
        <f t="shared" si="11"/>
        <v>3.8680725289452766E-12</v>
      </c>
      <c r="N45" s="386">
        <f t="shared" si="12"/>
        <v>2.3128253414661515E-6</v>
      </c>
      <c r="O45" s="401">
        <f t="shared" si="13"/>
        <v>1.0200040147399059E-2</v>
      </c>
      <c r="P45" s="386">
        <f t="shared" si="14"/>
        <v>-1.0907617597881749E-3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3.0264854617434445E-6</v>
      </c>
      <c r="C46" s="386">
        <f t="shared" si="7"/>
        <v>1.1837488923193973E-2</v>
      </c>
      <c r="D46" s="401">
        <f t="shared" si="8"/>
        <v>0.4881594845856117</v>
      </c>
      <c r="E46" s="386">
        <f t="shared" si="4"/>
        <v>-4.0475837921756685E-2</v>
      </c>
      <c r="F46" s="401">
        <f t="shared" si="5"/>
        <v>-5.1517442907858257E-2</v>
      </c>
      <c r="G46" s="403">
        <f t="shared" si="9"/>
        <v>0.55312860628247407</v>
      </c>
      <c r="H46" s="403">
        <f t="shared" si="10"/>
        <v>0.44687139371752593</v>
      </c>
      <c r="I46" s="403"/>
      <c r="J46" s="375"/>
      <c r="L46" s="385">
        <v>-2.5</v>
      </c>
      <c r="M46" s="401">
        <f t="shared" si="11"/>
        <v>5.7325810765007645E-12</v>
      </c>
      <c r="N46" s="386">
        <f t="shared" si="12"/>
        <v>3.0264854617434445E-6</v>
      </c>
      <c r="O46" s="401">
        <f t="shared" si="13"/>
        <v>1.1837488923193973E-2</v>
      </c>
      <c r="P46" s="386">
        <f t="shared" si="14"/>
        <v>-1.2655232563111548E-3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3.9481953382214385E-6</v>
      </c>
      <c r="C47" s="386">
        <f t="shared" si="7"/>
        <v>1.3698261793450517E-2</v>
      </c>
      <c r="D47" s="401">
        <f t="shared" si="8"/>
        <v>0.50884859703286489</v>
      </c>
      <c r="E47" s="386">
        <f t="shared" si="4"/>
        <v>-4.0832286765064979E-2</v>
      </c>
      <c r="F47" s="401">
        <f t="shared" si="5"/>
        <v>-5.1971129202635032E-2</v>
      </c>
      <c r="G47" s="403">
        <f t="shared" si="9"/>
        <v>0.58206023194261181</v>
      </c>
      <c r="H47" s="403">
        <f t="shared" si="10"/>
        <v>0.41793976805738819</v>
      </c>
      <c r="I47" s="403"/>
      <c r="J47" s="375"/>
      <c r="L47" s="385">
        <v>-2.4750000000000001</v>
      </c>
      <c r="M47" s="401">
        <f t="shared" si="11"/>
        <v>8.4692808322017754E-12</v>
      </c>
      <c r="N47" s="386">
        <f t="shared" si="12"/>
        <v>3.9481953382214385E-6</v>
      </c>
      <c r="O47" s="401">
        <f t="shared" si="13"/>
        <v>1.3698261793450517E-2</v>
      </c>
      <c r="P47" s="386">
        <f t="shared" si="14"/>
        <v>-1.4640089513079707E-3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5.1348059953992831E-6</v>
      </c>
      <c r="C48" s="386">
        <f t="shared" si="7"/>
        <v>1.5806048663459527E-2</v>
      </c>
      <c r="D48" s="401">
        <f t="shared" si="8"/>
        <v>0.52921843279698511</v>
      </c>
      <c r="E48" s="386">
        <f t="shared" si="4"/>
        <v>-4.0907535108717384E-2</v>
      </c>
      <c r="F48" s="401">
        <f t="shared" si="5"/>
        <v>-5.2066904915926443E-2</v>
      </c>
      <c r="G48" s="403">
        <f t="shared" si="9"/>
        <v>0.61056942757249377</v>
      </c>
      <c r="H48" s="403">
        <f t="shared" si="10"/>
        <v>0.38943057242750623</v>
      </c>
      <c r="I48" s="403"/>
      <c r="J48" s="375"/>
      <c r="L48" s="385">
        <v>-2.4500000000000002</v>
      </c>
      <c r="M48" s="401">
        <f t="shared" si="11"/>
        <v>1.247318914820994E-11</v>
      </c>
      <c r="N48" s="386">
        <f t="shared" si="12"/>
        <v>5.1348059953992831E-6</v>
      </c>
      <c r="O48" s="401">
        <f t="shared" si="13"/>
        <v>1.5806048663459527E-2</v>
      </c>
      <c r="P48" s="386">
        <f t="shared" si="14"/>
        <v>-1.6887006929597449E-3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6.6575729229523262E-6</v>
      </c>
      <c r="C49" s="386">
        <f t="shared" si="7"/>
        <v>1.8185995354016549E-2</v>
      </c>
      <c r="D49" s="401">
        <f t="shared" si="8"/>
        <v>0.54917246588609514</v>
      </c>
      <c r="E49" s="386">
        <f t="shared" si="4"/>
        <v>-4.0666100680355706E-2</v>
      </c>
      <c r="F49" s="401">
        <f t="shared" si="5"/>
        <v>-5.1759608389955615E-2</v>
      </c>
      <c r="G49" s="403">
        <f t="shared" si="9"/>
        <v>0.63851735425534617</v>
      </c>
      <c r="H49" s="403">
        <f t="shared" si="10"/>
        <v>0.36148264574465383</v>
      </c>
      <c r="I49" s="403"/>
      <c r="J49" s="375"/>
      <c r="L49" s="385">
        <v>-2.4249999999999998</v>
      </c>
      <c r="M49" s="401">
        <f t="shared" si="11"/>
        <v>1.8312573679679645E-11</v>
      </c>
      <c r="N49" s="386">
        <f t="shared" si="12"/>
        <v>6.6575729229523262E-6</v>
      </c>
      <c r="O49" s="401">
        <f t="shared" si="13"/>
        <v>1.8185995354016549E-2</v>
      </c>
      <c r="P49" s="386">
        <f t="shared" si="14"/>
        <v>-1.9422219463707772E-3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8.6054870726548494E-6</v>
      </c>
      <c r="C50" s="386">
        <f t="shared" si="7"/>
        <v>2.0864635793030051E-2</v>
      </c>
      <c r="D50" s="401">
        <f t="shared" si="8"/>
        <v>0.5686141312248133</v>
      </c>
      <c r="E50" s="386">
        <f t="shared" si="4"/>
        <v>-4.0071110812772495E-2</v>
      </c>
      <c r="F50" s="401">
        <f t="shared" si="5"/>
        <v>-5.1002308279375422E-2</v>
      </c>
      <c r="G50" s="403">
        <f t="shared" si="9"/>
        <v>0.66576532805594424</v>
      </c>
      <c r="H50" s="403">
        <f t="shared" si="10"/>
        <v>0.33423467194405576</v>
      </c>
      <c r="I50" s="403"/>
      <c r="J50" s="375"/>
      <c r="L50" s="385">
        <v>-2.4</v>
      </c>
      <c r="M50" s="401">
        <f t="shared" si="11"/>
        <v>2.6801449948266054E-11</v>
      </c>
      <c r="N50" s="386">
        <f t="shared" si="12"/>
        <v>8.6054870726548494E-6</v>
      </c>
      <c r="O50" s="401">
        <f t="shared" si="13"/>
        <v>2.0864635793030051E-2</v>
      </c>
      <c r="P50" s="386">
        <f t="shared" si="14"/>
        <v>-2.2273271959776316E-3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1.1089291345689478E-5</v>
      </c>
      <c r="C51" s="386">
        <f t="shared" si="7"/>
        <v>2.3869796126453735E-2</v>
      </c>
      <c r="D51" s="401">
        <f t="shared" si="8"/>
        <v>0.58744757271758985</v>
      </c>
      <c r="E51" s="386">
        <f t="shared" si="4"/>
        <v>-3.908447892867533E-2</v>
      </c>
      <c r="F51" s="401">
        <f t="shared" si="5"/>
        <v>-4.9746528180188723E-2</v>
      </c>
      <c r="G51" s="403">
        <f t="shared" si="9"/>
        <v>0.69217587180235296</v>
      </c>
      <c r="H51" s="403">
        <f t="shared" si="10"/>
        <v>0.30782412819764704</v>
      </c>
      <c r="I51" s="403"/>
      <c r="J51" s="375"/>
      <c r="L51" s="385">
        <v>-2.375</v>
      </c>
      <c r="M51" s="401">
        <f t="shared" si="11"/>
        <v>3.910277657226402E-11</v>
      </c>
      <c r="N51" s="386">
        <f t="shared" si="12"/>
        <v>1.1089291345689478E-5</v>
      </c>
      <c r="O51" s="401">
        <f t="shared" si="13"/>
        <v>2.3869796126453735E-2</v>
      </c>
      <c r="P51" s="386">
        <f t="shared" si="14"/>
        <v>-2.5468876532405028E-3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1.4246302413589707E-5</v>
      </c>
      <c r="C52" s="386">
        <f t="shared" si="7"/>
        <v>2.7230468699338095E-2</v>
      </c>
      <c r="D52" s="401">
        <f t="shared" si="8"/>
        <v>0.60557838868748215</v>
      </c>
      <c r="E52" s="386">
        <f t="shared" si="4"/>
        <v>-3.7667110960376553E-2</v>
      </c>
      <c r="F52" s="401">
        <f t="shared" si="5"/>
        <v>-4.7942509359691132E-2</v>
      </c>
      <c r="G52" s="403">
        <f t="shared" si="9"/>
        <v>0.71761376121449405</v>
      </c>
      <c r="H52" s="403">
        <f t="shared" si="10"/>
        <v>0.28238623878550595</v>
      </c>
      <c r="I52" s="403"/>
      <c r="J52" s="375"/>
      <c r="L52" s="385">
        <v>-2.35</v>
      </c>
      <c r="M52" s="401">
        <f t="shared" si="11"/>
        <v>5.6871785059087188E-11</v>
      </c>
      <c r="N52" s="386">
        <f t="shared" si="12"/>
        <v>1.4246302413589707E-5</v>
      </c>
      <c r="O52" s="401">
        <f t="shared" si="13"/>
        <v>2.7230468699338095E-2</v>
      </c>
      <c r="P52" s="386">
        <f t="shared" si="14"/>
        <v>-2.9038729301741496E-3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1.8246173654257181E-5</v>
      </c>
      <c r="C53" s="386">
        <f t="shared" si="7"/>
        <v>3.0976654195087827E-2</v>
      </c>
      <c r="D53" s="401">
        <f t="shared" si="8"/>
        <v>0.62291436672520706</v>
      </c>
      <c r="E53" s="386">
        <f t="shared" si="4"/>
        <v>-3.5779142577296225E-2</v>
      </c>
      <c r="F53" s="401">
        <f t="shared" si="5"/>
        <v>-4.5539512698443481E-2</v>
      </c>
      <c r="G53" s="403">
        <f t="shared" si="9"/>
        <v>0.7419470545157536</v>
      </c>
      <c r="H53" s="403">
        <f t="shared" si="10"/>
        <v>0.2580529454842464</v>
      </c>
      <c r="I53" s="403"/>
      <c r="J53" s="375"/>
      <c r="L53" s="385">
        <v>-2.3250000000000002</v>
      </c>
      <c r="M53" s="401">
        <f t="shared" si="11"/>
        <v>8.2456708128120226E-11</v>
      </c>
      <c r="N53" s="386">
        <f t="shared" si="12"/>
        <v>1.8246173654257181E-5</v>
      </c>
      <c r="O53" s="401">
        <f t="shared" si="13"/>
        <v>3.0976654195087772E-2</v>
      </c>
      <c r="P53" s="386">
        <f t="shared" si="14"/>
        <v>-3.3013283594837245E-3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2.3297751905348996E-5</v>
      </c>
      <c r="C54" s="386">
        <f t="shared" si="7"/>
        <v>3.5139170638245565E-2</v>
      </c>
      <c r="D54" s="401">
        <f t="shared" si="8"/>
        <v>0.63936620045849446</v>
      </c>
      <c r="E54" s="386">
        <f t="shared" si="4"/>
        <v>-3.3380207729667932E-2</v>
      </c>
      <c r="F54" s="401">
        <f t="shared" si="5"/>
        <v>-4.2486160491349789E-2</v>
      </c>
      <c r="G54" s="403">
        <f t="shared" si="9"/>
        <v>0.76504809532166052</v>
      </c>
      <c r="H54" s="403">
        <f t="shared" si="10"/>
        <v>0.23495190467833948</v>
      </c>
      <c r="I54" s="403"/>
      <c r="J54" s="375"/>
      <c r="L54" s="385">
        <v>-2.2999999999999998</v>
      </c>
      <c r="M54" s="401">
        <f t="shared" si="11"/>
        <v>1.1917800080141205E-10</v>
      </c>
      <c r="N54" s="386">
        <f t="shared" si="12"/>
        <v>2.3297751905348996E-5</v>
      </c>
      <c r="O54" s="401">
        <f t="shared" si="13"/>
        <v>3.5139170638245565E-2</v>
      </c>
      <c r="P54" s="386">
        <f t="shared" si="14"/>
        <v>-3.7423476698628011E-3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2.9657198417798458E-5</v>
      </c>
      <c r="C55" s="386">
        <f t="shared" si="7"/>
        <v>3.9749428461633596E-2</v>
      </c>
      <c r="D55" s="401">
        <f t="shared" si="8"/>
        <v>0.65484818132602429</v>
      </c>
      <c r="E55" s="386">
        <f t="shared" si="4"/>
        <v>-3.0429738584760273E-2</v>
      </c>
      <c r="F55" s="401">
        <f t="shared" si="5"/>
        <v>-3.8730818204971235E-2</v>
      </c>
      <c r="G55" s="403">
        <f t="shared" si="9"/>
        <v>0.78679447939224578</v>
      </c>
      <c r="H55" s="403">
        <f t="shared" si="10"/>
        <v>0.21320552060775422</v>
      </c>
      <c r="I55" s="403"/>
      <c r="J55" s="375"/>
      <c r="L55" s="385">
        <v>-2.2749999999999999</v>
      </c>
      <c r="M55" s="401">
        <f t="shared" si="11"/>
        <v>1.717145314827917E-10</v>
      </c>
      <c r="N55" s="386">
        <f t="shared" si="12"/>
        <v>2.9657198417798458E-5</v>
      </c>
      <c r="O55" s="401">
        <f t="shared" si="13"/>
        <v>3.9749428461633596E-2</v>
      </c>
      <c r="P55" s="386">
        <f t="shared" si="14"/>
        <v>-4.230040760431872E-3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3.7637562525061341E-5</v>
      </c>
      <c r="C56" s="386">
        <f t="shared" si="7"/>
        <v>4.4839171408308232E-2</v>
      </c>
      <c r="D56" s="401">
        <f t="shared" si="8"/>
        <v>0.66927885908773344</v>
      </c>
      <c r="E56" s="386">
        <f t="shared" si="4"/>
        <v>-2.6887296433636416E-2</v>
      </c>
      <c r="F56" s="401">
        <f t="shared" si="5"/>
        <v>-3.4222015653985201E-2</v>
      </c>
      <c r="G56" s="403">
        <f t="shared" si="9"/>
        <v>0.8070699767267473</v>
      </c>
      <c r="H56" s="403">
        <f t="shared" si="10"/>
        <v>0.1929300232732527</v>
      </c>
      <c r="I56" s="403"/>
      <c r="J56" s="375"/>
      <c r="L56" s="385">
        <v>-2.25</v>
      </c>
      <c r="M56" s="401">
        <f t="shared" si="11"/>
        <v>2.4663787678846916E-10</v>
      </c>
      <c r="N56" s="386">
        <f t="shared" si="12"/>
        <v>3.7637562525061341E-5</v>
      </c>
      <c r="O56" s="401">
        <f t="shared" si="13"/>
        <v>4.4839171408308232E-2</v>
      </c>
      <c r="P56" s="386">
        <f t="shared" si="14"/>
        <v>-4.7674963612074099E-3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4.7620014740235028E-5</v>
      </c>
      <c r="C57" s="386">
        <f t="shared" si="7"/>
        <v>5.0440183675631245E-2</v>
      </c>
      <c r="D57" s="401">
        <f t="shared" si="8"/>
        <v>0.68258166549734145</v>
      </c>
      <c r="E57" s="386">
        <f t="shared" si="4"/>
        <v>-2.2712932585952035E-2</v>
      </c>
      <c r="F57" s="401">
        <f t="shared" si="5"/>
        <v>-2.8908906346268755E-2</v>
      </c>
      <c r="G57" s="403">
        <f t="shared" si="9"/>
        <v>0.82576540143419219</v>
      </c>
      <c r="H57" s="403">
        <f t="shared" si="10"/>
        <v>0.17423459856580781</v>
      </c>
      <c r="I57" s="403"/>
      <c r="J57" s="375"/>
      <c r="L57" s="385">
        <v>-2.2250000000000001</v>
      </c>
      <c r="M57" s="401">
        <f t="shared" si="11"/>
        <v>3.5314617896631262E-10</v>
      </c>
      <c r="N57" s="386">
        <f t="shared" si="12"/>
        <v>4.7620014740235028E-5</v>
      </c>
      <c r="O57" s="401">
        <f t="shared" si="13"/>
        <v>5.0440183675631245E-2</v>
      </c>
      <c r="P57" s="386">
        <f t="shared" si="14"/>
        <v>-5.3577394165429185E-3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6.0066963730120992E-5</v>
      </c>
      <c r="C58" s="386">
        <f t="shared" si="7"/>
        <v>5.6583964403243925E-2</v>
      </c>
      <c r="D58" s="401">
        <f t="shared" si="8"/>
        <v>0.69468549627719245</v>
      </c>
      <c r="E58" s="386">
        <f t="shared" ref="E58:E89" si="17">C58+$B$13*B58+$B$13*D58</f>
        <v>-1.7867577654253793E-2</v>
      </c>
      <c r="F58" s="401">
        <f t="shared" si="5"/>
        <v>-2.2741762961995614E-2</v>
      </c>
      <c r="G58" s="403">
        <f t="shared" si="9"/>
        <v>0.84277942279488671</v>
      </c>
      <c r="H58" s="403">
        <f t="shared" si="10"/>
        <v>0.15722057720511329</v>
      </c>
      <c r="I58" s="403"/>
      <c r="J58" s="375"/>
      <c r="L58" s="385">
        <v>-2.2000000000000002</v>
      </c>
      <c r="M58" s="401">
        <f t="shared" si="11"/>
        <v>5.0407122920148595E-10</v>
      </c>
      <c r="N58" s="386">
        <f t="shared" si="12"/>
        <v>6.0066963730120992E-5</v>
      </c>
      <c r="O58" s="401">
        <f t="shared" si="13"/>
        <v>5.6583964403243814E-2</v>
      </c>
      <c r="P58" s="386">
        <f t="shared" si="14"/>
        <v>-6.0036830851723823E-3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7.5537298284078513E-5</v>
      </c>
      <c r="C59" s="386">
        <f t="shared" si="7"/>
        <v>6.3301371346497048E-2</v>
      </c>
      <c r="D59" s="401">
        <f t="shared" si="8"/>
        <v>0.70552524724508148</v>
      </c>
      <c r="E59" s="386">
        <f t="shared" si="17"/>
        <v>-1.2313456967298825E-2</v>
      </c>
      <c r="F59" s="401">
        <f t="shared" si="5"/>
        <v>-1.5672506089619578E-2</v>
      </c>
      <c r="G59" s="403">
        <f t="shared" si="9"/>
        <v>0.85801931190173564</v>
      </c>
      <c r="H59" s="403">
        <f t="shared" si="10"/>
        <v>0.14198068809826436</v>
      </c>
      <c r="I59" s="403"/>
      <c r="J59" s="375"/>
      <c r="L59" s="385">
        <v>-2.1749999999999998</v>
      </c>
      <c r="M59" s="401">
        <f t="shared" si="11"/>
        <v>7.1725325678784202E-10</v>
      </c>
      <c r="N59" s="386">
        <f t="shared" si="12"/>
        <v>7.5537298284078513E-5</v>
      </c>
      <c r="O59" s="401">
        <f t="shared" si="13"/>
        <v>6.3301371346497048E-2</v>
      </c>
      <c r="P59" s="386">
        <f t="shared" si="14"/>
        <v>-6.7080753130962E-3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9.4704010231039248E-5</v>
      </c>
      <c r="C60" s="386">
        <f t="shared" si="7"/>
        <v>7.0622236347060885E-2</v>
      </c>
      <c r="D60" s="401">
        <f t="shared" si="8"/>
        <v>0.71504230112533573</v>
      </c>
      <c r="E60" s="386">
        <f t="shared" si="17"/>
        <v>-6.0145291564851766E-3</v>
      </c>
      <c r="F60" s="401">
        <f t="shared" si="5"/>
        <v>-7.6552624564770484E-3</v>
      </c>
      <c r="G60" s="403">
        <f t="shared" si="9"/>
        <v>0.87140161920583559</v>
      </c>
      <c r="H60" s="403">
        <f t="shared" si="10"/>
        <v>0.12859838079416441</v>
      </c>
      <c r="I60" s="403"/>
      <c r="J60" s="375"/>
      <c r="L60" s="385">
        <v>-2.15</v>
      </c>
      <c r="M60" s="401">
        <f t="shared" si="11"/>
        <v>1.0174118214578698E-9</v>
      </c>
      <c r="N60" s="386">
        <f t="shared" si="12"/>
        <v>9.4704010231039248E-5</v>
      </c>
      <c r="O60" s="401">
        <f t="shared" si="13"/>
        <v>7.0622236347060885E-2</v>
      </c>
      <c r="P60" s="386">
        <f t="shared" si="14"/>
        <v>-7.4734400032519079E-3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1.1837446638629512E-4</v>
      </c>
      <c r="C61" s="386">
        <f t="shared" si="7"/>
        <v>7.8574955995767914E-2</v>
      </c>
      <c r="D61" s="401">
        <f t="shared" si="8"/>
        <v>0.72318496221335415</v>
      </c>
      <c r="E61" s="386">
        <f t="shared" si="17"/>
        <v>1.0630557542894853E-3</v>
      </c>
      <c r="F61" s="401">
        <f t="shared" si="5"/>
        <v>1.3530520167450524E-3</v>
      </c>
      <c r="G61" s="403">
        <f t="shared" si="9"/>
        <v>0.88285277916223015</v>
      </c>
      <c r="H61" s="403">
        <f t="shared" si="10"/>
        <v>0.11714722083776985</v>
      </c>
      <c r="I61" s="403"/>
      <c r="J61" s="375"/>
      <c r="L61" s="385">
        <v>-2.125</v>
      </c>
      <c r="M61" s="401">
        <f t="shared" si="11"/>
        <v>1.4386833946389288E-9</v>
      </c>
      <c r="N61" s="386">
        <f t="shared" si="12"/>
        <v>1.1837446638629512E-4</v>
      </c>
      <c r="O61" s="401">
        <f t="shared" si="13"/>
        <v>7.8574955995767914E-2</v>
      </c>
      <c r="P61" s="386">
        <f t="shared" si="14"/>
        <v>-8.3020128777333592E-3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1.4751360601877872E-4</v>
      </c>
      <c r="C62" s="386">
        <f t="shared" si="7"/>
        <v>8.7186061660033176E-2</v>
      </c>
      <c r="D62" s="401">
        <f t="shared" si="8"/>
        <v>0.72990883663963047</v>
      </c>
      <c r="E62" s="386">
        <f t="shared" si="17"/>
        <v>8.9504831396007567E-3</v>
      </c>
      <c r="F62" s="401">
        <f t="shared" si="5"/>
        <v>1.1392129917939881E-2</v>
      </c>
      <c r="G62" s="403">
        <f t="shared" si="9"/>
        <v>0.89230963895907378</v>
      </c>
      <c r="H62" s="403">
        <f t="shared" si="10"/>
        <v>0.10769036104092622</v>
      </c>
      <c r="I62" s="403"/>
      <c r="J62" s="375"/>
      <c r="L62" s="385">
        <v>-2.1</v>
      </c>
      <c r="M62" s="401">
        <f t="shared" si="11"/>
        <v>2.0280491175306281E-9</v>
      </c>
      <c r="N62" s="386">
        <f t="shared" si="12"/>
        <v>1.4751360601877872E-4</v>
      </c>
      <c r="O62" s="401">
        <f t="shared" si="13"/>
        <v>8.7186061660033176E-2</v>
      </c>
      <c r="P62" s="386">
        <f t="shared" si="14"/>
        <v>-9.1956722032153129E-3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1.8327034386250718E-4</v>
      </c>
      <c r="C63" s="386">
        <f t="shared" si="7"/>
        <v>9.647977379875744E-2</v>
      </c>
      <c r="D63" s="401">
        <f t="shared" si="8"/>
        <v>0.73517715648642701</v>
      </c>
      <c r="E63" s="386">
        <f t="shared" si="17"/>
        <v>1.7675790524395579E-2</v>
      </c>
      <c r="F63" s="401">
        <f t="shared" si="5"/>
        <v>2.2497657267827351E-2</v>
      </c>
      <c r="G63" s="403">
        <f t="shared" si="9"/>
        <v>0.8997199090035678</v>
      </c>
      <c r="H63" s="403">
        <f t="shared" si="10"/>
        <v>0.1002800909964322</v>
      </c>
      <c r="I63" s="403"/>
      <c r="J63" s="375"/>
      <c r="L63" s="385">
        <v>-2.0750000000000002</v>
      </c>
      <c r="M63" s="401">
        <f t="shared" si="11"/>
        <v>2.8499486659505635E-9</v>
      </c>
      <c r="N63" s="386">
        <f t="shared" si="12"/>
        <v>1.8327034386250718E-4</v>
      </c>
      <c r="O63" s="401">
        <f t="shared" si="13"/>
        <v>9.6479773798757384E-2</v>
      </c>
      <c r="P63" s="386">
        <f t="shared" si="14"/>
        <v>-1.0155864627148735E-2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2.2700745610826356E-4</v>
      </c>
      <c r="C64" s="386">
        <f t="shared" si="7"/>
        <v>0.10647754618978716</v>
      </c>
      <c r="D64" s="401">
        <f t="shared" si="8"/>
        <v>0.73896104644328031</v>
      </c>
      <c r="E64" s="386">
        <f t="shared" si="17"/>
        <v>2.7263380032952367E-2</v>
      </c>
      <c r="F64" s="401">
        <f t="shared" si="5"/>
        <v>3.4700692967443034E-2</v>
      </c>
      <c r="G64" s="403">
        <f t="shared" si="9"/>
        <v>0.90504253342482988</v>
      </c>
      <c r="H64" s="403">
        <f t="shared" si="10"/>
        <v>9.4957466575170124E-2</v>
      </c>
      <c r="I64" s="403"/>
      <c r="J64" s="375"/>
      <c r="L64" s="385">
        <v>-2.0499999999999998</v>
      </c>
      <c r="M64" s="401">
        <f t="shared" si="11"/>
        <v>3.9924686334735782E-9</v>
      </c>
      <c r="N64" s="386">
        <f t="shared" si="12"/>
        <v>2.2700745610826356E-4</v>
      </c>
      <c r="O64" s="401">
        <f t="shared" si="13"/>
        <v>0.10647754618978716</v>
      </c>
      <c r="P64" s="386">
        <f t="shared" si="14"/>
        <v>-1.1183526450136327E-2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2.8033521672021777E-4</v>
      </c>
      <c r="C65" s="386">
        <f t="shared" si="7"/>
        <v>0.11719760632687171</v>
      </c>
      <c r="D65" s="401">
        <f t="shared" si="8"/>
        <v>0.74123973204710292</v>
      </c>
      <c r="E65" s="386">
        <f t="shared" si="17"/>
        <v>3.7733532865453459E-2</v>
      </c>
      <c r="F65" s="401">
        <f t="shared" si="5"/>
        <v>4.8027050826361828E-2</v>
      </c>
      <c r="G65" s="403">
        <f t="shared" si="9"/>
        <v>0.90824797933828672</v>
      </c>
      <c r="H65" s="403">
        <f t="shared" si="10"/>
        <v>9.1752020661713285E-2</v>
      </c>
      <c r="I65" s="403"/>
      <c r="J65" s="375"/>
      <c r="L65" s="385">
        <v>-2.0249999999999999</v>
      </c>
      <c r="M65" s="401">
        <f t="shared" si="11"/>
        <v>5.575611528030322E-9</v>
      </c>
      <c r="N65" s="386">
        <f t="shared" si="12"/>
        <v>2.8033521672021777E-4</v>
      </c>
      <c r="O65" s="401">
        <f t="shared" si="13"/>
        <v>0.11719760632687171</v>
      </c>
      <c r="P65" s="386">
        <f t="shared" si="14"/>
        <v>-1.2279000737714945E-2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3.4514903239069028E-4</v>
      </c>
      <c r="C66" s="386">
        <f t="shared" si="7"/>
        <v>0.12865449878310276</v>
      </c>
      <c r="D66" s="401">
        <f t="shared" si="8"/>
        <v>0.74200068884440351</v>
      </c>
      <c r="E66" s="386">
        <f t="shared" si="17"/>
        <v>4.9101932643538182E-2</v>
      </c>
      <c r="F66" s="401">
        <f t="shared" si="5"/>
        <v>6.2496692879315516E-2</v>
      </c>
      <c r="G66" s="403">
        <f t="shared" si="9"/>
        <v>0.90931844400618711</v>
      </c>
      <c r="H66" s="403">
        <f t="shared" si="10"/>
        <v>9.068155599381289E-2</v>
      </c>
      <c r="I66" s="403">
        <f>F26</f>
        <v>-1.7108847301919548E-2</v>
      </c>
      <c r="J66" s="375">
        <f>1-I66</f>
        <v>1.0171088473019196</v>
      </c>
      <c r="L66" s="385">
        <v>-2</v>
      </c>
      <c r="M66" s="401">
        <f t="shared" si="11"/>
        <v>7.7623035776852589E-9</v>
      </c>
      <c r="N66" s="386">
        <f t="shared" si="12"/>
        <v>3.4514903239069028E-4</v>
      </c>
      <c r="O66" s="401">
        <f t="shared" si="13"/>
        <v>0.12865449878310276</v>
      </c>
      <c r="P66" s="386">
        <f t="shared" si="14"/>
        <v>-1.3441950751692871E-2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4.2367129497461464E-4</v>
      </c>
      <c r="C67" s="386">
        <f t="shared" si="7"/>
        <v>0.14085863876572069</v>
      </c>
      <c r="D67" s="401">
        <f t="shared" si="8"/>
        <v>0.74123973204710292</v>
      </c>
      <c r="E67" s="386">
        <f t="shared" si="17"/>
        <v>6.137920487219152E-2</v>
      </c>
      <c r="F67" s="401">
        <f t="shared" si="5"/>
        <v>7.8123143215601265E-2</v>
      </c>
      <c r="G67" s="403">
        <f t="shared" si="9"/>
        <v>0.90824797933828672</v>
      </c>
      <c r="H67" s="403">
        <f t="shared" si="10"/>
        <v>9.1752020661713285E-2</v>
      </c>
      <c r="I67" s="403">
        <f t="shared" ref="I67:I130" si="18">F27</f>
        <v>-1.8673518984041945E-2</v>
      </c>
      <c r="J67" s="375">
        <f t="shared" ref="J67:J130" si="19">1-I67</f>
        <v>1.0186735189840419</v>
      </c>
      <c r="L67" s="385">
        <v>-1.9749999999999999</v>
      </c>
      <c r="M67" s="401">
        <f t="shared" si="11"/>
        <v>1.0772995773233873E-8</v>
      </c>
      <c r="N67" s="386">
        <f t="shared" si="12"/>
        <v>4.2367129497461464E-4</v>
      </c>
      <c r="O67" s="401">
        <f t="shared" si="13"/>
        <v>0.14085863876572069</v>
      </c>
      <c r="P67" s="386">
        <f t="shared" si="14"/>
        <v>-1.4671270256537488E-2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5.1849762883804384E-4</v>
      </c>
      <c r="C68" s="386">
        <f t="shared" si="7"/>
        <v>0.15381588338455693</v>
      </c>
      <c r="D68" s="401">
        <f t="shared" si="8"/>
        <v>0.73896104644328031</v>
      </c>
      <c r="E68" s="386">
        <f t="shared" si="17"/>
        <v>7.4570480046799226E-2</v>
      </c>
      <c r="F68" s="401">
        <f t="shared" si="5"/>
        <v>9.4912931903938957E-2</v>
      </c>
      <c r="G68" s="403">
        <f t="shared" si="9"/>
        <v>0.90504253342482976</v>
      </c>
      <c r="H68" s="403">
        <f t="shared" si="10"/>
        <v>9.4957466575170235E-2</v>
      </c>
      <c r="I68" s="403">
        <f t="shared" si="18"/>
        <v>-2.0320160658258139E-2</v>
      </c>
      <c r="J68" s="375">
        <f t="shared" si="19"/>
        <v>1.0203201606582581</v>
      </c>
      <c r="L68" s="385">
        <v>-1.95</v>
      </c>
      <c r="M68" s="401">
        <f t="shared" si="11"/>
        <v>1.4904957323924606E-8</v>
      </c>
      <c r="N68" s="386">
        <f t="shared" si="12"/>
        <v>5.1849762883804384E-4</v>
      </c>
      <c r="O68" s="401">
        <f t="shared" si="13"/>
        <v>0.15381588338455693</v>
      </c>
      <c r="P68" s="386">
        <f t="shared" si="14"/>
        <v>-1.596499132961151E-2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6.3264765575538062E-4</v>
      </c>
      <c r="C69" s="386">
        <f t="shared" si="7"/>
        <v>0.16752712830756744</v>
      </c>
      <c r="D69" s="401">
        <f t="shared" si="8"/>
        <v>0.73517715648642701</v>
      </c>
      <c r="E69" s="386">
        <f t="shared" si="17"/>
        <v>8.8674988073872141E-2</v>
      </c>
      <c r="F69" s="401">
        <f t="shared" si="5"/>
        <v>0.11286507877320928</v>
      </c>
      <c r="G69" s="403">
        <f t="shared" si="9"/>
        <v>0.8997199090035678</v>
      </c>
      <c r="H69" s="403">
        <f t="shared" si="10"/>
        <v>0.1002800909964322</v>
      </c>
      <c r="I69" s="403">
        <f t="shared" si="18"/>
        <v>-2.2045051186509412E-2</v>
      </c>
      <c r="J69" s="375">
        <f t="shared" si="19"/>
        <v>1.0220450511865093</v>
      </c>
      <c r="L69" s="385">
        <v>-1.925</v>
      </c>
      <c r="M69" s="401">
        <f t="shared" si="11"/>
        <v>2.0557676616572707E-8</v>
      </c>
      <c r="N69" s="386">
        <f t="shared" si="12"/>
        <v>6.3264765575538062E-4</v>
      </c>
      <c r="O69" s="401">
        <f t="shared" si="13"/>
        <v>0.16752712830756744</v>
      </c>
      <c r="P69" s="386">
        <f t="shared" si="14"/>
        <v>-1.7320190375090964E-2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7.6962033045419043E-4</v>
      </c>
      <c r="C70" s="386">
        <f t="shared" si="7"/>
        <v>0.18198793746963216</v>
      </c>
      <c r="D70" s="401">
        <f t="shared" si="8"/>
        <v>0.72990883663963047</v>
      </c>
      <c r="E70" s="386">
        <f t="shared" si="17"/>
        <v>0.10368569165773481</v>
      </c>
      <c r="F70" s="401">
        <f t="shared" si="5"/>
        <v>0.13197062678887506</v>
      </c>
      <c r="G70" s="403">
        <f t="shared" si="9"/>
        <v>0.89230963895907367</v>
      </c>
      <c r="H70" s="403">
        <f t="shared" si="10"/>
        <v>0.10769036104092633</v>
      </c>
      <c r="I70" s="403">
        <f t="shared" si="18"/>
        <v>-2.3843132121664206E-2</v>
      </c>
      <c r="J70" s="375">
        <f t="shared" si="19"/>
        <v>1.0238431321216641</v>
      </c>
      <c r="L70" s="385">
        <v>-1.9</v>
      </c>
      <c r="M70" s="401">
        <f t="shared" si="11"/>
        <v>2.8266174623148288E-8</v>
      </c>
      <c r="N70" s="386">
        <f t="shared" si="12"/>
        <v>7.6962033045419043E-4</v>
      </c>
      <c r="O70" s="401">
        <f t="shared" si="13"/>
        <v>0.18198793746963216</v>
      </c>
      <c r="P70" s="386">
        <f t="shared" si="14"/>
        <v>-1.8732893110195558E-2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9.3345381445747444E-4</v>
      </c>
      <c r="C71" s="386">
        <f t="shared" si="7"/>
        <v>0.19718821332680458</v>
      </c>
      <c r="D71" s="401">
        <f t="shared" si="8"/>
        <v>0.72318496221335415</v>
      </c>
      <c r="E71" s="386">
        <f t="shared" si="17"/>
        <v>0.11958896612325268</v>
      </c>
      <c r="F71" s="401">
        <f t="shared" si="5"/>
        <v>0.15221223453295901</v>
      </c>
      <c r="G71" s="403">
        <f t="shared" si="9"/>
        <v>0.88285277916223015</v>
      </c>
      <c r="H71" s="403">
        <f t="shared" si="10"/>
        <v>0.11714722083776985</v>
      </c>
      <c r="I71" s="403">
        <f t="shared" si="18"/>
        <v>-2.5707886529838742E-2</v>
      </c>
      <c r="J71" s="375">
        <f t="shared" si="19"/>
        <v>1.0257078865298388</v>
      </c>
      <c r="L71" s="385">
        <v>-1.875</v>
      </c>
      <c r="M71" s="401">
        <f t="shared" si="11"/>
        <v>3.8744534802681585E-8</v>
      </c>
      <c r="N71" s="386">
        <f t="shared" si="12"/>
        <v>9.3345381445747444E-4</v>
      </c>
      <c r="O71" s="401">
        <f t="shared" si="13"/>
        <v>0.19718821332680458</v>
      </c>
      <c r="P71" s="386">
        <f t="shared" si="14"/>
        <v>-2.019797935921901E-2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1.1287897536053637E-3</v>
      </c>
      <c r="C72" s="386">
        <f t="shared" si="7"/>
        <v>0.21311191480377306</v>
      </c>
      <c r="D72" s="401">
        <f t="shared" si="8"/>
        <v>0.71504230112533562</v>
      </c>
      <c r="E72" s="386">
        <f t="shared" si="17"/>
        <v>0.13636433279086385</v>
      </c>
      <c r="F72" s="401">
        <f t="shared" si="5"/>
        <v>0.17356383684512527</v>
      </c>
      <c r="G72" s="403">
        <f t="shared" si="9"/>
        <v>0.87140161920583559</v>
      </c>
      <c r="H72" s="403">
        <f t="shared" si="10"/>
        <v>0.12859838079416441</v>
      </c>
      <c r="I72" s="403">
        <f t="shared" si="18"/>
        <v>-2.7631218714762051E-2</v>
      </c>
      <c r="J72" s="375">
        <f t="shared" si="19"/>
        <v>1.027631218714762</v>
      </c>
      <c r="L72" s="385">
        <v>-1.8499999999999999</v>
      </c>
      <c r="M72" s="401">
        <f t="shared" si="11"/>
        <v>5.294256472110348E-8</v>
      </c>
      <c r="N72" s="386">
        <f t="shared" si="12"/>
        <v>1.1287897536053637E-3</v>
      </c>
      <c r="O72" s="401">
        <f t="shared" si="13"/>
        <v>0.21311191480377306</v>
      </c>
      <c r="P72" s="386">
        <f t="shared" si="14"/>
        <v>-2.1709088556270802E-2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1.3609417049580963E-3</v>
      </c>
      <c r="C73" s="386">
        <f t="shared" si="7"/>
        <v>0.22973682956862601</v>
      </c>
      <c r="D73" s="401">
        <f t="shared" si="8"/>
        <v>0.70552524724508148</v>
      </c>
      <c r="E73" s="386">
        <f t="shared" si="17"/>
        <v>0.15398425249426528</v>
      </c>
      <c r="F73" s="401">
        <f t="shared" si="5"/>
        <v>0.1959903820130291</v>
      </c>
      <c r="G73" s="403">
        <f t="shared" si="9"/>
        <v>0.85801931190173564</v>
      </c>
      <c r="H73" s="403">
        <f t="shared" si="10"/>
        <v>0.14198068809826436</v>
      </c>
      <c r="I73" s="403">
        <f t="shared" si="18"/>
        <v>-2.9603336073230745E-2</v>
      </c>
      <c r="J73" s="375">
        <f t="shared" si="19"/>
        <v>1.0296033360732308</v>
      </c>
      <c r="L73" s="385">
        <v>-1.825</v>
      </c>
      <c r="M73" s="401">
        <f t="shared" si="11"/>
        <v>7.2119273109017001E-8</v>
      </c>
      <c r="N73" s="386">
        <f t="shared" si="12"/>
        <v>1.3609417049580963E-3</v>
      </c>
      <c r="O73" s="401">
        <f t="shared" si="13"/>
        <v>0.22973682956862601</v>
      </c>
      <c r="P73" s="386">
        <f t="shared" si="14"/>
        <v>-2.3258526922356412E-2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1.6359673215520232E-3</v>
      </c>
      <c r="C74" s="386">
        <f t="shared" si="7"/>
        <v>0.24703440659238152</v>
      </c>
      <c r="D74" s="401">
        <f t="shared" si="8"/>
        <v>0.69468549627719234</v>
      </c>
      <c r="E74" s="386">
        <f t="shared" si="17"/>
        <v>0.17241398513791223</v>
      </c>
      <c r="F74" s="401">
        <f t="shared" si="5"/>
        <v>0.21944765301780847</v>
      </c>
      <c r="G74" s="403">
        <f t="shared" si="9"/>
        <v>0.8427794227948866</v>
      </c>
      <c r="H74" s="403">
        <f t="shared" si="10"/>
        <v>0.1572205772051134</v>
      </c>
      <c r="I74" s="403">
        <f t="shared" si="18"/>
        <v>-3.1612634393201666E-2</v>
      </c>
      <c r="J74" s="375">
        <f t="shared" si="19"/>
        <v>1.0316126343932017</v>
      </c>
      <c r="L74" s="385">
        <v>-1.7999999999999998</v>
      </c>
      <c r="M74" s="401">
        <f t="shared" si="11"/>
        <v>9.7937787379986929E-8</v>
      </c>
      <c r="N74" s="386">
        <f t="shared" si="12"/>
        <v>1.6359673215520232E-3</v>
      </c>
      <c r="O74" s="401">
        <f t="shared" si="13"/>
        <v>0.24703440659238152</v>
      </c>
      <c r="P74" s="386">
        <f t="shared" si="14"/>
        <v>-2.4837177347243802E-2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1.9607437490547497E-3</v>
      </c>
      <c r="C75" s="386">
        <f t="shared" si="7"/>
        <v>0.26496965412252238</v>
      </c>
      <c r="D75" s="401">
        <f t="shared" si="8"/>
        <v>0.68258166549734145</v>
      </c>
      <c r="E75" s="386">
        <f t="shared" si="17"/>
        <v>0.19161152034128476</v>
      </c>
      <c r="F75" s="401">
        <f t="shared" si="5"/>
        <v>0.24388217925845559</v>
      </c>
      <c r="G75" s="403">
        <f t="shared" si="9"/>
        <v>0.82576540143419197</v>
      </c>
      <c r="H75" s="403">
        <f t="shared" si="10"/>
        <v>0.17423459856580803</v>
      </c>
      <c r="I75" s="403">
        <f t="shared" si="18"/>
        <v>-3.364558798981606E-2</v>
      </c>
      <c r="J75" s="375">
        <f t="shared" si="19"/>
        <v>1.0336455879898161</v>
      </c>
      <c r="L75" s="385">
        <v>-1.7749999999999999</v>
      </c>
      <c r="M75" s="401">
        <f t="shared" si="11"/>
        <v>1.325875000901533E-7</v>
      </c>
      <c r="N75" s="386">
        <f t="shared" si="12"/>
        <v>1.9607437490547497E-3</v>
      </c>
      <c r="O75" s="401">
        <f t="shared" si="13"/>
        <v>0.26496965412252238</v>
      </c>
      <c r="P75" s="386">
        <f t="shared" si="14"/>
        <v>-2.6434413072359025E-2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2.3430455177165799E-3</v>
      </c>
      <c r="C76" s="386">
        <f t="shared" si="7"/>
        <v>0.28350110723633315</v>
      </c>
      <c r="D76" s="401">
        <f t="shared" si="8"/>
        <v>0.66927885908773344</v>
      </c>
      <c r="E76" s="386">
        <f t="shared" si="17"/>
        <v>0.21152758322531423</v>
      </c>
      <c r="F76" s="401">
        <f t="shared" si="5"/>
        <v>0.26923124391675118</v>
      </c>
      <c r="G76" s="403">
        <f t="shared" si="9"/>
        <v>0.8070699767267473</v>
      </c>
      <c r="H76" s="403">
        <f t="shared" si="10"/>
        <v>0.1929300232732527</v>
      </c>
      <c r="I76" s="403">
        <f t="shared" si="18"/>
        <v>-3.5686646160628901E-2</v>
      </c>
      <c r="J76" s="375">
        <f t="shared" si="19"/>
        <v>1.0356866461606289</v>
      </c>
      <c r="L76" s="385">
        <v>-1.75</v>
      </c>
      <c r="M76" s="401">
        <f t="shared" si="11"/>
        <v>1.7894064829881984E-7</v>
      </c>
      <c r="N76" s="386">
        <f t="shared" si="12"/>
        <v>2.3430455177165799E-3</v>
      </c>
      <c r="O76" s="401">
        <f t="shared" si="13"/>
        <v>0.28350110723633315</v>
      </c>
      <c r="P76" s="386">
        <f t="shared" si="14"/>
        <v>-2.8038016338508255E-2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2.7916240277952031E-3</v>
      </c>
      <c r="C77" s="386">
        <f t="shared" si="7"/>
        <v>0.30258086806201029</v>
      </c>
      <c r="D77" s="401">
        <f t="shared" si="8"/>
        <v>0.65484818132602407</v>
      </c>
      <c r="E77" s="386">
        <f t="shared" si="17"/>
        <v>0.23210571828403981</v>
      </c>
      <c r="F77" s="401">
        <f t="shared" si="5"/>
        <v>0.29542299070868716</v>
      </c>
      <c r="G77" s="403">
        <f t="shared" si="9"/>
        <v>0.78679447939224578</v>
      </c>
      <c r="H77" s="403">
        <f t="shared" si="10"/>
        <v>0.21320552060775422</v>
      </c>
      <c r="I77" s="403">
        <f t="shared" si="18"/>
        <v>-3.7718137530290477E-2</v>
      </c>
      <c r="J77" s="375">
        <f t="shared" si="19"/>
        <v>1.0377181375302904</v>
      </c>
      <c r="L77" s="385">
        <v>-1.7249999999999999</v>
      </c>
      <c r="M77" s="401">
        <f t="shared" si="11"/>
        <v>2.4075225613096052E-7</v>
      </c>
      <c r="N77" s="386">
        <f t="shared" si="12"/>
        <v>2.7916240277952031E-3</v>
      </c>
      <c r="O77" s="401">
        <f t="shared" si="13"/>
        <v>0.30258086806201029</v>
      </c>
      <c r="P77" s="386">
        <f t="shared" si="14"/>
        <v>-2.963410323212479E-2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3.3162875292462313E-3</v>
      </c>
      <c r="C78" s="386">
        <f t="shared" si="7"/>
        <v>0.32215472058825051</v>
      </c>
      <c r="D78" s="401">
        <f t="shared" si="8"/>
        <v>0.63936620045849435</v>
      </c>
      <c r="E78" s="386">
        <f t="shared" si="17"/>
        <v>0.25328245307663544</v>
      </c>
      <c r="F78" s="401">
        <f t="shared" si="5"/>
        <v>0.32237663223085511</v>
      </c>
      <c r="G78" s="403">
        <f t="shared" si="9"/>
        <v>0.76504809532166007</v>
      </c>
      <c r="H78" s="403">
        <f t="shared" si="10"/>
        <v>0.23495190467833993</v>
      </c>
      <c r="I78" s="403">
        <f t="shared" si="18"/>
        <v>-3.9720183947226317E-2</v>
      </c>
      <c r="J78" s="375">
        <f t="shared" si="19"/>
        <v>1.0397201839472263</v>
      </c>
      <c r="L78" s="385">
        <v>-1.7</v>
      </c>
      <c r="M78" s="401">
        <f t="shared" si="11"/>
        <v>3.2291445450916001E-7</v>
      </c>
      <c r="N78" s="386">
        <f t="shared" si="12"/>
        <v>3.3162875292462313E-3</v>
      </c>
      <c r="O78" s="401">
        <f t="shared" si="13"/>
        <v>0.32215472058825051</v>
      </c>
      <c r="P78" s="386">
        <f t="shared" si="14"/>
        <v>-3.1207056036258764E-2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3.9279802901447947E-3</v>
      </c>
      <c r="C79" s="386">
        <f t="shared" si="7"/>
        <v>0.34216232075440778</v>
      </c>
      <c r="D79" s="401">
        <f t="shared" si="8"/>
        <v>0.62291436672520695</v>
      </c>
      <c r="E79" s="386">
        <f t="shared" si="17"/>
        <v>0.27498754220019034</v>
      </c>
      <c r="F79" s="401">
        <f t="shared" si="5"/>
        <v>0.35000276048777407</v>
      </c>
      <c r="G79" s="403">
        <f t="shared" si="9"/>
        <v>0.74194705451575349</v>
      </c>
      <c r="H79" s="403">
        <f t="shared" si="10"/>
        <v>0.25805294548424651</v>
      </c>
      <c r="I79" s="403">
        <f t="shared" si="18"/>
        <v>-4.167062569023755E-2</v>
      </c>
      <c r="J79" s="375">
        <f t="shared" si="19"/>
        <v>1.0416706256902375</v>
      </c>
      <c r="L79" s="385">
        <v>-1.6749999999999998</v>
      </c>
      <c r="M79" s="401">
        <f t="shared" si="11"/>
        <v>4.3177869990529416E-7</v>
      </c>
      <c r="N79" s="386">
        <f t="shared" si="12"/>
        <v>3.9279802901447947E-3</v>
      </c>
      <c r="O79" s="401">
        <f t="shared" si="13"/>
        <v>0.34216232075440778</v>
      </c>
      <c r="P79" s="386">
        <f t="shared" si="14"/>
        <v>-3.2739464467460427E-2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4.6388594370908032E-3</v>
      </c>
      <c r="C80" s="386">
        <f t="shared" si="7"/>
        <v>0.36253746125387715</v>
      </c>
      <c r="D80" s="401">
        <f t="shared" si="8"/>
        <v>0.60557838868748215</v>
      </c>
      <c r="E80" s="386">
        <f t="shared" si="17"/>
        <v>0.29714429069367532</v>
      </c>
      <c r="F80" s="401">
        <f t="shared" si="5"/>
        <v>0.3782037585188322</v>
      </c>
      <c r="G80" s="403">
        <f t="shared" si="9"/>
        <v>0.71761376121449372</v>
      </c>
      <c r="H80" s="403">
        <f t="shared" si="10"/>
        <v>0.28238623878550628</v>
      </c>
      <c r="I80" s="403">
        <f t="shared" si="18"/>
        <v>-4.3544959840399911E-2</v>
      </c>
      <c r="J80" s="375">
        <f t="shared" si="19"/>
        <v>1.0435449598403999</v>
      </c>
      <c r="L80" s="385">
        <v>-1.65</v>
      </c>
      <c r="M80" s="401">
        <f t="shared" si="11"/>
        <v>5.7556241034317779E-7</v>
      </c>
      <c r="N80" s="386">
        <f t="shared" si="12"/>
        <v>4.6388594370908032E-3</v>
      </c>
      <c r="O80" s="401">
        <f t="shared" si="13"/>
        <v>0.36253746125387715</v>
      </c>
      <c r="P80" s="386">
        <f t="shared" si="14"/>
        <v>-3.4212077256275918E-2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5.462367739675289E-3</v>
      </c>
      <c r="C81" s="386">
        <f t="shared" si="7"/>
        <v>0.38320840922495725</v>
      </c>
      <c r="D81" s="401">
        <f t="shared" si="8"/>
        <v>0.58744757271758985</v>
      </c>
      <c r="E81" s="386">
        <f t="shared" si="17"/>
        <v>0.31966995471171167</v>
      </c>
      <c r="F81" s="401">
        <f t="shared" si="5"/>
        <v>0.40687431037384414</v>
      </c>
      <c r="G81" s="403">
        <f t="shared" si="9"/>
        <v>0.69217587180235296</v>
      </c>
      <c r="H81" s="403">
        <f t="shared" si="10"/>
        <v>0.30782412819764704</v>
      </c>
      <c r="I81" s="403">
        <f t="shared" si="18"/>
        <v>-4.5316293771262665E-2</v>
      </c>
      <c r="J81" s="375">
        <f t="shared" si="19"/>
        <v>1.0453162937712626</v>
      </c>
      <c r="L81" s="385">
        <v>-1.625</v>
      </c>
      <c r="M81" s="401">
        <f t="shared" si="11"/>
        <v>7.6486009836784774E-7</v>
      </c>
      <c r="N81" s="386">
        <f t="shared" si="12"/>
        <v>5.462367739675289E-3</v>
      </c>
      <c r="O81" s="401">
        <f t="shared" si="13"/>
        <v>0.38320840922495725</v>
      </c>
      <c r="P81" s="386">
        <f t="shared" si="14"/>
        <v>-3.560376560577614E-2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6.4133004056799447E-3</v>
      </c>
      <c r="C82" s="386">
        <f t="shared" si="7"/>
        <v>0.40409831377814776</v>
      </c>
      <c r="D82" s="401">
        <f t="shared" si="8"/>
        <v>0.56861413122481319</v>
      </c>
      <c r="E82" s="386">
        <f t="shared" si="17"/>
        <v>0.34247621602693634</v>
      </c>
      <c r="F82" s="401">
        <f t="shared" si="5"/>
        <v>0.43590200505727494</v>
      </c>
      <c r="G82" s="403">
        <f t="shared" si="9"/>
        <v>0.66576532805594379</v>
      </c>
      <c r="H82" s="403">
        <f t="shared" si="10"/>
        <v>0.33423467194405621</v>
      </c>
      <c r="I82" s="403">
        <f t="shared" si="18"/>
        <v>-4.6955315805236965E-2</v>
      </c>
      <c r="J82" s="375">
        <f t="shared" si="19"/>
        <v>1.0469553158052369</v>
      </c>
      <c r="L82" s="385">
        <v>-1.5999999999999999</v>
      </c>
      <c r="M82" s="401">
        <f t="shared" si="11"/>
        <v>1.0132832888865018E-6</v>
      </c>
      <c r="N82" s="386">
        <f t="shared" si="12"/>
        <v>6.4133004056799447E-3</v>
      </c>
      <c r="O82" s="401">
        <f t="shared" si="13"/>
        <v>0.40409831377814776</v>
      </c>
      <c r="P82" s="386">
        <f t="shared" si="14"/>
        <v>-3.6891500137087925E-2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7.5078637605733856E-3</v>
      </c>
      <c r="C83" s="386">
        <f t="shared" si="7"/>
        <v>0.42512567914788979</v>
      </c>
      <c r="D83" s="401">
        <f t="shared" si="8"/>
        <v>0.54917246588609492</v>
      </c>
      <c r="E83" s="386">
        <f t="shared" si="17"/>
        <v>0.36546972570512104</v>
      </c>
      <c r="F83" s="401">
        <f t="shared" si="5"/>
        <v>0.46516802851519662</v>
      </c>
      <c r="G83" s="403">
        <f t="shared" si="9"/>
        <v>0.63851735425534561</v>
      </c>
      <c r="H83" s="403">
        <f t="shared" si="10"/>
        <v>0.36148264574465439</v>
      </c>
      <c r="I83" s="403">
        <f t="shared" si="18"/>
        <v>-4.84302851721711E-2</v>
      </c>
      <c r="J83" s="375">
        <f t="shared" si="19"/>
        <v>1.0484302851721712</v>
      </c>
      <c r="L83" s="385">
        <v>-1.575</v>
      </c>
      <c r="M83" s="401">
        <f t="shared" si="11"/>
        <v>1.3382584452270585E-6</v>
      </c>
      <c r="N83" s="386">
        <f t="shared" si="12"/>
        <v>7.5078637605733856E-3</v>
      </c>
      <c r="O83" s="401">
        <f t="shared" si="13"/>
        <v>0.42512567914788979</v>
      </c>
      <c r="P83" s="386">
        <f t="shared" si="14"/>
        <v>-3.805034300012286E-2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8.7637235112341672E-3</v>
      </c>
      <c r="C84" s="386">
        <f t="shared" si="7"/>
        <v>0.44620489818936498</v>
      </c>
      <c r="D84" s="401">
        <f t="shared" si="8"/>
        <v>0.52921843279698488</v>
      </c>
      <c r="E84" s="386">
        <f t="shared" si="17"/>
        <v>0.38855271117903212</v>
      </c>
      <c r="F84" s="401">
        <f t="shared" si="5"/>
        <v>0.49454793631584343</v>
      </c>
      <c r="G84" s="403">
        <f t="shared" si="9"/>
        <v>0.61056942757249344</v>
      </c>
      <c r="H84" s="403">
        <f t="shared" si="10"/>
        <v>0.38943057242750656</v>
      </c>
      <c r="I84" s="403">
        <f t="shared" si="18"/>
        <v>-4.9707043482307173E-2</v>
      </c>
      <c r="J84" s="375">
        <f t="shared" si="19"/>
        <v>1.0497070434823073</v>
      </c>
      <c r="L84" s="385">
        <v>-1.5499999999999998</v>
      </c>
      <c r="M84" s="401">
        <f t="shared" si="11"/>
        <v>1.7620178860422442E-6</v>
      </c>
      <c r="N84" s="386">
        <f t="shared" si="12"/>
        <v>8.7637235112341672E-3</v>
      </c>
      <c r="O84" s="401">
        <f t="shared" si="13"/>
        <v>0.44620489818936498</v>
      </c>
      <c r="P84" s="386">
        <f t="shared" si="14"/>
        <v>-3.905345688756387E-2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1.0200040147399059E-2</v>
      </c>
      <c r="C85" s="386">
        <f t="shared" si="7"/>
        <v>0.46724683999326844</v>
      </c>
      <c r="D85" s="401">
        <f t="shared" si="8"/>
        <v>0.50884859703286489</v>
      </c>
      <c r="E85" s="386">
        <f t="shared" si="17"/>
        <v>0.41162363995346851</v>
      </c>
      <c r="F85" s="401">
        <f t="shared" si="5"/>
        <v>0.52391249841004572</v>
      </c>
      <c r="G85" s="403">
        <f t="shared" si="9"/>
        <v>0.58206023194261136</v>
      </c>
      <c r="H85" s="403">
        <f t="shared" si="10"/>
        <v>0.41793976805738864</v>
      </c>
      <c r="I85" s="403">
        <f t="shared" si="18"/>
        <v>-5.0749049983836468E-2</v>
      </c>
      <c r="J85" s="375">
        <f t="shared" si="19"/>
        <v>1.0507490499838366</v>
      </c>
      <c r="L85" s="385">
        <v>-1.5249999999999999</v>
      </c>
      <c r="M85" s="401">
        <f t="shared" si="11"/>
        <v>2.3128253414661515E-6</v>
      </c>
      <c r="N85" s="386">
        <f t="shared" si="12"/>
        <v>1.0200040147399059E-2</v>
      </c>
      <c r="O85" s="401">
        <f t="shared" si="13"/>
        <v>0.46724683999326844</v>
      </c>
      <c r="P85" s="386">
        <f t="shared" si="14"/>
        <v>-3.9872132735756731E-2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1.1837488923193973E-2</v>
      </c>
      <c r="C86" s="386">
        <f t="shared" si="7"/>
        <v>0.4881594845856117</v>
      </c>
      <c r="D86" s="401">
        <f t="shared" si="8"/>
        <v>0.4881594845856117</v>
      </c>
      <c r="E86" s="386">
        <f t="shared" si="17"/>
        <v>0.43457793232904346</v>
      </c>
      <c r="F86" s="401">
        <f t="shared" si="5"/>
        <v>0.55312860628247407</v>
      </c>
      <c r="G86" s="403">
        <f t="shared" si="9"/>
        <v>0.55312860628247407</v>
      </c>
      <c r="H86" s="403">
        <f t="shared" si="10"/>
        <v>0.44687139371752593</v>
      </c>
      <c r="I86" s="403">
        <f t="shared" si="18"/>
        <v>-5.1517442907858257E-2</v>
      </c>
      <c r="J86" s="375">
        <f t="shared" si="19"/>
        <v>1.0515174429078582</v>
      </c>
      <c r="L86" s="385">
        <v>-1.5</v>
      </c>
      <c r="M86" s="401">
        <f t="shared" si="11"/>
        <v>3.0264854617434445E-6</v>
      </c>
      <c r="N86" s="386">
        <f t="shared" si="12"/>
        <v>1.1837488923193973E-2</v>
      </c>
      <c r="O86" s="401">
        <f t="shared" si="13"/>
        <v>0.4881594845856117</v>
      </c>
      <c r="P86" s="386">
        <f t="shared" si="14"/>
        <v>-4.0475837921756685E-2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1.3698261793450517E-2</v>
      </c>
      <c r="C87" s="386">
        <f t="shared" si="7"/>
        <v>0.50884859703286511</v>
      </c>
      <c r="D87" s="401">
        <f t="shared" si="8"/>
        <v>0.46724683999326827</v>
      </c>
      <c r="E87" s="386">
        <f t="shared" si="17"/>
        <v>0.45730871485501484</v>
      </c>
      <c r="F87" s="401">
        <f t="shared" si="5"/>
        <v>0.58206023194261181</v>
      </c>
      <c r="G87" s="403">
        <f t="shared" si="9"/>
        <v>0.52391249841004517</v>
      </c>
      <c r="H87" s="403">
        <f t="shared" si="10"/>
        <v>0.47608750158995483</v>
      </c>
      <c r="I87" s="403">
        <f t="shared" si="18"/>
        <v>-5.1971129202635032E-2</v>
      </c>
      <c r="J87" s="375">
        <f t="shared" si="19"/>
        <v>1.051971129202635</v>
      </c>
      <c r="L87" s="385">
        <v>-1.4749999999999999</v>
      </c>
      <c r="M87" s="401">
        <f t="shared" si="11"/>
        <v>3.9481953382214385E-6</v>
      </c>
      <c r="N87" s="386">
        <f t="shared" si="12"/>
        <v>1.3698261793450517E-2</v>
      </c>
      <c r="O87" s="401">
        <f t="shared" si="13"/>
        <v>0.50884859703286511</v>
      </c>
      <c r="P87" s="386">
        <f t="shared" si="14"/>
        <v>-4.0832286765065007E-2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1.5806048663459527E-2</v>
      </c>
      <c r="C88" s="386">
        <f t="shared" si="7"/>
        <v>0.52921843279698511</v>
      </c>
      <c r="D88" s="401">
        <f t="shared" si="8"/>
        <v>0.44620489818936482</v>
      </c>
      <c r="E88" s="386">
        <f t="shared" si="17"/>
        <v>0.47970760572501842</v>
      </c>
      <c r="F88" s="401">
        <f t="shared" si="5"/>
        <v>0.61056942757249377</v>
      </c>
      <c r="G88" s="403">
        <f t="shared" si="9"/>
        <v>0.49454793631584293</v>
      </c>
      <c r="H88" s="403">
        <f t="shared" si="10"/>
        <v>0.50545206368415707</v>
      </c>
      <c r="I88" s="403">
        <f t="shared" si="18"/>
        <v>-5.2066904915926443E-2</v>
      </c>
      <c r="J88" s="375">
        <f t="shared" si="19"/>
        <v>1.0520669049159264</v>
      </c>
      <c r="L88" s="385">
        <v>-1.45</v>
      </c>
      <c r="M88" s="401">
        <f t="shared" si="11"/>
        <v>5.1348059953992831E-6</v>
      </c>
      <c r="N88" s="386">
        <f t="shared" si="12"/>
        <v>1.5806048663459527E-2</v>
      </c>
      <c r="O88" s="401">
        <f t="shared" si="13"/>
        <v>0.52921843279698511</v>
      </c>
      <c r="P88" s="386">
        <f t="shared" si="14"/>
        <v>-4.0907535108717384E-2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1.8185995354016549E-2</v>
      </c>
      <c r="C89" s="386">
        <f t="shared" si="7"/>
        <v>0.54917246588609514</v>
      </c>
      <c r="D89" s="401">
        <f t="shared" si="8"/>
        <v>0.42512567914788957</v>
      </c>
      <c r="E89" s="386">
        <f t="shared" si="17"/>
        <v>0.50166552302086542</v>
      </c>
      <c r="F89" s="401">
        <f t="shared" si="5"/>
        <v>0.63851735425534617</v>
      </c>
      <c r="G89" s="403">
        <f t="shared" si="9"/>
        <v>0.46516802851519634</v>
      </c>
      <c r="H89" s="403">
        <f t="shared" si="10"/>
        <v>0.53483197148480366</v>
      </c>
      <c r="I89" s="403">
        <f t="shared" si="18"/>
        <v>-5.1759608389955615E-2</v>
      </c>
      <c r="J89" s="375">
        <f t="shared" si="19"/>
        <v>1.0517596083899556</v>
      </c>
      <c r="L89" s="385">
        <v>-1.4249999999999998</v>
      </c>
      <c r="M89" s="401">
        <f t="shared" si="11"/>
        <v>6.6575729229523262E-6</v>
      </c>
      <c r="N89" s="386">
        <f t="shared" si="12"/>
        <v>1.8185995354016549E-2</v>
      </c>
      <c r="O89" s="401">
        <f t="shared" si="13"/>
        <v>0.54917246588609514</v>
      </c>
      <c r="P89" s="386">
        <f t="shared" si="14"/>
        <v>-4.0666100680355706E-2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2.0864635793030051E-2</v>
      </c>
      <c r="C90" s="386">
        <f t="shared" si="7"/>
        <v>0.5686141312248133</v>
      </c>
      <c r="D90" s="401">
        <f t="shared" si="8"/>
        <v>0.40409831377814759</v>
      </c>
      <c r="E90" s="386">
        <f t="shared" ref="E90:E121" si="20">C90+$B$13*B90+$B$13*D90</f>
        <v>0.52307350658910756</v>
      </c>
      <c r="F90" s="401">
        <f t="shared" ref="F90:F153" si="21">$B$14*E90</f>
        <v>0.66576532805594424</v>
      </c>
      <c r="G90" s="403">
        <f t="shared" si="9"/>
        <v>0.43590200505727472</v>
      </c>
      <c r="H90" s="403">
        <f t="shared" si="10"/>
        <v>0.56409799494272528</v>
      </c>
      <c r="I90" s="403">
        <f t="shared" si="18"/>
        <v>-5.1002308279375422E-2</v>
      </c>
      <c r="J90" s="375">
        <f t="shared" si="19"/>
        <v>1.0510023082793754</v>
      </c>
      <c r="L90" s="385">
        <v>-1.4</v>
      </c>
      <c r="M90" s="401">
        <f t="shared" si="11"/>
        <v>8.6054870726548494E-6</v>
      </c>
      <c r="N90" s="386">
        <f t="shared" si="12"/>
        <v>2.0864635793030051E-2</v>
      </c>
      <c r="O90" s="401">
        <f t="shared" si="13"/>
        <v>0.5686141312248133</v>
      </c>
      <c r="P90" s="386">
        <f t="shared" si="14"/>
        <v>-4.0071110812772495E-2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2.3869796126453735E-2</v>
      </c>
      <c r="C91" s="386">
        <f t="shared" ref="C91:C154" si="23">0.5*SIGN(2*A91+$B$6)*ERF((2.563*(ABS(2*A91+$B$6)))/(2*SQRT(2)*$B$7))-0.5*SIGN(2*A91-$B$6)*ERF((2.563*(ABS(2*A91-$B$6)))/(2*SQRT(2)*$B$7))</f>
        <v>0.58744757271758985</v>
      </c>
      <c r="D91" s="401">
        <f t="shared" ref="D91:D154" si="24">0.5*SIGN(2*(A91+$B$6)+$B$6)*ERF((2.563*(ABS(2*(A91+$B$6)+$B$6)))/(2*SQRT(2)*$B$7))-0.5*SIGN(2*(A91+$B$6)-$B$6)*ERF((2.563*(ABS(2*(A91+$B$6)-$B$6)))/(2*SQRT(2)*$B$7))</f>
        <v>0.38320840922495725</v>
      </c>
      <c r="E91" s="386">
        <f t="shared" si="20"/>
        <v>0.54382354439702141</v>
      </c>
      <c r="F91" s="401">
        <f t="shared" si="21"/>
        <v>0.69217587180235296</v>
      </c>
      <c r="G91" s="403">
        <f t="shared" ref="G91:G146" si="25">F131</f>
        <v>0.40687431037384414</v>
      </c>
      <c r="H91" s="403">
        <f t="shared" ref="H91:H146" si="26">1-G91</f>
        <v>0.59312568962615586</v>
      </c>
      <c r="I91" s="403">
        <f t="shared" si="18"/>
        <v>-4.9746528180188723E-2</v>
      </c>
      <c r="J91" s="375">
        <f t="shared" si="19"/>
        <v>1.0497465281801888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1.1089291345689478E-5</v>
      </c>
      <c r="N91" s="386">
        <f t="shared" ref="N91:N154" si="28">0.5*SIGN(2*L91+$B$6)*ERF((2.563*(ABS(2*L91+$B$6)))/(2*SQRT(2)*$B$7))-0.5*SIGN(2*L91-$B$6)*ERF((2.563*(ABS(2*L91-$B$6)))/(2*SQRT(2)*$B$7))</f>
        <v>2.3869796126453735E-2</v>
      </c>
      <c r="O91" s="401">
        <f t="shared" ref="O91:O154" si="29">0.5*SIGN(2*(L91+$B$6)+$B$6)*ERF((2.563*(ABS(2*(L91+$B$6)+$B$6)))/(2*SQRT(2)*$B$7))-0.5*SIGN(2*(L91+$B$6)-$B$6)*ERF((2.563*(ABS(2*(L91+$B$6)-$B$6)))/(2*SQRT(2)*$B$7))</f>
        <v>0.58744757271758985</v>
      </c>
      <c r="P91" s="386">
        <f t="shared" ref="P91:P154" si="30">N91+$B$13*M91+$B$13*O91</f>
        <v>-3.908447892867533E-2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2.7230468699338095E-2</v>
      </c>
      <c r="C92" s="386">
        <f t="shared" si="23"/>
        <v>0.60557838868748226</v>
      </c>
      <c r="D92" s="401">
        <f t="shared" si="24"/>
        <v>0.36253746125387698</v>
      </c>
      <c r="E92" s="386">
        <f t="shared" si="20"/>
        <v>0.56380939444705058</v>
      </c>
      <c r="F92" s="401">
        <f t="shared" si="21"/>
        <v>0.71761376121449405</v>
      </c>
      <c r="G92" s="403">
        <f t="shared" si="25"/>
        <v>0.37820375851883159</v>
      </c>
      <c r="H92" s="403">
        <f t="shared" si="26"/>
        <v>0.62179624148116841</v>
      </c>
      <c r="I92" s="403">
        <f t="shared" si="18"/>
        <v>-4.7942509359691132E-2</v>
      </c>
      <c r="J92" s="375">
        <f t="shared" si="19"/>
        <v>1.0479425093596912</v>
      </c>
      <c r="L92" s="385">
        <v>-1.3499999999999999</v>
      </c>
      <c r="M92" s="401">
        <f t="shared" si="27"/>
        <v>1.4246302413589707E-5</v>
      </c>
      <c r="N92" s="386">
        <f t="shared" si="28"/>
        <v>2.7230468699338095E-2</v>
      </c>
      <c r="O92" s="401">
        <f t="shared" si="29"/>
        <v>0.60557838868748226</v>
      </c>
      <c r="P92" s="386">
        <f t="shared" si="30"/>
        <v>-3.7667110960376567E-2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3.0976654195087827E-2</v>
      </c>
      <c r="C93" s="386">
        <f t="shared" si="23"/>
        <v>0.62291436672520706</v>
      </c>
      <c r="D93" s="401">
        <f t="shared" si="24"/>
        <v>0.34216232075440761</v>
      </c>
      <c r="E93" s="386">
        <f t="shared" si="20"/>
        <v>0.58292739371432623</v>
      </c>
      <c r="F93" s="401">
        <f t="shared" si="21"/>
        <v>0.7419470545157536</v>
      </c>
      <c r="G93" s="403">
        <f t="shared" si="25"/>
        <v>0.35000276048777357</v>
      </c>
      <c r="H93" s="403">
        <f t="shared" si="26"/>
        <v>0.64999723951222643</v>
      </c>
      <c r="I93" s="403">
        <f t="shared" si="18"/>
        <v>-4.5539512698443481E-2</v>
      </c>
      <c r="J93" s="375">
        <f t="shared" si="19"/>
        <v>1.0455395126984435</v>
      </c>
      <c r="L93" s="385">
        <v>-1.325</v>
      </c>
      <c r="M93" s="401">
        <f t="shared" si="27"/>
        <v>1.8246173654257181E-5</v>
      </c>
      <c r="N93" s="386">
        <f t="shared" si="28"/>
        <v>3.0976654195087827E-2</v>
      </c>
      <c r="O93" s="401">
        <f t="shared" si="29"/>
        <v>0.62291436672520706</v>
      </c>
      <c r="P93" s="386">
        <f t="shared" si="30"/>
        <v>-3.5779142577296225E-2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3.5139170638245565E-2</v>
      </c>
      <c r="C94" s="386">
        <f t="shared" si="23"/>
        <v>0.63936620045849446</v>
      </c>
      <c r="D94" s="401">
        <f t="shared" si="24"/>
        <v>0.32215472058825034</v>
      </c>
      <c r="E94" s="386">
        <f t="shared" si="20"/>
        <v>0.60107724608871782</v>
      </c>
      <c r="F94" s="401">
        <f t="shared" si="21"/>
        <v>0.76504809532166052</v>
      </c>
      <c r="G94" s="403">
        <f t="shared" si="25"/>
        <v>0.32237663223085483</v>
      </c>
      <c r="H94" s="403">
        <f t="shared" si="26"/>
        <v>0.67762336776914522</v>
      </c>
      <c r="I94" s="403">
        <f t="shared" si="18"/>
        <v>-4.2486160491349789E-2</v>
      </c>
      <c r="J94" s="375">
        <f t="shared" si="19"/>
        <v>1.0424861604913498</v>
      </c>
      <c r="L94" s="385">
        <v>-1.2999999999999998</v>
      </c>
      <c r="M94" s="401">
        <f t="shared" si="27"/>
        <v>2.3297751905348996E-5</v>
      </c>
      <c r="N94" s="386">
        <f t="shared" si="28"/>
        <v>3.5139170638245565E-2</v>
      </c>
      <c r="O94" s="401">
        <f t="shared" si="29"/>
        <v>0.63936620045849446</v>
      </c>
      <c r="P94" s="386">
        <f t="shared" si="30"/>
        <v>-3.3380207729667932E-2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3.9749428461633596E-2</v>
      </c>
      <c r="C95" s="386">
        <f t="shared" si="23"/>
        <v>0.65484818132602429</v>
      </c>
      <c r="D95" s="401">
        <f t="shared" si="24"/>
        <v>0.30258086806201007</v>
      </c>
      <c r="E95" s="386">
        <f t="shared" si="20"/>
        <v>0.61816278192557161</v>
      </c>
      <c r="F95" s="401">
        <f t="shared" si="21"/>
        <v>0.78679447939224578</v>
      </c>
      <c r="G95" s="403">
        <f t="shared" si="25"/>
        <v>0.29542299070868683</v>
      </c>
      <c r="H95" s="403">
        <f t="shared" si="26"/>
        <v>0.70457700929131317</v>
      </c>
      <c r="I95" s="403">
        <f t="shared" si="18"/>
        <v>-3.8730818204971235E-2</v>
      </c>
      <c r="J95" s="375">
        <f t="shared" si="19"/>
        <v>1.0387308182049713</v>
      </c>
      <c r="L95" s="385">
        <v>-1.2749999999999999</v>
      </c>
      <c r="M95" s="401">
        <f t="shared" si="27"/>
        <v>2.9657198417798458E-5</v>
      </c>
      <c r="N95" s="386">
        <f t="shared" si="28"/>
        <v>3.9749428461633596E-2</v>
      </c>
      <c r="O95" s="401">
        <f t="shared" si="29"/>
        <v>0.65484818132602429</v>
      </c>
      <c r="P95" s="386">
        <f t="shared" si="30"/>
        <v>-3.0429738584760273E-2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4.4839171408308232E-2</v>
      </c>
      <c r="C96" s="386">
        <f t="shared" si="23"/>
        <v>0.66927885908773344</v>
      </c>
      <c r="D96" s="401">
        <f t="shared" si="24"/>
        <v>0.28350110723633315</v>
      </c>
      <c r="E96" s="386">
        <f t="shared" si="20"/>
        <v>0.63409268251015816</v>
      </c>
      <c r="F96" s="401">
        <f t="shared" si="21"/>
        <v>0.8070699767267473</v>
      </c>
      <c r="G96" s="403">
        <f t="shared" si="25"/>
        <v>0.26923124391675118</v>
      </c>
      <c r="H96" s="403">
        <f t="shared" si="26"/>
        <v>0.73076875608324876</v>
      </c>
      <c r="I96" s="403">
        <f t="shared" si="18"/>
        <v>-3.4222015653985201E-2</v>
      </c>
      <c r="J96" s="375">
        <f t="shared" si="19"/>
        <v>1.0342220156539852</v>
      </c>
      <c r="L96" s="385">
        <v>-1.25</v>
      </c>
      <c r="M96" s="401">
        <f t="shared" si="27"/>
        <v>3.7637562525061341E-5</v>
      </c>
      <c r="N96" s="386">
        <f t="shared" si="28"/>
        <v>4.4839171408308232E-2</v>
      </c>
      <c r="O96" s="401">
        <f t="shared" si="29"/>
        <v>0.66927885908773344</v>
      </c>
      <c r="P96" s="386">
        <f t="shared" si="30"/>
        <v>-2.6887296433636416E-2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5.04401836756313E-2</v>
      </c>
      <c r="C97" s="386">
        <f t="shared" si="23"/>
        <v>0.68258166549734156</v>
      </c>
      <c r="D97" s="401">
        <f t="shared" si="24"/>
        <v>0.26496965412252227</v>
      </c>
      <c r="E97" s="386">
        <f t="shared" si="20"/>
        <v>0.6487811634910633</v>
      </c>
      <c r="F97" s="401">
        <f t="shared" si="21"/>
        <v>0.82576540143419219</v>
      </c>
      <c r="G97" s="403">
        <f t="shared" si="25"/>
        <v>0.2438821792584551</v>
      </c>
      <c r="H97" s="403">
        <f t="shared" si="26"/>
        <v>0.75611782074154488</v>
      </c>
      <c r="I97" s="403">
        <f t="shared" si="18"/>
        <v>-2.8908906346268755E-2</v>
      </c>
      <c r="J97" s="375">
        <f t="shared" si="19"/>
        <v>1.0289089063462689</v>
      </c>
      <c r="L97" s="385">
        <v>-1.2249999999999999</v>
      </c>
      <c r="M97" s="401">
        <f t="shared" si="27"/>
        <v>4.7620014740235028E-5</v>
      </c>
      <c r="N97" s="386">
        <f t="shared" si="28"/>
        <v>5.04401836756313E-2</v>
      </c>
      <c r="O97" s="401">
        <f t="shared" si="29"/>
        <v>0.68258166549734156</v>
      </c>
      <c r="P97" s="386">
        <f t="shared" si="30"/>
        <v>-2.2712932585951993E-2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5.6583964403243925E-2</v>
      </c>
      <c r="C98" s="386">
        <f t="shared" si="23"/>
        <v>0.69468549627719245</v>
      </c>
      <c r="D98" s="401">
        <f t="shared" si="24"/>
        <v>0.24703440659238129</v>
      </c>
      <c r="E98" s="386">
        <f t="shared" si="20"/>
        <v>0.6621486121088932</v>
      </c>
      <c r="F98" s="401">
        <f t="shared" si="21"/>
        <v>0.84277942279488671</v>
      </c>
      <c r="G98" s="403">
        <f t="shared" si="25"/>
        <v>0.21944765301780794</v>
      </c>
      <c r="H98" s="403">
        <f t="shared" si="26"/>
        <v>0.780552346982192</v>
      </c>
      <c r="I98" s="403">
        <f t="shared" si="18"/>
        <v>-2.2741762961995614E-2</v>
      </c>
      <c r="J98" s="375">
        <f t="shared" si="19"/>
        <v>1.0227417629619957</v>
      </c>
      <c r="L98" s="385">
        <v>-1.2</v>
      </c>
      <c r="M98" s="401">
        <f t="shared" si="27"/>
        <v>6.0066963730120992E-5</v>
      </c>
      <c r="N98" s="386">
        <f t="shared" si="28"/>
        <v>5.6583964403243925E-2</v>
      </c>
      <c r="O98" s="401">
        <f t="shared" si="29"/>
        <v>0.69468549627719245</v>
      </c>
      <c r="P98" s="386">
        <f t="shared" si="30"/>
        <v>-1.7867577654253793E-2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6.3301371346497048E-2</v>
      </c>
      <c r="C99" s="386">
        <f t="shared" si="23"/>
        <v>0.70552524724508148</v>
      </c>
      <c r="D99" s="401">
        <f t="shared" si="24"/>
        <v>0.22973682956862584</v>
      </c>
      <c r="E99" s="386">
        <f t="shared" si="20"/>
        <v>0.67412217381182216</v>
      </c>
      <c r="F99" s="401">
        <f t="shared" si="21"/>
        <v>0.85801931190173564</v>
      </c>
      <c r="G99" s="403">
        <f t="shared" si="25"/>
        <v>0.19599038201302885</v>
      </c>
      <c r="H99" s="403">
        <f t="shared" si="26"/>
        <v>0.80400961798697113</v>
      </c>
      <c r="I99" s="403">
        <f t="shared" si="18"/>
        <v>-1.5672506089619578E-2</v>
      </c>
      <c r="J99" s="375">
        <f t="shared" si="19"/>
        <v>1.0156725060896197</v>
      </c>
      <c r="L99" s="385">
        <v>-1.1749999999999998</v>
      </c>
      <c r="M99" s="401">
        <f t="shared" si="27"/>
        <v>7.5537298284078513E-5</v>
      </c>
      <c r="N99" s="386">
        <f t="shared" si="28"/>
        <v>6.3301371346497048E-2</v>
      </c>
      <c r="O99" s="401">
        <f t="shared" si="29"/>
        <v>0.70552524724508148</v>
      </c>
      <c r="P99" s="386">
        <f t="shared" si="30"/>
        <v>-1.2313456967298825E-2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7.0622236347060885E-2</v>
      </c>
      <c r="C100" s="386">
        <f t="shared" si="23"/>
        <v>0.71504230112533573</v>
      </c>
      <c r="D100" s="401">
        <f t="shared" si="24"/>
        <v>0.21311191480377284</v>
      </c>
      <c r="E100" s="386">
        <f t="shared" si="20"/>
        <v>0.6846362845845303</v>
      </c>
      <c r="F100" s="401">
        <f t="shared" si="21"/>
        <v>0.87140161920583559</v>
      </c>
      <c r="G100" s="403">
        <f t="shared" si="25"/>
        <v>0.17356383684512502</v>
      </c>
      <c r="H100" s="403">
        <f t="shared" si="26"/>
        <v>0.826436163154875</v>
      </c>
      <c r="I100" s="403">
        <f t="shared" si="18"/>
        <v>-7.6552624564770484E-3</v>
      </c>
      <c r="J100" s="375">
        <f t="shared" si="19"/>
        <v>1.007655262456477</v>
      </c>
      <c r="L100" s="385">
        <v>-1.1499999999999999</v>
      </c>
      <c r="M100" s="401">
        <f t="shared" si="27"/>
        <v>9.4704010231039248E-5</v>
      </c>
      <c r="N100" s="386">
        <f t="shared" si="28"/>
        <v>7.0622236347060885E-2</v>
      </c>
      <c r="O100" s="401">
        <f t="shared" si="29"/>
        <v>0.71504230112533573</v>
      </c>
      <c r="P100" s="386">
        <f t="shared" si="30"/>
        <v>-6.0145291564851766E-3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7.8574955995767914E-2</v>
      </c>
      <c r="C101" s="386">
        <f t="shared" si="23"/>
        <v>0.72318496221335415</v>
      </c>
      <c r="D101" s="401">
        <f t="shared" si="24"/>
        <v>0.19718821332680458</v>
      </c>
      <c r="E101" s="386">
        <f t="shared" si="20"/>
        <v>0.69363314600174242</v>
      </c>
      <c r="F101" s="401">
        <f t="shared" si="21"/>
        <v>0.88285277916223015</v>
      </c>
      <c r="G101" s="403">
        <f t="shared" si="25"/>
        <v>0.15221223453295901</v>
      </c>
      <c r="H101" s="403">
        <f t="shared" si="26"/>
        <v>0.84778776546704093</v>
      </c>
      <c r="I101" s="403">
        <f t="shared" si="18"/>
        <v>1.3530520167450524E-3</v>
      </c>
      <c r="J101" s="375">
        <f t="shared" si="19"/>
        <v>0.99864694798325493</v>
      </c>
      <c r="L101" s="385">
        <v>-1.125</v>
      </c>
      <c r="M101" s="401">
        <f t="shared" si="27"/>
        <v>1.1837446638629512E-4</v>
      </c>
      <c r="N101" s="386">
        <f t="shared" si="28"/>
        <v>7.8574955995767914E-2</v>
      </c>
      <c r="O101" s="401">
        <f t="shared" si="29"/>
        <v>0.72318496221335415</v>
      </c>
      <c r="P101" s="386">
        <f t="shared" si="30"/>
        <v>1.0630557542894853E-3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8.7186061660033232E-2</v>
      </c>
      <c r="C102" s="386">
        <f t="shared" si="23"/>
        <v>0.72990883663963058</v>
      </c>
      <c r="D102" s="401">
        <f t="shared" si="24"/>
        <v>0.18198793746963204</v>
      </c>
      <c r="E102" s="386">
        <f t="shared" si="20"/>
        <v>0.70106314063618946</v>
      </c>
      <c r="F102" s="401">
        <f t="shared" si="21"/>
        <v>0.89230963895907378</v>
      </c>
      <c r="G102" s="403">
        <f t="shared" si="25"/>
        <v>0.13197062678887461</v>
      </c>
      <c r="H102" s="403">
        <f t="shared" si="26"/>
        <v>0.86802937321112539</v>
      </c>
      <c r="I102" s="403">
        <f t="shared" si="18"/>
        <v>1.1392129917939881E-2</v>
      </c>
      <c r="J102" s="375">
        <f t="shared" si="19"/>
        <v>0.98860787008206008</v>
      </c>
      <c r="L102" s="385">
        <v>-1.0999999999999999</v>
      </c>
      <c r="M102" s="401">
        <f t="shared" si="27"/>
        <v>1.4751360601877872E-4</v>
      </c>
      <c r="N102" s="386">
        <f t="shared" si="28"/>
        <v>8.7186061660033232E-2</v>
      </c>
      <c r="O102" s="401">
        <f t="shared" si="29"/>
        <v>0.72990883663963058</v>
      </c>
      <c r="P102" s="386">
        <f t="shared" si="30"/>
        <v>8.9504831396007983E-3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9.647977379875744E-2</v>
      </c>
      <c r="C103" s="386">
        <f t="shared" si="23"/>
        <v>0.73517715648642701</v>
      </c>
      <c r="D103" s="401">
        <f t="shared" si="24"/>
        <v>0.16752712830756744</v>
      </c>
      <c r="E103" s="386">
        <f t="shared" si="20"/>
        <v>0.70688518599301831</v>
      </c>
      <c r="F103" s="401">
        <f t="shared" si="21"/>
        <v>0.8997199090035678</v>
      </c>
      <c r="G103" s="403">
        <f t="shared" si="25"/>
        <v>0.11286507877320914</v>
      </c>
      <c r="H103" s="403">
        <f t="shared" si="26"/>
        <v>0.88713492122679083</v>
      </c>
      <c r="I103" s="403">
        <f t="shared" si="18"/>
        <v>2.2497657267827351E-2</v>
      </c>
      <c r="J103" s="375">
        <f t="shared" si="19"/>
        <v>0.97750234273217262</v>
      </c>
      <c r="L103" s="385">
        <v>-1.075</v>
      </c>
      <c r="M103" s="401">
        <f t="shared" si="27"/>
        <v>1.8327034386250718E-4</v>
      </c>
      <c r="N103" s="386">
        <f t="shared" si="28"/>
        <v>9.647977379875744E-2</v>
      </c>
      <c r="O103" s="401">
        <f t="shared" si="29"/>
        <v>0.73517715648642701</v>
      </c>
      <c r="P103" s="386">
        <f t="shared" si="30"/>
        <v>1.7675790524395579E-2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0.10647754618978716</v>
      </c>
      <c r="C104" s="386">
        <f t="shared" si="23"/>
        <v>0.73896104644328031</v>
      </c>
      <c r="D104" s="401">
        <f t="shared" si="24"/>
        <v>0.15381588338455682</v>
      </c>
      <c r="E104" s="386">
        <f t="shared" si="20"/>
        <v>0.71106702560370527</v>
      </c>
      <c r="F104" s="401">
        <f t="shared" si="21"/>
        <v>0.90504253342482988</v>
      </c>
      <c r="G104" s="403">
        <f t="shared" si="25"/>
        <v>9.4912931903938819E-2</v>
      </c>
      <c r="H104" s="403">
        <f t="shared" si="26"/>
        <v>0.90508706809606121</v>
      </c>
      <c r="I104" s="403">
        <f t="shared" si="18"/>
        <v>3.4700692967443034E-2</v>
      </c>
      <c r="J104" s="375">
        <f t="shared" si="19"/>
        <v>0.96529930703255695</v>
      </c>
      <c r="L104" s="385">
        <v>-1.0499999999999998</v>
      </c>
      <c r="M104" s="401">
        <f t="shared" si="27"/>
        <v>2.2700745610826356E-4</v>
      </c>
      <c r="N104" s="386">
        <f t="shared" si="28"/>
        <v>0.10647754618978716</v>
      </c>
      <c r="O104" s="401">
        <f t="shared" si="29"/>
        <v>0.73896104644328031</v>
      </c>
      <c r="P104" s="386">
        <f t="shared" si="30"/>
        <v>2.7263380032952367E-2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0.11719760632687171</v>
      </c>
      <c r="C105" s="386">
        <f t="shared" si="23"/>
        <v>0.74123973204710292</v>
      </c>
      <c r="D105" s="401">
        <f t="shared" si="24"/>
        <v>0.14085863876572058</v>
      </c>
      <c r="E105" s="386">
        <f t="shared" si="20"/>
        <v>0.71358545629313386</v>
      </c>
      <c r="F105" s="401">
        <f t="shared" si="21"/>
        <v>0.90824797933828672</v>
      </c>
      <c r="G105" s="403">
        <f t="shared" si="25"/>
        <v>7.812314321560114E-2</v>
      </c>
      <c r="H105" s="403">
        <f t="shared" si="26"/>
        <v>0.9218768567843989</v>
      </c>
      <c r="I105" s="403">
        <f t="shared" si="18"/>
        <v>4.8027050826361828E-2</v>
      </c>
      <c r="J105" s="375">
        <f t="shared" si="19"/>
        <v>0.95197294917363817</v>
      </c>
      <c r="L105" s="385">
        <v>-1.0249999999999999</v>
      </c>
      <c r="M105" s="401">
        <f t="shared" si="27"/>
        <v>2.8033521672021777E-4</v>
      </c>
      <c r="N105" s="386">
        <f t="shared" si="28"/>
        <v>0.11719760632687171</v>
      </c>
      <c r="O105" s="401">
        <f t="shared" si="29"/>
        <v>0.74123973204710292</v>
      </c>
      <c r="P105" s="386">
        <f t="shared" si="30"/>
        <v>3.7733532865453459E-2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0.12865449878310276</v>
      </c>
      <c r="C106" s="386">
        <f t="shared" si="23"/>
        <v>0.74200068884440351</v>
      </c>
      <c r="D106" s="401">
        <f t="shared" si="24"/>
        <v>0.12865449878310276</v>
      </c>
      <c r="E106" s="386">
        <f t="shared" si="20"/>
        <v>0.71442649093991162</v>
      </c>
      <c r="F106" s="401">
        <f t="shared" si="21"/>
        <v>0.90931844400618711</v>
      </c>
      <c r="G106" s="403">
        <f t="shared" si="25"/>
        <v>6.2496692879315523E-2</v>
      </c>
      <c r="H106" s="403">
        <f t="shared" si="26"/>
        <v>0.93750330712068453</v>
      </c>
      <c r="I106" s="403">
        <f t="shared" si="18"/>
        <v>6.2496692879315516E-2</v>
      </c>
      <c r="J106" s="375">
        <f t="shared" si="19"/>
        <v>0.93750330712068453</v>
      </c>
      <c r="L106" s="385">
        <v>-1</v>
      </c>
      <c r="M106" s="401">
        <f t="shared" si="27"/>
        <v>3.4514903239069028E-4</v>
      </c>
      <c r="N106" s="386">
        <f t="shared" si="28"/>
        <v>0.12865449878310276</v>
      </c>
      <c r="O106" s="401">
        <f t="shared" si="29"/>
        <v>0.74200068884440351</v>
      </c>
      <c r="P106" s="386">
        <f t="shared" si="30"/>
        <v>4.9101932643538182E-2</v>
      </c>
      <c r="Q106" s="403">
        <f>$B$14*P26</f>
        <v>-4.706758048951836E-5</v>
      </c>
      <c r="R106" s="403">
        <f>$B$14*P106</f>
        <v>6.2496692879315516E-2</v>
      </c>
      <c r="S106" s="371">
        <f>$B$14*P186</f>
        <v>6.2496692879315523E-2</v>
      </c>
      <c r="T106" s="403">
        <f>1-(Q106+R106+S106)</f>
        <v>0.8750536818218585</v>
      </c>
      <c r="U106" s="610">
        <f>1-T106</f>
        <v>0.1249463181781415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0.14085863876572058</v>
      </c>
      <c r="C107" s="386">
        <f t="shared" si="23"/>
        <v>0.74123973204710292</v>
      </c>
      <c r="D107" s="401">
        <f t="shared" si="24"/>
        <v>0.11719760632687171</v>
      </c>
      <c r="E107" s="386">
        <f t="shared" si="20"/>
        <v>0.71358545629313386</v>
      </c>
      <c r="F107" s="401">
        <f t="shared" si="21"/>
        <v>0.90824797933828672</v>
      </c>
      <c r="G107" s="403">
        <f t="shared" si="25"/>
        <v>4.802705082636155E-2</v>
      </c>
      <c r="H107" s="403">
        <f t="shared" si="26"/>
        <v>0.95197294917363839</v>
      </c>
      <c r="I107" s="403">
        <f t="shared" si="18"/>
        <v>7.8123143215601265E-2</v>
      </c>
      <c r="J107" s="375">
        <f t="shared" si="19"/>
        <v>0.92187685678439868</v>
      </c>
      <c r="L107" s="385">
        <v>-0.97500000000000009</v>
      </c>
      <c r="M107" s="401">
        <f t="shared" si="27"/>
        <v>4.2367129497461464E-4</v>
      </c>
      <c r="N107" s="386">
        <f t="shared" si="28"/>
        <v>0.14085863876572058</v>
      </c>
      <c r="O107" s="401">
        <f t="shared" si="29"/>
        <v>0.74123973204710292</v>
      </c>
      <c r="P107" s="386">
        <f t="shared" si="30"/>
        <v>6.1379204872191409E-2</v>
      </c>
      <c r="Q107" s="403">
        <f t="shared" ref="Q107:Q170" si="33">$B$14*P27</f>
        <v>-5.777398770649565E-5</v>
      </c>
      <c r="R107" s="403">
        <f t="shared" ref="R107:R170" si="34">$B$14*P107</f>
        <v>7.8123143215601112E-2</v>
      </c>
      <c r="S107" s="371">
        <f t="shared" ref="S107:S170" si="35">$B$14*P187</f>
        <v>4.802705082636155E-2</v>
      </c>
      <c r="T107" s="403">
        <f t="shared" ref="T107:T170" si="36">1-(Q107+R107+S107)</f>
        <v>0.87390757994574386</v>
      </c>
      <c r="U107" s="610">
        <f t="shared" ref="U107:U170" si="37">1-T107</f>
        <v>0.12609242005425614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0.15381588338455704</v>
      </c>
      <c r="C108" s="386">
        <f t="shared" si="23"/>
        <v>0.7389610464432802</v>
      </c>
      <c r="D108" s="401">
        <f t="shared" si="24"/>
        <v>0.106477546189787</v>
      </c>
      <c r="E108" s="386">
        <f t="shared" si="20"/>
        <v>0.71106702560370516</v>
      </c>
      <c r="F108" s="401">
        <f t="shared" si="21"/>
        <v>0.90504253342482976</v>
      </c>
      <c r="G108" s="403">
        <f t="shared" si="25"/>
        <v>3.4700692967442839E-2</v>
      </c>
      <c r="H108" s="403">
        <f t="shared" si="26"/>
        <v>0.96529930703255717</v>
      </c>
      <c r="I108" s="403">
        <f t="shared" si="18"/>
        <v>9.4912931903938957E-2</v>
      </c>
      <c r="J108" s="375">
        <f t="shared" si="19"/>
        <v>0.90508706809606099</v>
      </c>
      <c r="L108" s="385">
        <v>-0.94999999999999973</v>
      </c>
      <c r="M108" s="401">
        <f t="shared" si="27"/>
        <v>5.1849762883804384E-4</v>
      </c>
      <c r="N108" s="386">
        <f t="shared" si="28"/>
        <v>0.15381588338455704</v>
      </c>
      <c r="O108" s="401">
        <f t="shared" si="29"/>
        <v>0.7389610464432802</v>
      </c>
      <c r="P108" s="386">
        <f t="shared" si="30"/>
        <v>7.4570480046799351E-2</v>
      </c>
      <c r="Q108" s="403">
        <f t="shared" si="33"/>
        <v>-7.070280211148017E-5</v>
      </c>
      <c r="R108" s="403">
        <f t="shared" si="34"/>
        <v>9.491293190393911E-2</v>
      </c>
      <c r="S108" s="371">
        <f t="shared" si="35"/>
        <v>3.4700692967443034E-2</v>
      </c>
      <c r="T108" s="403">
        <f t="shared" si="36"/>
        <v>0.87045707793072935</v>
      </c>
      <c r="U108" s="610">
        <f t="shared" si="37"/>
        <v>0.12954292206927065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0.16752712830756755</v>
      </c>
      <c r="C109" s="386">
        <f t="shared" si="23"/>
        <v>0.7351771564864269</v>
      </c>
      <c r="D109" s="401">
        <f t="shared" si="24"/>
        <v>9.6479773798757384E-2</v>
      </c>
      <c r="E109" s="386">
        <f t="shared" si="20"/>
        <v>0.70688518599301831</v>
      </c>
      <c r="F109" s="401">
        <f t="shared" si="21"/>
        <v>0.8997199090035678</v>
      </c>
      <c r="G109" s="403">
        <f t="shared" si="25"/>
        <v>2.2497657267827282E-2</v>
      </c>
      <c r="H109" s="403">
        <f t="shared" si="26"/>
        <v>0.97750234273217274</v>
      </c>
      <c r="I109" s="403">
        <f t="shared" si="18"/>
        <v>0.11286507877320928</v>
      </c>
      <c r="J109" s="375">
        <f t="shared" si="19"/>
        <v>0.88713492122679072</v>
      </c>
      <c r="L109" s="385">
        <v>-0.92499999999999982</v>
      </c>
      <c r="M109" s="401">
        <f t="shared" si="27"/>
        <v>6.3264765575538062E-4</v>
      </c>
      <c r="N109" s="386">
        <f t="shared" si="28"/>
        <v>0.16752712830756755</v>
      </c>
      <c r="O109" s="401">
        <f t="shared" si="29"/>
        <v>0.7351771564864269</v>
      </c>
      <c r="P109" s="386">
        <f t="shared" si="30"/>
        <v>8.8674988073872252E-2</v>
      </c>
      <c r="Q109" s="403">
        <f t="shared" si="33"/>
        <v>-8.6265384056349875E-5</v>
      </c>
      <c r="R109" s="403">
        <f t="shared" si="34"/>
        <v>0.11286507877320942</v>
      </c>
      <c r="S109" s="371">
        <f t="shared" si="35"/>
        <v>2.2497657267827282E-2</v>
      </c>
      <c r="T109" s="403">
        <f t="shared" si="36"/>
        <v>0.86472352934301966</v>
      </c>
      <c r="U109" s="610">
        <f t="shared" si="37"/>
        <v>0.13527647065698034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0.18198793746963216</v>
      </c>
      <c r="C110" s="386">
        <f t="shared" si="23"/>
        <v>0.72990883663963047</v>
      </c>
      <c r="D110" s="401">
        <f t="shared" si="24"/>
        <v>8.7186061660033176E-2</v>
      </c>
      <c r="E110" s="386">
        <f t="shared" si="20"/>
        <v>0.70106314063618935</v>
      </c>
      <c r="F110" s="401">
        <f t="shared" si="21"/>
        <v>0.89230963895907367</v>
      </c>
      <c r="G110" s="403">
        <f t="shared" si="25"/>
        <v>1.139212991793989E-2</v>
      </c>
      <c r="H110" s="403">
        <f t="shared" si="26"/>
        <v>0.98860787008206008</v>
      </c>
      <c r="I110" s="403">
        <f t="shared" si="18"/>
        <v>0.13197062678887506</v>
      </c>
      <c r="J110" s="375">
        <f t="shared" si="19"/>
        <v>0.86802937321112494</v>
      </c>
      <c r="L110" s="385">
        <v>-0.89999999999999991</v>
      </c>
      <c r="M110" s="401">
        <f t="shared" si="27"/>
        <v>7.6962033045419043E-4</v>
      </c>
      <c r="N110" s="386">
        <f t="shared" si="28"/>
        <v>0.18198793746963216</v>
      </c>
      <c r="O110" s="401">
        <f t="shared" si="29"/>
        <v>0.72990883663963047</v>
      </c>
      <c r="P110" s="386">
        <f t="shared" si="30"/>
        <v>0.10368569165773481</v>
      </c>
      <c r="Q110" s="403">
        <f t="shared" si="33"/>
        <v>-1.0493830119759198E-4</v>
      </c>
      <c r="R110" s="403">
        <f t="shared" si="34"/>
        <v>0.13197062678887506</v>
      </c>
      <c r="S110" s="371">
        <f t="shared" si="35"/>
        <v>1.1392129917939678E-2</v>
      </c>
      <c r="T110" s="403">
        <f t="shared" si="36"/>
        <v>0.85674218159438287</v>
      </c>
      <c r="U110" s="610">
        <f t="shared" si="37"/>
        <v>0.14325781840561713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0.19718821332680458</v>
      </c>
      <c r="C111" s="386">
        <f t="shared" si="23"/>
        <v>0.72318496221335415</v>
      </c>
      <c r="D111" s="401">
        <f t="shared" si="24"/>
        <v>7.8574955995767914E-2</v>
      </c>
      <c r="E111" s="386">
        <f t="shared" si="20"/>
        <v>0.69363314600174242</v>
      </c>
      <c r="F111" s="401">
        <f t="shared" si="21"/>
        <v>0.88285277916223015</v>
      </c>
      <c r="G111" s="403">
        <f t="shared" si="25"/>
        <v>1.35305201674505E-3</v>
      </c>
      <c r="H111" s="403">
        <f t="shared" si="26"/>
        <v>0.99864694798325493</v>
      </c>
      <c r="I111" s="403">
        <f t="shared" si="18"/>
        <v>0.15221223453295901</v>
      </c>
      <c r="J111" s="375">
        <f t="shared" si="19"/>
        <v>0.84778776546704093</v>
      </c>
      <c r="L111" s="385">
        <v>-0.875</v>
      </c>
      <c r="M111" s="401">
        <f t="shared" si="27"/>
        <v>9.3345381445747444E-4</v>
      </c>
      <c r="N111" s="386">
        <f t="shared" si="28"/>
        <v>0.19718821332680458</v>
      </c>
      <c r="O111" s="401">
        <f t="shared" si="29"/>
        <v>0.72318496221335415</v>
      </c>
      <c r="P111" s="386">
        <f t="shared" si="30"/>
        <v>0.11958896612325268</v>
      </c>
      <c r="Q111" s="403">
        <f t="shared" si="33"/>
        <v>-1.272714397331951E-4</v>
      </c>
      <c r="R111" s="403">
        <f t="shared" si="34"/>
        <v>0.15221223453295901</v>
      </c>
      <c r="S111" s="371">
        <f t="shared" si="35"/>
        <v>1.35305201674505E-3</v>
      </c>
      <c r="T111" s="403">
        <f t="shared" si="36"/>
        <v>0.84656198489002921</v>
      </c>
      <c r="U111" s="610">
        <f t="shared" si="37"/>
        <v>0.15343801510997079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0.21311191480377284</v>
      </c>
      <c r="C112" s="386">
        <f t="shared" si="23"/>
        <v>0.71504230112533573</v>
      </c>
      <c r="D112" s="401">
        <f t="shared" si="24"/>
        <v>7.0622236347060885E-2</v>
      </c>
      <c r="E112" s="386">
        <f t="shared" si="20"/>
        <v>0.6846362845845303</v>
      </c>
      <c r="F112" s="401">
        <f t="shared" si="21"/>
        <v>0.87140161920583559</v>
      </c>
      <c r="G112" s="403">
        <f t="shared" si="25"/>
        <v>-7.6552624564771646E-3</v>
      </c>
      <c r="H112" s="403">
        <f t="shared" si="26"/>
        <v>1.0076552624564772</v>
      </c>
      <c r="I112" s="403">
        <f t="shared" si="18"/>
        <v>0.17356383684512527</v>
      </c>
      <c r="J112" s="375">
        <f t="shared" si="19"/>
        <v>0.82643616315487467</v>
      </c>
      <c r="L112" s="385">
        <v>-0.85000000000000009</v>
      </c>
      <c r="M112" s="401">
        <f t="shared" si="27"/>
        <v>1.1287897536053637E-3</v>
      </c>
      <c r="N112" s="386">
        <f t="shared" si="28"/>
        <v>0.21311191480377284</v>
      </c>
      <c r="O112" s="401">
        <f t="shared" si="29"/>
        <v>0.71504230112533573</v>
      </c>
      <c r="P112" s="386">
        <f t="shared" si="30"/>
        <v>0.13636433279086363</v>
      </c>
      <c r="Q112" s="403">
        <f t="shared" si="33"/>
        <v>-1.5389669957643475E-4</v>
      </c>
      <c r="R112" s="403">
        <f t="shared" si="34"/>
        <v>0.173563836845125</v>
      </c>
      <c r="S112" s="371">
        <f t="shared" si="35"/>
        <v>-7.6552624564771646E-3</v>
      </c>
      <c r="T112" s="403">
        <f t="shared" si="36"/>
        <v>0.83424532231092863</v>
      </c>
      <c r="U112" s="610">
        <f t="shared" si="37"/>
        <v>0.16575467768907137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0.22973682956862612</v>
      </c>
      <c r="C113" s="386">
        <f t="shared" si="23"/>
        <v>0.70552524724508148</v>
      </c>
      <c r="D113" s="401">
        <f t="shared" si="24"/>
        <v>6.3301371346496882E-2</v>
      </c>
      <c r="E113" s="386">
        <f t="shared" si="20"/>
        <v>0.67412217381182216</v>
      </c>
      <c r="F113" s="401">
        <f t="shared" si="21"/>
        <v>0.85801931190173564</v>
      </c>
      <c r="G113" s="403">
        <f t="shared" si="25"/>
        <v>-1.567250608961979E-2</v>
      </c>
      <c r="H113" s="403">
        <f t="shared" si="26"/>
        <v>1.0156725060896199</v>
      </c>
      <c r="I113" s="403">
        <f t="shared" si="18"/>
        <v>0.1959903820130291</v>
      </c>
      <c r="J113" s="375">
        <f t="shared" si="19"/>
        <v>0.8040096179869709</v>
      </c>
      <c r="L113" s="385">
        <v>-0.82499999999999973</v>
      </c>
      <c r="M113" s="401">
        <f t="shared" si="27"/>
        <v>1.3609417049580963E-3</v>
      </c>
      <c r="N113" s="386">
        <f t="shared" si="28"/>
        <v>0.22973682956862612</v>
      </c>
      <c r="O113" s="401">
        <f t="shared" si="29"/>
        <v>0.70552524724508148</v>
      </c>
      <c r="P113" s="386">
        <f t="shared" si="30"/>
        <v>0.15398425249426539</v>
      </c>
      <c r="Q113" s="403">
        <f t="shared" si="33"/>
        <v>-1.8553723409216145E-4</v>
      </c>
      <c r="R113" s="403">
        <f t="shared" si="34"/>
        <v>0.19599038201302924</v>
      </c>
      <c r="S113" s="371">
        <f t="shared" si="35"/>
        <v>-1.5672506089619578E-2</v>
      </c>
      <c r="T113" s="403">
        <f t="shared" si="36"/>
        <v>0.81986766131068256</v>
      </c>
      <c r="U113" s="610">
        <f t="shared" si="37"/>
        <v>0.18013233868931744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0.24703440659238152</v>
      </c>
      <c r="C114" s="386">
        <f t="shared" si="23"/>
        <v>0.69468549627719234</v>
      </c>
      <c r="D114" s="401">
        <f t="shared" si="24"/>
        <v>5.6583964403243814E-2</v>
      </c>
      <c r="E114" s="386">
        <f t="shared" si="20"/>
        <v>0.66214861210889309</v>
      </c>
      <c r="F114" s="401">
        <f t="shared" si="21"/>
        <v>0.8427794227948866</v>
      </c>
      <c r="G114" s="403">
        <f t="shared" si="25"/>
        <v>-2.2741762961995756E-2</v>
      </c>
      <c r="H114" s="403">
        <f t="shared" si="26"/>
        <v>1.0227417629619957</v>
      </c>
      <c r="I114" s="403">
        <f t="shared" si="18"/>
        <v>0.21944765301780847</v>
      </c>
      <c r="J114" s="375">
        <f t="shared" si="19"/>
        <v>0.78055234698219156</v>
      </c>
      <c r="L114" s="385">
        <v>-0.79999999999999982</v>
      </c>
      <c r="M114" s="401">
        <f t="shared" si="27"/>
        <v>1.6359673215520232E-3</v>
      </c>
      <c r="N114" s="386">
        <f t="shared" si="28"/>
        <v>0.24703440659238152</v>
      </c>
      <c r="O114" s="401">
        <f t="shared" si="29"/>
        <v>0.69468549627719234</v>
      </c>
      <c r="P114" s="386">
        <f t="shared" si="30"/>
        <v>0.17241398513791223</v>
      </c>
      <c r="Q114" s="403">
        <f t="shared" si="33"/>
        <v>-2.2301717510557503E-4</v>
      </c>
      <c r="R114" s="403">
        <f t="shared" si="34"/>
        <v>0.21944765301780847</v>
      </c>
      <c r="S114" s="371">
        <f t="shared" si="35"/>
        <v>-2.2741762961995756E-2</v>
      </c>
      <c r="T114" s="403">
        <f t="shared" si="36"/>
        <v>0.80351712711929291</v>
      </c>
      <c r="U114" s="610">
        <f t="shared" si="37"/>
        <v>0.19648287288070709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0.26496965412252238</v>
      </c>
      <c r="C115" s="386">
        <f t="shared" si="23"/>
        <v>0.68258166549734145</v>
      </c>
      <c r="D115" s="401">
        <f t="shared" si="24"/>
        <v>5.0440183675631245E-2</v>
      </c>
      <c r="E115" s="386">
        <f t="shared" si="20"/>
        <v>0.64878116349106318</v>
      </c>
      <c r="F115" s="401">
        <f t="shared" si="21"/>
        <v>0.82576540143419197</v>
      </c>
      <c r="G115" s="403">
        <f t="shared" si="25"/>
        <v>-2.8908906346268755E-2</v>
      </c>
      <c r="H115" s="403">
        <f t="shared" si="26"/>
        <v>1.0289089063462689</v>
      </c>
      <c r="I115" s="403">
        <f t="shared" si="18"/>
        <v>0.24388217925845559</v>
      </c>
      <c r="J115" s="375">
        <f t="shared" si="19"/>
        <v>0.75611782074154443</v>
      </c>
      <c r="L115" s="385">
        <v>-0.77499999999999991</v>
      </c>
      <c r="M115" s="401">
        <f t="shared" si="27"/>
        <v>1.9607437490547497E-3</v>
      </c>
      <c r="N115" s="386">
        <f t="shared" si="28"/>
        <v>0.26496965412252238</v>
      </c>
      <c r="O115" s="401">
        <f t="shared" si="29"/>
        <v>0.68258166549734145</v>
      </c>
      <c r="P115" s="386">
        <f t="shared" si="30"/>
        <v>0.19161152034128476</v>
      </c>
      <c r="Q115" s="403">
        <f t="shared" si="33"/>
        <v>-2.6727176134904611E-4</v>
      </c>
      <c r="R115" s="403">
        <f t="shared" si="34"/>
        <v>0.24388217925845559</v>
      </c>
      <c r="S115" s="371">
        <f t="shared" si="35"/>
        <v>-2.8908906346268807E-2</v>
      </c>
      <c r="T115" s="403">
        <f t="shared" si="36"/>
        <v>0.78529399884916229</v>
      </c>
      <c r="U115" s="610">
        <f t="shared" si="37"/>
        <v>0.21470600115083771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0.28350110723633315</v>
      </c>
      <c r="C116" s="386">
        <f t="shared" si="23"/>
        <v>0.66927885908773344</v>
      </c>
      <c r="D116" s="401">
        <f t="shared" si="24"/>
        <v>4.4839171408308232E-2</v>
      </c>
      <c r="E116" s="386">
        <f t="shared" si="20"/>
        <v>0.63409268251015816</v>
      </c>
      <c r="F116" s="401">
        <f t="shared" si="21"/>
        <v>0.8070699767267473</v>
      </c>
      <c r="G116" s="403">
        <f t="shared" si="25"/>
        <v>-3.4222015653985201E-2</v>
      </c>
      <c r="H116" s="403">
        <f t="shared" si="26"/>
        <v>1.0342220156539852</v>
      </c>
      <c r="I116" s="403">
        <f t="shared" si="18"/>
        <v>0.26923124391675118</v>
      </c>
      <c r="J116" s="375">
        <f t="shared" si="19"/>
        <v>0.73076875608324876</v>
      </c>
      <c r="L116" s="385">
        <v>-0.75</v>
      </c>
      <c r="M116" s="401">
        <f t="shared" si="27"/>
        <v>2.3430455177165799E-3</v>
      </c>
      <c r="N116" s="386">
        <f t="shared" si="28"/>
        <v>0.28350110723633315</v>
      </c>
      <c r="O116" s="401">
        <f t="shared" si="29"/>
        <v>0.66927885908773344</v>
      </c>
      <c r="P116" s="386">
        <f t="shared" si="30"/>
        <v>0.21152758322531423</v>
      </c>
      <c r="Q116" s="403">
        <f t="shared" si="33"/>
        <v>-3.1935776343513302E-4</v>
      </c>
      <c r="R116" s="403">
        <f t="shared" si="34"/>
        <v>0.26923124391675118</v>
      </c>
      <c r="S116" s="371">
        <f t="shared" si="35"/>
        <v>-3.4222015653985201E-2</v>
      </c>
      <c r="T116" s="403">
        <f t="shared" si="36"/>
        <v>0.76531012950066912</v>
      </c>
      <c r="U116" s="610">
        <f t="shared" si="37"/>
        <v>0.23468987049933088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0.30258086806201007</v>
      </c>
      <c r="C117" s="386">
        <f t="shared" si="23"/>
        <v>0.65484818132602429</v>
      </c>
      <c r="D117" s="401">
        <f t="shared" si="24"/>
        <v>3.9749428461633596E-2</v>
      </c>
      <c r="E117" s="386">
        <f t="shared" si="20"/>
        <v>0.61816278192557161</v>
      </c>
      <c r="F117" s="401">
        <f t="shared" si="21"/>
        <v>0.78679447939224578</v>
      </c>
      <c r="G117" s="403">
        <f t="shared" si="25"/>
        <v>-3.8730818204971262E-2</v>
      </c>
      <c r="H117" s="403">
        <f t="shared" si="26"/>
        <v>1.0387308182049713</v>
      </c>
      <c r="I117" s="403">
        <f t="shared" si="18"/>
        <v>0.29542299070868716</v>
      </c>
      <c r="J117" s="375">
        <f t="shared" si="19"/>
        <v>0.70457700929131284</v>
      </c>
      <c r="L117" s="385">
        <v>-0.72500000000000009</v>
      </c>
      <c r="M117" s="401">
        <f t="shared" si="27"/>
        <v>2.7916240277952031E-3</v>
      </c>
      <c r="N117" s="386">
        <f t="shared" si="28"/>
        <v>0.30258086806201007</v>
      </c>
      <c r="O117" s="401">
        <f t="shared" si="29"/>
        <v>0.65484818132602429</v>
      </c>
      <c r="P117" s="386">
        <f t="shared" si="30"/>
        <v>0.23210571828403956</v>
      </c>
      <c r="Q117" s="403">
        <f t="shared" si="33"/>
        <v>-3.8046407098286234E-4</v>
      </c>
      <c r="R117" s="403">
        <f t="shared" si="34"/>
        <v>0.29542299070868683</v>
      </c>
      <c r="S117" s="371">
        <f t="shared" si="35"/>
        <v>-3.8730818204971262E-2</v>
      </c>
      <c r="T117" s="403">
        <f t="shared" si="36"/>
        <v>0.74368829156726735</v>
      </c>
      <c r="U117" s="610">
        <f t="shared" si="37"/>
        <v>0.25631170843273265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0.32215472058825068</v>
      </c>
      <c r="C118" s="386">
        <f t="shared" si="23"/>
        <v>0.63936620045849424</v>
      </c>
      <c r="D118" s="401">
        <f t="shared" si="24"/>
        <v>3.5139170638245454E-2</v>
      </c>
      <c r="E118" s="386">
        <f t="shared" si="20"/>
        <v>0.60107724608871749</v>
      </c>
      <c r="F118" s="401">
        <f t="shared" si="21"/>
        <v>0.76504809532166007</v>
      </c>
      <c r="G118" s="403">
        <f t="shared" si="25"/>
        <v>-4.24861604913499E-2</v>
      </c>
      <c r="H118" s="403">
        <f t="shared" si="26"/>
        <v>1.0424861604913498</v>
      </c>
      <c r="I118" s="403">
        <f t="shared" si="18"/>
        <v>0.32237663223085511</v>
      </c>
      <c r="J118" s="375">
        <f t="shared" si="19"/>
        <v>0.67762336776914489</v>
      </c>
      <c r="L118" s="385">
        <v>-0.69999999999999973</v>
      </c>
      <c r="M118" s="401">
        <f t="shared" si="27"/>
        <v>3.3162875292462313E-3</v>
      </c>
      <c r="N118" s="386">
        <f t="shared" si="28"/>
        <v>0.32215472058825068</v>
      </c>
      <c r="O118" s="401">
        <f t="shared" si="29"/>
        <v>0.63936620045849424</v>
      </c>
      <c r="P118" s="386">
        <f t="shared" si="30"/>
        <v>0.25328245307663561</v>
      </c>
      <c r="Q118" s="403">
        <f t="shared" si="33"/>
        <v>-4.5192227794970882E-4</v>
      </c>
      <c r="R118" s="403">
        <f t="shared" si="34"/>
        <v>0.32237663223085533</v>
      </c>
      <c r="S118" s="371">
        <f t="shared" si="35"/>
        <v>-4.2486160491349789E-2</v>
      </c>
      <c r="T118" s="403">
        <f t="shared" si="36"/>
        <v>0.72056145053844411</v>
      </c>
      <c r="U118" s="610">
        <f t="shared" si="37"/>
        <v>0.27943854946155589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0.34216232075440778</v>
      </c>
      <c r="C119" s="386">
        <f t="shared" si="23"/>
        <v>0.62291436672520695</v>
      </c>
      <c r="D119" s="401">
        <f t="shared" si="24"/>
        <v>3.0976654195087772E-2</v>
      </c>
      <c r="E119" s="386">
        <f t="shared" si="20"/>
        <v>0.58292739371432611</v>
      </c>
      <c r="F119" s="401">
        <f t="shared" si="21"/>
        <v>0.74194705451575349</v>
      </c>
      <c r="G119" s="403">
        <f t="shared" si="25"/>
        <v>-4.5539512698443543E-2</v>
      </c>
      <c r="H119" s="403">
        <f t="shared" si="26"/>
        <v>1.0455395126984435</v>
      </c>
      <c r="I119" s="403">
        <f t="shared" si="18"/>
        <v>0.35000276048777407</v>
      </c>
      <c r="J119" s="375">
        <f t="shared" si="19"/>
        <v>0.64999723951222599</v>
      </c>
      <c r="L119" s="385">
        <v>-0.67499999999999982</v>
      </c>
      <c r="M119" s="401">
        <f t="shared" si="27"/>
        <v>3.9279802901447947E-3</v>
      </c>
      <c r="N119" s="386">
        <f t="shared" si="28"/>
        <v>0.34216232075440778</v>
      </c>
      <c r="O119" s="401">
        <f t="shared" si="29"/>
        <v>0.62291436672520695</v>
      </c>
      <c r="P119" s="386">
        <f t="shared" si="30"/>
        <v>0.27498754220019034</v>
      </c>
      <c r="Q119" s="403">
        <f t="shared" si="33"/>
        <v>-5.3521707088704682E-4</v>
      </c>
      <c r="R119" s="403">
        <f t="shared" si="34"/>
        <v>0.35000276048777407</v>
      </c>
      <c r="S119" s="371">
        <f t="shared" si="35"/>
        <v>-4.5539512698443543E-2</v>
      </c>
      <c r="T119" s="403">
        <f t="shared" si="36"/>
        <v>0.69607196928155646</v>
      </c>
      <c r="U119" s="610">
        <f t="shared" si="37"/>
        <v>0.30392803071844354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0.36253746125387715</v>
      </c>
      <c r="C120" s="386">
        <f t="shared" si="23"/>
        <v>0.60557838868748215</v>
      </c>
      <c r="D120" s="401">
        <f t="shared" si="24"/>
        <v>2.7230468699338095E-2</v>
      </c>
      <c r="E120" s="386">
        <f t="shared" si="20"/>
        <v>0.56380939444705036</v>
      </c>
      <c r="F120" s="401">
        <f t="shared" si="21"/>
        <v>0.71761376121449372</v>
      </c>
      <c r="G120" s="403">
        <f t="shared" si="25"/>
        <v>-4.7942509359691132E-2</v>
      </c>
      <c r="H120" s="403">
        <f t="shared" si="26"/>
        <v>1.0479425093596912</v>
      </c>
      <c r="I120" s="403">
        <f t="shared" si="18"/>
        <v>0.3782037585188322</v>
      </c>
      <c r="J120" s="375">
        <f t="shared" si="19"/>
        <v>0.62179624148116774</v>
      </c>
      <c r="L120" s="385">
        <v>-0.64999999999999991</v>
      </c>
      <c r="M120" s="401">
        <f t="shared" si="27"/>
        <v>4.6388594370908032E-3</v>
      </c>
      <c r="N120" s="386">
        <f t="shared" si="28"/>
        <v>0.36253746125387715</v>
      </c>
      <c r="O120" s="401">
        <f t="shared" si="29"/>
        <v>0.60557838868748215</v>
      </c>
      <c r="P120" s="386">
        <f t="shared" si="30"/>
        <v>0.29714429069367532</v>
      </c>
      <c r="Q120" s="403">
        <f t="shared" si="33"/>
        <v>-6.3199619221426394E-4</v>
      </c>
      <c r="R120" s="403">
        <f t="shared" si="34"/>
        <v>0.3782037585188322</v>
      </c>
      <c r="S120" s="371">
        <f t="shared" si="35"/>
        <v>-4.7942509359691146E-2</v>
      </c>
      <c r="T120" s="403">
        <f t="shared" si="36"/>
        <v>0.6703707470330732</v>
      </c>
      <c r="U120" s="610">
        <f t="shared" si="37"/>
        <v>0.3296292529669268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0.38320840922495725</v>
      </c>
      <c r="C121" s="386">
        <f t="shared" si="23"/>
        <v>0.58744757271758985</v>
      </c>
      <c r="D121" s="401">
        <f t="shared" si="24"/>
        <v>2.3869796126453735E-2</v>
      </c>
      <c r="E121" s="386">
        <f t="shared" si="20"/>
        <v>0.54382354439702141</v>
      </c>
      <c r="F121" s="401">
        <f t="shared" si="21"/>
        <v>0.69217587180235296</v>
      </c>
      <c r="G121" s="403">
        <f t="shared" si="25"/>
        <v>-4.9746528180188723E-2</v>
      </c>
      <c r="H121" s="403">
        <f t="shared" si="26"/>
        <v>1.0497465281801888</v>
      </c>
      <c r="I121" s="403">
        <f t="shared" si="18"/>
        <v>0.40687431037384414</v>
      </c>
      <c r="J121" s="375">
        <f t="shared" si="19"/>
        <v>0.59312568962615586</v>
      </c>
      <c r="L121" s="385">
        <v>-0.625</v>
      </c>
      <c r="M121" s="401">
        <f t="shared" si="27"/>
        <v>5.462367739675289E-3</v>
      </c>
      <c r="N121" s="386">
        <f t="shared" si="28"/>
        <v>0.38320840922495725</v>
      </c>
      <c r="O121" s="401">
        <f t="shared" si="29"/>
        <v>0.58744757271758985</v>
      </c>
      <c r="P121" s="386">
        <f t="shared" si="30"/>
        <v>0.31966995471171167</v>
      </c>
      <c r="Q121" s="403">
        <f t="shared" si="33"/>
        <v>-7.440797172699261E-4</v>
      </c>
      <c r="R121" s="403">
        <f t="shared" si="34"/>
        <v>0.40687431037384414</v>
      </c>
      <c r="S121" s="371">
        <f t="shared" si="35"/>
        <v>-4.9746528180188723E-2</v>
      </c>
      <c r="T121" s="403">
        <f t="shared" si="36"/>
        <v>0.64361629752361449</v>
      </c>
      <c r="U121" s="610">
        <f t="shared" si="37"/>
        <v>0.35638370247638551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0.40409831377814798</v>
      </c>
      <c r="C122" s="386">
        <f t="shared" si="23"/>
        <v>0.56861413122481297</v>
      </c>
      <c r="D122" s="401">
        <f t="shared" si="24"/>
        <v>2.086463579302994E-2</v>
      </c>
      <c r="E122" s="386">
        <f t="shared" ref="E122:E153" si="38">C122+$B$13*B122+$B$13*D122</f>
        <v>0.52307350658910723</v>
      </c>
      <c r="F122" s="401">
        <f t="shared" si="21"/>
        <v>0.66576532805594379</v>
      </c>
      <c r="G122" s="403">
        <f t="shared" si="25"/>
        <v>-5.1002308279375526E-2</v>
      </c>
      <c r="H122" s="403">
        <f t="shared" si="26"/>
        <v>1.0510023082793756</v>
      </c>
      <c r="I122" s="403">
        <f t="shared" si="18"/>
        <v>0.43590200505727494</v>
      </c>
      <c r="J122" s="375">
        <f t="shared" si="19"/>
        <v>0.56409799494272506</v>
      </c>
      <c r="L122" s="385">
        <v>-0.59999999999999964</v>
      </c>
      <c r="M122" s="401">
        <f t="shared" si="27"/>
        <v>6.4133004056799447E-3</v>
      </c>
      <c r="N122" s="386">
        <f t="shared" si="28"/>
        <v>0.40409831377814798</v>
      </c>
      <c r="O122" s="401">
        <f t="shared" si="29"/>
        <v>0.56861413122481297</v>
      </c>
      <c r="P122" s="386">
        <f t="shared" si="30"/>
        <v>0.34247621602693662</v>
      </c>
      <c r="Q122" s="403">
        <f t="shared" si="33"/>
        <v>-8.7346835052541487E-4</v>
      </c>
      <c r="R122" s="403">
        <f t="shared" si="34"/>
        <v>0.43590200505727533</v>
      </c>
      <c r="S122" s="371">
        <f t="shared" si="35"/>
        <v>-5.1002308279375526E-2</v>
      </c>
      <c r="T122" s="403">
        <f t="shared" si="36"/>
        <v>0.61597377157262567</v>
      </c>
      <c r="U122" s="610">
        <f t="shared" si="37"/>
        <v>0.38402622842737433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0.4251256791478899</v>
      </c>
      <c r="C123" s="386">
        <f t="shared" si="23"/>
        <v>0.54917246588609481</v>
      </c>
      <c r="D123" s="401">
        <f t="shared" si="24"/>
        <v>1.8185995354016493E-2</v>
      </c>
      <c r="E123" s="386">
        <f t="shared" si="38"/>
        <v>0.50166552302086498</v>
      </c>
      <c r="F123" s="401">
        <f t="shared" si="21"/>
        <v>0.63851735425534561</v>
      </c>
      <c r="G123" s="403">
        <f t="shared" si="25"/>
        <v>-5.1759608389955643E-2</v>
      </c>
      <c r="H123" s="403">
        <f t="shared" si="26"/>
        <v>1.0517596083899556</v>
      </c>
      <c r="I123" s="403">
        <f t="shared" si="18"/>
        <v>0.46516802851519662</v>
      </c>
      <c r="J123" s="375">
        <f t="shared" si="19"/>
        <v>0.53483197148480333</v>
      </c>
      <c r="L123" s="385">
        <v>-0.57499999999999973</v>
      </c>
      <c r="M123" s="401">
        <f t="shared" si="27"/>
        <v>7.5078637605734411E-3</v>
      </c>
      <c r="N123" s="386">
        <f t="shared" si="28"/>
        <v>0.4251256791478899</v>
      </c>
      <c r="O123" s="401">
        <f t="shared" si="29"/>
        <v>0.54917246588609481</v>
      </c>
      <c r="P123" s="386">
        <f t="shared" si="30"/>
        <v>0.36546972570512115</v>
      </c>
      <c r="Q123" s="403">
        <f t="shared" si="33"/>
        <v>-1.0223504137252854E-3</v>
      </c>
      <c r="R123" s="403">
        <f t="shared" si="34"/>
        <v>0.46516802851519679</v>
      </c>
      <c r="S123" s="371">
        <f t="shared" si="35"/>
        <v>-5.1759608389955615E-2</v>
      </c>
      <c r="T123" s="403">
        <f t="shared" si="36"/>
        <v>0.58761393028848419</v>
      </c>
      <c r="U123" s="610">
        <f t="shared" si="37"/>
        <v>0.41238606971151581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0.44620489818936498</v>
      </c>
      <c r="C124" s="386">
        <f t="shared" si="23"/>
        <v>0.52921843279698488</v>
      </c>
      <c r="D124" s="401">
        <f t="shared" si="24"/>
        <v>1.5806048663459527E-2</v>
      </c>
      <c r="E124" s="386">
        <f t="shared" si="38"/>
        <v>0.47970760572501819</v>
      </c>
      <c r="F124" s="401">
        <f t="shared" si="21"/>
        <v>0.61056942757249344</v>
      </c>
      <c r="G124" s="403">
        <f t="shared" si="25"/>
        <v>-5.2066904915926408E-2</v>
      </c>
      <c r="H124" s="403">
        <f t="shared" si="26"/>
        <v>1.0520669049159264</v>
      </c>
      <c r="I124" s="403">
        <f t="shared" si="18"/>
        <v>0.49454793631584343</v>
      </c>
      <c r="J124" s="375">
        <f t="shared" si="19"/>
        <v>0.50545206368415663</v>
      </c>
      <c r="L124" s="385">
        <v>-0.54999999999999982</v>
      </c>
      <c r="M124" s="401">
        <f t="shared" si="27"/>
        <v>8.7637235112341672E-3</v>
      </c>
      <c r="N124" s="386">
        <f t="shared" si="28"/>
        <v>0.44620489818936498</v>
      </c>
      <c r="O124" s="401">
        <f t="shared" si="29"/>
        <v>0.52921843279698488</v>
      </c>
      <c r="P124" s="386">
        <f t="shared" si="30"/>
        <v>0.38855271117903212</v>
      </c>
      <c r="Q124" s="403">
        <f t="shared" si="33"/>
        <v>-1.1931071677048588E-3</v>
      </c>
      <c r="R124" s="403">
        <f t="shared" si="34"/>
        <v>0.49454793631584343</v>
      </c>
      <c r="S124" s="371">
        <f t="shared" si="35"/>
        <v>-5.2066904915926408E-2</v>
      </c>
      <c r="T124" s="403">
        <f t="shared" si="36"/>
        <v>0.55871207576778792</v>
      </c>
      <c r="U124" s="610">
        <f t="shared" si="37"/>
        <v>0.44128792423221208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0.46724683999326844</v>
      </c>
      <c r="C125" s="386">
        <f t="shared" si="23"/>
        <v>0.50884859703286489</v>
      </c>
      <c r="D125" s="401">
        <f t="shared" si="24"/>
        <v>1.3698261793450517E-2</v>
      </c>
      <c r="E125" s="386">
        <f t="shared" si="38"/>
        <v>0.45730871485501451</v>
      </c>
      <c r="F125" s="401">
        <f t="shared" si="21"/>
        <v>0.58206023194261136</v>
      </c>
      <c r="G125" s="403">
        <f t="shared" si="25"/>
        <v>-5.1971129202635032E-2</v>
      </c>
      <c r="H125" s="403">
        <f t="shared" si="26"/>
        <v>1.051971129202635</v>
      </c>
      <c r="I125" s="403">
        <f t="shared" si="18"/>
        <v>0.52391249841004572</v>
      </c>
      <c r="J125" s="375">
        <f t="shared" si="19"/>
        <v>0.47608750158995428</v>
      </c>
      <c r="L125" s="385">
        <v>-0.52499999999999991</v>
      </c>
      <c r="M125" s="401">
        <f t="shared" si="27"/>
        <v>1.0200040147399059E-2</v>
      </c>
      <c r="N125" s="386">
        <f t="shared" si="28"/>
        <v>0.46724683999326844</v>
      </c>
      <c r="O125" s="401">
        <f t="shared" si="29"/>
        <v>0.50884859703286489</v>
      </c>
      <c r="P125" s="386">
        <f t="shared" si="30"/>
        <v>0.41162363995346851</v>
      </c>
      <c r="Q125" s="403">
        <f t="shared" si="33"/>
        <v>-1.3883160811788196E-3</v>
      </c>
      <c r="R125" s="403">
        <f t="shared" si="34"/>
        <v>0.52391249841004572</v>
      </c>
      <c r="S125" s="371">
        <f t="shared" si="35"/>
        <v>-5.1971129202635059E-2</v>
      </c>
      <c r="T125" s="403">
        <f t="shared" si="36"/>
        <v>0.52944694687376814</v>
      </c>
      <c r="U125" s="610">
        <f t="shared" si="37"/>
        <v>0.47055305312623186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0.4881594845856117</v>
      </c>
      <c r="C126" s="386">
        <f t="shared" si="23"/>
        <v>0.4881594845856117</v>
      </c>
      <c r="D126" s="401">
        <f t="shared" si="24"/>
        <v>1.1837488923193973E-2</v>
      </c>
      <c r="E126" s="386">
        <f t="shared" si="38"/>
        <v>0.43457793232904346</v>
      </c>
      <c r="F126" s="401">
        <f t="shared" si="21"/>
        <v>0.55312860628247407</v>
      </c>
      <c r="G126" s="403">
        <f t="shared" si="25"/>
        <v>-5.1517442907858264E-2</v>
      </c>
      <c r="H126" s="403">
        <f t="shared" si="26"/>
        <v>1.0515174429078582</v>
      </c>
      <c r="I126" s="403">
        <f t="shared" si="18"/>
        <v>0.55312860628247407</v>
      </c>
      <c r="J126" s="375">
        <f t="shared" si="19"/>
        <v>0.44687139371752593</v>
      </c>
      <c r="L126" s="385">
        <v>-0.5</v>
      </c>
      <c r="M126" s="401">
        <f t="shared" si="27"/>
        <v>1.1837488923193973E-2</v>
      </c>
      <c r="N126" s="386">
        <f t="shared" si="28"/>
        <v>0.4881594845856117</v>
      </c>
      <c r="O126" s="401">
        <f t="shared" si="29"/>
        <v>0.4881594845856117</v>
      </c>
      <c r="P126" s="386">
        <f t="shared" si="30"/>
        <v>0.43457793232904346</v>
      </c>
      <c r="Q126" s="403">
        <f t="shared" si="33"/>
        <v>-1.6107516348792417E-3</v>
      </c>
      <c r="R126" s="403">
        <f t="shared" si="34"/>
        <v>0.55312860628247407</v>
      </c>
      <c r="S126" s="371">
        <f t="shared" si="35"/>
        <v>-5.1517442907858264E-2</v>
      </c>
      <c r="T126" s="403">
        <f t="shared" si="36"/>
        <v>0.49999958826026347</v>
      </c>
      <c r="U126" s="610">
        <f t="shared" si="37"/>
        <v>0.50000041173973653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0.50884859703286534</v>
      </c>
      <c r="C127" s="386">
        <f t="shared" si="23"/>
        <v>0.46724683999326805</v>
      </c>
      <c r="D127" s="401">
        <f t="shared" si="24"/>
        <v>1.0200040147399059E-2</v>
      </c>
      <c r="E127" s="386">
        <f t="shared" si="38"/>
        <v>0.41162363995346807</v>
      </c>
      <c r="F127" s="401">
        <f t="shared" si="21"/>
        <v>0.52391249841004517</v>
      </c>
      <c r="G127" s="403">
        <f t="shared" si="25"/>
        <v>-5.0749049983836413E-2</v>
      </c>
      <c r="H127" s="403">
        <f t="shared" si="26"/>
        <v>1.0507490499838363</v>
      </c>
      <c r="I127" s="403">
        <f t="shared" si="18"/>
        <v>0.58206023194261181</v>
      </c>
      <c r="J127" s="375">
        <f t="shared" si="19"/>
        <v>0.41793976805738819</v>
      </c>
      <c r="L127" s="385">
        <v>-0.47499999999999964</v>
      </c>
      <c r="M127" s="401">
        <f t="shared" si="27"/>
        <v>1.3698261793450572E-2</v>
      </c>
      <c r="N127" s="386">
        <f t="shared" si="28"/>
        <v>0.50884859703286534</v>
      </c>
      <c r="O127" s="401">
        <f t="shared" si="29"/>
        <v>0.46724683999326805</v>
      </c>
      <c r="P127" s="386">
        <f t="shared" si="30"/>
        <v>0.45730871485501506</v>
      </c>
      <c r="Q127" s="403">
        <f t="shared" si="33"/>
        <v>-1.8633832290612265E-3</v>
      </c>
      <c r="R127" s="403">
        <f t="shared" si="34"/>
        <v>0.58206023194261203</v>
      </c>
      <c r="S127" s="371">
        <f t="shared" si="35"/>
        <v>-5.0749049983836413E-2</v>
      </c>
      <c r="T127" s="403">
        <f t="shared" si="36"/>
        <v>0.47055220127028563</v>
      </c>
      <c r="U127" s="610">
        <f t="shared" si="37"/>
        <v>0.52944779872971437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0.52921843279698522</v>
      </c>
      <c r="C128" s="386">
        <f t="shared" si="23"/>
        <v>0.4462048981893646</v>
      </c>
      <c r="D128" s="401">
        <f t="shared" si="24"/>
        <v>8.7637235112341116E-3</v>
      </c>
      <c r="E128" s="386">
        <f t="shared" si="38"/>
        <v>0.38855271117903173</v>
      </c>
      <c r="F128" s="401">
        <f t="shared" si="21"/>
        <v>0.49454793631584293</v>
      </c>
      <c r="G128" s="403">
        <f t="shared" si="25"/>
        <v>-4.9707043482307152E-2</v>
      </c>
      <c r="H128" s="403">
        <f t="shared" si="26"/>
        <v>1.0497070434823073</v>
      </c>
      <c r="I128" s="403">
        <f t="shared" si="18"/>
        <v>0.61056942757249377</v>
      </c>
      <c r="J128" s="375">
        <f t="shared" si="19"/>
        <v>0.38943057242750623</v>
      </c>
      <c r="L128" s="385">
        <v>-0.44999999999999973</v>
      </c>
      <c r="M128" s="401">
        <f t="shared" si="27"/>
        <v>1.5806048663459582E-2</v>
      </c>
      <c r="N128" s="386">
        <f t="shared" si="28"/>
        <v>0.52921843279698522</v>
      </c>
      <c r="O128" s="401">
        <f t="shared" si="29"/>
        <v>0.4462048981893646</v>
      </c>
      <c r="P128" s="386">
        <f t="shared" si="30"/>
        <v>0.47970760572501858</v>
      </c>
      <c r="Q128" s="403">
        <f t="shared" si="33"/>
        <v>-2.1493697476056739E-3</v>
      </c>
      <c r="R128" s="403">
        <f t="shared" si="34"/>
        <v>0.61056942757249399</v>
      </c>
      <c r="S128" s="371">
        <f t="shared" si="35"/>
        <v>-4.9707043482307131E-2</v>
      </c>
      <c r="T128" s="403">
        <f t="shared" si="36"/>
        <v>0.44128698565741886</v>
      </c>
      <c r="U128" s="610">
        <f t="shared" si="37"/>
        <v>0.55871301434258114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0.54917246588609514</v>
      </c>
      <c r="C129" s="386">
        <f t="shared" si="23"/>
        <v>0.42512567914788957</v>
      </c>
      <c r="D129" s="401">
        <f t="shared" si="24"/>
        <v>7.5078637605733856E-3</v>
      </c>
      <c r="E129" s="386">
        <f t="shared" si="38"/>
        <v>0.36546972570512082</v>
      </c>
      <c r="F129" s="401">
        <f t="shared" si="21"/>
        <v>0.46516802851519634</v>
      </c>
      <c r="G129" s="403">
        <f t="shared" si="25"/>
        <v>-4.8430285172171066E-2</v>
      </c>
      <c r="H129" s="403">
        <f t="shared" si="26"/>
        <v>1.048430285172171</v>
      </c>
      <c r="I129" s="403">
        <f t="shared" si="18"/>
        <v>0.63851735425534617</v>
      </c>
      <c r="J129" s="375">
        <f t="shared" si="19"/>
        <v>0.36148264574465383</v>
      </c>
      <c r="L129" s="385">
        <v>-0.42499999999999982</v>
      </c>
      <c r="M129" s="401">
        <f t="shared" si="27"/>
        <v>1.8185995354016549E-2</v>
      </c>
      <c r="N129" s="386">
        <f t="shared" si="28"/>
        <v>0.54917246588609514</v>
      </c>
      <c r="O129" s="401">
        <f t="shared" si="29"/>
        <v>0.42512567914788957</v>
      </c>
      <c r="P129" s="386">
        <f t="shared" si="30"/>
        <v>0.50166552302086542</v>
      </c>
      <c r="Q129" s="403">
        <f t="shared" si="33"/>
        <v>-2.4720503237009514E-3</v>
      </c>
      <c r="R129" s="403">
        <f t="shared" si="34"/>
        <v>0.63851735425534617</v>
      </c>
      <c r="S129" s="371">
        <f t="shared" si="35"/>
        <v>-4.8430285172171066E-2</v>
      </c>
      <c r="T129" s="403">
        <f t="shared" si="36"/>
        <v>0.41238498124052581</v>
      </c>
      <c r="U129" s="610">
        <f t="shared" si="37"/>
        <v>0.58761501875947419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0.5686141312248133</v>
      </c>
      <c r="C130" s="386">
        <f t="shared" si="23"/>
        <v>0.40409831377814759</v>
      </c>
      <c r="D130" s="401">
        <f t="shared" si="24"/>
        <v>6.4133004056799447E-3</v>
      </c>
      <c r="E130" s="386">
        <f t="shared" si="38"/>
        <v>0.34247621602693618</v>
      </c>
      <c r="F130" s="401">
        <f t="shared" si="21"/>
        <v>0.43590200505727472</v>
      </c>
      <c r="G130" s="403">
        <f t="shared" si="25"/>
        <v>-4.6955315805236965E-2</v>
      </c>
      <c r="H130" s="403">
        <f t="shared" si="26"/>
        <v>1.0469553158052369</v>
      </c>
      <c r="I130" s="403">
        <f t="shared" si="18"/>
        <v>0.66576532805594424</v>
      </c>
      <c r="J130" s="375">
        <f t="shared" si="19"/>
        <v>0.33423467194405576</v>
      </c>
      <c r="L130" s="385">
        <v>-0.39999999999999991</v>
      </c>
      <c r="M130" s="401">
        <f t="shared" si="27"/>
        <v>2.0864635793030051E-2</v>
      </c>
      <c r="N130" s="386">
        <f t="shared" si="28"/>
        <v>0.5686141312248133</v>
      </c>
      <c r="O130" s="401">
        <f t="shared" si="29"/>
        <v>0.40409831377814759</v>
      </c>
      <c r="P130" s="386">
        <f t="shared" si="30"/>
        <v>0.52307350658910756</v>
      </c>
      <c r="Q130" s="403">
        <f t="shared" si="33"/>
        <v>-2.834930851282487E-3</v>
      </c>
      <c r="R130" s="403">
        <f t="shared" si="34"/>
        <v>0.66576532805594424</v>
      </c>
      <c r="S130" s="371">
        <f t="shared" si="35"/>
        <v>-4.6955315805237006E-2</v>
      </c>
      <c r="T130" s="403">
        <f t="shared" si="36"/>
        <v>0.3840249186005753</v>
      </c>
      <c r="U130" s="610">
        <f t="shared" si="37"/>
        <v>0.6159750813994247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0.58744757271758985</v>
      </c>
      <c r="C131" s="386">
        <f t="shared" si="23"/>
        <v>0.38320840922495725</v>
      </c>
      <c r="D131" s="401">
        <f t="shared" si="24"/>
        <v>5.462367739675289E-3</v>
      </c>
      <c r="E131" s="386">
        <f t="shared" si="38"/>
        <v>0.31966995471171167</v>
      </c>
      <c r="F131" s="401">
        <f t="shared" si="21"/>
        <v>0.40687431037384414</v>
      </c>
      <c r="G131" s="403">
        <f t="shared" si="25"/>
        <v>-4.5316293771262665E-2</v>
      </c>
      <c r="H131" s="403">
        <f t="shared" si="26"/>
        <v>1.0453162937712626</v>
      </c>
      <c r="I131" s="403">
        <f t="shared" ref="I131:I146" si="39">F91</f>
        <v>0.69217587180235296</v>
      </c>
      <c r="J131" s="375">
        <f t="shared" ref="J131:J146" si="40">1-I131</f>
        <v>0.30782412819764704</v>
      </c>
      <c r="L131" s="385">
        <v>-0.375</v>
      </c>
      <c r="M131" s="401">
        <f t="shared" si="27"/>
        <v>2.3869796126453735E-2</v>
      </c>
      <c r="N131" s="386">
        <f t="shared" si="28"/>
        <v>0.58744757271758985</v>
      </c>
      <c r="O131" s="401">
        <f t="shared" si="29"/>
        <v>0.38320840922495725</v>
      </c>
      <c r="P131" s="386">
        <f t="shared" si="30"/>
        <v>0.54382354439702141</v>
      </c>
      <c r="Q131" s="403">
        <f t="shared" si="33"/>
        <v>-3.241665793854234E-3</v>
      </c>
      <c r="R131" s="403">
        <f t="shared" si="34"/>
        <v>0.69217587180235296</v>
      </c>
      <c r="S131" s="371">
        <f t="shared" si="35"/>
        <v>-4.5316293771262665E-2</v>
      </c>
      <c r="T131" s="403">
        <f t="shared" si="36"/>
        <v>0.35638208776276392</v>
      </c>
      <c r="U131" s="610">
        <f t="shared" si="37"/>
        <v>0.64361791223723608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0.60557838868748237</v>
      </c>
      <c r="C132" s="386">
        <f t="shared" si="23"/>
        <v>0.36253746125387676</v>
      </c>
      <c r="D132" s="401">
        <f t="shared" si="24"/>
        <v>4.6388594370908032E-3</v>
      </c>
      <c r="E132" s="386">
        <f t="shared" si="38"/>
        <v>0.29714429069367487</v>
      </c>
      <c r="F132" s="401">
        <f t="shared" si="21"/>
        <v>0.37820375851883159</v>
      </c>
      <c r="G132" s="403">
        <f t="shared" si="25"/>
        <v>-4.3544959840399855E-2</v>
      </c>
      <c r="H132" s="403">
        <f t="shared" si="26"/>
        <v>1.0435449598403999</v>
      </c>
      <c r="I132" s="403">
        <f t="shared" si="39"/>
        <v>0.71761376121449405</v>
      </c>
      <c r="J132" s="375">
        <f t="shared" si="40"/>
        <v>0.28238623878550595</v>
      </c>
      <c r="L132" s="385">
        <v>-0.34999999999999964</v>
      </c>
      <c r="M132" s="401">
        <f t="shared" si="27"/>
        <v>2.7230468699338151E-2</v>
      </c>
      <c r="N132" s="386">
        <f t="shared" si="28"/>
        <v>0.60557838868748237</v>
      </c>
      <c r="O132" s="401">
        <f t="shared" si="29"/>
        <v>0.36253746125387676</v>
      </c>
      <c r="P132" s="386">
        <f t="shared" si="30"/>
        <v>0.56380939444705069</v>
      </c>
      <c r="Q132" s="403">
        <f t="shared" si="33"/>
        <v>-3.6960348586510261E-3</v>
      </c>
      <c r="R132" s="403">
        <f t="shared" si="34"/>
        <v>0.71761376121449416</v>
      </c>
      <c r="S132" s="371">
        <f t="shared" si="35"/>
        <v>-4.3544959840399855E-2</v>
      </c>
      <c r="T132" s="403">
        <f t="shared" si="36"/>
        <v>0.32962723348455669</v>
      </c>
      <c r="U132" s="610">
        <f t="shared" si="37"/>
        <v>0.67037276651544331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0.62291436672520728</v>
      </c>
      <c r="C133" s="386">
        <f t="shared" si="23"/>
        <v>0.34216232075440745</v>
      </c>
      <c r="D133" s="401">
        <f t="shared" si="24"/>
        <v>3.9279802901447947E-3</v>
      </c>
      <c r="E133" s="386">
        <f t="shared" si="38"/>
        <v>0.27498754220018995</v>
      </c>
      <c r="F133" s="401">
        <f t="shared" si="21"/>
        <v>0.35000276048777357</v>
      </c>
      <c r="G133" s="403">
        <f t="shared" si="25"/>
        <v>-4.1670625690237537E-2</v>
      </c>
      <c r="H133" s="403">
        <f t="shared" si="26"/>
        <v>1.0416706256902375</v>
      </c>
      <c r="I133" s="403">
        <f t="shared" si="39"/>
        <v>0.7419470545157536</v>
      </c>
      <c r="J133" s="375">
        <f t="shared" si="40"/>
        <v>0.2580529454842464</v>
      </c>
      <c r="L133" s="385">
        <v>-0.32499999999999973</v>
      </c>
      <c r="M133" s="401">
        <f t="shared" si="27"/>
        <v>3.0976654195087827E-2</v>
      </c>
      <c r="N133" s="386">
        <f t="shared" si="28"/>
        <v>0.62291436672520728</v>
      </c>
      <c r="O133" s="401">
        <f t="shared" si="29"/>
        <v>0.34216232075440745</v>
      </c>
      <c r="P133" s="386">
        <f t="shared" si="30"/>
        <v>0.58292739371432645</v>
      </c>
      <c r="Q133" s="403">
        <f t="shared" si="33"/>
        <v>-4.2019141298215452E-3</v>
      </c>
      <c r="R133" s="403">
        <f t="shared" si="34"/>
        <v>0.74194705451575382</v>
      </c>
      <c r="S133" s="371">
        <f t="shared" si="35"/>
        <v>-4.1670625690237578E-2</v>
      </c>
      <c r="T133" s="403">
        <f t="shared" si="36"/>
        <v>0.3039254853043053</v>
      </c>
      <c r="U133" s="610">
        <f t="shared" si="37"/>
        <v>0.6960745146956947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0.63936620045849446</v>
      </c>
      <c r="C134" s="386">
        <f t="shared" si="23"/>
        <v>0.32215472058825034</v>
      </c>
      <c r="D134" s="401">
        <f t="shared" si="24"/>
        <v>3.3162875292462313E-3</v>
      </c>
      <c r="E134" s="386">
        <f t="shared" si="38"/>
        <v>0.25328245307663522</v>
      </c>
      <c r="F134" s="401">
        <f t="shared" si="21"/>
        <v>0.32237663223085483</v>
      </c>
      <c r="G134" s="403">
        <f t="shared" si="25"/>
        <v>-3.9720183947226304E-2</v>
      </c>
      <c r="H134" s="403">
        <f t="shared" si="26"/>
        <v>1.0397201839472263</v>
      </c>
      <c r="I134" s="403">
        <f t="shared" si="39"/>
        <v>0.76504809532166052</v>
      </c>
      <c r="J134" s="375">
        <f t="shared" si="40"/>
        <v>0.23495190467833948</v>
      </c>
      <c r="L134" s="385">
        <v>-0.29999999999999982</v>
      </c>
      <c r="M134" s="401">
        <f t="shared" si="27"/>
        <v>3.5139170638245565E-2</v>
      </c>
      <c r="N134" s="386">
        <f t="shared" si="28"/>
        <v>0.63936620045849446</v>
      </c>
      <c r="O134" s="401">
        <f t="shared" si="29"/>
        <v>0.32215472058825034</v>
      </c>
      <c r="P134" s="386">
        <f t="shared" si="30"/>
        <v>0.60107724608871782</v>
      </c>
      <c r="Q134" s="403">
        <f t="shared" si="33"/>
        <v>-4.7632412896850959E-3</v>
      </c>
      <c r="R134" s="403">
        <f t="shared" si="34"/>
        <v>0.76504809532166052</v>
      </c>
      <c r="S134" s="371">
        <f t="shared" si="35"/>
        <v>-3.9720183947226304E-2</v>
      </c>
      <c r="T134" s="403">
        <f t="shared" si="36"/>
        <v>0.27943532991525089</v>
      </c>
      <c r="U134" s="610">
        <f t="shared" si="37"/>
        <v>0.72056467008474911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0.65484818132602429</v>
      </c>
      <c r="C135" s="386">
        <f t="shared" si="23"/>
        <v>0.30258086806201007</v>
      </c>
      <c r="D135" s="401">
        <f t="shared" si="24"/>
        <v>2.7916240277952031E-3</v>
      </c>
      <c r="E135" s="386">
        <f t="shared" si="38"/>
        <v>0.23210571828403956</v>
      </c>
      <c r="F135" s="401">
        <f t="shared" si="21"/>
        <v>0.29542299070868683</v>
      </c>
      <c r="G135" s="403">
        <f t="shared" si="25"/>
        <v>-3.7718137530290477E-2</v>
      </c>
      <c r="H135" s="403">
        <f t="shared" si="26"/>
        <v>1.0377181375302904</v>
      </c>
      <c r="I135" s="403">
        <f t="shared" si="39"/>
        <v>0.78679447939224578</v>
      </c>
      <c r="J135" s="375">
        <f t="shared" si="40"/>
        <v>0.21320552060775422</v>
      </c>
      <c r="L135" s="385">
        <v>-0.27499999999999991</v>
      </c>
      <c r="M135" s="401">
        <f t="shared" si="27"/>
        <v>3.9749428461633596E-2</v>
      </c>
      <c r="N135" s="386">
        <f t="shared" si="28"/>
        <v>0.65484818132602429</v>
      </c>
      <c r="O135" s="401">
        <f t="shared" si="29"/>
        <v>0.30258086806201007</v>
      </c>
      <c r="P135" s="386">
        <f t="shared" si="30"/>
        <v>0.61816278192557161</v>
      </c>
      <c r="Q135" s="403">
        <f t="shared" si="33"/>
        <v>-5.3839746021990282E-3</v>
      </c>
      <c r="R135" s="403">
        <f t="shared" si="34"/>
        <v>0.78679447939224578</v>
      </c>
      <c r="S135" s="371">
        <f t="shared" si="35"/>
        <v>-3.7718137530290421E-2</v>
      </c>
      <c r="T135" s="403">
        <f t="shared" si="36"/>
        <v>0.25630763274024371</v>
      </c>
      <c r="U135" s="610">
        <f t="shared" si="37"/>
        <v>0.74369236725975629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0.66927885908773344</v>
      </c>
      <c r="C136" s="386">
        <f t="shared" si="23"/>
        <v>0.28350110723633315</v>
      </c>
      <c r="D136" s="401">
        <f t="shared" si="24"/>
        <v>2.3430455177165799E-3</v>
      </c>
      <c r="E136" s="386">
        <f t="shared" si="38"/>
        <v>0.21152758322531423</v>
      </c>
      <c r="F136" s="401">
        <f t="shared" si="21"/>
        <v>0.26923124391675118</v>
      </c>
      <c r="G136" s="403">
        <f t="shared" si="25"/>
        <v>-3.5686646160628901E-2</v>
      </c>
      <c r="H136" s="403">
        <f t="shared" si="26"/>
        <v>1.0356866461606289</v>
      </c>
      <c r="I136" s="403">
        <f t="shared" si="39"/>
        <v>0.8070699767267473</v>
      </c>
      <c r="J136" s="375">
        <f t="shared" si="40"/>
        <v>0.1929300232732527</v>
      </c>
      <c r="L136" s="385">
        <v>-0.25</v>
      </c>
      <c r="M136" s="401">
        <f t="shared" si="27"/>
        <v>4.4839171408308232E-2</v>
      </c>
      <c r="N136" s="386">
        <f t="shared" si="28"/>
        <v>0.66927885908773344</v>
      </c>
      <c r="O136" s="401">
        <f t="shared" si="29"/>
        <v>0.28350110723633315</v>
      </c>
      <c r="P136" s="386">
        <f t="shared" si="30"/>
        <v>0.63409268251015816</v>
      </c>
      <c r="Q136" s="403">
        <f t="shared" si="33"/>
        <v>-6.0680453873915765E-3</v>
      </c>
      <c r="R136" s="403">
        <f t="shared" si="34"/>
        <v>0.8070699767267473</v>
      </c>
      <c r="S136" s="371">
        <f t="shared" si="35"/>
        <v>-3.5686646160628901E-2</v>
      </c>
      <c r="T136" s="403">
        <f t="shared" si="36"/>
        <v>0.23468471482127318</v>
      </c>
      <c r="U136" s="610">
        <f t="shared" si="37"/>
        <v>0.76531528517872682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0.68258166549734167</v>
      </c>
      <c r="C137" s="386">
        <f t="shared" si="23"/>
        <v>0.26496965412252205</v>
      </c>
      <c r="D137" s="401">
        <f t="shared" si="24"/>
        <v>1.9607437490547497E-3</v>
      </c>
      <c r="E137" s="386">
        <f t="shared" si="38"/>
        <v>0.19161152034128437</v>
      </c>
      <c r="F137" s="401">
        <f t="shared" si="21"/>
        <v>0.2438821792584551</v>
      </c>
      <c r="G137" s="403">
        <f t="shared" si="25"/>
        <v>-3.3645587989816012E-2</v>
      </c>
      <c r="H137" s="403">
        <f t="shared" si="26"/>
        <v>1.0336455879898161</v>
      </c>
      <c r="I137" s="403">
        <f t="shared" si="39"/>
        <v>0.82576540143419219</v>
      </c>
      <c r="J137" s="375">
        <f t="shared" si="40"/>
        <v>0.17423459856580781</v>
      </c>
      <c r="L137" s="385">
        <v>-0.22499999999999964</v>
      </c>
      <c r="M137" s="401">
        <f t="shared" si="27"/>
        <v>5.0440183675631356E-2</v>
      </c>
      <c r="N137" s="386">
        <f t="shared" si="28"/>
        <v>0.68258166549734167</v>
      </c>
      <c r="O137" s="401">
        <f t="shared" si="29"/>
        <v>0.26496965412252205</v>
      </c>
      <c r="P137" s="386">
        <f t="shared" si="30"/>
        <v>0.64878116349106341</v>
      </c>
      <c r="Q137" s="403">
        <f t="shared" si="33"/>
        <v>-6.8193037792200015E-3</v>
      </c>
      <c r="R137" s="403">
        <f t="shared" si="34"/>
        <v>0.8257654014341923</v>
      </c>
      <c r="S137" s="371">
        <f t="shared" si="35"/>
        <v>-3.3645587989816012E-2</v>
      </c>
      <c r="T137" s="403">
        <f t="shared" si="36"/>
        <v>0.2146994903348437</v>
      </c>
      <c r="U137" s="610">
        <f t="shared" si="37"/>
        <v>0.7853005096651563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0.69468549627719256</v>
      </c>
      <c r="C138" s="386">
        <f t="shared" si="23"/>
        <v>0.24703440659238113</v>
      </c>
      <c r="D138" s="401">
        <f t="shared" si="24"/>
        <v>1.6359673215520232E-3</v>
      </c>
      <c r="E138" s="386">
        <f t="shared" si="38"/>
        <v>0.17241398513791181</v>
      </c>
      <c r="F138" s="401">
        <f t="shared" si="21"/>
        <v>0.21944765301780794</v>
      </c>
      <c r="G138" s="403">
        <f t="shared" si="25"/>
        <v>-3.1612634393201645E-2</v>
      </c>
      <c r="H138" s="403">
        <f t="shared" si="26"/>
        <v>1.0316126343932017</v>
      </c>
      <c r="I138" s="403">
        <f t="shared" si="39"/>
        <v>0.84277942279488671</v>
      </c>
      <c r="J138" s="375">
        <f t="shared" si="40"/>
        <v>0.15722057720511329</v>
      </c>
      <c r="L138" s="625">
        <v>-0.19999999999999973</v>
      </c>
      <c r="M138" s="626">
        <f t="shared" si="27"/>
        <v>5.658396440324398E-2</v>
      </c>
      <c r="N138" s="627">
        <f t="shared" si="28"/>
        <v>0.69468549627719256</v>
      </c>
      <c r="O138" s="626">
        <f t="shared" si="29"/>
        <v>0.24703440659238113</v>
      </c>
      <c r="P138" s="627">
        <f t="shared" si="30"/>
        <v>0.66214861210889331</v>
      </c>
      <c r="Q138" s="628">
        <f t="shared" si="33"/>
        <v>-7.6414576314673332E-3</v>
      </c>
      <c r="R138" s="628">
        <f t="shared" si="34"/>
        <v>0.84277942279488693</v>
      </c>
      <c r="S138" s="629">
        <f t="shared" si="35"/>
        <v>-3.1612634393201604E-2</v>
      </c>
      <c r="T138" s="628">
        <f t="shared" si="36"/>
        <v>0.19647466922978196</v>
      </c>
      <c r="U138" s="630">
        <f t="shared" si="37"/>
        <v>0.80352533077021804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0.70552524724508148</v>
      </c>
      <c r="C139" s="386">
        <f t="shared" si="23"/>
        <v>0.22973682956862584</v>
      </c>
      <c r="D139" s="401">
        <f t="shared" si="24"/>
        <v>1.3609417049580963E-3</v>
      </c>
      <c r="E139" s="386">
        <f t="shared" si="38"/>
        <v>0.15398425249426509</v>
      </c>
      <c r="F139" s="401">
        <f t="shared" si="21"/>
        <v>0.19599038201302885</v>
      </c>
      <c r="G139" s="403">
        <f t="shared" si="25"/>
        <v>-2.9603336073230724E-2</v>
      </c>
      <c r="H139" s="403">
        <f t="shared" si="26"/>
        <v>1.0296033360732306</v>
      </c>
      <c r="I139" s="403">
        <f t="shared" si="39"/>
        <v>0.85801931190173564</v>
      </c>
      <c r="J139" s="375">
        <f t="shared" si="40"/>
        <v>0.14198068809826436</v>
      </c>
      <c r="L139" s="385">
        <v>-0.17499999999999982</v>
      </c>
      <c r="M139" s="401">
        <f t="shared" si="27"/>
        <v>6.3301371346497048E-2</v>
      </c>
      <c r="N139" s="386">
        <f t="shared" si="28"/>
        <v>0.70552524724508148</v>
      </c>
      <c r="O139" s="401">
        <f t="shared" si="29"/>
        <v>0.22973682956862584</v>
      </c>
      <c r="P139" s="386">
        <f t="shared" si="30"/>
        <v>0.67412217381182216</v>
      </c>
      <c r="Q139" s="403">
        <f t="shared" si="33"/>
        <v>-8.5380045159803401E-3</v>
      </c>
      <c r="R139" s="403">
        <f t="shared" si="34"/>
        <v>0.85801931190173564</v>
      </c>
      <c r="S139" s="371">
        <f t="shared" si="35"/>
        <v>-2.9603336073230724E-2</v>
      </c>
      <c r="T139" s="403">
        <f t="shared" si="36"/>
        <v>0.1801220286874754</v>
      </c>
      <c r="U139" s="610">
        <f t="shared" si="37"/>
        <v>0.8198779713125246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0.71504230112533573</v>
      </c>
      <c r="C140" s="386">
        <f t="shared" si="23"/>
        <v>0.21311191480377284</v>
      </c>
      <c r="D140" s="401">
        <f t="shared" si="24"/>
        <v>1.1287897536053637E-3</v>
      </c>
      <c r="E140" s="386">
        <f t="shared" si="38"/>
        <v>0.13636433279086366</v>
      </c>
      <c r="F140" s="401">
        <f t="shared" si="21"/>
        <v>0.17356383684512502</v>
      </c>
      <c r="G140" s="403">
        <f t="shared" si="25"/>
        <v>-2.7631218714762051E-2</v>
      </c>
      <c r="H140" s="403">
        <f t="shared" si="26"/>
        <v>1.027631218714762</v>
      </c>
      <c r="I140" s="403">
        <f t="shared" si="39"/>
        <v>0.87140161920583559</v>
      </c>
      <c r="J140" s="375">
        <f t="shared" si="40"/>
        <v>0.12859838079416441</v>
      </c>
      <c r="L140" s="385">
        <v>-0.14999999999999991</v>
      </c>
      <c r="M140" s="401">
        <f t="shared" si="27"/>
        <v>7.0622236347060885E-2</v>
      </c>
      <c r="N140" s="386">
        <f t="shared" si="28"/>
        <v>0.71504230112533573</v>
      </c>
      <c r="O140" s="401">
        <f t="shared" si="29"/>
        <v>0.21311191480377284</v>
      </c>
      <c r="P140" s="386">
        <f t="shared" si="30"/>
        <v>0.6846362845845303</v>
      </c>
      <c r="Q140" s="403">
        <f t="shared" si="33"/>
        <v>-9.5121568437223428E-3</v>
      </c>
      <c r="R140" s="403">
        <f t="shared" si="34"/>
        <v>0.87140161920583559</v>
      </c>
      <c r="S140" s="371">
        <f t="shared" si="35"/>
        <v>-2.7631218714762023E-2</v>
      </c>
      <c r="T140" s="403">
        <f t="shared" si="36"/>
        <v>0.16574175635264876</v>
      </c>
      <c r="U140" s="610">
        <f t="shared" si="37"/>
        <v>0.83425824364735124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0.72318496221335415</v>
      </c>
      <c r="C141" s="386">
        <f t="shared" si="23"/>
        <v>0.19718821332680458</v>
      </c>
      <c r="D141" s="401">
        <f t="shared" si="24"/>
        <v>9.3345381445747444E-4</v>
      </c>
      <c r="E141" s="386">
        <f t="shared" si="38"/>
        <v>0.11958896612325268</v>
      </c>
      <c r="F141" s="401">
        <f t="shared" si="21"/>
        <v>0.15221223453295901</v>
      </c>
      <c r="G141" s="403">
        <f t="shared" si="25"/>
        <v>-2.5707886529838742E-2</v>
      </c>
      <c r="H141" s="403">
        <f t="shared" si="26"/>
        <v>1.0257078865298388</v>
      </c>
      <c r="I141" s="403">
        <f t="shared" si="39"/>
        <v>0.88285277916223015</v>
      </c>
      <c r="J141" s="375">
        <f t="shared" si="40"/>
        <v>0.11714722083776985</v>
      </c>
      <c r="L141" s="385">
        <v>-0.125</v>
      </c>
      <c r="M141" s="401">
        <f t="shared" si="27"/>
        <v>7.8574955995767914E-2</v>
      </c>
      <c r="N141" s="386">
        <f t="shared" si="28"/>
        <v>0.72318496221335415</v>
      </c>
      <c r="O141" s="401">
        <f t="shared" si="29"/>
        <v>0.19718821332680458</v>
      </c>
      <c r="P141" s="386">
        <f t="shared" si="30"/>
        <v>0.69363314600174242</v>
      </c>
      <c r="Q141" s="403">
        <f t="shared" si="33"/>
        <v>-1.0566760230528414E-2</v>
      </c>
      <c r="R141" s="403">
        <f t="shared" si="34"/>
        <v>0.88285277916223015</v>
      </c>
      <c r="S141" s="371">
        <f t="shared" si="35"/>
        <v>-2.5707886529838742E-2</v>
      </c>
      <c r="T141" s="403">
        <f t="shared" si="36"/>
        <v>0.15342186759813692</v>
      </c>
      <c r="U141" s="610">
        <f t="shared" si="37"/>
        <v>0.84657813240186308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0.72990883663963069</v>
      </c>
      <c r="C142" s="386">
        <f t="shared" si="23"/>
        <v>0.18198793746963182</v>
      </c>
      <c r="D142" s="401">
        <f t="shared" si="24"/>
        <v>7.6962033045419043E-4</v>
      </c>
      <c r="E142" s="386">
        <f t="shared" si="38"/>
        <v>0.10368569165773445</v>
      </c>
      <c r="F142" s="401">
        <f t="shared" si="21"/>
        <v>0.13197062678887461</v>
      </c>
      <c r="G142" s="403">
        <f t="shared" si="25"/>
        <v>-2.3843132121664161E-2</v>
      </c>
      <c r="H142" s="403">
        <f t="shared" si="26"/>
        <v>1.0238431321216641</v>
      </c>
      <c r="I142" s="403">
        <f t="shared" si="39"/>
        <v>0.89230963895907378</v>
      </c>
      <c r="J142" s="375">
        <f t="shared" si="40"/>
        <v>0.10769036104092622</v>
      </c>
      <c r="L142" s="617">
        <v>-9.9999999999999645E-2</v>
      </c>
      <c r="M142" s="618">
        <f t="shared" si="27"/>
        <v>8.7186061660033343E-2</v>
      </c>
      <c r="N142" s="619">
        <f t="shared" si="28"/>
        <v>0.72990883663963069</v>
      </c>
      <c r="O142" s="618">
        <f t="shared" si="29"/>
        <v>0.18198793746963182</v>
      </c>
      <c r="P142" s="619">
        <f t="shared" si="30"/>
        <v>0.70106314063618957</v>
      </c>
      <c r="Q142" s="620">
        <f t="shared" si="33"/>
        <v>-1.1704205324774248E-2</v>
      </c>
      <c r="R142" s="620">
        <f t="shared" si="34"/>
        <v>0.89230963895907389</v>
      </c>
      <c r="S142" s="621">
        <f t="shared" si="35"/>
        <v>-2.3843132121664161E-2</v>
      </c>
      <c r="T142" s="620">
        <f t="shared" si="36"/>
        <v>0.14323769848736445</v>
      </c>
      <c r="U142" s="622">
        <f t="shared" si="37"/>
        <v>0.85676230151263555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0.73517715648642701</v>
      </c>
      <c r="C143" s="386">
        <f t="shared" si="23"/>
        <v>0.16752712830756733</v>
      </c>
      <c r="D143" s="401">
        <f t="shared" si="24"/>
        <v>6.3264765575538062E-4</v>
      </c>
      <c r="E143" s="386">
        <f t="shared" si="38"/>
        <v>8.867498807387203E-2</v>
      </c>
      <c r="F143" s="401">
        <f t="shared" si="21"/>
        <v>0.11286507877320914</v>
      </c>
      <c r="G143" s="403">
        <f t="shared" si="25"/>
        <v>-2.2045051186509398E-2</v>
      </c>
      <c r="H143" s="403">
        <f t="shared" si="26"/>
        <v>1.0220450511865093</v>
      </c>
      <c r="I143" s="403">
        <f t="shared" si="39"/>
        <v>0.8997199090035678</v>
      </c>
      <c r="J143" s="375">
        <f t="shared" si="40"/>
        <v>0.1002800909964322</v>
      </c>
      <c r="L143" s="385">
        <v>-7.4999999999999734E-2</v>
      </c>
      <c r="M143" s="401">
        <f t="shared" si="27"/>
        <v>9.6479773798757551E-2</v>
      </c>
      <c r="N143" s="386">
        <f t="shared" si="28"/>
        <v>0.73517715648642701</v>
      </c>
      <c r="O143" s="401">
        <f t="shared" si="29"/>
        <v>0.16752712830756733</v>
      </c>
      <c r="P143" s="386">
        <f t="shared" si="30"/>
        <v>0.70688518599301831</v>
      </c>
      <c r="Q143" s="403">
        <f t="shared" si="33"/>
        <v>-1.2926333412058604E-2</v>
      </c>
      <c r="R143" s="403">
        <f t="shared" si="34"/>
        <v>0.8997199090035678</v>
      </c>
      <c r="S143" s="371">
        <f t="shared" si="35"/>
        <v>-2.2045051186509353E-2</v>
      </c>
      <c r="T143" s="403">
        <f t="shared" si="36"/>
        <v>0.13525147559500017</v>
      </c>
      <c r="U143" s="610">
        <f t="shared" si="37"/>
        <v>0.86474852440499983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0.73896104644328031</v>
      </c>
      <c r="C144" s="386">
        <f t="shared" si="23"/>
        <v>0.15381588338455682</v>
      </c>
      <c r="D144" s="401">
        <f t="shared" si="24"/>
        <v>5.1849762883804384E-4</v>
      </c>
      <c r="E144" s="386">
        <f t="shared" si="38"/>
        <v>7.4570480046799115E-2</v>
      </c>
      <c r="F144" s="401">
        <f t="shared" si="21"/>
        <v>9.4912931903938819E-2</v>
      </c>
      <c r="G144" s="403">
        <f t="shared" si="25"/>
        <v>-2.0320160658258118E-2</v>
      </c>
      <c r="H144" s="403">
        <f t="shared" si="26"/>
        <v>1.0203201606582581</v>
      </c>
      <c r="I144" s="403">
        <f t="shared" si="39"/>
        <v>0.90504253342482988</v>
      </c>
      <c r="J144" s="375">
        <f t="shared" si="40"/>
        <v>9.4957466575170124E-2</v>
      </c>
      <c r="L144" s="385">
        <v>-4.9999999999999822E-2</v>
      </c>
      <c r="M144" s="401">
        <f t="shared" si="27"/>
        <v>0.10647754618978716</v>
      </c>
      <c r="N144" s="386">
        <f t="shared" si="28"/>
        <v>0.73896104644328031</v>
      </c>
      <c r="O144" s="401">
        <f t="shared" si="29"/>
        <v>0.15381588338455682</v>
      </c>
      <c r="P144" s="386">
        <f t="shared" si="30"/>
        <v>0.71106702560370527</v>
      </c>
      <c r="Q144" s="403">
        <f t="shared" si="33"/>
        <v>-1.423433621107888E-2</v>
      </c>
      <c r="R144" s="403">
        <f t="shared" si="34"/>
        <v>0.90504253342482988</v>
      </c>
      <c r="S144" s="371">
        <f t="shared" si="35"/>
        <v>-2.0320160658258118E-2</v>
      </c>
      <c r="T144" s="403">
        <f t="shared" si="36"/>
        <v>0.12951196344450711</v>
      </c>
      <c r="U144" s="610">
        <f t="shared" si="37"/>
        <v>0.87048803655549289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0.74123973204710292</v>
      </c>
      <c r="C145" s="386">
        <f t="shared" si="23"/>
        <v>0.14085863876572058</v>
      </c>
      <c r="D145" s="401">
        <f t="shared" si="24"/>
        <v>4.2367129497461464E-4</v>
      </c>
      <c r="E145" s="386">
        <f t="shared" si="38"/>
        <v>6.1379204872191423E-2</v>
      </c>
      <c r="F145" s="401">
        <f t="shared" si="21"/>
        <v>7.812314321560114E-2</v>
      </c>
      <c r="G145" s="403">
        <f t="shared" si="25"/>
        <v>-1.8673518984041945E-2</v>
      </c>
      <c r="H145" s="403">
        <f t="shared" si="26"/>
        <v>1.0186735189840419</v>
      </c>
      <c r="I145" s="403">
        <f t="shared" si="39"/>
        <v>0.90824797933828672</v>
      </c>
      <c r="J145" s="375">
        <f t="shared" si="40"/>
        <v>9.1752020661713285E-2</v>
      </c>
      <c r="L145" s="385">
        <v>-2.4999999999999911E-2</v>
      </c>
      <c r="M145" s="401">
        <f t="shared" si="27"/>
        <v>0.11719760632687171</v>
      </c>
      <c r="N145" s="386">
        <f t="shared" si="28"/>
        <v>0.74123973204710292</v>
      </c>
      <c r="O145" s="401">
        <f t="shared" si="29"/>
        <v>0.14085863876572058</v>
      </c>
      <c r="P145" s="386">
        <f t="shared" si="30"/>
        <v>0.71358545629313386</v>
      </c>
      <c r="Q145" s="403">
        <f t="shared" si="33"/>
        <v>-1.5628650373924722E-2</v>
      </c>
      <c r="R145" s="403">
        <f t="shared" si="34"/>
        <v>0.90824797933828672</v>
      </c>
      <c r="S145" s="371">
        <f t="shared" si="35"/>
        <v>-1.8673518984041914E-2</v>
      </c>
      <c r="T145" s="403">
        <f t="shared" si="36"/>
        <v>0.12605419001967988</v>
      </c>
      <c r="U145" s="610">
        <f t="shared" si="37"/>
        <v>0.87394580998032012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0.74200068884440351</v>
      </c>
      <c r="C146" s="386">
        <f t="shared" si="23"/>
        <v>0.12865449878310276</v>
      </c>
      <c r="D146" s="401">
        <f t="shared" si="24"/>
        <v>3.4514903239069028E-4</v>
      </c>
      <c r="E146" s="386">
        <f t="shared" si="38"/>
        <v>4.9101932643538189E-2</v>
      </c>
      <c r="F146" s="401">
        <f t="shared" si="21"/>
        <v>6.2496692879315523E-2</v>
      </c>
      <c r="G146" s="403">
        <f t="shared" si="25"/>
        <v>-1.7108847301919548E-2</v>
      </c>
      <c r="H146" s="403">
        <f t="shared" si="26"/>
        <v>1.0171088473019196</v>
      </c>
      <c r="I146" s="403">
        <f t="shared" si="39"/>
        <v>0.90931844400618711</v>
      </c>
      <c r="J146" s="375">
        <f t="shared" si="40"/>
        <v>9.068155599381289E-2</v>
      </c>
      <c r="L146" s="633">
        <v>0</v>
      </c>
      <c r="M146" s="634">
        <f t="shared" si="27"/>
        <v>0.12865449878310276</v>
      </c>
      <c r="N146" s="635">
        <f t="shared" si="28"/>
        <v>0.74200068884440351</v>
      </c>
      <c r="O146" s="634">
        <f t="shared" si="29"/>
        <v>0.12865449878310276</v>
      </c>
      <c r="P146" s="635">
        <f t="shared" si="30"/>
        <v>0.71442649093991162</v>
      </c>
      <c r="Q146" s="636">
        <f t="shared" si="33"/>
        <v>-1.7108847301919548E-2</v>
      </c>
      <c r="R146" s="636">
        <f t="shared" si="34"/>
        <v>0.90931844400618711</v>
      </c>
      <c r="S146" s="637">
        <f t="shared" si="35"/>
        <v>-1.7108847301919548E-2</v>
      </c>
      <c r="T146" s="636">
        <f t="shared" si="36"/>
        <v>0.12489925059765195</v>
      </c>
      <c r="U146" s="638">
        <f t="shared" si="37"/>
        <v>0.87510074940234805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0.80352533077021759</v>
      </c>
      <c r="AD146">
        <f ca="1">OFFSET(H106,-AB146,0)</f>
        <v>0.780552346982192</v>
      </c>
    </row>
    <row r="147" spans="1:30">
      <c r="A147" s="385">
        <v>1.0250000000000004</v>
      </c>
      <c r="B147" s="401">
        <f t="shared" si="22"/>
        <v>0.74123973204710281</v>
      </c>
      <c r="C147" s="386">
        <f t="shared" si="23"/>
        <v>0.11719760632687148</v>
      </c>
      <c r="D147" s="401">
        <f t="shared" si="24"/>
        <v>2.8033521672021777E-4</v>
      </c>
      <c r="E147" s="386">
        <f t="shared" si="38"/>
        <v>3.7733532865453244E-2</v>
      </c>
      <c r="F147" s="401">
        <f t="shared" si="21"/>
        <v>4.802705082636155E-2</v>
      </c>
      <c r="G147" s="403"/>
      <c r="H147" s="403"/>
      <c r="I147" s="403"/>
      <c r="J147" s="375"/>
      <c r="L147" s="385">
        <v>2.5000000000000355E-2</v>
      </c>
      <c r="M147" s="401">
        <f t="shared" si="27"/>
        <v>0.14085863876572091</v>
      </c>
      <c r="N147" s="386">
        <f t="shared" si="28"/>
        <v>0.74123973204710281</v>
      </c>
      <c r="O147" s="401">
        <f t="shared" si="29"/>
        <v>0.11719760632687148</v>
      </c>
      <c r="P147" s="386">
        <f t="shared" si="30"/>
        <v>0.71358545629313364</v>
      </c>
      <c r="Q147" s="403">
        <f t="shared" si="33"/>
        <v>-1.8673518984041963E-2</v>
      </c>
      <c r="R147" s="403">
        <f t="shared" si="34"/>
        <v>0.90824797933828638</v>
      </c>
      <c r="S147" s="371">
        <f t="shared" si="35"/>
        <v>-1.5628650373924691E-2</v>
      </c>
      <c r="T147" s="403">
        <f t="shared" si="36"/>
        <v>0.12605419001968032</v>
      </c>
      <c r="U147" s="610">
        <f t="shared" si="37"/>
        <v>0.87394580998031968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0.7389610464432802</v>
      </c>
      <c r="C148" s="386">
        <f t="shared" si="23"/>
        <v>0.106477546189787</v>
      </c>
      <c r="D148" s="401">
        <f t="shared" si="24"/>
        <v>2.2700745610826356E-4</v>
      </c>
      <c r="E148" s="386">
        <f t="shared" si="38"/>
        <v>2.7263380032952211E-2</v>
      </c>
      <c r="F148" s="401">
        <f t="shared" si="21"/>
        <v>3.4700692967442839E-2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0.15381588338455704</v>
      </c>
      <c r="N148" s="386">
        <f t="shared" si="28"/>
        <v>0.7389610464432802</v>
      </c>
      <c r="O148" s="401">
        <f t="shared" si="29"/>
        <v>0.106477546189787</v>
      </c>
      <c r="P148" s="386">
        <f t="shared" si="30"/>
        <v>0.71106702560370516</v>
      </c>
      <c r="Q148" s="403">
        <f t="shared" si="33"/>
        <v>-2.0320160658258139E-2</v>
      </c>
      <c r="R148" s="403">
        <f t="shared" si="34"/>
        <v>0.90504253342482976</v>
      </c>
      <c r="S148" s="371">
        <f t="shared" si="35"/>
        <v>-1.4234336211078828E-2</v>
      </c>
      <c r="T148" s="403">
        <f t="shared" si="36"/>
        <v>0.12951196344450722</v>
      </c>
      <c r="U148" s="610">
        <f t="shared" si="37"/>
        <v>0.87048803655549278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0.7351771564864269</v>
      </c>
      <c r="C149" s="386">
        <f t="shared" si="23"/>
        <v>9.6479773798757384E-2</v>
      </c>
      <c r="D149" s="401">
        <f t="shared" si="24"/>
        <v>1.8327034386250718E-4</v>
      </c>
      <c r="E149" s="386">
        <f t="shared" si="38"/>
        <v>1.7675790524395524E-2</v>
      </c>
      <c r="F149" s="401">
        <f t="shared" si="21"/>
        <v>2.2497657267827282E-2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0.16752712830756755</v>
      </c>
      <c r="N149" s="386">
        <f t="shared" si="28"/>
        <v>0.7351771564864269</v>
      </c>
      <c r="O149" s="401">
        <f t="shared" si="29"/>
        <v>9.6479773798757384E-2</v>
      </c>
      <c r="P149" s="386">
        <f t="shared" si="30"/>
        <v>0.70688518599301831</v>
      </c>
      <c r="Q149" s="403">
        <f t="shared" si="33"/>
        <v>-2.2045051186509412E-2</v>
      </c>
      <c r="R149" s="403">
        <f t="shared" si="34"/>
        <v>0.8997199090035678</v>
      </c>
      <c r="S149" s="371">
        <f t="shared" si="35"/>
        <v>-1.2926333412058604E-2</v>
      </c>
      <c r="T149" s="403">
        <f t="shared" si="36"/>
        <v>0.13525147559500028</v>
      </c>
      <c r="U149" s="610">
        <f t="shared" si="37"/>
        <v>0.86474852440499972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0.72990883663963047</v>
      </c>
      <c r="C150" s="386">
        <f t="shared" si="23"/>
        <v>8.7186061660033176E-2</v>
      </c>
      <c r="D150" s="401">
        <f t="shared" si="24"/>
        <v>1.4751360601877872E-4</v>
      </c>
      <c r="E150" s="386">
        <f t="shared" si="38"/>
        <v>8.9504831396007636E-3</v>
      </c>
      <c r="F150" s="401">
        <f t="shared" si="21"/>
        <v>1.139212991793989E-2</v>
      </c>
      <c r="G150" s="403"/>
      <c r="H150" s="403"/>
      <c r="I150" s="403"/>
      <c r="J150" s="375"/>
      <c r="L150" s="617">
        <v>0.10000000000000009</v>
      </c>
      <c r="M150" s="618">
        <f t="shared" si="27"/>
        <v>0.18198793746963216</v>
      </c>
      <c r="N150" s="619">
        <f t="shared" si="28"/>
        <v>0.72990883663963047</v>
      </c>
      <c r="O150" s="618">
        <f t="shared" si="29"/>
        <v>8.7186061660033176E-2</v>
      </c>
      <c r="P150" s="619">
        <f t="shared" si="30"/>
        <v>0.70106314063618935</v>
      </c>
      <c r="Q150" s="620">
        <f t="shared" si="33"/>
        <v>-2.3843132121664206E-2</v>
      </c>
      <c r="R150" s="620">
        <f t="shared" si="34"/>
        <v>0.89230963895907367</v>
      </c>
      <c r="S150" s="621">
        <f t="shared" si="35"/>
        <v>-1.1704205324774224E-2</v>
      </c>
      <c r="T150" s="620">
        <f t="shared" si="36"/>
        <v>0.14323769848736478</v>
      </c>
      <c r="U150" s="622">
        <f t="shared" si="37"/>
        <v>0.85676230151263522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0.72318496221335415</v>
      </c>
      <c r="C151" s="386">
        <f t="shared" si="23"/>
        <v>7.8574955995767914E-2</v>
      </c>
      <c r="D151" s="401">
        <f t="shared" si="24"/>
        <v>1.1837446638629512E-4</v>
      </c>
      <c r="E151" s="386">
        <f t="shared" si="38"/>
        <v>1.0630557542894833E-3</v>
      </c>
      <c r="F151" s="401">
        <f t="shared" si="21"/>
        <v>1.35305201674505E-3</v>
      </c>
      <c r="G151" s="403"/>
      <c r="H151" s="403"/>
      <c r="I151" s="403"/>
      <c r="J151" s="375"/>
      <c r="L151" s="385">
        <v>0.125</v>
      </c>
      <c r="M151" s="401">
        <f t="shared" si="27"/>
        <v>0.19718821332680458</v>
      </c>
      <c r="N151" s="386">
        <f t="shared" si="28"/>
        <v>0.72318496221335415</v>
      </c>
      <c r="O151" s="401">
        <f t="shared" si="29"/>
        <v>7.8574955995767914E-2</v>
      </c>
      <c r="P151" s="386">
        <f t="shared" si="30"/>
        <v>0.69363314600174242</v>
      </c>
      <c r="Q151" s="403">
        <f t="shared" si="33"/>
        <v>-2.5707886529838742E-2</v>
      </c>
      <c r="R151" s="403">
        <f t="shared" si="34"/>
        <v>0.88285277916223015</v>
      </c>
      <c r="S151" s="371">
        <f t="shared" si="35"/>
        <v>-1.0566760230528414E-2</v>
      </c>
      <c r="T151" s="403">
        <f t="shared" si="36"/>
        <v>0.15342186759813692</v>
      </c>
      <c r="U151" s="610">
        <f t="shared" si="37"/>
        <v>0.84657813240186308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0.71504230112533551</v>
      </c>
      <c r="C152" s="386">
        <f t="shared" si="23"/>
        <v>7.0622236347060774E-2</v>
      </c>
      <c r="D152" s="401">
        <f t="shared" si="24"/>
        <v>9.4704010231039248E-5</v>
      </c>
      <c r="E152" s="386">
        <f t="shared" si="38"/>
        <v>-6.0145291564852677E-3</v>
      </c>
      <c r="F152" s="401">
        <f t="shared" si="21"/>
        <v>-7.6552624564771646E-3</v>
      </c>
      <c r="G152" s="403"/>
      <c r="H152" s="403"/>
      <c r="I152" s="403"/>
      <c r="J152" s="375"/>
      <c r="L152" s="385">
        <v>0.15000000000000036</v>
      </c>
      <c r="M152" s="401">
        <f t="shared" si="27"/>
        <v>0.21311191480377317</v>
      </c>
      <c r="N152" s="386">
        <f t="shared" si="28"/>
        <v>0.71504230112533551</v>
      </c>
      <c r="O152" s="401">
        <f t="shared" si="29"/>
        <v>7.0622236347060774E-2</v>
      </c>
      <c r="P152" s="386">
        <f t="shared" si="30"/>
        <v>0.68463628458452996</v>
      </c>
      <c r="Q152" s="403">
        <f t="shared" si="33"/>
        <v>-2.7631218714762082E-2</v>
      </c>
      <c r="R152" s="403">
        <f t="shared" si="34"/>
        <v>0.87140161920583514</v>
      </c>
      <c r="S152" s="371">
        <f t="shared" si="35"/>
        <v>-9.5121568437223272E-3</v>
      </c>
      <c r="T152" s="403">
        <f t="shared" si="36"/>
        <v>0.16574175635264921</v>
      </c>
      <c r="U152" s="610">
        <f t="shared" si="37"/>
        <v>0.83425824364735079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0.70552524724508148</v>
      </c>
      <c r="C153" s="386">
        <f t="shared" si="23"/>
        <v>6.3301371346496882E-2</v>
      </c>
      <c r="D153" s="401">
        <f t="shared" si="24"/>
        <v>7.5537298284078513E-5</v>
      </c>
      <c r="E153" s="386">
        <f t="shared" si="38"/>
        <v>-1.2313456967298991E-2</v>
      </c>
      <c r="F153" s="401">
        <f t="shared" si="21"/>
        <v>-1.567250608961979E-2</v>
      </c>
      <c r="G153" s="403"/>
      <c r="H153" s="403"/>
      <c r="I153" s="403"/>
      <c r="J153" s="375"/>
      <c r="L153" s="385">
        <v>0.17500000000000027</v>
      </c>
      <c r="M153" s="401">
        <f t="shared" si="27"/>
        <v>0.22973682956862612</v>
      </c>
      <c r="N153" s="386">
        <f t="shared" si="28"/>
        <v>0.70552524724508148</v>
      </c>
      <c r="O153" s="401">
        <f t="shared" si="29"/>
        <v>6.3301371346496882E-2</v>
      </c>
      <c r="P153" s="386">
        <f t="shared" si="30"/>
        <v>0.67412217381182216</v>
      </c>
      <c r="Q153" s="403">
        <f t="shared" si="33"/>
        <v>-2.9603336073230745E-2</v>
      </c>
      <c r="R153" s="403">
        <f t="shared" si="34"/>
        <v>0.85801931190173564</v>
      </c>
      <c r="S153" s="371">
        <f t="shared" si="35"/>
        <v>-8.538004515980302E-3</v>
      </c>
      <c r="T153" s="403">
        <f t="shared" si="36"/>
        <v>0.1801220286874754</v>
      </c>
      <c r="U153" s="610">
        <f t="shared" si="37"/>
        <v>0.8198779713125246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0.69468549627719234</v>
      </c>
      <c r="C154" s="386">
        <f t="shared" si="23"/>
        <v>5.6583964403243814E-2</v>
      </c>
      <c r="D154" s="401">
        <f t="shared" si="24"/>
        <v>6.0066963730120992E-5</v>
      </c>
      <c r="E154" s="386">
        <f t="shared" ref="E154:E185" si="41">C154+$B$13*B154+$B$13*D154</f>
        <v>-1.7867577654253904E-2</v>
      </c>
      <c r="F154" s="401">
        <f t="shared" ref="F154:F186" si="42">$B$14*E154</f>
        <v>-2.2741762961995756E-2</v>
      </c>
      <c r="G154" s="403"/>
      <c r="H154" s="403"/>
      <c r="I154" s="403"/>
      <c r="J154" s="375"/>
      <c r="L154" s="385">
        <v>0.20000000000000018</v>
      </c>
      <c r="M154" s="401">
        <f t="shared" si="27"/>
        <v>0.24703440659238152</v>
      </c>
      <c r="N154" s="386">
        <f t="shared" si="28"/>
        <v>0.69468549627719234</v>
      </c>
      <c r="O154" s="401">
        <f t="shared" si="29"/>
        <v>5.6583964403243814E-2</v>
      </c>
      <c r="P154" s="386">
        <f t="shared" si="30"/>
        <v>0.66214861210889309</v>
      </c>
      <c r="Q154" s="403">
        <f t="shared" si="33"/>
        <v>-3.1612634393201701E-2</v>
      </c>
      <c r="R154" s="403">
        <f t="shared" si="34"/>
        <v>0.8427794227948866</v>
      </c>
      <c r="S154" s="371">
        <f t="shared" si="35"/>
        <v>-7.6414576314673332E-3</v>
      </c>
      <c r="T154" s="403">
        <f t="shared" si="36"/>
        <v>0.19647466922978241</v>
      </c>
      <c r="U154" s="610">
        <f t="shared" si="37"/>
        <v>0.80352533077021759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0.68258166549734145</v>
      </c>
      <c r="C155" s="386">
        <f t="shared" ref="C155:C197" si="44">0.5*SIGN(2*A155+$B$6)*ERF((2.563*(ABS(2*A155+$B$6)))/(2*SQRT(2)*$B$7))-0.5*SIGN(2*A155-$B$6)*ERF((2.563*(ABS(2*A155-$B$6)))/(2*SQRT(2)*$B$7))</f>
        <v>5.0440183675631245E-2</v>
      </c>
      <c r="D155" s="401">
        <f t="shared" ref="D155:D197" si="45">0.5*SIGN(2*(A155+$B$6)+$B$6)*ERF((2.563*(ABS(2*(A155+$B$6)+$B$6)))/(2*SQRT(2)*$B$7))-0.5*SIGN(2*(A155+$B$6)-$B$6)*ERF((2.563*(ABS(2*(A155+$B$6)-$B$6)))/(2*SQRT(2)*$B$7))</f>
        <v>4.7620014740235028E-5</v>
      </c>
      <c r="E155" s="386">
        <f t="shared" si="41"/>
        <v>-2.2712932585952035E-2</v>
      </c>
      <c r="F155" s="401">
        <f t="shared" si="42"/>
        <v>-2.8908906346268755E-2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0.26496965412252238</v>
      </c>
      <c r="N155" s="386">
        <f t="shared" ref="N155:N218" si="47">0.5*SIGN(2*L155+$B$6)*ERF((2.563*(ABS(2*L155+$B$6)))/(2*SQRT(2)*$B$7))-0.5*SIGN(2*L155-$B$6)*ERF((2.563*(ABS(2*L155-$B$6)))/(2*SQRT(2)*$B$7))</f>
        <v>0.68258166549734145</v>
      </c>
      <c r="O155" s="401">
        <f t="shared" ref="O155:O218" si="48">0.5*SIGN(2*(L155+$B$6)+$B$6)*ERF((2.563*(ABS(2*(L155+$B$6)+$B$6)))/(2*SQRT(2)*$B$7))-0.5*SIGN(2*(L155+$B$6)-$B$6)*ERF((2.563*(ABS(2*(L155+$B$6)-$B$6)))/(2*SQRT(2)*$B$7))</f>
        <v>5.0440183675631245E-2</v>
      </c>
      <c r="P155" s="386">
        <f t="shared" ref="P155:P218" si="49">N155+$B$13*M155+$B$13*O155</f>
        <v>0.64878116349106318</v>
      </c>
      <c r="Q155" s="403">
        <f t="shared" si="33"/>
        <v>-3.364558798981606E-2</v>
      </c>
      <c r="R155" s="403">
        <f t="shared" si="34"/>
        <v>0.82576540143419197</v>
      </c>
      <c r="S155" s="371">
        <f t="shared" si="35"/>
        <v>-6.8193037792199937E-3</v>
      </c>
      <c r="T155" s="403">
        <f t="shared" si="36"/>
        <v>0.21469949033484415</v>
      </c>
      <c r="U155" s="610">
        <f t="shared" si="37"/>
        <v>0.78530050966515585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0.66927885908773344</v>
      </c>
      <c r="C156" s="386">
        <f t="shared" si="44"/>
        <v>4.4839171408308232E-2</v>
      </c>
      <c r="D156" s="401">
        <f t="shared" si="45"/>
        <v>3.7637562525061341E-5</v>
      </c>
      <c r="E156" s="386">
        <f t="shared" si="41"/>
        <v>-2.6887296433636416E-2</v>
      </c>
      <c r="F156" s="401">
        <f t="shared" si="42"/>
        <v>-3.4222015653985201E-2</v>
      </c>
      <c r="G156" s="403"/>
      <c r="H156" s="403"/>
      <c r="I156" s="403"/>
      <c r="J156" s="375"/>
      <c r="L156" s="385">
        <v>0.25</v>
      </c>
      <c r="M156" s="401">
        <f t="shared" si="46"/>
        <v>0.28350110723633315</v>
      </c>
      <c r="N156" s="386">
        <f t="shared" si="47"/>
        <v>0.66927885908773344</v>
      </c>
      <c r="O156" s="401">
        <f t="shared" si="48"/>
        <v>4.4839171408308232E-2</v>
      </c>
      <c r="P156" s="386">
        <f t="shared" si="49"/>
        <v>0.63409268251015816</v>
      </c>
      <c r="Q156" s="403">
        <f t="shared" si="33"/>
        <v>-3.5686646160628901E-2</v>
      </c>
      <c r="R156" s="403">
        <f t="shared" si="34"/>
        <v>0.8070699767267473</v>
      </c>
      <c r="S156" s="371">
        <f t="shared" si="35"/>
        <v>-6.0680453873915765E-3</v>
      </c>
      <c r="T156" s="403">
        <f t="shared" si="36"/>
        <v>0.23468471482127318</v>
      </c>
      <c r="U156" s="610">
        <f t="shared" si="37"/>
        <v>0.76531528517872682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0.65484818132602396</v>
      </c>
      <c r="C157" s="386">
        <f t="shared" si="44"/>
        <v>3.974942846163354E-2</v>
      </c>
      <c r="D157" s="401">
        <f t="shared" si="45"/>
        <v>2.9657198417798458E-5</v>
      </c>
      <c r="E157" s="386">
        <f t="shared" si="41"/>
        <v>-3.0429738584760297E-2</v>
      </c>
      <c r="F157" s="401">
        <f t="shared" si="42"/>
        <v>-3.8730818204971262E-2</v>
      </c>
      <c r="G157" s="403"/>
      <c r="H157" s="403"/>
      <c r="I157" s="403"/>
      <c r="J157" s="375"/>
      <c r="L157" s="385">
        <v>0.27500000000000036</v>
      </c>
      <c r="M157" s="401">
        <f t="shared" si="46"/>
        <v>0.30258086806201046</v>
      </c>
      <c r="N157" s="386">
        <f t="shared" si="47"/>
        <v>0.65484818132602396</v>
      </c>
      <c r="O157" s="401">
        <f t="shared" si="48"/>
        <v>3.974942846163354E-2</v>
      </c>
      <c r="P157" s="386">
        <f t="shared" si="49"/>
        <v>0.61816278192557117</v>
      </c>
      <c r="Q157" s="403">
        <f t="shared" si="33"/>
        <v>-3.7718137530290512E-2</v>
      </c>
      <c r="R157" s="403">
        <f t="shared" si="34"/>
        <v>0.78679447939224523</v>
      </c>
      <c r="S157" s="371">
        <f t="shared" si="35"/>
        <v>-5.3839746021990204E-3</v>
      </c>
      <c r="T157" s="403">
        <f t="shared" si="36"/>
        <v>0.25630763274024426</v>
      </c>
      <c r="U157" s="610">
        <f t="shared" si="37"/>
        <v>0.74369236725975574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0.63936620045849424</v>
      </c>
      <c r="C158" s="386">
        <f t="shared" si="44"/>
        <v>3.5139170638245454E-2</v>
      </c>
      <c r="D158" s="401">
        <f t="shared" si="45"/>
        <v>2.3297751905348996E-5</v>
      </c>
      <c r="E158" s="386">
        <f t="shared" si="41"/>
        <v>-3.3380207729668016E-2</v>
      </c>
      <c r="F158" s="401">
        <f t="shared" si="42"/>
        <v>-4.24861604913499E-2</v>
      </c>
      <c r="G158" s="403"/>
      <c r="H158" s="403"/>
      <c r="I158" s="403"/>
      <c r="J158" s="375"/>
      <c r="L158" s="385">
        <v>0.30000000000000027</v>
      </c>
      <c r="M158" s="401">
        <f t="shared" si="46"/>
        <v>0.32215472058825068</v>
      </c>
      <c r="N158" s="386">
        <f t="shared" si="47"/>
        <v>0.63936620045849424</v>
      </c>
      <c r="O158" s="401">
        <f t="shared" si="48"/>
        <v>3.5139170638245454E-2</v>
      </c>
      <c r="P158" s="386">
        <f t="shared" si="49"/>
        <v>0.60107724608871749</v>
      </c>
      <c r="Q158" s="403">
        <f t="shared" si="33"/>
        <v>-3.9720183947226317E-2</v>
      </c>
      <c r="R158" s="403">
        <f t="shared" si="34"/>
        <v>0.76504809532166007</v>
      </c>
      <c r="S158" s="371">
        <f t="shared" si="35"/>
        <v>-4.7632412896850733E-3</v>
      </c>
      <c r="T158" s="403">
        <f t="shared" si="36"/>
        <v>0.27943532991525133</v>
      </c>
      <c r="U158" s="610">
        <f t="shared" si="37"/>
        <v>0.72056467008474867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0.62291436672520695</v>
      </c>
      <c r="C159" s="386">
        <f t="shared" si="44"/>
        <v>3.0976654195087772E-2</v>
      </c>
      <c r="D159" s="401">
        <f t="shared" si="45"/>
        <v>1.8246173654257181E-5</v>
      </c>
      <c r="E159" s="386">
        <f t="shared" si="41"/>
        <v>-3.5779142577296273E-2</v>
      </c>
      <c r="F159" s="401">
        <f t="shared" si="42"/>
        <v>-4.5539512698443543E-2</v>
      </c>
      <c r="G159" s="403"/>
      <c r="H159" s="403"/>
      <c r="I159" s="403"/>
      <c r="J159" s="375"/>
      <c r="L159" s="385">
        <v>0.32500000000000018</v>
      </c>
      <c r="M159" s="401">
        <f t="shared" si="46"/>
        <v>0.34216232075440778</v>
      </c>
      <c r="N159" s="386">
        <f t="shared" si="47"/>
        <v>0.62291436672520695</v>
      </c>
      <c r="O159" s="401">
        <f t="shared" si="48"/>
        <v>3.0976654195087772E-2</v>
      </c>
      <c r="P159" s="386">
        <f t="shared" si="49"/>
        <v>0.58292739371432611</v>
      </c>
      <c r="Q159" s="403">
        <f t="shared" si="33"/>
        <v>-4.1670625690237578E-2</v>
      </c>
      <c r="R159" s="403">
        <f t="shared" si="34"/>
        <v>0.74194705451575349</v>
      </c>
      <c r="S159" s="371">
        <f t="shared" si="35"/>
        <v>-4.2019141298215452E-3</v>
      </c>
      <c r="T159" s="403">
        <f t="shared" si="36"/>
        <v>0.30392548530430563</v>
      </c>
      <c r="U159" s="610">
        <f t="shared" si="37"/>
        <v>0.69607451469569437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0.60557838868748215</v>
      </c>
      <c r="C160" s="386">
        <f t="shared" si="44"/>
        <v>2.7230468699338095E-2</v>
      </c>
      <c r="D160" s="401">
        <f t="shared" si="45"/>
        <v>1.4246302413589707E-5</v>
      </c>
      <c r="E160" s="386">
        <f t="shared" si="41"/>
        <v>-3.7667110960376553E-2</v>
      </c>
      <c r="F160" s="401">
        <f t="shared" si="42"/>
        <v>-4.7942509359691132E-2</v>
      </c>
      <c r="G160" s="403"/>
      <c r="H160" s="403"/>
      <c r="I160" s="403"/>
      <c r="J160" s="375"/>
      <c r="L160" s="385">
        <v>0.35000000000000009</v>
      </c>
      <c r="M160" s="401">
        <f t="shared" si="46"/>
        <v>0.36253746125387715</v>
      </c>
      <c r="N160" s="386">
        <f t="shared" si="47"/>
        <v>0.60557838868748215</v>
      </c>
      <c r="O160" s="401">
        <f t="shared" si="48"/>
        <v>2.7230468699338095E-2</v>
      </c>
      <c r="P160" s="386">
        <f t="shared" si="49"/>
        <v>0.56380939444705036</v>
      </c>
      <c r="Q160" s="403">
        <f t="shared" si="33"/>
        <v>-4.3544959840399911E-2</v>
      </c>
      <c r="R160" s="403">
        <f t="shared" si="34"/>
        <v>0.71761376121449372</v>
      </c>
      <c r="S160" s="371">
        <f t="shared" si="35"/>
        <v>-3.6960348586510183E-3</v>
      </c>
      <c r="T160" s="403">
        <f t="shared" si="36"/>
        <v>0.32962723348455714</v>
      </c>
      <c r="U160" s="610">
        <f t="shared" si="37"/>
        <v>0.67037276651544286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0.58744757271758985</v>
      </c>
      <c r="C161" s="386">
        <f t="shared" si="44"/>
        <v>2.3869796126453735E-2</v>
      </c>
      <c r="D161" s="401">
        <f t="shared" si="45"/>
        <v>1.1089291345689478E-5</v>
      </c>
      <c r="E161" s="386">
        <f t="shared" si="41"/>
        <v>-3.908447892867533E-2</v>
      </c>
      <c r="F161" s="401">
        <f t="shared" si="42"/>
        <v>-4.9746528180188723E-2</v>
      </c>
      <c r="G161" s="403"/>
      <c r="H161" s="403"/>
      <c r="I161" s="403"/>
      <c r="J161" s="375"/>
      <c r="L161" s="385">
        <v>0.375</v>
      </c>
      <c r="M161" s="401">
        <f t="shared" si="46"/>
        <v>0.38320840922495725</v>
      </c>
      <c r="N161" s="386">
        <f t="shared" si="47"/>
        <v>0.58744757271758985</v>
      </c>
      <c r="O161" s="401">
        <f t="shared" si="48"/>
        <v>2.3869796126453735E-2</v>
      </c>
      <c r="P161" s="386">
        <f t="shared" si="49"/>
        <v>0.54382354439702141</v>
      </c>
      <c r="Q161" s="403">
        <f t="shared" si="33"/>
        <v>-4.5316293771262665E-2</v>
      </c>
      <c r="R161" s="403">
        <f t="shared" si="34"/>
        <v>0.69217587180235296</v>
      </c>
      <c r="S161" s="371">
        <f t="shared" si="35"/>
        <v>-3.241665793854234E-3</v>
      </c>
      <c r="T161" s="403">
        <f t="shared" si="36"/>
        <v>0.35638208776276392</v>
      </c>
      <c r="U161" s="610">
        <f t="shared" si="37"/>
        <v>0.64361791223723608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0.56861413122481297</v>
      </c>
      <c r="C162" s="386">
        <f t="shared" si="44"/>
        <v>2.086463579302994E-2</v>
      </c>
      <c r="D162" s="401">
        <f t="shared" si="45"/>
        <v>8.6054870726548494E-6</v>
      </c>
      <c r="E162" s="386">
        <f t="shared" si="41"/>
        <v>-4.0071110812772578E-2</v>
      </c>
      <c r="F162" s="401">
        <f t="shared" si="42"/>
        <v>-5.1002308279375526E-2</v>
      </c>
      <c r="G162" s="403"/>
      <c r="H162" s="403"/>
      <c r="I162" s="403"/>
      <c r="J162" s="375"/>
      <c r="L162" s="385">
        <v>0.40000000000000036</v>
      </c>
      <c r="M162" s="401">
        <f t="shared" si="46"/>
        <v>0.40409831377814798</v>
      </c>
      <c r="N162" s="386">
        <f t="shared" si="47"/>
        <v>0.56861413122481297</v>
      </c>
      <c r="O162" s="401">
        <f t="shared" si="48"/>
        <v>2.086463579302994E-2</v>
      </c>
      <c r="P162" s="386">
        <f t="shared" si="49"/>
        <v>0.52307350658910723</v>
      </c>
      <c r="Q162" s="403">
        <f t="shared" si="33"/>
        <v>-4.6955315805236986E-2</v>
      </c>
      <c r="R162" s="403">
        <f t="shared" si="34"/>
        <v>0.66576532805594379</v>
      </c>
      <c r="S162" s="371">
        <f t="shared" si="35"/>
        <v>-2.8349308512824714E-3</v>
      </c>
      <c r="T162" s="403">
        <f t="shared" si="36"/>
        <v>0.38402491860057575</v>
      </c>
      <c r="U162" s="610">
        <f t="shared" si="37"/>
        <v>0.61597508139942425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0.54917246588609481</v>
      </c>
      <c r="C163" s="386">
        <f t="shared" si="44"/>
        <v>1.8185995354016493E-2</v>
      </c>
      <c r="D163" s="401">
        <f t="shared" si="45"/>
        <v>6.6575729229523262E-6</v>
      </c>
      <c r="E163" s="386">
        <f t="shared" si="41"/>
        <v>-4.0666100680355727E-2</v>
      </c>
      <c r="F163" s="401">
        <f t="shared" si="42"/>
        <v>-5.1759608389955643E-2</v>
      </c>
      <c r="G163" s="403"/>
      <c r="H163" s="403"/>
      <c r="I163" s="403"/>
      <c r="J163" s="375"/>
      <c r="L163" s="385">
        <v>0.42500000000000027</v>
      </c>
      <c r="M163" s="401">
        <f t="shared" si="46"/>
        <v>0.4251256791478899</v>
      </c>
      <c r="N163" s="386">
        <f t="shared" si="47"/>
        <v>0.54917246588609481</v>
      </c>
      <c r="O163" s="401">
        <f t="shared" si="48"/>
        <v>1.8185995354016493E-2</v>
      </c>
      <c r="P163" s="386">
        <f t="shared" si="49"/>
        <v>0.50166552302086498</v>
      </c>
      <c r="Q163" s="403">
        <f t="shared" si="33"/>
        <v>-4.84302851721711E-2</v>
      </c>
      <c r="R163" s="403">
        <f t="shared" si="34"/>
        <v>0.63851735425534561</v>
      </c>
      <c r="S163" s="371">
        <f t="shared" si="35"/>
        <v>-2.4720503237009362E-3</v>
      </c>
      <c r="T163" s="403">
        <f t="shared" si="36"/>
        <v>0.41238498124052636</v>
      </c>
      <c r="U163" s="610">
        <f t="shared" si="37"/>
        <v>0.58761501875947364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0.52921843279698488</v>
      </c>
      <c r="C164" s="386">
        <f t="shared" si="44"/>
        <v>1.5806048663459527E-2</v>
      </c>
      <c r="D164" s="401">
        <f t="shared" si="45"/>
        <v>5.1348059953992831E-6</v>
      </c>
      <c r="E164" s="386">
        <f t="shared" si="41"/>
        <v>-4.0907535108717356E-2</v>
      </c>
      <c r="F164" s="401">
        <f t="shared" si="42"/>
        <v>-5.2066904915926408E-2</v>
      </c>
      <c r="G164" s="403"/>
      <c r="H164" s="403"/>
      <c r="I164" s="403"/>
      <c r="J164" s="375"/>
      <c r="L164" s="385">
        <v>0.45000000000000018</v>
      </c>
      <c r="M164" s="401">
        <f t="shared" si="46"/>
        <v>0.44620489818936498</v>
      </c>
      <c r="N164" s="386">
        <f t="shared" si="47"/>
        <v>0.52921843279698488</v>
      </c>
      <c r="O164" s="401">
        <f t="shared" si="48"/>
        <v>1.5806048663459527E-2</v>
      </c>
      <c r="P164" s="386">
        <f t="shared" si="49"/>
        <v>0.47970760572501819</v>
      </c>
      <c r="Q164" s="403">
        <f t="shared" si="33"/>
        <v>-4.9707043482307131E-2</v>
      </c>
      <c r="R164" s="403">
        <f t="shared" si="34"/>
        <v>0.61056942757249344</v>
      </c>
      <c r="S164" s="371">
        <f t="shared" si="35"/>
        <v>-2.1493697476056739E-3</v>
      </c>
      <c r="T164" s="403">
        <f t="shared" si="36"/>
        <v>0.44128698565741942</v>
      </c>
      <c r="U164" s="610">
        <f t="shared" si="37"/>
        <v>0.55871301434258058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0.50884859703286489</v>
      </c>
      <c r="C165" s="386">
        <f t="shared" si="44"/>
        <v>1.3698261793450517E-2</v>
      </c>
      <c r="D165" s="401">
        <f t="shared" si="45"/>
        <v>3.9481953382214385E-6</v>
      </c>
      <c r="E165" s="386">
        <f t="shared" si="41"/>
        <v>-4.0832286765064979E-2</v>
      </c>
      <c r="F165" s="401">
        <f t="shared" si="42"/>
        <v>-5.1971129202635032E-2</v>
      </c>
      <c r="G165" s="403"/>
      <c r="H165" s="403"/>
      <c r="I165" s="403"/>
      <c r="J165" s="375"/>
      <c r="L165" s="385">
        <v>0.47500000000000009</v>
      </c>
      <c r="M165" s="401">
        <f t="shared" si="46"/>
        <v>0.46724683999326844</v>
      </c>
      <c r="N165" s="386">
        <f t="shared" si="47"/>
        <v>0.50884859703286489</v>
      </c>
      <c r="O165" s="401">
        <f t="shared" si="48"/>
        <v>1.3698261793450517E-2</v>
      </c>
      <c r="P165" s="386">
        <f t="shared" si="49"/>
        <v>0.45730871485501451</v>
      </c>
      <c r="Q165" s="403">
        <f t="shared" si="33"/>
        <v>-5.0749049983836468E-2</v>
      </c>
      <c r="R165" s="403">
        <f t="shared" si="34"/>
        <v>0.58206023194261136</v>
      </c>
      <c r="S165" s="371">
        <f t="shared" si="35"/>
        <v>-1.8633832290612191E-3</v>
      </c>
      <c r="T165" s="403">
        <f t="shared" si="36"/>
        <v>0.4705522012702863</v>
      </c>
      <c r="U165" s="610">
        <f t="shared" si="37"/>
        <v>0.5294477987297137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0.4881594845856117</v>
      </c>
      <c r="C166" s="386">
        <f t="shared" si="44"/>
        <v>1.1837488923193973E-2</v>
      </c>
      <c r="D166" s="401">
        <f t="shared" si="45"/>
        <v>3.0264854617434445E-6</v>
      </c>
      <c r="E166" s="386">
        <f t="shared" si="41"/>
        <v>-4.0475837921756692E-2</v>
      </c>
      <c r="F166" s="401">
        <f t="shared" si="42"/>
        <v>-5.1517442907858264E-2</v>
      </c>
      <c r="G166" s="403"/>
      <c r="H166" s="403"/>
      <c r="I166" s="403"/>
      <c r="J166" s="375"/>
      <c r="L166" s="385">
        <v>0.5</v>
      </c>
      <c r="M166" s="401">
        <f t="shared" si="46"/>
        <v>0.4881594845856117</v>
      </c>
      <c r="N166" s="386">
        <f t="shared" si="47"/>
        <v>0.4881594845856117</v>
      </c>
      <c r="O166" s="401">
        <f t="shared" si="48"/>
        <v>1.1837488923193973E-2</v>
      </c>
      <c r="P166" s="386">
        <f t="shared" si="49"/>
        <v>0.43457793232904346</v>
      </c>
      <c r="Q166" s="403">
        <f t="shared" si="33"/>
        <v>-5.1517442907858257E-2</v>
      </c>
      <c r="R166" s="403">
        <f t="shared" si="34"/>
        <v>0.55312860628247407</v>
      </c>
      <c r="S166" s="371">
        <f t="shared" si="35"/>
        <v>-1.6107516348792417E-3</v>
      </c>
      <c r="T166" s="403">
        <f t="shared" si="36"/>
        <v>0.49999958826026336</v>
      </c>
      <c r="U166" s="610">
        <f t="shared" si="37"/>
        <v>0.50000041173973664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0.46724683999326805</v>
      </c>
      <c r="C167" s="386">
        <f t="shared" si="44"/>
        <v>1.0200040147399059E-2</v>
      </c>
      <c r="D167" s="401">
        <f t="shared" si="45"/>
        <v>2.3128253414661515E-6</v>
      </c>
      <c r="E167" s="386">
        <f t="shared" si="41"/>
        <v>-3.9872132735756689E-2</v>
      </c>
      <c r="F167" s="401">
        <f t="shared" si="42"/>
        <v>-5.0749049983836413E-2</v>
      </c>
      <c r="G167" s="403"/>
      <c r="H167" s="403"/>
      <c r="I167" s="403"/>
      <c r="J167" s="375"/>
      <c r="L167" s="385">
        <v>0.52500000000000036</v>
      </c>
      <c r="M167" s="401">
        <f t="shared" si="46"/>
        <v>0.50884859703286534</v>
      </c>
      <c r="N167" s="386">
        <f t="shared" si="47"/>
        <v>0.46724683999326805</v>
      </c>
      <c r="O167" s="401">
        <f t="shared" si="48"/>
        <v>1.0200040147399059E-2</v>
      </c>
      <c r="P167" s="386">
        <f t="shared" si="49"/>
        <v>0.41162363995346807</v>
      </c>
      <c r="Q167" s="403">
        <f t="shared" si="33"/>
        <v>-5.1971129202635066E-2</v>
      </c>
      <c r="R167" s="403">
        <f t="shared" si="34"/>
        <v>0.52391249841004517</v>
      </c>
      <c r="S167" s="371">
        <f t="shared" si="35"/>
        <v>-1.3883160811788196E-3</v>
      </c>
      <c r="T167" s="403">
        <f t="shared" si="36"/>
        <v>0.52944694687376881</v>
      </c>
      <c r="U167" s="610">
        <f t="shared" si="37"/>
        <v>0.47055305312623119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0.4462048981893646</v>
      </c>
      <c r="C168" s="386">
        <f t="shared" si="44"/>
        <v>8.7637235112341116E-3</v>
      </c>
      <c r="D168" s="401">
        <f t="shared" si="45"/>
        <v>1.7620178860422442E-6</v>
      </c>
      <c r="E168" s="386">
        <f t="shared" si="41"/>
        <v>-3.9053456887563884E-2</v>
      </c>
      <c r="F168" s="401">
        <f t="shared" si="42"/>
        <v>-4.9707043482307152E-2</v>
      </c>
      <c r="G168" s="403"/>
      <c r="H168" s="403"/>
      <c r="I168" s="403"/>
      <c r="J168" s="375"/>
      <c r="L168" s="385">
        <v>0.55000000000000027</v>
      </c>
      <c r="M168" s="401">
        <f t="shared" si="46"/>
        <v>0.52921843279698522</v>
      </c>
      <c r="N168" s="386">
        <f t="shared" si="47"/>
        <v>0.4462048981893646</v>
      </c>
      <c r="O168" s="401">
        <f t="shared" si="48"/>
        <v>8.7637235112341116E-3</v>
      </c>
      <c r="P168" s="386">
        <f t="shared" si="49"/>
        <v>0.38855271117903173</v>
      </c>
      <c r="Q168" s="403">
        <f t="shared" si="33"/>
        <v>-5.2066904915926443E-2</v>
      </c>
      <c r="R168" s="403">
        <f t="shared" si="34"/>
        <v>0.49454793631584293</v>
      </c>
      <c r="S168" s="371">
        <f t="shared" si="35"/>
        <v>-1.1931071677048512E-3</v>
      </c>
      <c r="T168" s="403">
        <f t="shared" si="36"/>
        <v>0.55871207576778836</v>
      </c>
      <c r="U168" s="610">
        <f t="shared" si="37"/>
        <v>0.44128792423221164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0.42512567914788957</v>
      </c>
      <c r="C169" s="386">
        <f t="shared" si="44"/>
        <v>7.5078637605733856E-3</v>
      </c>
      <c r="D169" s="401">
        <f t="shared" si="45"/>
        <v>1.3382584452270585E-6</v>
      </c>
      <c r="E169" s="386">
        <f t="shared" si="41"/>
        <v>-3.8050343000122833E-2</v>
      </c>
      <c r="F169" s="401">
        <f t="shared" si="42"/>
        <v>-4.8430285172171066E-2</v>
      </c>
      <c r="G169" s="403"/>
      <c r="H169" s="403"/>
      <c r="I169" s="403"/>
      <c r="J169" s="375"/>
      <c r="L169" s="385">
        <v>0.57500000000000018</v>
      </c>
      <c r="M169" s="401">
        <f t="shared" si="46"/>
        <v>0.54917246588609514</v>
      </c>
      <c r="N169" s="386">
        <f t="shared" si="47"/>
        <v>0.42512567914788957</v>
      </c>
      <c r="O169" s="401">
        <f t="shared" si="48"/>
        <v>7.5078637605733856E-3</v>
      </c>
      <c r="P169" s="386">
        <f t="shared" si="49"/>
        <v>0.36546972570512082</v>
      </c>
      <c r="Q169" s="403">
        <f t="shared" si="33"/>
        <v>-5.1759608389955615E-2</v>
      </c>
      <c r="R169" s="403">
        <f t="shared" si="34"/>
        <v>0.46516802851519634</v>
      </c>
      <c r="S169" s="371">
        <f t="shared" si="35"/>
        <v>-1.0223504137252854E-3</v>
      </c>
      <c r="T169" s="403">
        <f t="shared" si="36"/>
        <v>0.58761393028848463</v>
      </c>
      <c r="U169" s="610">
        <f t="shared" si="37"/>
        <v>0.41238606971151537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0.40409831377814759</v>
      </c>
      <c r="C170" s="386">
        <f t="shared" si="44"/>
        <v>6.4133004056799447E-3</v>
      </c>
      <c r="D170" s="401">
        <f t="shared" si="45"/>
        <v>1.0132832888865018E-6</v>
      </c>
      <c r="E170" s="386">
        <f t="shared" si="41"/>
        <v>-3.6891500137087911E-2</v>
      </c>
      <c r="F170" s="401">
        <f t="shared" si="42"/>
        <v>-4.6955315805236965E-2</v>
      </c>
      <c r="G170" s="403"/>
      <c r="H170" s="403"/>
      <c r="I170" s="403"/>
      <c r="J170" s="375"/>
      <c r="L170" s="385">
        <v>0.60000000000000009</v>
      </c>
      <c r="M170" s="401">
        <f t="shared" si="46"/>
        <v>0.5686141312248133</v>
      </c>
      <c r="N170" s="386">
        <f t="shared" si="47"/>
        <v>0.40409831377814759</v>
      </c>
      <c r="O170" s="401">
        <f t="shared" si="48"/>
        <v>6.4133004056799447E-3</v>
      </c>
      <c r="P170" s="386">
        <f t="shared" si="49"/>
        <v>0.34247621602693618</v>
      </c>
      <c r="Q170" s="403">
        <f t="shared" si="33"/>
        <v>-5.1002308279375422E-2</v>
      </c>
      <c r="R170" s="403">
        <f t="shared" si="34"/>
        <v>0.43590200505727472</v>
      </c>
      <c r="S170" s="371">
        <f t="shared" si="35"/>
        <v>-8.7346835052540728E-4</v>
      </c>
      <c r="T170" s="403">
        <f t="shared" si="36"/>
        <v>0.61597377157262612</v>
      </c>
      <c r="U170" s="610">
        <f t="shared" si="37"/>
        <v>0.38402622842737388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0.38320840922495725</v>
      </c>
      <c r="C171" s="386">
        <f t="shared" si="44"/>
        <v>5.462367739675289E-3</v>
      </c>
      <c r="D171" s="401">
        <f t="shared" si="45"/>
        <v>7.6486009836784774E-7</v>
      </c>
      <c r="E171" s="386">
        <f t="shared" si="41"/>
        <v>-3.560376560577614E-2</v>
      </c>
      <c r="F171" s="401">
        <f t="shared" si="42"/>
        <v>-4.5316293771262665E-2</v>
      </c>
      <c r="G171" s="403"/>
      <c r="H171" s="403"/>
      <c r="I171" s="403"/>
      <c r="J171" s="375"/>
      <c r="L171" s="385">
        <v>0.625</v>
      </c>
      <c r="M171" s="401">
        <f t="shared" si="46"/>
        <v>0.58744757271758985</v>
      </c>
      <c r="N171" s="386">
        <f t="shared" si="47"/>
        <v>0.38320840922495725</v>
      </c>
      <c r="O171" s="401">
        <f t="shared" si="48"/>
        <v>5.462367739675289E-3</v>
      </c>
      <c r="P171" s="386">
        <f t="shared" si="49"/>
        <v>0.31966995471171167</v>
      </c>
      <c r="Q171" s="403">
        <f t="shared" ref="Q171:Q186" si="52">$B$14*P91</f>
        <v>-4.9746528180188723E-2</v>
      </c>
      <c r="R171" s="403">
        <f t="shared" ref="R171:R186" si="53">$B$14*P171</f>
        <v>0.40687431037384414</v>
      </c>
      <c r="S171" s="371">
        <f t="shared" ref="S171:S186" si="54">$B$14*P251</f>
        <v>-7.440797172699261E-4</v>
      </c>
      <c r="T171" s="403">
        <f t="shared" ref="T171:T186" si="55">1-(Q171+R171+S171)</f>
        <v>0.64361629752361449</v>
      </c>
      <c r="U171" s="610">
        <f t="shared" ref="U171:U186" si="56">1-T171</f>
        <v>0.35638370247638551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0.36253746125387676</v>
      </c>
      <c r="C172" s="386">
        <f t="shared" si="44"/>
        <v>4.6388594370908032E-3</v>
      </c>
      <c r="D172" s="401">
        <f t="shared" si="45"/>
        <v>5.7556241034317779E-7</v>
      </c>
      <c r="E172" s="386">
        <f t="shared" si="41"/>
        <v>-3.4212077256275876E-2</v>
      </c>
      <c r="F172" s="401">
        <f t="shared" si="42"/>
        <v>-4.3544959840399855E-2</v>
      </c>
      <c r="G172" s="403"/>
      <c r="H172" s="403"/>
      <c r="I172" s="403"/>
      <c r="J172" s="375"/>
      <c r="L172" s="385">
        <v>0.65000000000000036</v>
      </c>
      <c r="M172" s="401">
        <f t="shared" si="46"/>
        <v>0.60557838868748237</v>
      </c>
      <c r="N172" s="386">
        <f t="shared" si="47"/>
        <v>0.36253746125387676</v>
      </c>
      <c r="O172" s="401">
        <f t="shared" si="48"/>
        <v>4.6388594370908032E-3</v>
      </c>
      <c r="P172" s="386">
        <f t="shared" si="49"/>
        <v>0.29714429069367487</v>
      </c>
      <c r="Q172" s="403">
        <f t="shared" si="52"/>
        <v>-4.7942509359691146E-2</v>
      </c>
      <c r="R172" s="403">
        <f t="shared" si="53"/>
        <v>0.37820375851883159</v>
      </c>
      <c r="S172" s="371">
        <f t="shared" si="54"/>
        <v>-6.3199619221426394E-4</v>
      </c>
      <c r="T172" s="403">
        <f t="shared" si="55"/>
        <v>0.67037074703307376</v>
      </c>
      <c r="U172" s="610">
        <f t="shared" si="56"/>
        <v>0.32962925296692624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0.34216232075440745</v>
      </c>
      <c r="C173" s="386">
        <f t="shared" si="44"/>
        <v>3.9279802901447947E-3</v>
      </c>
      <c r="D173" s="401">
        <f t="shared" si="45"/>
        <v>4.3177869990529416E-7</v>
      </c>
      <c r="E173" s="386">
        <f t="shared" si="41"/>
        <v>-3.2739464467460393E-2</v>
      </c>
      <c r="F173" s="401">
        <f t="shared" si="42"/>
        <v>-4.1670625690237537E-2</v>
      </c>
      <c r="G173" s="403"/>
      <c r="H173" s="403"/>
      <c r="I173" s="403"/>
      <c r="J173" s="375"/>
      <c r="L173" s="385">
        <v>0.67500000000000027</v>
      </c>
      <c r="M173" s="401">
        <f t="shared" si="46"/>
        <v>0.62291436672520728</v>
      </c>
      <c r="N173" s="386">
        <f t="shared" si="47"/>
        <v>0.34216232075440745</v>
      </c>
      <c r="O173" s="401">
        <f t="shared" si="48"/>
        <v>3.9279802901447947E-3</v>
      </c>
      <c r="P173" s="386">
        <f t="shared" si="49"/>
        <v>0.27498754220018995</v>
      </c>
      <c r="Q173" s="403">
        <f t="shared" si="52"/>
        <v>-4.5539512698443481E-2</v>
      </c>
      <c r="R173" s="403">
        <f t="shared" si="53"/>
        <v>0.35000276048777357</v>
      </c>
      <c r="S173" s="371">
        <f t="shared" si="54"/>
        <v>-5.3521707088704682E-4</v>
      </c>
      <c r="T173" s="403">
        <f t="shared" si="55"/>
        <v>0.6960719692815569</v>
      </c>
      <c r="U173" s="610">
        <f t="shared" si="56"/>
        <v>0.3039280307184431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0.32215472058825034</v>
      </c>
      <c r="C174" s="386">
        <f t="shared" si="44"/>
        <v>3.3162875292462313E-3</v>
      </c>
      <c r="D174" s="401">
        <f t="shared" si="45"/>
        <v>3.2291445450916001E-7</v>
      </c>
      <c r="E174" s="386">
        <f t="shared" si="41"/>
        <v>-3.120705603625875E-2</v>
      </c>
      <c r="F174" s="401">
        <f t="shared" si="42"/>
        <v>-3.9720183947226304E-2</v>
      </c>
      <c r="G174" s="403"/>
      <c r="H174" s="403"/>
      <c r="I174" s="403"/>
      <c r="J174" s="375"/>
      <c r="L174" s="385">
        <v>0.70000000000000018</v>
      </c>
      <c r="M174" s="401">
        <f t="shared" si="46"/>
        <v>0.63936620045849446</v>
      </c>
      <c r="N174" s="386">
        <f t="shared" si="47"/>
        <v>0.32215472058825034</v>
      </c>
      <c r="O174" s="401">
        <f t="shared" si="48"/>
        <v>3.3162875292462313E-3</v>
      </c>
      <c r="P174" s="386">
        <f t="shared" si="49"/>
        <v>0.25328245307663522</v>
      </c>
      <c r="Q174" s="403">
        <f t="shared" si="52"/>
        <v>-4.2486160491349789E-2</v>
      </c>
      <c r="R174" s="403">
        <f t="shared" si="53"/>
        <v>0.32237663223085483</v>
      </c>
      <c r="S174" s="371">
        <f t="shared" si="54"/>
        <v>-4.5192227794970882E-4</v>
      </c>
      <c r="T174" s="403">
        <f t="shared" si="55"/>
        <v>0.72056145053844467</v>
      </c>
      <c r="U174" s="610">
        <f t="shared" si="56"/>
        <v>0.27943854946155533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0.30258086806201007</v>
      </c>
      <c r="C175" s="386">
        <f t="shared" si="44"/>
        <v>2.7916240277952031E-3</v>
      </c>
      <c r="D175" s="401">
        <f t="shared" si="45"/>
        <v>2.4075225613096052E-7</v>
      </c>
      <c r="E175" s="386">
        <f t="shared" si="41"/>
        <v>-2.9634103232124762E-2</v>
      </c>
      <c r="F175" s="401">
        <f t="shared" si="42"/>
        <v>-3.7718137530290477E-2</v>
      </c>
      <c r="G175" s="403"/>
      <c r="H175" s="403"/>
      <c r="I175" s="403"/>
      <c r="J175" s="375"/>
      <c r="L175" s="385">
        <v>0.72500000000000009</v>
      </c>
      <c r="M175" s="401">
        <f t="shared" si="46"/>
        <v>0.65484818132602429</v>
      </c>
      <c r="N175" s="386">
        <f t="shared" si="47"/>
        <v>0.30258086806201007</v>
      </c>
      <c r="O175" s="401">
        <f t="shared" si="48"/>
        <v>2.7916240277952031E-3</v>
      </c>
      <c r="P175" s="386">
        <f t="shared" si="49"/>
        <v>0.23210571828403956</v>
      </c>
      <c r="Q175" s="403">
        <f t="shared" si="52"/>
        <v>-3.8730818204971235E-2</v>
      </c>
      <c r="R175" s="403">
        <f t="shared" si="53"/>
        <v>0.29542299070868683</v>
      </c>
      <c r="S175" s="371">
        <f t="shared" si="54"/>
        <v>-3.8046407098286234E-4</v>
      </c>
      <c r="T175" s="403">
        <f t="shared" si="55"/>
        <v>0.74368829156726735</v>
      </c>
      <c r="U175" s="610">
        <f t="shared" si="56"/>
        <v>0.25631170843273265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0.28350110723633315</v>
      </c>
      <c r="C176" s="386">
        <f t="shared" si="44"/>
        <v>2.3430455177165799E-3</v>
      </c>
      <c r="D176" s="401">
        <f t="shared" si="45"/>
        <v>1.7894064829881984E-7</v>
      </c>
      <c r="E176" s="386">
        <f t="shared" si="41"/>
        <v>-2.8038016338508255E-2</v>
      </c>
      <c r="F176" s="401">
        <f t="shared" si="42"/>
        <v>-3.5686646160628901E-2</v>
      </c>
      <c r="G176" s="403"/>
      <c r="H176" s="403"/>
      <c r="I176" s="403"/>
      <c r="J176" s="375"/>
      <c r="L176" s="385">
        <v>0.75</v>
      </c>
      <c r="M176" s="401">
        <f t="shared" si="46"/>
        <v>0.66927885908773344</v>
      </c>
      <c r="N176" s="386">
        <f t="shared" si="47"/>
        <v>0.28350110723633315</v>
      </c>
      <c r="O176" s="401">
        <f t="shared" si="48"/>
        <v>2.3430455177165799E-3</v>
      </c>
      <c r="P176" s="386">
        <f t="shared" si="49"/>
        <v>0.21152758322531423</v>
      </c>
      <c r="Q176" s="403">
        <f t="shared" si="52"/>
        <v>-3.4222015653985201E-2</v>
      </c>
      <c r="R176" s="403">
        <f t="shared" si="53"/>
        <v>0.26923124391675118</v>
      </c>
      <c r="S176" s="371">
        <f t="shared" si="54"/>
        <v>-3.1935776343513302E-4</v>
      </c>
      <c r="T176" s="403">
        <f t="shared" si="55"/>
        <v>0.76531012950066912</v>
      </c>
      <c r="U176" s="610">
        <f t="shared" si="56"/>
        <v>0.23468987049933088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0.26496965412252205</v>
      </c>
      <c r="C177" s="386">
        <f t="shared" si="44"/>
        <v>1.9607437490547497E-3</v>
      </c>
      <c r="D177" s="401">
        <f t="shared" si="45"/>
        <v>1.325875000901533E-7</v>
      </c>
      <c r="E177" s="386">
        <f t="shared" si="41"/>
        <v>-2.6434413072358991E-2</v>
      </c>
      <c r="F177" s="401">
        <f t="shared" si="42"/>
        <v>-3.3645587989816012E-2</v>
      </c>
      <c r="G177" s="403"/>
      <c r="H177" s="403"/>
      <c r="I177" s="403"/>
      <c r="J177" s="375"/>
      <c r="L177" s="385">
        <v>0.77500000000000036</v>
      </c>
      <c r="M177" s="401">
        <f t="shared" si="46"/>
        <v>0.68258166549734167</v>
      </c>
      <c r="N177" s="386">
        <f t="shared" si="47"/>
        <v>0.26496965412252205</v>
      </c>
      <c r="O177" s="401">
        <f t="shared" si="48"/>
        <v>1.9607437490547497E-3</v>
      </c>
      <c r="P177" s="386">
        <f t="shared" si="49"/>
        <v>0.19161152034128437</v>
      </c>
      <c r="Q177" s="403">
        <f t="shared" si="52"/>
        <v>-2.8908906346268703E-2</v>
      </c>
      <c r="R177" s="403">
        <f t="shared" si="53"/>
        <v>0.2438821792584551</v>
      </c>
      <c r="S177" s="371">
        <f t="shared" si="54"/>
        <v>-2.6727176134904611E-4</v>
      </c>
      <c r="T177" s="403">
        <f t="shared" si="55"/>
        <v>0.78529399884916262</v>
      </c>
      <c r="U177" s="610">
        <f t="shared" si="56"/>
        <v>0.21470600115083738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0.24703440659238113</v>
      </c>
      <c r="C178" s="386">
        <f t="shared" si="44"/>
        <v>1.6359673215520232E-3</v>
      </c>
      <c r="D178" s="401">
        <f t="shared" si="45"/>
        <v>9.7937787379986929E-8</v>
      </c>
      <c r="E178" s="386">
        <f t="shared" si="41"/>
        <v>-2.483717734724376E-2</v>
      </c>
      <c r="F178" s="401">
        <f t="shared" si="42"/>
        <v>-3.1612634393201645E-2</v>
      </c>
      <c r="G178" s="403"/>
      <c r="H178" s="403"/>
      <c r="I178" s="403"/>
      <c r="J178" s="375"/>
      <c r="L178" s="385">
        <v>0.80000000000000027</v>
      </c>
      <c r="M178" s="401">
        <f t="shared" si="46"/>
        <v>0.69468549627719256</v>
      </c>
      <c r="N178" s="386">
        <f t="shared" si="47"/>
        <v>0.24703440659238113</v>
      </c>
      <c r="O178" s="401">
        <f t="shared" si="48"/>
        <v>1.6359673215520232E-3</v>
      </c>
      <c r="P178" s="386">
        <f t="shared" si="49"/>
        <v>0.17241398513791181</v>
      </c>
      <c r="Q178" s="403">
        <f t="shared" si="52"/>
        <v>-2.2741762961995614E-2</v>
      </c>
      <c r="R178" s="403">
        <f t="shared" si="53"/>
        <v>0.21944765301780794</v>
      </c>
      <c r="S178" s="371">
        <f t="shared" si="54"/>
        <v>-2.2301717510557503E-4</v>
      </c>
      <c r="T178" s="403">
        <f t="shared" si="55"/>
        <v>0.80351712711929324</v>
      </c>
      <c r="U178" s="610">
        <f t="shared" si="56"/>
        <v>0.19648287288070676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0.22973682956862584</v>
      </c>
      <c r="C179" s="386">
        <f t="shared" si="44"/>
        <v>1.3609417049580963E-3</v>
      </c>
      <c r="D179" s="401">
        <f t="shared" si="45"/>
        <v>7.2119273109017001E-8</v>
      </c>
      <c r="E179" s="386">
        <f t="shared" si="41"/>
        <v>-2.3258526922356394E-2</v>
      </c>
      <c r="F179" s="401">
        <f t="shared" si="42"/>
        <v>-2.9603336073230724E-2</v>
      </c>
      <c r="G179" s="403"/>
      <c r="H179" s="403"/>
      <c r="I179" s="403"/>
      <c r="J179" s="375"/>
      <c r="L179" s="385">
        <v>0.82500000000000018</v>
      </c>
      <c r="M179" s="401">
        <f t="shared" si="46"/>
        <v>0.70552524724508148</v>
      </c>
      <c r="N179" s="386">
        <f t="shared" si="47"/>
        <v>0.22973682956862584</v>
      </c>
      <c r="O179" s="401">
        <f t="shared" si="48"/>
        <v>1.3609417049580963E-3</v>
      </c>
      <c r="P179" s="386">
        <f t="shared" si="49"/>
        <v>0.15398425249426509</v>
      </c>
      <c r="Q179" s="403">
        <f t="shared" si="52"/>
        <v>-1.5672506089619578E-2</v>
      </c>
      <c r="R179" s="403">
        <f t="shared" si="53"/>
        <v>0.19599038201302885</v>
      </c>
      <c r="S179" s="371">
        <f t="shared" si="54"/>
        <v>-1.8553723409216145E-4</v>
      </c>
      <c r="T179" s="403">
        <f t="shared" si="55"/>
        <v>0.81986766131068289</v>
      </c>
      <c r="U179" s="610">
        <f t="shared" si="56"/>
        <v>0.18013233868931711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0.21311191480377284</v>
      </c>
      <c r="C180" s="386">
        <f t="shared" si="44"/>
        <v>1.1287897536053637E-3</v>
      </c>
      <c r="D180" s="401">
        <f t="shared" si="45"/>
        <v>5.294256472110348E-8</v>
      </c>
      <c r="E180" s="386">
        <f t="shared" si="41"/>
        <v>-2.1709088556270777E-2</v>
      </c>
      <c r="F180" s="401">
        <f t="shared" si="42"/>
        <v>-2.7631218714762051E-2</v>
      </c>
      <c r="G180" s="403"/>
      <c r="H180" s="403"/>
      <c r="I180" s="403"/>
      <c r="J180" s="375"/>
      <c r="L180" s="385">
        <v>0.85000000000000009</v>
      </c>
      <c r="M180" s="401">
        <f t="shared" si="46"/>
        <v>0.71504230112533573</v>
      </c>
      <c r="N180" s="386">
        <f t="shared" si="47"/>
        <v>0.21311191480377284</v>
      </c>
      <c r="O180" s="401">
        <f t="shared" si="48"/>
        <v>1.1287897536053637E-3</v>
      </c>
      <c r="P180" s="386">
        <f t="shared" si="49"/>
        <v>0.13636433279086366</v>
      </c>
      <c r="Q180" s="403">
        <f t="shared" si="52"/>
        <v>-7.6552624564770484E-3</v>
      </c>
      <c r="R180" s="403">
        <f t="shared" si="53"/>
        <v>0.17356383684512502</v>
      </c>
      <c r="S180" s="371">
        <f t="shared" si="54"/>
        <v>-1.5389669957643475E-4</v>
      </c>
      <c r="T180" s="403">
        <f t="shared" si="55"/>
        <v>0.83424532231092852</v>
      </c>
      <c r="U180" s="610">
        <f t="shared" si="56"/>
        <v>0.16575467768907148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0.19718821332680458</v>
      </c>
      <c r="C181" s="386">
        <f t="shared" si="44"/>
        <v>9.3345381445747444E-4</v>
      </c>
      <c r="D181" s="401">
        <f t="shared" si="45"/>
        <v>3.8744534802681585E-8</v>
      </c>
      <c r="E181" s="386">
        <f t="shared" si="41"/>
        <v>-2.019797935921901E-2</v>
      </c>
      <c r="F181" s="401">
        <f t="shared" si="42"/>
        <v>-2.5707886529838742E-2</v>
      </c>
      <c r="G181" s="403"/>
      <c r="H181" s="403"/>
      <c r="I181" s="403"/>
      <c r="J181" s="375"/>
      <c r="L181" s="385">
        <v>0.875</v>
      </c>
      <c r="M181" s="401">
        <f t="shared" si="46"/>
        <v>0.72318496221335415</v>
      </c>
      <c r="N181" s="386">
        <f t="shared" si="47"/>
        <v>0.19718821332680458</v>
      </c>
      <c r="O181" s="401">
        <f t="shared" si="48"/>
        <v>9.3345381445747444E-4</v>
      </c>
      <c r="P181" s="386">
        <f t="shared" si="49"/>
        <v>0.11958896612325268</v>
      </c>
      <c r="Q181" s="403">
        <f t="shared" si="52"/>
        <v>1.3530520167450524E-3</v>
      </c>
      <c r="R181" s="403">
        <f t="shared" si="53"/>
        <v>0.15221223453295901</v>
      </c>
      <c r="S181" s="371">
        <f t="shared" si="54"/>
        <v>-1.272714397331951E-4</v>
      </c>
      <c r="T181" s="403">
        <f t="shared" si="55"/>
        <v>0.84656198489002921</v>
      </c>
      <c r="U181" s="610">
        <f t="shared" si="56"/>
        <v>0.15343801510997079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0.18198793746963182</v>
      </c>
      <c r="C182" s="386">
        <f t="shared" si="44"/>
        <v>7.6962033045419043E-4</v>
      </c>
      <c r="D182" s="401">
        <f t="shared" si="45"/>
        <v>2.8266174623148288E-8</v>
      </c>
      <c r="E182" s="386">
        <f t="shared" si="41"/>
        <v>-1.8732893110195523E-2</v>
      </c>
      <c r="F182" s="401">
        <f t="shared" si="42"/>
        <v>-2.3843132121664161E-2</v>
      </c>
      <c r="G182" s="403"/>
      <c r="H182" s="403"/>
      <c r="I182" s="403"/>
      <c r="J182" s="375"/>
      <c r="L182" s="385">
        <v>0.90000000000000036</v>
      </c>
      <c r="M182" s="401">
        <f t="shared" si="46"/>
        <v>0.72990883663963069</v>
      </c>
      <c r="N182" s="386">
        <f t="shared" si="47"/>
        <v>0.18198793746963182</v>
      </c>
      <c r="O182" s="401">
        <f t="shared" si="48"/>
        <v>7.6962033045419043E-4</v>
      </c>
      <c r="P182" s="386">
        <f t="shared" si="49"/>
        <v>0.10368569165773445</v>
      </c>
      <c r="Q182" s="403">
        <f t="shared" si="52"/>
        <v>1.1392129917939933E-2</v>
      </c>
      <c r="R182" s="403">
        <f t="shared" si="53"/>
        <v>0.13197062678887461</v>
      </c>
      <c r="S182" s="371">
        <f t="shared" si="54"/>
        <v>-1.0493830119759198E-4</v>
      </c>
      <c r="T182" s="403">
        <f t="shared" si="55"/>
        <v>0.85674218159438309</v>
      </c>
      <c r="U182" s="610">
        <f t="shared" si="56"/>
        <v>0.14325781840561691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0.16752712830756733</v>
      </c>
      <c r="C183" s="386">
        <f t="shared" si="44"/>
        <v>6.3264765575538062E-4</v>
      </c>
      <c r="D183" s="401">
        <f t="shared" si="45"/>
        <v>2.0557676616572707E-8</v>
      </c>
      <c r="E183" s="386">
        <f t="shared" si="41"/>
        <v>-1.7320190375090954E-2</v>
      </c>
      <c r="F183" s="401">
        <f t="shared" si="42"/>
        <v>-2.2045051186509398E-2</v>
      </c>
      <c r="G183" s="403"/>
      <c r="H183" s="403"/>
      <c r="I183" s="403"/>
      <c r="J183" s="375"/>
      <c r="L183" s="385">
        <v>0.92500000000000027</v>
      </c>
      <c r="M183" s="401">
        <f t="shared" si="46"/>
        <v>0.73517715648642701</v>
      </c>
      <c r="N183" s="386">
        <f t="shared" si="47"/>
        <v>0.16752712830756733</v>
      </c>
      <c r="O183" s="401">
        <f t="shared" si="48"/>
        <v>6.3264765575538062E-4</v>
      </c>
      <c r="P183" s="386">
        <f t="shared" si="49"/>
        <v>8.867498807387203E-2</v>
      </c>
      <c r="Q183" s="403">
        <f t="shared" si="52"/>
        <v>2.2497657267827351E-2</v>
      </c>
      <c r="R183" s="403">
        <f t="shared" si="53"/>
        <v>0.11286507877320914</v>
      </c>
      <c r="S183" s="371">
        <f t="shared" si="54"/>
        <v>-8.6265384056349875E-5</v>
      </c>
      <c r="T183" s="403">
        <f t="shared" si="55"/>
        <v>0.86472352934301988</v>
      </c>
      <c r="U183" s="610">
        <f t="shared" si="56"/>
        <v>0.13527647065698012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0.15381588338455682</v>
      </c>
      <c r="C184" s="386">
        <f t="shared" si="44"/>
        <v>5.1849762883804384E-4</v>
      </c>
      <c r="D184" s="401">
        <f t="shared" si="45"/>
        <v>1.4904957323924606E-8</v>
      </c>
      <c r="E184" s="386">
        <f t="shared" si="41"/>
        <v>-1.5964991329611496E-2</v>
      </c>
      <c r="F184" s="401">
        <f t="shared" si="42"/>
        <v>-2.0320160658258118E-2</v>
      </c>
      <c r="G184" s="403"/>
      <c r="H184" s="403"/>
      <c r="I184" s="403"/>
      <c r="J184" s="375"/>
      <c r="L184" s="385">
        <v>0.95000000000000018</v>
      </c>
      <c r="M184" s="401">
        <f t="shared" si="46"/>
        <v>0.73896104644328031</v>
      </c>
      <c r="N184" s="386">
        <f t="shared" si="47"/>
        <v>0.15381588338455682</v>
      </c>
      <c r="O184" s="401">
        <f t="shared" si="48"/>
        <v>5.1849762883804384E-4</v>
      </c>
      <c r="P184" s="386">
        <f t="shared" si="49"/>
        <v>7.4570480046799115E-2</v>
      </c>
      <c r="Q184" s="403">
        <f t="shared" si="52"/>
        <v>3.4700692967443034E-2</v>
      </c>
      <c r="R184" s="403">
        <f t="shared" si="53"/>
        <v>9.4912931903938819E-2</v>
      </c>
      <c r="S184" s="371">
        <f t="shared" si="54"/>
        <v>-7.070280211148017E-5</v>
      </c>
      <c r="T184" s="403">
        <f t="shared" si="55"/>
        <v>0.87045707793072968</v>
      </c>
      <c r="U184" s="610">
        <f t="shared" si="56"/>
        <v>0.12954292206927032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0.14085863876572058</v>
      </c>
      <c r="C185" s="386">
        <f t="shared" si="44"/>
        <v>4.2367129497461464E-4</v>
      </c>
      <c r="D185" s="401">
        <f t="shared" si="45"/>
        <v>1.0772995773233873E-8</v>
      </c>
      <c r="E185" s="386">
        <f t="shared" si="41"/>
        <v>-1.4671270256537475E-2</v>
      </c>
      <c r="F185" s="401">
        <f t="shared" si="42"/>
        <v>-1.8673518984041945E-2</v>
      </c>
      <c r="G185" s="403"/>
      <c r="H185" s="403"/>
      <c r="I185" s="403"/>
      <c r="J185" s="375"/>
      <c r="L185" s="385">
        <v>0.97500000000000009</v>
      </c>
      <c r="M185" s="401">
        <f t="shared" si="46"/>
        <v>0.74123973204710292</v>
      </c>
      <c r="N185" s="386">
        <f t="shared" si="47"/>
        <v>0.14085863876572058</v>
      </c>
      <c r="O185" s="401">
        <f t="shared" si="48"/>
        <v>4.2367129497461464E-4</v>
      </c>
      <c r="P185" s="386">
        <f t="shared" si="49"/>
        <v>6.1379204872191423E-2</v>
      </c>
      <c r="Q185" s="403">
        <f t="shared" si="52"/>
        <v>4.8027050826361828E-2</v>
      </c>
      <c r="R185" s="403">
        <f t="shared" si="53"/>
        <v>7.812314321560114E-2</v>
      </c>
      <c r="S185" s="371">
        <f t="shared" si="54"/>
        <v>-5.777398770649565E-5</v>
      </c>
      <c r="T185" s="403">
        <f t="shared" si="55"/>
        <v>0.87390757994574353</v>
      </c>
      <c r="U185" s="610">
        <f t="shared" si="56"/>
        <v>0.12609242005425647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0.12865449878310276</v>
      </c>
      <c r="C186" s="386">
        <f t="shared" si="44"/>
        <v>3.4514903239069028E-4</v>
      </c>
      <c r="D186" s="401">
        <f t="shared" si="45"/>
        <v>7.7623035776852589E-9</v>
      </c>
      <c r="E186" s="386">
        <f t="shared" ref="E186" si="57">C186+$B$13*B186+$B$13*D186</f>
        <v>-1.3441950751692871E-2</v>
      </c>
      <c r="F186" s="401">
        <f t="shared" si="42"/>
        <v>-1.7108847301919548E-2</v>
      </c>
      <c r="G186" s="403"/>
      <c r="H186" s="403"/>
      <c r="I186" s="403"/>
      <c r="J186" s="375"/>
      <c r="L186" s="385">
        <v>1</v>
      </c>
      <c r="M186" s="401">
        <f t="shared" si="46"/>
        <v>0.74200068884440351</v>
      </c>
      <c r="N186" s="386">
        <f t="shared" si="47"/>
        <v>0.12865449878310276</v>
      </c>
      <c r="O186" s="401">
        <f t="shared" si="48"/>
        <v>3.4514903239069028E-4</v>
      </c>
      <c r="P186" s="386">
        <f t="shared" si="49"/>
        <v>4.9101932643538189E-2</v>
      </c>
      <c r="Q186" s="403">
        <f t="shared" si="52"/>
        <v>6.2496692879315516E-2</v>
      </c>
      <c r="R186" s="403">
        <f t="shared" si="53"/>
        <v>6.2496692879315523E-2</v>
      </c>
      <c r="S186" s="371">
        <f t="shared" si="54"/>
        <v>-4.706758048951836E-5</v>
      </c>
      <c r="T186" s="403">
        <f t="shared" si="55"/>
        <v>0.8750536818218585</v>
      </c>
      <c r="U186" s="610">
        <f t="shared" si="56"/>
        <v>0.1249463181781415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0.12865449878310276</v>
      </c>
      <c r="C187" s="386">
        <f t="shared" si="44"/>
        <v>0.74200068884440351</v>
      </c>
      <c r="D187" s="403">
        <f t="shared" si="45"/>
        <v>0.12865449878310276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0.74123973204710281</v>
      </c>
      <c r="N187" s="386">
        <f t="shared" si="47"/>
        <v>0.11719760632687148</v>
      </c>
      <c r="O187" s="401">
        <f t="shared" si="48"/>
        <v>2.8033521672021777E-4</v>
      </c>
      <c r="P187" s="386">
        <f t="shared" si="49"/>
        <v>3.7733532865453244E-2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1.2212453270876722E-15</v>
      </c>
      <c r="C188" s="380">
        <f t="shared" si="44"/>
        <v>7.7623035776852589E-9</v>
      </c>
      <c r="D188" s="410">
        <f t="shared" si="45"/>
        <v>3.4514903239069028E-4</v>
      </c>
      <c r="E188" s="380">
        <f>C188+$B$13*B188+$B$13*D188</f>
        <v>-3.6979703411723223E-5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0.73896104644328031</v>
      </c>
      <c r="N188" s="386">
        <f t="shared" si="47"/>
        <v>0.10647754618978716</v>
      </c>
      <c r="O188" s="401">
        <f t="shared" si="48"/>
        <v>2.2700745610826356E-4</v>
      </c>
      <c r="P188" s="386">
        <f t="shared" si="49"/>
        <v>2.7263380032952363E-2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3.4514903239069028E-4</v>
      </c>
      <c r="C189" s="392">
        <f t="shared" si="44"/>
        <v>7.7623035776852589E-9</v>
      </c>
      <c r="D189" s="402">
        <f t="shared" si="45"/>
        <v>1.2212453270876722E-15</v>
      </c>
      <c r="E189" s="392">
        <f>C189+$B$13*B189+$B$13*D189</f>
        <v>-3.6979703411723223E-5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0.7351771564864269</v>
      </c>
      <c r="N189" s="386">
        <f t="shared" si="47"/>
        <v>9.6479773798757384E-2</v>
      </c>
      <c r="O189" s="401">
        <f t="shared" si="48"/>
        <v>1.8327034386250718E-4</v>
      </c>
      <c r="P189" s="386">
        <f t="shared" si="49"/>
        <v>1.7675790524395524E-2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0.72990883663963047</v>
      </c>
      <c r="N190" s="386">
        <f t="shared" si="47"/>
        <v>8.718606166003301E-2</v>
      </c>
      <c r="O190" s="401">
        <f t="shared" si="48"/>
        <v>1.4751360601877872E-4</v>
      </c>
      <c r="P190" s="386">
        <f t="shared" si="49"/>
        <v>8.9504831396005971E-3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0.2459456596321441</v>
      </c>
      <c r="C191" s="444">
        <f t="shared" si="44"/>
        <v>0.69539324388002433</v>
      </c>
      <c r="D191" s="443">
        <f t="shared" si="45"/>
        <v>5.6982481551863695E-2</v>
      </c>
      <c r="E191" s="444">
        <f>C191+$B$13*B191+$B$13*D191</f>
        <v>0.66293032732889023</v>
      </c>
      <c r="F191" s="443">
        <f t="shared" ref="F191:F197" si="58">$B$14*E191</f>
        <v>0.8437743859947654</v>
      </c>
      <c r="G191" s="443">
        <f>F192</f>
        <v>-2.2331185020120273E-2</v>
      </c>
      <c r="H191" s="443">
        <f>1-G191</f>
        <v>1.0223311850201202</v>
      </c>
      <c r="I191" s="443">
        <f>F193</f>
        <v>0.21796787319109953</v>
      </c>
      <c r="J191" s="445">
        <f>1-I191</f>
        <v>0.78203212680890044</v>
      </c>
      <c r="K191" s="442"/>
      <c r="L191" s="385">
        <v>1.125</v>
      </c>
      <c r="M191" s="401">
        <f t="shared" si="46"/>
        <v>0.72318496221335415</v>
      </c>
      <c r="N191" s="386">
        <f t="shared" si="47"/>
        <v>7.8574955995767914E-2</v>
      </c>
      <c r="O191" s="401">
        <f t="shared" si="48"/>
        <v>1.1837446638629512E-4</v>
      </c>
      <c r="P191" s="386">
        <f t="shared" si="49"/>
        <v>1.0630557542894833E-3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0.69539324388002455</v>
      </c>
      <c r="C192" s="444">
        <f t="shared" si="44"/>
        <v>5.6982481551863695E-2</v>
      </c>
      <c r="D192" s="443">
        <f t="shared" si="45"/>
        <v>6.0929784252983232E-5</v>
      </c>
      <c r="E192" s="444">
        <f>C192+$B$13*B192+$B$13*D192</f>
        <v>-1.7544997858138567E-2</v>
      </c>
      <c r="F192" s="443">
        <f t="shared" si="58"/>
        <v>-2.2331185020120273E-2</v>
      </c>
      <c r="L192" s="385">
        <v>1.1500000000000004</v>
      </c>
      <c r="M192" s="401">
        <f t="shared" si="46"/>
        <v>0.71504230112533551</v>
      </c>
      <c r="N192" s="386">
        <f t="shared" si="47"/>
        <v>7.0622236347060774E-2</v>
      </c>
      <c r="O192" s="401">
        <f t="shared" si="48"/>
        <v>9.4704010231039248E-5</v>
      </c>
      <c r="P192" s="386">
        <f t="shared" si="49"/>
        <v>-6.0145291564852677E-3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1.6175885262202927E-3</v>
      </c>
      <c r="C193" s="444">
        <f t="shared" si="44"/>
        <v>0.2459456596321441</v>
      </c>
      <c r="D193" s="443">
        <f t="shared" si="45"/>
        <v>0.69539324388002433</v>
      </c>
      <c r="E193" s="444">
        <f>C193+$B$13*B193+$B$13*D193</f>
        <v>0.17125136282894238</v>
      </c>
      <c r="F193" s="443">
        <f t="shared" si="58"/>
        <v>0.21796787319109953</v>
      </c>
      <c r="L193" s="385">
        <v>1.1749999999999998</v>
      </c>
      <c r="M193" s="401">
        <f t="shared" si="46"/>
        <v>0.70552524724508148</v>
      </c>
      <c r="N193" s="386">
        <f t="shared" si="47"/>
        <v>6.3301371346497048E-2</v>
      </c>
      <c r="O193" s="401">
        <f t="shared" si="48"/>
        <v>7.5537298284078513E-5</v>
      </c>
      <c r="P193" s="386">
        <f t="shared" si="49"/>
        <v>-1.2313456967298825E-2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0.69468549627719234</v>
      </c>
      <c r="N194" s="386">
        <f t="shared" si="47"/>
        <v>5.6583964403243814E-2</v>
      </c>
      <c r="O194" s="401">
        <f t="shared" si="48"/>
        <v>6.0066963730120992E-5</v>
      </c>
      <c r="P194" s="386">
        <f t="shared" si="49"/>
        <v>-1.7867577654253904E-2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0.17611418199774015</v>
      </c>
      <c r="C195" s="444">
        <f t="shared" si="44"/>
        <v>0.73219262745260694</v>
      </c>
      <c r="D195" s="443">
        <f t="shared" si="45"/>
        <v>9.0820365414684689E-2</v>
      </c>
      <c r="E195" s="444">
        <f>C195+$B$13*B195+$B$13*D195</f>
        <v>0.70358691950023611</v>
      </c>
      <c r="F195" s="443">
        <f t="shared" si="58"/>
        <v>0.89552189200228238</v>
      </c>
      <c r="G195" s="443">
        <f>F196</f>
        <v>1.5704517302552026E-2</v>
      </c>
      <c r="H195" s="443">
        <f>1-G195</f>
        <v>0.98429548269744793</v>
      </c>
      <c r="I195" s="443">
        <f>F197</f>
        <v>0.1241909171942798</v>
      </c>
      <c r="J195" s="445">
        <f>1-I195</f>
        <v>0.87580908280572023</v>
      </c>
      <c r="L195" s="385">
        <v>1.2250000000000005</v>
      </c>
      <c r="M195" s="401">
        <f t="shared" si="46"/>
        <v>0.68258166549734123</v>
      </c>
      <c r="N195" s="386">
        <f t="shared" si="47"/>
        <v>5.0440183675631189E-2</v>
      </c>
      <c r="O195" s="401">
        <f t="shared" si="48"/>
        <v>4.7620014740235028E-5</v>
      </c>
      <c r="P195" s="386">
        <f t="shared" si="49"/>
        <v>-2.2712932585952077E-2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0.73219262745260705</v>
      </c>
      <c r="C196" s="444">
        <f t="shared" si="44"/>
        <v>9.0820365414684689E-2</v>
      </c>
      <c r="D196" s="443">
        <f t="shared" si="45"/>
        <v>1.609510079988441E-4</v>
      </c>
      <c r="E196" s="444">
        <f>C196+$B$13*B196+$B$13*D196</f>
        <v>1.2338607296841579E-2</v>
      </c>
      <c r="F196" s="443">
        <f t="shared" si="58"/>
        <v>1.5704517302552026E-2</v>
      </c>
      <c r="L196" s="385">
        <v>1.25</v>
      </c>
      <c r="M196" s="401">
        <f t="shared" si="46"/>
        <v>0.66927885908773344</v>
      </c>
      <c r="N196" s="386">
        <f t="shared" si="47"/>
        <v>4.4839171408308232E-2</v>
      </c>
      <c r="O196" s="401">
        <f t="shared" si="48"/>
        <v>3.7637562525061341E-5</v>
      </c>
      <c r="P196" s="386">
        <f t="shared" si="49"/>
        <v>-2.6887296433636416E-2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7.1184690740089263E-4</v>
      </c>
      <c r="C197" s="444">
        <f t="shared" si="44"/>
        <v>0.17611418199774015</v>
      </c>
      <c r="D197" s="443">
        <f t="shared" si="45"/>
        <v>0.73219262745260694</v>
      </c>
      <c r="E197" s="444">
        <f>C197+$B$13*B197+$B$13*D197</f>
        <v>9.7573387807709258E-2</v>
      </c>
      <c r="F197" s="443">
        <f t="shared" si="58"/>
        <v>0.1241909171942798</v>
      </c>
      <c r="L197" s="385">
        <v>1.2750000000000004</v>
      </c>
      <c r="M197" s="401">
        <f t="shared" si="46"/>
        <v>0.65484818132602396</v>
      </c>
      <c r="N197" s="386">
        <f t="shared" si="47"/>
        <v>3.974942846163354E-2</v>
      </c>
      <c r="O197" s="401">
        <f t="shared" si="48"/>
        <v>2.9657198417798458E-5</v>
      </c>
      <c r="P197" s="386">
        <f t="shared" si="49"/>
        <v>-3.0429738584760297E-2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0.63936620045849446</v>
      </c>
      <c r="N198" s="386">
        <f t="shared" si="47"/>
        <v>3.5139170638245565E-2</v>
      </c>
      <c r="O198" s="401">
        <f t="shared" si="48"/>
        <v>2.3297751905348996E-5</v>
      </c>
      <c r="P198" s="386">
        <f t="shared" si="49"/>
        <v>-3.3380207729667932E-2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0.62291436672520695</v>
      </c>
      <c r="N199" s="386">
        <f t="shared" si="47"/>
        <v>3.0976654195087772E-2</v>
      </c>
      <c r="O199" s="401">
        <f t="shared" si="48"/>
        <v>1.8246173654257181E-5</v>
      </c>
      <c r="P199" s="386">
        <f t="shared" si="49"/>
        <v>-3.5779142577296273E-2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0.60557838868748182</v>
      </c>
      <c r="N200" s="386">
        <f t="shared" si="47"/>
        <v>2.723046869933804E-2</v>
      </c>
      <c r="O200" s="401">
        <f t="shared" si="48"/>
        <v>1.4246302413589707E-5</v>
      </c>
      <c r="P200" s="386">
        <f t="shared" si="49"/>
        <v>-3.7667110960376567E-2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0.58744757271758985</v>
      </c>
      <c r="N201" s="386">
        <f t="shared" si="47"/>
        <v>2.3869796126453735E-2</v>
      </c>
      <c r="O201" s="401">
        <f t="shared" si="48"/>
        <v>1.1089291345689478E-5</v>
      </c>
      <c r="P201" s="386">
        <f t="shared" si="49"/>
        <v>-3.908447892867533E-2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0.56861413122481297</v>
      </c>
      <c r="N202" s="386">
        <f t="shared" si="47"/>
        <v>2.086463579302994E-2</v>
      </c>
      <c r="O202" s="401">
        <f t="shared" si="48"/>
        <v>8.6054870726548494E-6</v>
      </c>
      <c r="P202" s="386">
        <f t="shared" si="49"/>
        <v>-4.0071110812772578E-2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0.54917246588609514</v>
      </c>
      <c r="N203" s="386">
        <f t="shared" si="47"/>
        <v>1.8185995354016549E-2</v>
      </c>
      <c r="O203" s="401">
        <f t="shared" si="48"/>
        <v>6.6575729229523262E-6</v>
      </c>
      <c r="P203" s="386">
        <f t="shared" si="49"/>
        <v>-4.0666100680355706E-2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0.52921843279698488</v>
      </c>
      <c r="N204" s="386">
        <f t="shared" si="47"/>
        <v>1.5806048663459527E-2</v>
      </c>
      <c r="O204" s="401">
        <f t="shared" si="48"/>
        <v>5.1348059953992831E-6</v>
      </c>
      <c r="P204" s="386">
        <f t="shared" si="49"/>
        <v>-4.0907535108717356E-2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0.50884859703286456</v>
      </c>
      <c r="N205" s="386">
        <f t="shared" si="47"/>
        <v>1.3698261793450461E-2</v>
      </c>
      <c r="O205" s="401">
        <f t="shared" si="48"/>
        <v>3.9481953382214385E-6</v>
      </c>
      <c r="P205" s="386">
        <f t="shared" si="49"/>
        <v>-4.0832286765065E-2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0.4881594845856117</v>
      </c>
      <c r="N206" s="386">
        <f t="shared" si="47"/>
        <v>1.1837488923193973E-2</v>
      </c>
      <c r="O206" s="401">
        <f t="shared" si="48"/>
        <v>3.0264854617434445E-6</v>
      </c>
      <c r="P206" s="386">
        <f t="shared" si="49"/>
        <v>-4.0475837921756692E-2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0.46724683999326805</v>
      </c>
      <c r="N207" s="386">
        <f t="shared" si="47"/>
        <v>1.0200040147399059E-2</v>
      </c>
      <c r="O207" s="401">
        <f t="shared" si="48"/>
        <v>2.3128253414661515E-6</v>
      </c>
      <c r="P207" s="386">
        <f t="shared" si="49"/>
        <v>-3.9872132735756689E-2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0.44620489818936498</v>
      </c>
      <c r="N208" s="386">
        <f t="shared" si="47"/>
        <v>8.7637235112341672E-3</v>
      </c>
      <c r="O208" s="401">
        <f t="shared" si="48"/>
        <v>1.7620178860422442E-6</v>
      </c>
      <c r="P208" s="386">
        <f t="shared" si="49"/>
        <v>-3.905345688756387E-2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0.42512567914788957</v>
      </c>
      <c r="N209" s="386">
        <f t="shared" si="47"/>
        <v>7.5078637605733856E-3</v>
      </c>
      <c r="O209" s="401">
        <f t="shared" si="48"/>
        <v>1.3382584452270585E-6</v>
      </c>
      <c r="P209" s="386">
        <f t="shared" si="49"/>
        <v>-3.8050343000122833E-2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0.40409831377814731</v>
      </c>
      <c r="N210" s="386">
        <f t="shared" si="47"/>
        <v>6.4133004056798892E-3</v>
      </c>
      <c r="O210" s="401">
        <f t="shared" si="48"/>
        <v>1.0132832888865018E-6</v>
      </c>
      <c r="P210" s="386">
        <f t="shared" si="49"/>
        <v>-3.6891500137087939E-2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0.38320840922495725</v>
      </c>
      <c r="N211" s="386">
        <f t="shared" si="47"/>
        <v>5.462367739675289E-3</v>
      </c>
      <c r="O211" s="401">
        <f t="shared" si="48"/>
        <v>7.6486009836784774E-7</v>
      </c>
      <c r="P211" s="386">
        <f t="shared" si="49"/>
        <v>-3.560376560577614E-2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0.36253746125387676</v>
      </c>
      <c r="N212" s="386">
        <f t="shared" si="47"/>
        <v>4.6388594370908032E-3</v>
      </c>
      <c r="O212" s="401">
        <f t="shared" si="48"/>
        <v>5.7556241034317779E-7</v>
      </c>
      <c r="P212" s="386">
        <f t="shared" si="49"/>
        <v>-3.4212077256275876E-2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0.34216232075440778</v>
      </c>
      <c r="N213" s="386">
        <f t="shared" si="47"/>
        <v>3.9279802901447947E-3</v>
      </c>
      <c r="O213" s="401">
        <f t="shared" si="48"/>
        <v>4.3177869990529416E-7</v>
      </c>
      <c r="P213" s="386">
        <f t="shared" si="49"/>
        <v>-3.2739464467460427E-2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0.32215472058825034</v>
      </c>
      <c r="N214" s="386">
        <f t="shared" si="47"/>
        <v>3.3162875292462313E-3</v>
      </c>
      <c r="O214" s="401">
        <f t="shared" si="48"/>
        <v>3.2291445450916001E-7</v>
      </c>
      <c r="P214" s="386">
        <f t="shared" si="49"/>
        <v>-3.120705603625875E-2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0.30258086806200968</v>
      </c>
      <c r="N215" s="386">
        <f t="shared" si="47"/>
        <v>2.7916240277952031E-3</v>
      </c>
      <c r="O215" s="401">
        <f t="shared" si="48"/>
        <v>2.4075225613096052E-7</v>
      </c>
      <c r="P215" s="386">
        <f t="shared" si="49"/>
        <v>-2.9634103232124721E-2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0.28350110723633315</v>
      </c>
      <c r="N216" s="386">
        <f t="shared" si="47"/>
        <v>2.3430455177165799E-3</v>
      </c>
      <c r="O216" s="401">
        <f t="shared" si="48"/>
        <v>1.7894064829881984E-7</v>
      </c>
      <c r="P216" s="386">
        <f t="shared" si="49"/>
        <v>-2.8038016338508255E-2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0.26496965412252205</v>
      </c>
      <c r="N217" s="386">
        <f t="shared" si="47"/>
        <v>1.9607437490547497E-3</v>
      </c>
      <c r="O217" s="401">
        <f t="shared" si="48"/>
        <v>1.325875000901533E-7</v>
      </c>
      <c r="P217" s="386">
        <f t="shared" si="49"/>
        <v>-2.6434413072358991E-2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0.24703440659238085</v>
      </c>
      <c r="N218" s="386">
        <f t="shared" si="47"/>
        <v>1.6359673215520232E-3</v>
      </c>
      <c r="O218" s="401">
        <f t="shared" si="48"/>
        <v>9.7937787379986929E-8</v>
      </c>
      <c r="P218" s="386">
        <f t="shared" si="49"/>
        <v>-2.4837177347243729E-2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0.22973682956862584</v>
      </c>
      <c r="N219" s="386">
        <f t="shared" ref="N219:N266" si="60">0.5*SIGN(2*L219+$B$6)*ERF((2.563*(ABS(2*L219+$B$6)))/(2*SQRT(2)*$B$7))-0.5*SIGN(2*L219-$B$6)*ERF((2.563*(ABS(2*L219-$B$6)))/(2*SQRT(2)*$B$7))</f>
        <v>1.3609417049580963E-3</v>
      </c>
      <c r="O219" s="401">
        <f t="shared" ref="O219:O266" si="61">0.5*SIGN(2*(L219+$B$6)+$B$6)*ERF((2.563*(ABS(2*(L219+$B$6)+$B$6)))/(2*SQRT(2)*$B$7))-0.5*SIGN(2*(L219+$B$6)-$B$6)*ERF((2.563*(ABS(2*(L219+$B$6)-$B$6)))/(2*SQRT(2)*$B$7))</f>
        <v>7.2119273109017001E-8</v>
      </c>
      <c r="P219" s="386">
        <f t="shared" ref="P219:P266" si="62">N219+$B$13*M219+$B$13*O219</f>
        <v>-2.3258526922356394E-2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0.21311191480377262</v>
      </c>
      <c r="N220" s="386">
        <f t="shared" si="60"/>
        <v>1.1287897536053637E-3</v>
      </c>
      <c r="O220" s="401">
        <f t="shared" si="61"/>
        <v>5.294256472110348E-8</v>
      </c>
      <c r="P220" s="386">
        <f t="shared" si="62"/>
        <v>-2.1709088556270757E-2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0.19718821332680458</v>
      </c>
      <c r="N221" s="386">
        <f t="shared" si="60"/>
        <v>9.3345381445747444E-4</v>
      </c>
      <c r="O221" s="401">
        <f t="shared" si="61"/>
        <v>3.8744534802681585E-8</v>
      </c>
      <c r="P221" s="386">
        <f t="shared" si="62"/>
        <v>-2.019797935921901E-2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0.18198793746963182</v>
      </c>
      <c r="N222" s="386">
        <f t="shared" si="60"/>
        <v>7.6962033045419043E-4</v>
      </c>
      <c r="O222" s="401">
        <f t="shared" si="61"/>
        <v>2.8266174623148288E-8</v>
      </c>
      <c r="P222" s="386">
        <f t="shared" si="62"/>
        <v>-1.8732893110195523E-2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0.167527128307567</v>
      </c>
      <c r="N223" s="386">
        <f t="shared" si="60"/>
        <v>6.3264765575538062E-4</v>
      </c>
      <c r="O223" s="401">
        <f t="shared" si="61"/>
        <v>2.0557676616572707E-8</v>
      </c>
      <c r="P223" s="386">
        <f t="shared" si="62"/>
        <v>-1.7320190375090919E-2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0.15381588338455682</v>
      </c>
      <c r="N224" s="386">
        <f t="shared" si="60"/>
        <v>5.1849762883804384E-4</v>
      </c>
      <c r="O224" s="401">
        <f t="shared" si="61"/>
        <v>1.4904957323924606E-8</v>
      </c>
      <c r="P224" s="386">
        <f t="shared" si="62"/>
        <v>-1.5964991329611496E-2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0.14085863876572036</v>
      </c>
      <c r="N225" s="386">
        <f t="shared" si="60"/>
        <v>4.2367129497461464E-4</v>
      </c>
      <c r="O225" s="401">
        <f t="shared" si="61"/>
        <v>1.0772995773233873E-8</v>
      </c>
      <c r="P225" s="386">
        <f t="shared" si="62"/>
        <v>-1.4671270256537451E-2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0.12865449878310276</v>
      </c>
      <c r="N226" s="386">
        <f t="shared" si="60"/>
        <v>3.4514903239069028E-4</v>
      </c>
      <c r="O226" s="401">
        <f t="shared" si="61"/>
        <v>7.7623035776852589E-9</v>
      </c>
      <c r="P226" s="386">
        <f t="shared" si="62"/>
        <v>-1.3441950751692871E-2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0.11719760632687148</v>
      </c>
      <c r="N227" s="386">
        <f t="shared" si="60"/>
        <v>2.8033521672021777E-4</v>
      </c>
      <c r="O227" s="401">
        <f t="shared" si="61"/>
        <v>5.575611528030322E-9</v>
      </c>
      <c r="P227" s="386">
        <f t="shared" si="62"/>
        <v>-1.227900073771492E-2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0.10647754618978678</v>
      </c>
      <c r="N228" s="386">
        <f t="shared" si="60"/>
        <v>2.2700745610826356E-4</v>
      </c>
      <c r="O228" s="401">
        <f t="shared" si="61"/>
        <v>3.9924686334735782E-9</v>
      </c>
      <c r="P228" s="386">
        <f t="shared" si="62"/>
        <v>-1.1183526450136285E-2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9.6479773798757384E-2</v>
      </c>
      <c r="N229" s="386">
        <f t="shared" si="60"/>
        <v>1.8327034386250718E-4</v>
      </c>
      <c r="O229" s="401">
        <f t="shared" si="61"/>
        <v>2.8499486659505635E-9</v>
      </c>
      <c r="P229" s="386">
        <f t="shared" si="62"/>
        <v>-1.0155864627148735E-2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8.718606166003301E-2</v>
      </c>
      <c r="N230" s="386">
        <f t="shared" si="60"/>
        <v>1.4751360601877872E-4</v>
      </c>
      <c r="O230" s="401">
        <f t="shared" si="61"/>
        <v>2.0280491175306281E-9</v>
      </c>
      <c r="P230" s="386">
        <f t="shared" si="62"/>
        <v>-9.1956722032152938E-3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7.8574955995767914E-2</v>
      </c>
      <c r="N231" s="386">
        <f t="shared" si="60"/>
        <v>1.1837446638629512E-4</v>
      </c>
      <c r="O231" s="401">
        <f t="shared" si="61"/>
        <v>1.4386833946389288E-9</v>
      </c>
      <c r="P231" s="386">
        <f t="shared" si="62"/>
        <v>-8.3020128777333592E-3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7.0622236347060774E-2</v>
      </c>
      <c r="N232" s="386">
        <f t="shared" si="60"/>
        <v>9.4704010231039248E-5</v>
      </c>
      <c r="O232" s="401">
        <f t="shared" si="61"/>
        <v>1.0174118214578698E-9</v>
      </c>
      <c r="P232" s="386">
        <f t="shared" si="62"/>
        <v>-7.4734400032518957E-3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6.3301371346496771E-2</v>
      </c>
      <c r="N233" s="386">
        <f t="shared" si="60"/>
        <v>7.5537298284078513E-5</v>
      </c>
      <c r="O233" s="401">
        <f t="shared" si="61"/>
        <v>7.1725325678784202E-10</v>
      </c>
      <c r="P233" s="386">
        <f t="shared" si="62"/>
        <v>-6.7080753130961705E-3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5.6583964403243814E-2</v>
      </c>
      <c r="N234" s="386">
        <f t="shared" si="60"/>
        <v>6.0066963730120992E-5</v>
      </c>
      <c r="O234" s="401">
        <f t="shared" si="61"/>
        <v>5.0407122920148595E-10</v>
      </c>
      <c r="P234" s="386">
        <f t="shared" si="62"/>
        <v>-6.0036830851723823E-3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5.0440183675631189E-2</v>
      </c>
      <c r="N235" s="386">
        <f t="shared" si="60"/>
        <v>4.7620014740235028E-5</v>
      </c>
      <c r="O235" s="401">
        <f t="shared" si="61"/>
        <v>3.5314617896631262E-10</v>
      </c>
      <c r="P235" s="386">
        <f t="shared" si="62"/>
        <v>-5.3577394165429124E-3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4.4839171408308232E-2</v>
      </c>
      <c r="N236" s="386">
        <f t="shared" si="60"/>
        <v>3.7637562525061341E-5</v>
      </c>
      <c r="O236" s="401">
        <f t="shared" si="61"/>
        <v>2.4663787678846916E-10</v>
      </c>
      <c r="P236" s="386">
        <f t="shared" si="62"/>
        <v>-4.7674963612074099E-3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3.974942846163354E-2</v>
      </c>
      <c r="N237" s="386">
        <f t="shared" si="60"/>
        <v>2.9657198417798458E-5</v>
      </c>
      <c r="O237" s="401">
        <f t="shared" si="61"/>
        <v>1.717145314827917E-10</v>
      </c>
      <c r="P237" s="386">
        <f t="shared" si="62"/>
        <v>-4.2300407604318659E-3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3.5139170638245398E-2</v>
      </c>
      <c r="N238" s="386">
        <f t="shared" si="60"/>
        <v>2.3297751905348996E-5</v>
      </c>
      <c r="O238" s="401">
        <f t="shared" si="61"/>
        <v>1.1917800080141205E-10</v>
      </c>
      <c r="P238" s="386">
        <f t="shared" si="62"/>
        <v>-3.7423476698627833E-3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3.0976654195087772E-2</v>
      </c>
      <c r="N239" s="386">
        <f t="shared" si="60"/>
        <v>1.8246173654257181E-5</v>
      </c>
      <c r="O239" s="401">
        <f t="shared" si="61"/>
        <v>8.2456708128120226E-11</v>
      </c>
      <c r="P239" s="386">
        <f t="shared" si="62"/>
        <v>-3.3013283594837245E-3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2.723046869933804E-2</v>
      </c>
      <c r="N240" s="386">
        <f t="shared" si="60"/>
        <v>1.4246302413589707E-5</v>
      </c>
      <c r="O240" s="401">
        <f t="shared" si="61"/>
        <v>5.6871785059087188E-11</v>
      </c>
      <c r="P240" s="386">
        <f t="shared" si="62"/>
        <v>-2.9038729301741435E-3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2.3869796126453735E-2</v>
      </c>
      <c r="N241" s="386">
        <f t="shared" si="60"/>
        <v>1.1089291345689478E-5</v>
      </c>
      <c r="O241" s="401">
        <f t="shared" si="61"/>
        <v>3.910277657226402E-11</v>
      </c>
      <c r="P241" s="386">
        <f t="shared" si="62"/>
        <v>-2.5468876532405028E-3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2.086463579302994E-2</v>
      </c>
      <c r="N242" s="386">
        <f t="shared" si="60"/>
        <v>8.6054870726548494E-6</v>
      </c>
      <c r="O242" s="401">
        <f t="shared" si="61"/>
        <v>2.6801449948266054E-11</v>
      </c>
      <c r="P242" s="386">
        <f t="shared" si="62"/>
        <v>-2.2273271959776194E-3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1.8185995354016438E-2</v>
      </c>
      <c r="N243" s="386">
        <f t="shared" si="60"/>
        <v>6.6575729229523262E-6</v>
      </c>
      <c r="O243" s="401">
        <f t="shared" si="61"/>
        <v>1.8312573679679645E-11</v>
      </c>
      <c r="P243" s="386">
        <f t="shared" si="62"/>
        <v>-1.9422219463707654E-3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1.5806048663459527E-2</v>
      </c>
      <c r="N244" s="386">
        <f t="shared" si="60"/>
        <v>5.1348059953992831E-6</v>
      </c>
      <c r="O244" s="401">
        <f t="shared" si="61"/>
        <v>1.247318914820994E-11</v>
      </c>
      <c r="P244" s="386">
        <f t="shared" si="62"/>
        <v>-1.6887006929597449E-3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1.3698261793450461E-2</v>
      </c>
      <c r="N245" s="386">
        <f t="shared" si="60"/>
        <v>3.9481953382214385E-6</v>
      </c>
      <c r="O245" s="401">
        <f t="shared" si="61"/>
        <v>8.4692808322017754E-12</v>
      </c>
      <c r="P245" s="386">
        <f t="shared" si="62"/>
        <v>-1.4640089513079648E-3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1.1837488923193973E-2</v>
      </c>
      <c r="N246" s="386">
        <f t="shared" si="60"/>
        <v>3.0264854617434445E-6</v>
      </c>
      <c r="O246" s="401">
        <f t="shared" si="61"/>
        <v>5.7325810765007645E-12</v>
      </c>
      <c r="P246" s="386">
        <f t="shared" si="62"/>
        <v>-1.2655232563111548E-3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1.0200040147399059E-2</v>
      </c>
      <c r="N247" s="386">
        <f t="shared" si="60"/>
        <v>2.3128253414661515E-6</v>
      </c>
      <c r="O247" s="401">
        <f t="shared" si="61"/>
        <v>3.8680725289452766E-12</v>
      </c>
      <c r="P247" s="386">
        <f t="shared" si="62"/>
        <v>-1.0907617597881749E-3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8.7637235112341116E-3</v>
      </c>
      <c r="N248" s="386">
        <f t="shared" si="60"/>
        <v>1.7620178860422442E-6</v>
      </c>
      <c r="O248" s="401">
        <f t="shared" si="61"/>
        <v>2.6018076582090544E-12</v>
      </c>
      <c r="P248" s="386">
        <f t="shared" si="62"/>
        <v>-9.373914856310049E-4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7.5078637605733856E-3</v>
      </c>
      <c r="N249" s="386">
        <f t="shared" si="60"/>
        <v>1.3382584452270585E-6</v>
      </c>
      <c r="O249" s="401">
        <f t="shared" si="61"/>
        <v>1.744604460895971E-12</v>
      </c>
      <c r="P249" s="386">
        <f t="shared" si="62"/>
        <v>-8.0323260063968607E-4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6.4133004056798892E-3</v>
      </c>
      <c r="N250" s="386">
        <f t="shared" si="60"/>
        <v>1.0132832888865018E-6</v>
      </c>
      <c r="O250" s="401">
        <f t="shared" si="61"/>
        <v>1.1661227539150332E-12</v>
      </c>
      <c r="P250" s="386">
        <f t="shared" si="62"/>
        <v>-6.8626005853752753E-4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5.462367739675289E-3</v>
      </c>
      <c r="N251" s="386">
        <f t="shared" si="60"/>
        <v>7.6486009836784774E-7</v>
      </c>
      <c r="O251" s="401">
        <f t="shared" si="61"/>
        <v>7.7704509493514706E-13</v>
      </c>
      <c r="P251" s="386">
        <f t="shared" si="62"/>
        <v>-5.8460296818206613E-4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4.6388594370908032E-3</v>
      </c>
      <c r="N252" s="386">
        <f t="shared" si="60"/>
        <v>5.7556241034317779E-7</v>
      </c>
      <c r="O252" s="401">
        <f t="shared" si="61"/>
        <v>5.1614268414823528E-13</v>
      </c>
      <c r="P252" s="386">
        <f t="shared" si="62"/>
        <v>-4.9654202536768331E-4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3.9279802901447947E-3</v>
      </c>
      <c r="N253" s="386">
        <f t="shared" si="60"/>
        <v>4.3177869990529416E-7</v>
      </c>
      <c r="O253" s="401">
        <f t="shared" si="61"/>
        <v>3.4178215813085444E-13</v>
      </c>
      <c r="P253" s="386">
        <f t="shared" si="62"/>
        <v>-4.2050533161996337E-4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3.3162875292462313E-3</v>
      </c>
      <c r="N254" s="386">
        <f t="shared" si="60"/>
        <v>3.2291445450916001E-7</v>
      </c>
      <c r="O254" s="401">
        <f t="shared" si="61"/>
        <v>2.2559731860383181E-13</v>
      </c>
      <c r="P254" s="386">
        <f t="shared" si="62"/>
        <v>-3.5506290380599062E-4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2.7916240277952031E-3</v>
      </c>
      <c r="N255" s="386">
        <f t="shared" si="60"/>
        <v>2.4075225613096052E-7</v>
      </c>
      <c r="O255" s="401">
        <f t="shared" si="61"/>
        <v>1.4843681839238343E-13</v>
      </c>
      <c r="P255" s="386">
        <f t="shared" si="62"/>
        <v>-2.9892015602748552E-4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2.3430455177165799E-3</v>
      </c>
      <c r="N256" s="386">
        <f t="shared" si="60"/>
        <v>1.7894064829881984E-7</v>
      </c>
      <c r="O256" s="401">
        <f t="shared" si="61"/>
        <v>9.7366559259626229E-14</v>
      </c>
      <c r="P256" s="386">
        <f t="shared" si="62"/>
        <v>-2.5091061089686648E-4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1.9607437490547497E-3</v>
      </c>
      <c r="N257" s="386">
        <f t="shared" si="60"/>
        <v>1.325875000901533E-7</v>
      </c>
      <c r="O257" s="401">
        <f t="shared" si="61"/>
        <v>6.3671290462252728E-14</v>
      </c>
      <c r="P257" s="386">
        <f t="shared" si="62"/>
        <v>-2.0998807166681564E-4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1.6359673215520232E-3</v>
      </c>
      <c r="N258" s="386">
        <f t="shared" si="60"/>
        <v>9.7937787379986929E-8</v>
      </c>
      <c r="O258" s="401">
        <f t="shared" si="61"/>
        <v>4.1522341120980855E-14</v>
      </c>
      <c r="P258" s="386">
        <f t="shared" si="62"/>
        <v>-1.7521846046369613E-4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1.3609417049580963E-3</v>
      </c>
      <c r="N259" s="386">
        <f t="shared" si="60"/>
        <v>7.2119273109017001E-8</v>
      </c>
      <c r="O259" s="401">
        <f t="shared" si="61"/>
        <v>2.6978419498391304E-14</v>
      </c>
      <c r="P259" s="386">
        <f t="shared" si="62"/>
        <v>-1.4577150168336182E-4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1.1287897536053637E-3</v>
      </c>
      <c r="N260" s="386">
        <f t="shared" si="60"/>
        <v>5.294256472110348E-8</v>
      </c>
      <c r="O260" s="401">
        <f t="shared" si="61"/>
        <v>1.7486012637846216E-14</v>
      </c>
      <c r="P260" s="386">
        <f t="shared" si="62"/>
        <v>-1.2091240397723415E-4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9.3345381445747444E-4</v>
      </c>
      <c r="N261" s="386">
        <f t="shared" si="60"/>
        <v>3.8744534802681585E-8</v>
      </c>
      <c r="O261" s="401">
        <f t="shared" si="61"/>
        <v>1.1268763699945339E-14</v>
      </c>
      <c r="P261" s="386">
        <f t="shared" si="62"/>
        <v>-9.999366963773841E-5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7.6962033045419043E-4</v>
      </c>
      <c r="N262" s="386">
        <f t="shared" si="60"/>
        <v>2.8266174623148288E-8</v>
      </c>
      <c r="O262" s="401">
        <f t="shared" si="61"/>
        <v>7.2719608112947753E-15</v>
      </c>
      <c r="P262" s="386">
        <f t="shared" si="62"/>
        <v>-8.244713695621581E-5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6.3264765575538062E-4</v>
      </c>
      <c r="N263" s="386">
        <f t="shared" si="60"/>
        <v>2.0557676616572707E-8</v>
      </c>
      <c r="O263" s="401">
        <f t="shared" si="61"/>
        <v>4.6629367034256575E-15</v>
      </c>
      <c r="P263" s="386">
        <f t="shared" si="62"/>
        <v>-6.7776339551012669E-5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5.1849762883804384E-4</v>
      </c>
      <c r="N264" s="386">
        <f t="shared" si="60"/>
        <v>1.4904957323924606E-8</v>
      </c>
      <c r="O264" s="401">
        <f t="shared" si="61"/>
        <v>2.9976021664879227E-15</v>
      </c>
      <c r="P264" s="386">
        <f t="shared" si="62"/>
        <v>-5.5549246960815038E-5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4.2367129497461464E-4</v>
      </c>
      <c r="N265" s="386">
        <f t="shared" si="60"/>
        <v>1.0772995773233873E-8</v>
      </c>
      <c r="O265" s="401">
        <f t="shared" si="61"/>
        <v>1.8873791418627661E-15</v>
      </c>
      <c r="P265" s="386">
        <f t="shared" si="62"/>
        <v>-4.5391433085763337E-5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3.4514903239069028E-4</v>
      </c>
      <c r="N266" s="392">
        <f t="shared" si="60"/>
        <v>7.7623035776852589E-9</v>
      </c>
      <c r="O266" s="402">
        <f t="shared" si="61"/>
        <v>1.2212453270876722E-15</v>
      </c>
      <c r="P266" s="392">
        <f t="shared" si="62"/>
        <v>-3.6979703411723223E-5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0.12727259944108005</v>
      </c>
      <c r="L5" s="377">
        <f>C106</f>
        <v>0.74481352045625449</v>
      </c>
      <c r="M5" s="377">
        <f>K5</f>
        <v>0.12727259944108005</v>
      </c>
      <c r="N5" s="377">
        <f>0</f>
        <v>0</v>
      </c>
      <c r="O5" s="378">
        <f>0</f>
        <v>0</v>
      </c>
      <c r="P5" s="371"/>
      <c r="Q5" s="376">
        <f>K5</f>
        <v>0.12727259944108005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0.12727259944108005</v>
      </c>
      <c r="M6" s="383">
        <f t="shared" si="0"/>
        <v>0.74481352045625449</v>
      </c>
      <c r="N6" s="383">
        <f t="shared" si="0"/>
        <v>0.12727259944108005</v>
      </c>
      <c r="O6" s="384">
        <f>0</f>
        <v>0</v>
      </c>
      <c r="P6" s="371"/>
      <c r="Q6" s="382">
        <f>L5</f>
        <v>0.74481352045625449</v>
      </c>
      <c r="R6" s="383">
        <f>Q5</f>
        <v>0.12727259944108005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2xCDR'!K24/'M5E 850S4500 32GFC EQ &amp; 2xCDR'!Tb_eff</f>
        <v>1.1262548252421303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0.12727259944108005</v>
      </c>
      <c r="N7" s="389">
        <f t="shared" si="0"/>
        <v>0.74481352045625449</v>
      </c>
      <c r="O7" s="390">
        <f>N6</f>
        <v>0.12727259944108005</v>
      </c>
      <c r="P7" s="371"/>
      <c r="Q7" s="382">
        <f>Q5</f>
        <v>0.12727259944108005</v>
      </c>
      <c r="R7" s="383">
        <f>Q6</f>
        <v>0.74481352045625449</v>
      </c>
      <c r="S7" s="384">
        <f>R6</f>
        <v>0.12727259944108005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0.12727259944108005</v>
      </c>
      <c r="S8" s="384">
        <f>R7</f>
        <v>0.74481352045625449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0.12727259944108005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16.256918778925911</v>
      </c>
      <c r="C12" s="366" t="s">
        <v>229</v>
      </c>
      <c r="E12" s="365"/>
      <c r="F12" s="365"/>
      <c r="J12" s="370"/>
      <c r="K12" s="379">
        <f t="array" ref="K12:M14">MMULT(K5:O7,Q5:S9)</f>
        <v>0.58714380939141864</v>
      </c>
      <c r="L12" s="380">
        <v>0.1895887056946591</v>
      </c>
      <c r="M12" s="381">
        <v>1.6198314568489608E-2</v>
      </c>
      <c r="N12" s="371"/>
      <c r="O12" s="379">
        <f t="shared" ref="O12:Q14" si="1">$B$9^2*K12</f>
        <v>0.29357190469570937</v>
      </c>
      <c r="P12" s="380">
        <f t="shared" si="1"/>
        <v>9.479435284732958E-2</v>
      </c>
      <c r="Q12" s="381">
        <f t="shared" si="1"/>
        <v>8.0991572842448057E-3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0.1895887056946591</v>
      </c>
      <c r="L13" s="386">
        <v>0.58714380939141864</v>
      </c>
      <c r="M13" s="387">
        <v>0.1895887056946591</v>
      </c>
      <c r="N13" s="371"/>
      <c r="O13" s="385">
        <f t="shared" si="1"/>
        <v>9.479435284732958E-2</v>
      </c>
      <c r="P13" s="386">
        <f t="shared" si="1"/>
        <v>0.29357190469570937</v>
      </c>
      <c r="Q13" s="387">
        <f t="shared" si="1"/>
        <v>9.479435284732958E-2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1.2727949703438459</v>
      </c>
      <c r="C14" s="366" t="s">
        <v>236</v>
      </c>
      <c r="E14" s="365"/>
      <c r="F14" s="365"/>
      <c r="J14" s="370"/>
      <c r="K14" s="391">
        <v>1.6198314568489608E-2</v>
      </c>
      <c r="L14" s="392">
        <v>0.1895887056946591</v>
      </c>
      <c r="M14" s="393">
        <v>0.58714380939141864</v>
      </c>
      <c r="N14" s="371"/>
      <c r="O14" s="391">
        <f t="shared" si="1"/>
        <v>8.0991572842448057E-3</v>
      </c>
      <c r="P14" s="392">
        <f t="shared" si="1"/>
        <v>9.479435284732958E-2</v>
      </c>
      <c r="Q14" s="393">
        <f t="shared" si="1"/>
        <v>0.29357190469570937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1.1600042955313696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3.101346051705145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2.4815799334074069</v>
      </c>
      <c r="C17" s="366" t="s">
        <v>18</v>
      </c>
      <c r="E17" s="365"/>
      <c r="F17" s="365"/>
      <c r="J17" s="370"/>
      <c r="K17" s="379">
        <f t="shared" ref="K17:M19" si="3">O12+S12</f>
        <v>0.29578480210656966</v>
      </c>
      <c r="L17" s="380">
        <f t="shared" si="3"/>
        <v>9.479435284732958E-2</v>
      </c>
      <c r="M17" s="381">
        <f t="shared" si="3"/>
        <v>8.0991572842448057E-3</v>
      </c>
      <c r="N17" s="371"/>
      <c r="O17" s="367">
        <f t="array" ref="O17:Q19">MINVERSE(K17:M19)</f>
        <v>3.7945737853131294</v>
      </c>
      <c r="P17" s="368">
        <v>-1.318193535052302</v>
      </c>
      <c r="Q17" s="369">
        <v>0.31855745291113668</v>
      </c>
      <c r="R17" s="371"/>
      <c r="S17" s="400">
        <f>$B$9^2*M5</f>
        <v>6.3636299720540038E-2</v>
      </c>
      <c r="T17" s="371"/>
      <c r="U17" s="401">
        <f t="array" ref="U17:U19">MMULT(O17:Q19,S17:S19)</f>
        <v>-0.22915973147693477</v>
      </c>
      <c r="V17" s="371"/>
      <c r="W17" s="401">
        <f>U17/$U$18</f>
        <v>-0.16299507065010702</v>
      </c>
      <c r="X17" s="375"/>
    </row>
    <row r="18" spans="1:26" ht="15">
      <c r="A18" s="441" t="s">
        <v>259</v>
      </c>
      <c r="B18" s="365">
        <f ca="1">-10*LOG(1-2*I191)-B17</f>
        <v>-2.2801073770943869E-2</v>
      </c>
      <c r="C18" s="366" t="s">
        <v>18</v>
      </c>
      <c r="E18" s="365"/>
      <c r="F18" s="365"/>
      <c r="J18" s="370"/>
      <c r="K18" s="385">
        <f t="shared" si="3"/>
        <v>9.479435284732958E-2</v>
      </c>
      <c r="L18" s="386">
        <f t="shared" si="3"/>
        <v>0.29578480210656966</v>
      </c>
      <c r="M18" s="387">
        <f t="shared" si="3"/>
        <v>9.479435284732958E-2</v>
      </c>
      <c r="N18" s="371"/>
      <c r="O18" s="370">
        <v>-1.3181935350523022</v>
      </c>
      <c r="P18" s="371">
        <v>4.2257566895384153</v>
      </c>
      <c r="Q18" s="375">
        <v>-1.3181935350523024</v>
      </c>
      <c r="R18" s="371"/>
      <c r="S18" s="403">
        <f>$B$9^2*M6</f>
        <v>0.3724067602281273</v>
      </c>
      <c r="T18" s="371"/>
      <c r="U18" s="401">
        <v>1.4059304404908046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-1.2431669803822212</v>
      </c>
      <c r="C19" s="366" t="s">
        <v>18</v>
      </c>
      <c r="E19" s="365"/>
      <c r="F19" s="365"/>
      <c r="J19" s="370"/>
      <c r="K19" s="391">
        <f t="shared" si="3"/>
        <v>8.0991572842448057E-3</v>
      </c>
      <c r="L19" s="392">
        <f t="shared" si="3"/>
        <v>9.479435284732958E-2</v>
      </c>
      <c r="M19" s="393">
        <f t="shared" si="3"/>
        <v>0.29578480210656966</v>
      </c>
      <c r="N19" s="371"/>
      <c r="O19" s="397">
        <v>0.31855745291113657</v>
      </c>
      <c r="P19" s="398">
        <v>-1.3181935350523022</v>
      </c>
      <c r="Q19" s="399">
        <v>3.7945737853131298</v>
      </c>
      <c r="R19" s="371"/>
      <c r="S19" s="404">
        <f>$B$9^2*M7</f>
        <v>6.3636299720540038E-2</v>
      </c>
      <c r="T19" s="371"/>
      <c r="U19" s="402">
        <v>-0.22915973147693486</v>
      </c>
      <c r="V19" s="371"/>
      <c r="W19" s="402">
        <f>U19/$U$18</f>
        <v>-0.16299507065010707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1.2490786873264303</v>
      </c>
      <c r="C21" s="365"/>
      <c r="E21" s="365"/>
      <c r="F21" s="365"/>
      <c r="J21" s="370"/>
      <c r="K21" s="405" t="s">
        <v>245</v>
      </c>
      <c r="L21" s="406">
        <f>W17</f>
        <v>-0.16299507065010702</v>
      </c>
      <c r="M21" s="406">
        <f>W18</f>
        <v>1</v>
      </c>
      <c r="N21" s="407">
        <f>W19</f>
        <v>-0.16299507065010707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0.80937039174621384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6.3814281081597812E-9</v>
      </c>
      <c r="C26" s="386">
        <f>0.5*SIGN(2*A26+$B$6)*ERF((2.563*(ABS(2*A26+$B$6)))/(2*SQRT(2)*$B$7))-0.5*SIGN(2*A26-$B$6)*ERF((2.563*(ABS(2*A26-$B$6)))/(2*SQRT(2)*$B$7))</f>
        <v>3.2063394936376888E-4</v>
      </c>
      <c r="D26" s="401">
        <f>0.5*SIGN(2*(A26+$B$6)+$B$6)*ERF((2.563*(ABS(2*(A26+$B$6)+$B$6)))/(2*SQRT(2)*$B$7))-0.5*SIGN(2*(A26+$B$6)-$B$6)*ERF((2.563*(ABS(2*(A26+$B$6)-$B$6)))/(2*SQRT(2)*$B$7))</f>
        <v>0.12727259944108005</v>
      </c>
      <c r="E26" s="386">
        <f t="shared" ref="E26:E57" si="4">C26+$B$13*B26+$B$13*D26</f>
        <v>-1.3318376166740923E-2</v>
      </c>
      <c r="F26" s="401">
        <f t="shared" ref="F26:F89" si="5">$B$14*E26</f>
        <v>-1.6951562198175198E-2</v>
      </c>
      <c r="G26" s="403">
        <f>F66</f>
        <v>6.0357499005987858E-2</v>
      </c>
      <c r="H26" s="403">
        <f>1-G26</f>
        <v>0.93964250099401214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8.3266726846886741E-16</v>
      </c>
      <c r="N26" s="386">
        <f>0.5*SIGN(2*L26+$B$6)*ERF((2.563*(ABS(2*L26+$B$6)))/(2*SQRT(2)*$B$7))-0.5*SIGN(2*L26-$B$6)*ERF((2.563*(ABS(2*L26-$B$6)))/(2*SQRT(2)*$B$7))</f>
        <v>6.3814281081597812E-9</v>
      </c>
      <c r="O26" s="401">
        <f>0.5*SIGN(2*(L26+$B$6)+$B$6)*ERF((2.563*(ABS(2*(L26+$B$6)+$B$6)))/(2*SQRT(2)*$B$7))-0.5*SIGN(2*(L26+$B$6)-$B$6)*ERF((2.563*(ABS(2*(L26+$B$6)-$B$6)))/(2*SQRT(2)*$B$7))</f>
        <v>3.2063394936376888E-4</v>
      </c>
      <c r="P26" s="386">
        <f>N26+$B$13*M26+$B$13*O26</f>
        <v>-3.435395598062754E-5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8.8901856432066495E-9</v>
      </c>
      <c r="C27" s="386">
        <f t="shared" ref="C27:C90" si="7">0.5*SIGN(2*A27+$B$6)*ERF((2.563*(ABS(2*A27+$B$6)))/(2*SQRT(2)*$B$7))-0.5*SIGN(2*A27-$B$6)*ERF((2.563*(ABS(2*A27-$B$6)))/(2*SQRT(2)*$B$7))</f>
        <v>3.9447880475634856E-4</v>
      </c>
      <c r="D27" s="401">
        <f t="shared" ref="D27:D90" si="8">0.5*SIGN(2*(A27+$B$6)+$B$6)*ERF((2.563*(ABS(2*(A27+$B$6)+$B$6)))/(2*SQRT(2)*$B$7))-0.5*SIGN(2*(A27+$B$6)-$B$6)*ERF((2.563*(ABS(2*(A27+$B$6)-$B$6)))/(2*SQRT(2)*$B$7))</f>
        <v>0.13946522035922337</v>
      </c>
      <c r="E27" s="386">
        <f t="shared" si="4"/>
        <v>-1.4551138598805536E-2</v>
      </c>
      <c r="F27" s="401">
        <f t="shared" si="5"/>
        <v>-1.8520616021335885E-2</v>
      </c>
      <c r="G27" s="403">
        <f t="shared" ref="G27:G90" si="9">F67</f>
        <v>7.5970982597568154E-2</v>
      </c>
      <c r="H27" s="403">
        <f t="shared" ref="H27:H90" si="10">1-G27</f>
        <v>0.92402901740243182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1.3322676295501878E-15</v>
      </c>
      <c r="N27" s="386">
        <f t="shared" ref="N27:N90" si="12">0.5*SIGN(2*L27+$B$6)*ERF((2.563*(ABS(2*L27+$B$6)))/(2*SQRT(2)*$B$7))-0.5*SIGN(2*L27-$B$6)*ERF((2.563*(ABS(2*L27-$B$6)))/(2*SQRT(2)*$B$7))</f>
        <v>8.8901856432066495E-9</v>
      </c>
      <c r="O27" s="401">
        <f t="shared" ref="O27:O90" si="13">0.5*SIGN(2*(L27+$B$6)+$B$6)*ERF((2.563*(ABS(2*(L27+$B$6)+$B$6)))/(2*SQRT(2)*$B$7))-0.5*SIGN(2*(L27+$B$6)-$B$6)*ERF((2.563*(ABS(2*(L27+$B$6)-$B$6)))/(2*SQRT(2)*$B$7))</f>
        <v>3.9447880475634856E-4</v>
      </c>
      <c r="P27" s="386">
        <f t="shared" ref="P27:P90" si="14">N27+$B$13*M27+$B$13*O27</f>
        <v>-4.2264939079565338E-5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1.2346268174479036E-8</v>
      </c>
      <c r="C28" s="386">
        <f t="shared" si="7"/>
        <v>4.8385694322627959E-4</v>
      </c>
      <c r="D28" s="401">
        <f t="shared" si="8"/>
        <v>0.15242012634717284</v>
      </c>
      <c r="E28" s="386">
        <f t="shared" si="4"/>
        <v>-1.5850057178380211E-2</v>
      </c>
      <c r="F28" s="401">
        <f t="shared" si="5"/>
        <v>-2.0173873056304702E-2</v>
      </c>
      <c r="G28" s="403">
        <f t="shared" si="9"/>
        <v>9.2761700309058406E-2</v>
      </c>
      <c r="H28" s="403">
        <f t="shared" si="10"/>
        <v>0.90723829969094161</v>
      </c>
      <c r="I28" s="403"/>
      <c r="J28" s="375"/>
      <c r="L28" s="385">
        <v>-2.95</v>
      </c>
      <c r="M28" s="401">
        <f t="shared" si="11"/>
        <v>2.0539125955565396E-15</v>
      </c>
      <c r="N28" s="386">
        <f t="shared" si="12"/>
        <v>1.2346268174479036E-8</v>
      </c>
      <c r="O28" s="401">
        <f t="shared" si="13"/>
        <v>4.8385694322627959E-4</v>
      </c>
      <c r="P28" s="386">
        <f t="shared" si="14"/>
        <v>-5.1839579767205269E-5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1.7092010917707512E-8</v>
      </c>
      <c r="C29" s="386">
        <f t="shared" si="7"/>
        <v>5.9168624099426026E-4</v>
      </c>
      <c r="D29" s="401">
        <f t="shared" si="8"/>
        <v>0.1661389077164358</v>
      </c>
      <c r="E29" s="386">
        <f t="shared" si="4"/>
        <v>-1.7212384489680013E-2</v>
      </c>
      <c r="F29" s="401">
        <f t="shared" si="5"/>
        <v>-2.1907836406089145E-2</v>
      </c>
      <c r="G29" s="403">
        <f t="shared" si="9"/>
        <v>0.11072954745422095</v>
      </c>
      <c r="H29" s="403">
        <f t="shared" si="10"/>
        <v>0.88927045254577908</v>
      </c>
      <c r="I29" s="403"/>
      <c r="J29" s="375"/>
      <c r="L29" s="385">
        <v>-2.9249999999999998</v>
      </c>
      <c r="M29" s="401">
        <f t="shared" si="11"/>
        <v>3.219646771412954E-15</v>
      </c>
      <c r="N29" s="386">
        <f t="shared" si="12"/>
        <v>1.7092010917707512E-8</v>
      </c>
      <c r="O29" s="401">
        <f t="shared" si="13"/>
        <v>5.9168624099426026E-4</v>
      </c>
      <c r="P29" s="386">
        <f t="shared" si="14"/>
        <v>-6.3390226275460975E-5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2.3587606368113967E-8</v>
      </c>
      <c r="C30" s="386">
        <f t="shared" si="7"/>
        <v>7.2135537810075201E-4</v>
      </c>
      <c r="D30" s="401">
        <f t="shared" si="8"/>
        <v>0.18061774788549106</v>
      </c>
      <c r="E30" s="386">
        <f t="shared" si="4"/>
        <v>-1.8634322902780338E-2</v>
      </c>
      <c r="F30" s="401">
        <f t="shared" si="5"/>
        <v>-2.3717672466421948E-2</v>
      </c>
      <c r="G30" s="403">
        <f t="shared" si="9"/>
        <v>0.1298663330204905</v>
      </c>
      <c r="H30" s="403">
        <f t="shared" si="10"/>
        <v>0.87013366697950945</v>
      </c>
      <c r="I30" s="403"/>
      <c r="J30" s="375"/>
      <c r="L30" s="385">
        <v>-2.9</v>
      </c>
      <c r="M30" s="401">
        <f t="shared" si="11"/>
        <v>5.0515147620444623E-15</v>
      </c>
      <c r="N30" s="386">
        <f t="shared" si="12"/>
        <v>2.3587606368113967E-8</v>
      </c>
      <c r="O30" s="401">
        <f t="shared" si="13"/>
        <v>7.2135537810075201E-4</v>
      </c>
      <c r="P30" s="386">
        <f t="shared" si="14"/>
        <v>-7.7279562083300832E-5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3.2449538833745351E-8</v>
      </c>
      <c r="C31" s="386">
        <f t="shared" si="7"/>
        <v>8.7678392705209385E-4</v>
      </c>
      <c r="D31" s="401">
        <f t="shared" si="8"/>
        <v>0.19584708017741931</v>
      </c>
      <c r="E31" s="386">
        <f t="shared" si="4"/>
        <v>-2.0110927710235548E-2</v>
      </c>
      <c r="F31" s="401">
        <f t="shared" si="5"/>
        <v>-2.5597087638536485E-2</v>
      </c>
      <c r="G31" s="403">
        <f t="shared" si="9"/>
        <v>0.15015535508796429</v>
      </c>
      <c r="H31" s="403">
        <f t="shared" si="10"/>
        <v>0.84984464491203571</v>
      </c>
      <c r="I31" s="403"/>
      <c r="J31" s="375"/>
      <c r="L31" s="385">
        <v>-2.875</v>
      </c>
      <c r="M31" s="401">
        <f t="shared" si="11"/>
        <v>7.9380946260698693E-15</v>
      </c>
      <c r="N31" s="386">
        <f t="shared" si="12"/>
        <v>3.2449538833745351E-8</v>
      </c>
      <c r="O31" s="401">
        <f t="shared" si="13"/>
        <v>8.7678392705209385E-4</v>
      </c>
      <c r="P31" s="386">
        <f t="shared" si="14"/>
        <v>-9.3927006807073186E-5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4.4500802820479635E-8</v>
      </c>
      <c r="C32" s="386">
        <f t="shared" si="7"/>
        <v>1.0624870647109597E-3</v>
      </c>
      <c r="D32" s="401">
        <f t="shared" si="8"/>
        <v>0.21181129326642506</v>
      </c>
      <c r="E32" s="386">
        <f t="shared" si="4"/>
        <v>-2.1636010855113887E-2</v>
      </c>
      <c r="F32" s="401">
        <f t="shared" si="5"/>
        <v>-2.7538205794693807E-2</v>
      </c>
      <c r="G32" s="403">
        <f t="shared" si="9"/>
        <v>0.17157104565096948</v>
      </c>
      <c r="H32" s="403">
        <f t="shared" si="10"/>
        <v>0.82842895434903052</v>
      </c>
      <c r="I32" s="403"/>
      <c r="J32" s="375"/>
      <c r="L32" s="385">
        <v>-2.85</v>
      </c>
      <c r="M32" s="401">
        <f t="shared" si="11"/>
        <v>1.2323475573339238E-14</v>
      </c>
      <c r="N32" s="386">
        <f t="shared" si="12"/>
        <v>4.4500802820479635E-8</v>
      </c>
      <c r="O32" s="401">
        <f t="shared" si="13"/>
        <v>1.0624870647109597E-3</v>
      </c>
      <c r="P32" s="386">
        <f t="shared" si="14"/>
        <v>-1.1381560075116577E-4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6.0836265691754932E-8</v>
      </c>
      <c r="C33" s="386">
        <f t="shared" si="7"/>
        <v>1.2836446863582762E-3</v>
      </c>
      <c r="D33" s="401">
        <f t="shared" si="8"/>
        <v>0.22848849221656997</v>
      </c>
      <c r="E33" s="386">
        <f t="shared" si="4"/>
        <v>-2.3202046215953884E-2</v>
      </c>
      <c r="F33" s="401">
        <f t="shared" si="5"/>
        <v>-2.9531447725351566E-2</v>
      </c>
      <c r="G33" s="403">
        <f t="shared" si="9"/>
        <v>0.19407869363487804</v>
      </c>
      <c r="H33" s="403">
        <f t="shared" si="10"/>
        <v>0.80592130636512194</v>
      </c>
      <c r="I33" s="403"/>
      <c r="J33" s="375"/>
      <c r="L33" s="385">
        <v>-2.8250000000000002</v>
      </c>
      <c r="M33" s="401">
        <f t="shared" si="11"/>
        <v>1.915134717478395E-14</v>
      </c>
      <c r="N33" s="386">
        <f t="shared" si="12"/>
        <v>6.0836265691754932E-8</v>
      </c>
      <c r="O33" s="401">
        <f t="shared" si="13"/>
        <v>1.2836446863582762E-3</v>
      </c>
      <c r="P33" s="386">
        <f t="shared" si="14"/>
        <v>-1.3749934606766584E-4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8.2907416709687709E-8</v>
      </c>
      <c r="C34" s="386">
        <f t="shared" si="7"/>
        <v>1.5461745631165646E-3</v>
      </c>
      <c r="D34" s="401">
        <f t="shared" si="8"/>
        <v>0.245850321358139</v>
      </c>
      <c r="E34" s="386">
        <f t="shared" si="4"/>
        <v>-2.4800077477189639E-2</v>
      </c>
      <c r="F34" s="401">
        <f t="shared" si="5"/>
        <v>-3.1565413877104667E-2</v>
      </c>
      <c r="G34" s="403">
        <f t="shared" si="9"/>
        <v>0.21763425399425346</v>
      </c>
      <c r="H34" s="403">
        <f t="shared" si="10"/>
        <v>0.78236574600574649</v>
      </c>
      <c r="I34" s="403"/>
      <c r="J34" s="375"/>
      <c r="L34" s="385">
        <v>-2.8</v>
      </c>
      <c r="M34" s="401">
        <f t="shared" si="11"/>
        <v>2.964295475749168E-14</v>
      </c>
      <c r="N34" s="386">
        <f t="shared" si="12"/>
        <v>8.2907416709687709E-8</v>
      </c>
      <c r="O34" s="401">
        <f t="shared" si="13"/>
        <v>1.5461745631165646E-3</v>
      </c>
      <c r="P34" s="386">
        <f t="shared" si="14"/>
        <v>-1.6561096183135293E-4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1.1263182425613749E-7</v>
      </c>
      <c r="C35" s="386">
        <f t="shared" si="7"/>
        <v>1.8568090278787142E-3</v>
      </c>
      <c r="D35" s="401">
        <f t="shared" si="8"/>
        <v>0.26386185438814158</v>
      </c>
      <c r="E35" s="386">
        <f t="shared" si="4"/>
        <v>-2.6419629677709146E-2</v>
      </c>
      <c r="F35" s="401">
        <f t="shared" si="5"/>
        <v>-3.3626771772135203E-2</v>
      </c>
      <c r="G35" s="403">
        <f t="shared" si="9"/>
        <v>0.2421842496589483</v>
      </c>
      <c r="H35" s="403">
        <f t="shared" si="10"/>
        <v>0.75781575034105164</v>
      </c>
      <c r="I35" s="403"/>
      <c r="J35" s="375"/>
      <c r="L35" s="385">
        <v>-2.7749999999999999</v>
      </c>
      <c r="M35" s="401">
        <f t="shared" si="11"/>
        <v>4.5685677463325192E-14</v>
      </c>
      <c r="N35" s="386">
        <f t="shared" si="12"/>
        <v>1.1263182425613749E-7</v>
      </c>
      <c r="O35" s="401">
        <f t="shared" si="13"/>
        <v>1.8568090278787142E-3</v>
      </c>
      <c r="P35" s="386">
        <f t="shared" si="14"/>
        <v>-1.9886999253446253E-4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1.525339580199514E-7</v>
      </c>
      <c r="C36" s="386">
        <f t="shared" si="7"/>
        <v>2.2231745013340243E-3</v>
      </c>
      <c r="D36" s="401">
        <f t="shared" si="8"/>
        <v>0.28248155607852443</v>
      </c>
      <c r="E36" s="386">
        <f t="shared" si="4"/>
        <v>-2.8048625596427658E-2</v>
      </c>
      <c r="F36" s="401">
        <f t="shared" si="5"/>
        <v>-3.570014958419078E-2</v>
      </c>
      <c r="G36" s="403">
        <f t="shared" si="9"/>
        <v>0.26766577178311707</v>
      </c>
      <c r="H36" s="403">
        <f t="shared" si="10"/>
        <v>0.73233422821688299</v>
      </c>
      <c r="I36" s="403"/>
      <c r="J36" s="375"/>
      <c r="L36" s="385">
        <v>-2.75</v>
      </c>
      <c r="M36" s="401">
        <f t="shared" si="11"/>
        <v>7.0166095156309893E-14</v>
      </c>
      <c r="N36" s="386">
        <f t="shared" si="12"/>
        <v>1.525339580199514E-7</v>
      </c>
      <c r="O36" s="401">
        <f t="shared" si="13"/>
        <v>2.2231745013340243E-3</v>
      </c>
      <c r="P36" s="386">
        <f t="shared" si="14"/>
        <v>-2.3809118957196008E-4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2.0592565436183818E-7</v>
      </c>
      <c r="C37" s="386">
        <f t="shared" si="7"/>
        <v>2.6538729801463545E-3</v>
      </c>
      <c r="D37" s="401">
        <f t="shared" si="8"/>
        <v>0.30166131885073033</v>
      </c>
      <c r="E37" s="386">
        <f t="shared" si="4"/>
        <v>-2.9673308202915839E-2</v>
      </c>
      <c r="F37" s="401">
        <f t="shared" si="5"/>
        <v>-3.7768037434134066E-2</v>
      </c>
      <c r="G37" s="403">
        <f t="shared" si="9"/>
        <v>0.29400658227583143</v>
      </c>
      <c r="H37" s="403">
        <f t="shared" si="10"/>
        <v>0.70599341772416857</v>
      </c>
      <c r="I37" s="403"/>
      <c r="J37" s="375"/>
      <c r="L37" s="385">
        <v>-2.7250000000000001</v>
      </c>
      <c r="M37" s="401">
        <f t="shared" si="11"/>
        <v>1.0752509993494641E-13</v>
      </c>
      <c r="N37" s="386">
        <f t="shared" si="12"/>
        <v>2.0592565436183818E-7</v>
      </c>
      <c r="O37" s="401">
        <f t="shared" si="13"/>
        <v>2.6538729801463545E-3</v>
      </c>
      <c r="P37" s="386">
        <f t="shared" si="14"/>
        <v>-2.8419306335524544E-4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2.7713647765548188E-7</v>
      </c>
      <c r="C38" s="386">
        <f t="shared" si="7"/>
        <v>3.1585644061078999E-3</v>
      </c>
      <c r="D38" s="401">
        <f t="shared" si="8"/>
        <v>0.32134657625453444</v>
      </c>
      <c r="E38" s="386">
        <f t="shared" si="4"/>
        <v>-3.1278170473750415E-2</v>
      </c>
      <c r="F38" s="401">
        <f t="shared" si="5"/>
        <v>-3.9810698060546913E-2</v>
      </c>
      <c r="G38" s="403">
        <f t="shared" si="9"/>
        <v>0.32112532098485874</v>
      </c>
      <c r="H38" s="403">
        <f t="shared" si="10"/>
        <v>0.6788746790151412</v>
      </c>
      <c r="I38" s="403"/>
      <c r="J38" s="375"/>
      <c r="L38" s="385">
        <v>-2.7</v>
      </c>
      <c r="M38" s="401">
        <f t="shared" si="11"/>
        <v>1.6420198534206065E-13</v>
      </c>
      <c r="N38" s="386">
        <f t="shared" si="12"/>
        <v>2.7713647765548188E-7</v>
      </c>
      <c r="O38" s="401">
        <f t="shared" si="13"/>
        <v>3.1585644061078999E-3</v>
      </c>
      <c r="P38" s="386">
        <f t="shared" si="14"/>
        <v>-3.3820647993852357E-4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3.718066090008243E-7</v>
      </c>
      <c r="C39" s="386">
        <f t="shared" si="7"/>
        <v>3.7480486213177233E-3</v>
      </c>
      <c r="D39" s="401">
        <f t="shared" si="8"/>
        <v>0.34147649410250813</v>
      </c>
      <c r="E39" s="386">
        <f t="shared" si="4"/>
        <v>-3.2845893951409202E-2</v>
      </c>
      <c r="F39" s="401">
        <f t="shared" si="5"/>
        <v>-4.1806088617800982E-2</v>
      </c>
      <c r="G39" s="403">
        <f t="shared" si="9"/>
        <v>0.34893181820613584</v>
      </c>
      <c r="H39" s="403">
        <f t="shared" si="10"/>
        <v>0.65106818179386416</v>
      </c>
      <c r="I39" s="403"/>
      <c r="J39" s="375"/>
      <c r="L39" s="385">
        <v>-2.6749999999999998</v>
      </c>
      <c r="M39" s="401">
        <f t="shared" si="11"/>
        <v>2.5002222514558525E-13</v>
      </c>
      <c r="N39" s="386">
        <f t="shared" si="12"/>
        <v>3.718066090008243E-7</v>
      </c>
      <c r="O39" s="401">
        <f t="shared" si="13"/>
        <v>3.7480486213177233E-3</v>
      </c>
      <c r="P39" s="386">
        <f t="shared" si="14"/>
        <v>-4.0128315075476382E-4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4.9725775647102566E-7</v>
      </c>
      <c r="C40" s="386">
        <f t="shared" si="7"/>
        <v>4.4343453941546596E-3</v>
      </c>
      <c r="D40" s="401">
        <f t="shared" si="8"/>
        <v>0.36198423869140772</v>
      </c>
      <c r="E40" s="386">
        <f t="shared" si="4"/>
        <v>-3.4357297501657003E-2</v>
      </c>
      <c r="F40" s="401">
        <f t="shared" si="5"/>
        <v>-4.3729795454716218E-2</v>
      </c>
      <c r="G40" s="403">
        <f t="shared" si="9"/>
        <v>0.37732751144335225</v>
      </c>
      <c r="H40" s="403">
        <f t="shared" si="10"/>
        <v>0.6226724885566477</v>
      </c>
      <c r="I40" s="403"/>
      <c r="J40" s="375"/>
      <c r="L40" s="385">
        <v>-2.65</v>
      </c>
      <c r="M40" s="401">
        <f t="shared" si="11"/>
        <v>3.7936320751441599E-13</v>
      </c>
      <c r="N40" s="386">
        <f t="shared" si="12"/>
        <v>4.9725775647102566E-7</v>
      </c>
      <c r="O40" s="401">
        <f t="shared" si="13"/>
        <v>4.4343453941546596E-3</v>
      </c>
      <c r="P40" s="386">
        <f t="shared" si="14"/>
        <v>-4.7470383758918501E-4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6.6296098899520928E-7</v>
      </c>
      <c r="C41" s="386">
        <f t="shared" si="7"/>
        <v>5.2307707789758795E-3</v>
      </c>
      <c r="D41" s="401">
        <f t="shared" si="8"/>
        <v>0.38279732022221985</v>
      </c>
      <c r="E41" s="386">
        <f t="shared" si="4"/>
        <v>-3.5791297806162872E-2</v>
      </c>
      <c r="F41" s="401">
        <f t="shared" si="5"/>
        <v>-4.5554983829762828E-2</v>
      </c>
      <c r="G41" s="403">
        <f t="shared" si="9"/>
        <v>0.40620596359018141</v>
      </c>
      <c r="H41" s="403">
        <f t="shared" si="10"/>
        <v>0.59379403640981865</v>
      </c>
      <c r="I41" s="403"/>
      <c r="J41" s="375"/>
      <c r="L41" s="385">
        <v>-2.625</v>
      </c>
      <c r="M41" s="401">
        <f t="shared" si="11"/>
        <v>5.7387428142874342E-13</v>
      </c>
      <c r="N41" s="386">
        <f t="shared" si="12"/>
        <v>6.6296098899520928E-7</v>
      </c>
      <c r="O41" s="401">
        <f t="shared" si="13"/>
        <v>5.2307707789758795E-3</v>
      </c>
      <c r="P41" s="386">
        <f t="shared" si="14"/>
        <v>-5.5988606773755417E-4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8.8112444607268969E-7</v>
      </c>
      <c r="C42" s="386">
        <f t="shared" si="7"/>
        <v>6.1520078549223145E-3</v>
      </c>
      <c r="D42" s="401">
        <f t="shared" si="8"/>
        <v>0.4038380082457978</v>
      </c>
      <c r="E42" s="386">
        <f t="shared" si="4"/>
        <v>-3.712488320738952E-2</v>
      </c>
      <c r="F42" s="401">
        <f t="shared" si="5"/>
        <v>-4.7252364620968088E-2</v>
      </c>
      <c r="G42" s="403">
        <f t="shared" si="9"/>
        <v>0.43545347799812456</v>
      </c>
      <c r="H42" s="403">
        <f t="shared" si="10"/>
        <v>0.56454652200187549</v>
      </c>
      <c r="I42" s="403"/>
      <c r="J42" s="375"/>
      <c r="L42" s="385">
        <v>-2.6</v>
      </c>
      <c r="M42" s="401">
        <f t="shared" si="11"/>
        <v>8.6536333654407827E-13</v>
      </c>
      <c r="N42" s="386">
        <f t="shared" si="12"/>
        <v>8.8112444607268969E-7</v>
      </c>
      <c r="O42" s="401">
        <f t="shared" si="13"/>
        <v>6.1520078549223145E-3</v>
      </c>
      <c r="P42" s="386">
        <f t="shared" si="14"/>
        <v>-6.5839112693266569E-4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1.1674286437002301E-6</v>
      </c>
      <c r="C43" s="386">
        <f t="shared" si="7"/>
        <v>7.2141696826350521E-3</v>
      </c>
      <c r="D43" s="401">
        <f t="shared" si="8"/>
        <v>0.42502381474434092</v>
      </c>
      <c r="E43" s="386">
        <f t="shared" si="4"/>
        <v>-3.833310259949943E-2</v>
      </c>
      <c r="F43" s="401">
        <f t="shared" si="5"/>
        <v>-4.8790180186317478E-2</v>
      </c>
      <c r="G43" s="403">
        <f t="shared" si="9"/>
        <v>0.46494980427095761</v>
      </c>
      <c r="H43" s="403">
        <f t="shared" si="10"/>
        <v>0.53505019572904233</v>
      </c>
      <c r="I43" s="403"/>
      <c r="J43" s="375"/>
      <c r="L43" s="385">
        <v>-2.5750000000000002</v>
      </c>
      <c r="M43" s="401">
        <f t="shared" si="11"/>
        <v>1.3007372956508334E-12</v>
      </c>
      <c r="N43" s="386">
        <f t="shared" si="12"/>
        <v>1.1674286437002301E-6</v>
      </c>
      <c r="O43" s="401">
        <f t="shared" si="13"/>
        <v>7.2141696826350521E-3</v>
      </c>
      <c r="P43" s="386">
        <f t="shared" si="14"/>
        <v>-7.7193007071695973E-4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1.5419426850904472E-6</v>
      </c>
      <c r="C44" s="386">
        <f t="shared" si="7"/>
        <v>8.4348521295243284E-3</v>
      </c>
      <c r="D44" s="401">
        <f t="shared" si="8"/>
        <v>0.4462680393416944</v>
      </c>
      <c r="E44" s="386">
        <f t="shared" si="4"/>
        <v>-3.9389071128052511E-2</v>
      </c>
      <c r="F44" s="401">
        <f t="shared" si="5"/>
        <v>-5.0134211618301235E-2</v>
      </c>
      <c r="G44" s="403">
        <f t="shared" si="9"/>
        <v>0.49456892713503231</v>
      </c>
      <c r="H44" s="403">
        <f t="shared" si="10"/>
        <v>0.50543107286496769</v>
      </c>
      <c r="I44" s="403"/>
      <c r="J44" s="375"/>
      <c r="L44" s="385">
        <v>-2.5499999999999998</v>
      </c>
      <c r="M44" s="401">
        <f t="shared" si="11"/>
        <v>1.948941008578231E-12</v>
      </c>
      <c r="N44" s="386">
        <f t="shared" si="12"/>
        <v>1.5419426850904472E-6</v>
      </c>
      <c r="O44" s="401">
        <f t="shared" si="13"/>
        <v>8.4348521295243284E-3</v>
      </c>
      <c r="P44" s="386">
        <f t="shared" si="14"/>
        <v>-9.0236846918663536E-4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2.0302611807854198E-6</v>
      </c>
      <c r="C45" s="386">
        <f t="shared" si="7"/>
        <v>9.833174052542526E-3</v>
      </c>
      <c r="D45" s="401">
        <f t="shared" si="8"/>
        <v>0.4674803701455516</v>
      </c>
      <c r="E45" s="386">
        <f t="shared" si="4"/>
        <v>-4.0263994517575119E-2</v>
      </c>
      <c r="F45" s="401">
        <f t="shared" si="5"/>
        <v>-5.1247809707921796E-2</v>
      </c>
      <c r="G45" s="403">
        <f t="shared" si="9"/>
        <v>0.52417992941169789</v>
      </c>
      <c r="H45" s="403">
        <f t="shared" si="10"/>
        <v>0.47582007058830211</v>
      </c>
      <c r="I45" s="403"/>
      <c r="J45" s="375"/>
      <c r="L45" s="385">
        <v>-2.5249999999999999</v>
      </c>
      <c r="M45" s="401">
        <f t="shared" si="11"/>
        <v>2.9108937482646979E-12</v>
      </c>
      <c r="N45" s="386">
        <f t="shared" si="12"/>
        <v>2.0302611807854198E-6</v>
      </c>
      <c r="O45" s="401">
        <f t="shared" si="13"/>
        <v>9.833174052542526E-3</v>
      </c>
      <c r="P45" s="386">
        <f t="shared" si="14"/>
        <v>-1.0517295762093688E-3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2.6649091882102738E-6</v>
      </c>
      <c r="C46" s="386">
        <f t="shared" si="7"/>
        <v>1.142980220067974E-2</v>
      </c>
      <c r="D46" s="401">
        <f t="shared" si="8"/>
        <v>0.48856753288579818</v>
      </c>
      <c r="E46" s="386">
        <f t="shared" si="4"/>
        <v>-4.0927213883724417E-2</v>
      </c>
      <c r="F46" s="401">
        <f t="shared" si="5"/>
        <v>-5.2091951981391257E-2</v>
      </c>
      <c r="G46" s="403">
        <f t="shared" si="9"/>
        <v>0.55364791899668397</v>
      </c>
      <c r="H46" s="403">
        <f t="shared" si="10"/>
        <v>0.44635208100331603</v>
      </c>
      <c r="I46" s="403"/>
      <c r="J46" s="375"/>
      <c r="L46" s="385">
        <v>-2.5</v>
      </c>
      <c r="M46" s="401">
        <f t="shared" si="11"/>
        <v>4.3338665989267611E-12</v>
      </c>
      <c r="N46" s="386">
        <f t="shared" si="12"/>
        <v>2.6649091882102738E-6</v>
      </c>
      <c r="O46" s="401">
        <f t="shared" si="13"/>
        <v>1.142980220067974E-2</v>
      </c>
      <c r="P46" s="386">
        <f t="shared" si="14"/>
        <v>-1.2221955931311895E-3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3.4870710812762162E-6</v>
      </c>
      <c r="C47" s="386">
        <f t="shared" si="7"/>
        <v>1.3246958116335417E-2</v>
      </c>
      <c r="D47" s="401">
        <f t="shared" si="8"/>
        <v>0.50943398034396548</v>
      </c>
      <c r="E47" s="386">
        <f t="shared" si="4"/>
        <v>-4.1346272899036661E-2</v>
      </c>
      <c r="F47" s="401">
        <f t="shared" si="5"/>
        <v>-5.2625328188357925E-2</v>
      </c>
      <c r="G47" s="403">
        <f t="shared" si="9"/>
        <v>0.58283500885727646</v>
      </c>
      <c r="H47" s="403">
        <f t="shared" si="10"/>
        <v>0.41716499114272354</v>
      </c>
      <c r="I47" s="403"/>
      <c r="J47" s="375"/>
      <c r="L47" s="385">
        <v>-2.4750000000000001</v>
      </c>
      <c r="M47" s="401">
        <f t="shared" si="11"/>
        <v>6.4320215820146132E-12</v>
      </c>
      <c r="N47" s="386">
        <f t="shared" si="12"/>
        <v>3.4870710812762162E-6</v>
      </c>
      <c r="O47" s="401">
        <f t="shared" si="13"/>
        <v>1.3246958116335417E-2</v>
      </c>
      <c r="P47" s="386">
        <f t="shared" si="14"/>
        <v>-1.4161066794859639E-3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4.5487090437057454E-6</v>
      </c>
      <c r="C48" s="386">
        <f t="shared" si="7"/>
        <v>1.5308404283952415E-2</v>
      </c>
      <c r="D48" s="401">
        <f t="shared" si="8"/>
        <v>0.52998261358163545</v>
      </c>
      <c r="E48" s="386">
        <f t="shared" si="4"/>
        <v>-4.1487009160861593E-2</v>
      </c>
      <c r="F48" s="401">
        <f t="shared" si="5"/>
        <v>-5.2804456594553698E-2</v>
      </c>
      <c r="G48" s="403">
        <f t="shared" si="9"/>
        <v>0.61160133840949293</v>
      </c>
      <c r="H48" s="403">
        <f t="shared" si="10"/>
        <v>0.38839866159050707</v>
      </c>
      <c r="I48" s="403"/>
      <c r="J48" s="375"/>
      <c r="L48" s="385">
        <v>-2.4500000000000002</v>
      </c>
      <c r="M48" s="401">
        <f t="shared" si="11"/>
        <v>9.5156660329109855E-12</v>
      </c>
      <c r="N48" s="386">
        <f t="shared" si="12"/>
        <v>4.5487090437057454E-6</v>
      </c>
      <c r="O48" s="401">
        <f t="shared" si="13"/>
        <v>1.5308404283952415E-2</v>
      </c>
      <c r="P48" s="386">
        <f t="shared" si="14"/>
        <v>-1.6359573501408457E-3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5.9151479124275319E-6</v>
      </c>
      <c r="C49" s="386">
        <f t="shared" si="7"/>
        <v>1.7639406804120461E-2</v>
      </c>
      <c r="D49" s="401">
        <f t="shared" si="8"/>
        <v>0.55011552617701387</v>
      </c>
      <c r="E49" s="386">
        <f t="shared" si="4"/>
        <v>-4.1313671549444916E-2</v>
      </c>
      <c r="F49" s="401">
        <f t="shared" si="5"/>
        <v>-5.2583833354571133E-2</v>
      </c>
      <c r="G49" s="403">
        <f t="shared" si="9"/>
        <v>0.63980612424355121</v>
      </c>
      <c r="H49" s="403">
        <f t="shared" si="10"/>
        <v>0.36019387575644879</v>
      </c>
      <c r="I49" s="403"/>
      <c r="J49" s="375"/>
      <c r="L49" s="385">
        <v>-2.4249999999999998</v>
      </c>
      <c r="M49" s="401">
        <f t="shared" si="11"/>
        <v>1.4033108008959516E-11</v>
      </c>
      <c r="N49" s="386">
        <f t="shared" si="12"/>
        <v>5.9151479124275319E-6</v>
      </c>
      <c r="O49" s="401">
        <f t="shared" si="13"/>
        <v>1.7639406804120461E-2</v>
      </c>
      <c r="P49" s="386">
        <f t="shared" si="14"/>
        <v>-1.8843898904742017E-3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7.6682154293017391E-6</v>
      </c>
      <c r="C50" s="386">
        <f t="shared" si="7"/>
        <v>2.0266671969330463E-2</v>
      </c>
      <c r="D50" s="401">
        <f t="shared" si="8"/>
        <v>0.56973476256857902</v>
      </c>
      <c r="E50" s="386">
        <f t="shared" si="4"/>
        <v>-4.0789065255646781E-2</v>
      </c>
      <c r="F50" s="401">
        <f t="shared" si="5"/>
        <v>-5.1916117102414137E-2</v>
      </c>
      <c r="G50" s="403">
        <f t="shared" si="9"/>
        <v>0.66730872802720154</v>
      </c>
      <c r="H50" s="403">
        <f t="shared" si="10"/>
        <v>0.33269127197279846</v>
      </c>
      <c r="I50" s="403"/>
      <c r="J50" s="375"/>
      <c r="L50" s="385">
        <v>-2.4</v>
      </c>
      <c r="M50" s="401">
        <f t="shared" si="11"/>
        <v>2.0629664643223578E-11</v>
      </c>
      <c r="N50" s="386">
        <f t="shared" si="12"/>
        <v>7.6682154293017391E-6</v>
      </c>
      <c r="O50" s="401">
        <f t="shared" si="13"/>
        <v>2.0266671969330463E-2</v>
      </c>
      <c r="P50" s="386">
        <f t="shared" si="14"/>
        <v>-2.16418441935E-3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9.9100406105723238E-6</v>
      </c>
      <c r="C51" s="386">
        <f t="shared" si="7"/>
        <v>2.3218254290221119E-2</v>
      </c>
      <c r="D51" s="401">
        <f t="shared" si="8"/>
        <v>0.58874308167617884</v>
      </c>
      <c r="E51" s="386">
        <f t="shared" si="4"/>
        <v>-3.9874725994245463E-2</v>
      </c>
      <c r="F51" s="401">
        <f t="shared" si="5"/>
        <v>-5.0752350689314635E-2</v>
      </c>
      <c r="G51" s="403">
        <f t="shared" si="9"/>
        <v>0.69396972952464597</v>
      </c>
      <c r="H51" s="403">
        <f t="shared" si="10"/>
        <v>0.30603027047535403</v>
      </c>
      <c r="I51" s="403"/>
      <c r="J51" s="375"/>
      <c r="L51" s="385">
        <v>-2.375</v>
      </c>
      <c r="M51" s="401">
        <f t="shared" si="11"/>
        <v>3.0230928871333163E-11</v>
      </c>
      <c r="N51" s="386">
        <f t="shared" si="12"/>
        <v>9.9100406105723238E-6</v>
      </c>
      <c r="O51" s="401">
        <f t="shared" si="13"/>
        <v>2.3218254290221119E-2</v>
      </c>
      <c r="P51" s="386">
        <f t="shared" si="14"/>
        <v>-2.4782452345046731E-3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1.2767627894261224E-5</v>
      </c>
      <c r="C52" s="386">
        <f t="shared" si="7"/>
        <v>2.6523433773596949E-2</v>
      </c>
      <c r="D52" s="401">
        <f t="shared" si="8"/>
        <v>0.60704471721065001</v>
      </c>
      <c r="E52" s="386">
        <f t="shared" si="4"/>
        <v>-3.8531124693734431E-2</v>
      </c>
      <c r="F52" s="401">
        <f t="shared" si="5"/>
        <v>-4.9042221711876742E-2</v>
      </c>
      <c r="G52" s="403">
        <f t="shared" si="9"/>
        <v>0.71965199300713312</v>
      </c>
      <c r="H52" s="403">
        <f t="shared" si="10"/>
        <v>0.28034800699286688</v>
      </c>
      <c r="I52" s="403"/>
      <c r="J52" s="375"/>
      <c r="L52" s="385">
        <v>-2.35</v>
      </c>
      <c r="M52" s="401">
        <f t="shared" si="11"/>
        <v>4.4160619605548845E-11</v>
      </c>
      <c r="N52" s="386">
        <f t="shared" si="12"/>
        <v>1.2767627894261224E-5</v>
      </c>
      <c r="O52" s="401">
        <f t="shared" si="13"/>
        <v>2.6523433773596949E-2</v>
      </c>
      <c r="P52" s="386">
        <f t="shared" si="14"/>
        <v>-2.8295830870641711E-3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1.6398340917100906E-5</v>
      </c>
      <c r="C53" s="386">
        <f t="shared" si="7"/>
        <v>3.021256058903693E-2</v>
      </c>
      <c r="D53" s="401">
        <f t="shared" si="8"/>
        <v>0.62454612647505647</v>
      </c>
      <c r="E53" s="386">
        <f t="shared" si="4"/>
        <v>-3.6717903661727003E-2</v>
      </c>
      <c r="F53" s="401">
        <f t="shared" si="5"/>
        <v>-4.6734363102216014E-2</v>
      </c>
      <c r="G53" s="403">
        <f t="shared" si="9"/>
        <v>0.74422171587580543</v>
      </c>
      <c r="H53" s="403">
        <f t="shared" si="10"/>
        <v>0.25577828412419457</v>
      </c>
      <c r="I53" s="403"/>
      <c r="J53" s="375"/>
      <c r="L53" s="385">
        <v>-2.3250000000000002</v>
      </c>
      <c r="M53" s="401">
        <f t="shared" si="11"/>
        <v>6.4304617186650148E-11</v>
      </c>
      <c r="N53" s="386">
        <f t="shared" si="12"/>
        <v>1.6398340917100906E-5</v>
      </c>
      <c r="O53" s="401">
        <f t="shared" si="13"/>
        <v>3.021256058903693E-2</v>
      </c>
      <c r="P53" s="386">
        <f t="shared" si="14"/>
        <v>-3.2212930516753928E-3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2.0996447070376068E-5</v>
      </c>
      <c r="C54" s="386">
        <f t="shared" si="7"/>
        <v>3.4316865680750042E-2</v>
      </c>
      <c r="D54" s="401">
        <f t="shared" si="8"/>
        <v>0.64115671998155443</v>
      </c>
      <c r="E54" s="386">
        <f t="shared" si="4"/>
        <v>-3.4394144862921576E-2</v>
      </c>
      <c r="F54" s="401">
        <f t="shared" si="5"/>
        <v>-4.3776694590804209E-2</v>
      </c>
      <c r="G54" s="403">
        <f t="shared" si="9"/>
        <v>0.76754944903754418</v>
      </c>
      <c r="H54" s="403">
        <f t="shared" si="10"/>
        <v>0.23245055096245582</v>
      </c>
      <c r="I54" s="403"/>
      <c r="J54" s="375"/>
      <c r="L54" s="385">
        <v>-2.2999999999999998</v>
      </c>
      <c r="M54" s="401">
        <f t="shared" si="11"/>
        <v>9.3341168128091567E-11</v>
      </c>
      <c r="N54" s="386">
        <f t="shared" si="12"/>
        <v>2.0996447070376068E-5</v>
      </c>
      <c r="O54" s="401">
        <f t="shared" si="13"/>
        <v>3.4316865680750042E-2</v>
      </c>
      <c r="P54" s="386">
        <f t="shared" si="14"/>
        <v>-3.6565276864306494E-3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2.6800892199363435E-5</v>
      </c>
      <c r="C55" s="386">
        <f t="shared" si="7"/>
        <v>3.8868236384253241E-2</v>
      </c>
      <c r="D55" s="401">
        <f t="shared" si="8"/>
        <v>0.65678956483184814</v>
      </c>
      <c r="E55" s="386">
        <f t="shared" si="4"/>
        <v>-3.1518670512479155E-2</v>
      </c>
      <c r="F55" s="401">
        <f t="shared" si="5"/>
        <v>-4.0116805300208357E-2</v>
      </c>
      <c r="G55" s="403">
        <f t="shared" si="9"/>
        <v>0.78951107943513421</v>
      </c>
      <c r="H55" s="403">
        <f t="shared" si="10"/>
        <v>0.21048892056486579</v>
      </c>
      <c r="I55" s="403"/>
      <c r="J55" s="375"/>
      <c r="L55" s="385">
        <v>-2.2749999999999999</v>
      </c>
      <c r="M55" s="401">
        <f t="shared" si="11"/>
        <v>1.3506074036939708E-10</v>
      </c>
      <c r="N55" s="386">
        <f t="shared" si="12"/>
        <v>2.6800892199363435E-5</v>
      </c>
      <c r="O55" s="401">
        <f t="shared" si="13"/>
        <v>3.8868236384253241E-2</v>
      </c>
      <c r="P55" s="386">
        <f t="shared" si="14"/>
        <v>-4.1384652124435636E-3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3.410449366103574E-5</v>
      </c>
      <c r="C56" s="386">
        <f t="shared" si="7"/>
        <v>4.3898956689553403E-2</v>
      </c>
      <c r="D56" s="401">
        <f t="shared" si="8"/>
        <v>0.67136205550808947</v>
      </c>
      <c r="E56" s="386">
        <f t="shared" si="4"/>
        <v>-2.8050375682474392E-2</v>
      </c>
      <c r="F56" s="401">
        <f t="shared" si="5"/>
        <v>-3.5702377084908733E-2</v>
      </c>
      <c r="G56" s="403">
        <f t="shared" si="9"/>
        <v>0.80998876609562875</v>
      </c>
      <c r="H56" s="403">
        <f t="shared" si="10"/>
        <v>0.19001123390437125</v>
      </c>
      <c r="I56" s="403"/>
      <c r="J56" s="375"/>
      <c r="L56" s="385">
        <v>-2.25</v>
      </c>
      <c r="M56" s="401">
        <f t="shared" si="11"/>
        <v>1.9480950186334667E-10</v>
      </c>
      <c r="N56" s="386">
        <f t="shared" si="12"/>
        <v>3.410449366103574E-5</v>
      </c>
      <c r="O56" s="401">
        <f t="shared" si="13"/>
        <v>4.3898956689553403E-2</v>
      </c>
      <c r="P56" s="386">
        <f t="shared" si="14"/>
        <v>-4.6702724864666279E-3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4.326475905902516E-5</v>
      </c>
      <c r="C57" s="386">
        <f t="shared" si="7"/>
        <v>4.9441412447085886E-2</v>
      </c>
      <c r="D57" s="401">
        <f t="shared" si="8"/>
        <v>0.68479654646586252</v>
      </c>
      <c r="E57" s="386">
        <f t="shared" si="4"/>
        <v>-2.3948592046371731E-2</v>
      </c>
      <c r="F57" s="401">
        <f t="shared" si="5"/>
        <v>-3.0481647503438573E-2</v>
      </c>
      <c r="G57" s="403">
        <f t="shared" si="9"/>
        <v>0.82887182208541044</v>
      </c>
      <c r="H57" s="403">
        <f t="shared" si="10"/>
        <v>0.17112817791458956</v>
      </c>
      <c r="I57" s="403"/>
      <c r="J57" s="375"/>
      <c r="L57" s="385">
        <v>-2.2250000000000001</v>
      </c>
      <c r="M57" s="401">
        <f t="shared" si="11"/>
        <v>2.8010238573017432E-10</v>
      </c>
      <c r="N57" s="386">
        <f t="shared" si="12"/>
        <v>4.326475905902516E-5</v>
      </c>
      <c r="O57" s="401">
        <f t="shared" si="13"/>
        <v>4.9441412447085886E-2</v>
      </c>
      <c r="P57" s="386">
        <f t="shared" si="14"/>
        <v>-5.2550625909839064E-3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5.4716556849854214E-5</v>
      </c>
      <c r="C58" s="386">
        <f t="shared" si="7"/>
        <v>5.5527762530041547E-2</v>
      </c>
      <c r="D58" s="401">
        <f t="shared" si="8"/>
        <v>0.69702094168293993</v>
      </c>
      <c r="E58" s="386">
        <f t="shared" ref="E58:E89" si="17">C58+$B$13*B58+$B$13*D58</f>
        <v>-1.9173481252785465E-2</v>
      </c>
      <c r="F58" s="401">
        <f t="shared" si="5"/>
        <v>-2.4403910502527361E-2</v>
      </c>
      <c r="G58" s="403">
        <f t="shared" si="9"/>
        <v>0.84605753580777399</v>
      </c>
      <c r="H58" s="403">
        <f t="shared" si="10"/>
        <v>0.15394246419222601</v>
      </c>
      <c r="I58" s="403"/>
      <c r="J58" s="375"/>
      <c r="L58" s="385">
        <v>-2.2000000000000002</v>
      </c>
      <c r="M58" s="401">
        <f t="shared" si="11"/>
        <v>4.0146674873398069E-10</v>
      </c>
      <c r="N58" s="386">
        <f t="shared" si="12"/>
        <v>5.4716556849854214E-5</v>
      </c>
      <c r="O58" s="401">
        <f t="shared" si="13"/>
        <v>5.5527762530041547E-2</v>
      </c>
      <c r="P58" s="386">
        <f t="shared" si="14"/>
        <v>-5.8958469242159873E-3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6.898688304846079E-5</v>
      </c>
      <c r="C59" s="386">
        <f t="shared" si="7"/>
        <v>6.2189577734329538E-2</v>
      </c>
      <c r="D59" s="401">
        <f t="shared" si="8"/>
        <v>0.70796923706980919</v>
      </c>
      <c r="E59" s="386">
        <f t="shared" si="17"/>
        <v>-1.3686455734720375E-2</v>
      </c>
      <c r="F59" s="401">
        <f t="shared" si="5"/>
        <v>-1.7420052020985781E-2</v>
      </c>
      <c r="G59" s="403">
        <f t="shared" si="9"/>
        <v>0.86145192611168298</v>
      </c>
      <c r="H59" s="403">
        <f t="shared" si="10"/>
        <v>0.13854807388831702</v>
      </c>
      <c r="I59" s="403"/>
      <c r="J59" s="375"/>
      <c r="L59" s="385">
        <v>-2.1749999999999998</v>
      </c>
      <c r="M59" s="401">
        <f t="shared" si="11"/>
        <v>5.7359977878590485E-10</v>
      </c>
      <c r="N59" s="386">
        <f t="shared" si="12"/>
        <v>6.898688304846079E-5</v>
      </c>
      <c r="O59" s="401">
        <f t="shared" si="13"/>
        <v>6.2189577734329538E-2</v>
      </c>
      <c r="P59" s="386">
        <f t="shared" si="14"/>
        <v>-6.5954817367032377E-3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8.6711984715992507E-5</v>
      </c>
      <c r="C60" s="386">
        <f t="shared" si="7"/>
        <v>6.9457449999926979E-2</v>
      </c>
      <c r="D60" s="401">
        <f t="shared" si="8"/>
        <v>0.71758201236645558</v>
      </c>
      <c r="E60" s="386">
        <f t="shared" si="17"/>
        <v>-7.4506240367446241E-3</v>
      </c>
      <c r="F60" s="401">
        <f t="shared" si="5"/>
        <v>-9.4831167998915191E-3</v>
      </c>
      <c r="G60" s="403">
        <f t="shared" si="9"/>
        <v>0.87497042666542335</v>
      </c>
      <c r="H60" s="403">
        <f t="shared" si="10"/>
        <v>0.12502957333457665</v>
      </c>
      <c r="I60" s="403"/>
      <c r="J60" s="375"/>
      <c r="L60" s="385">
        <v>-2.15</v>
      </c>
      <c r="M60" s="401">
        <f t="shared" si="11"/>
        <v>8.1695028519845891E-10</v>
      </c>
      <c r="N60" s="386">
        <f t="shared" si="12"/>
        <v>8.6711984715992507E-5</v>
      </c>
      <c r="O60" s="401">
        <f t="shared" si="13"/>
        <v>6.9457449999926979E-2</v>
      </c>
      <c r="P60" s="386">
        <f t="shared" si="14"/>
        <v>-7.356609130680686E-3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1.0865711491170327E-4</v>
      </c>
      <c r="C61" s="386">
        <f t="shared" si="7"/>
        <v>7.7360575356858474E-2</v>
      </c>
      <c r="D61" s="401">
        <f t="shared" si="8"/>
        <v>0.72580686981433973</v>
      </c>
      <c r="E61" s="386">
        <f t="shared" si="17"/>
        <v>-4.3125699576063159E-4</v>
      </c>
      <c r="F61" s="401">
        <f t="shared" si="5"/>
        <v>-5.4890173512972919E-4</v>
      </c>
      <c r="G61" s="403">
        <f t="shared" si="9"/>
        <v>0.88653849595830703</v>
      </c>
      <c r="H61" s="403">
        <f t="shared" si="10"/>
        <v>0.11346150404169297</v>
      </c>
      <c r="I61" s="403"/>
      <c r="J61" s="375"/>
      <c r="L61" s="385">
        <v>-2.125</v>
      </c>
      <c r="M61" s="401">
        <f t="shared" si="11"/>
        <v>1.1598718652194862E-9</v>
      </c>
      <c r="N61" s="386">
        <f t="shared" si="12"/>
        <v>1.0865711491170327E-4</v>
      </c>
      <c r="O61" s="401">
        <f t="shared" si="13"/>
        <v>7.7360575356858474E-2</v>
      </c>
      <c r="P61" s="386">
        <f t="shared" si="14"/>
        <v>-8.1815926122827572E-3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1.357392043118133E-4</v>
      </c>
      <c r="C62" s="386">
        <f t="shared" si="7"/>
        <v>8.5926314815451543E-2</v>
      </c>
      <c r="D62" s="401">
        <f t="shared" si="8"/>
        <v>0.73259881748748867</v>
      </c>
      <c r="E62" s="386">
        <f t="shared" si="17"/>
        <v>7.4037296404762393E-3</v>
      </c>
      <c r="F62" s="401">
        <f t="shared" si="5"/>
        <v>9.4234298481838084E-3</v>
      </c>
      <c r="G62" s="403">
        <f t="shared" si="9"/>
        <v>0.89609215010600651</v>
      </c>
      <c r="H62" s="403">
        <f t="shared" si="10"/>
        <v>0.10390784989399349</v>
      </c>
      <c r="I62" s="403"/>
      <c r="J62" s="375"/>
      <c r="L62" s="385">
        <v>-2.1</v>
      </c>
      <c r="M62" s="401">
        <f t="shared" si="11"/>
        <v>1.6415445669437645E-9</v>
      </c>
      <c r="N62" s="386">
        <f t="shared" si="12"/>
        <v>1.357392043118133E-4</v>
      </c>
      <c r="O62" s="401">
        <f t="shared" si="13"/>
        <v>8.5926314815451543E-2</v>
      </c>
      <c r="P62" s="386">
        <f t="shared" si="14"/>
        <v>-9.0724473635892255E-3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1.6905274058776065E-4</v>
      </c>
      <c r="C63" s="386">
        <f t="shared" si="7"/>
        <v>9.5179738212074094E-2</v>
      </c>
      <c r="D63" s="401">
        <f t="shared" si="8"/>
        <v>0.73792059568197022</v>
      </c>
      <c r="E63" s="386">
        <f t="shared" si="17"/>
        <v>1.6083281308642741E-2</v>
      </c>
      <c r="F63" s="401">
        <f t="shared" si="5"/>
        <v>2.0470719556265671E-2</v>
      </c>
      <c r="G63" s="403">
        <f t="shared" si="9"/>
        <v>0.90357841633651115</v>
      </c>
      <c r="H63" s="403">
        <f t="shared" si="10"/>
        <v>9.6421583663488852E-2</v>
      </c>
      <c r="I63" s="403"/>
      <c r="J63" s="375"/>
      <c r="L63" s="385">
        <v>-2.0750000000000002</v>
      </c>
      <c r="M63" s="401">
        <f t="shared" si="11"/>
        <v>2.3159235085223884E-9</v>
      </c>
      <c r="N63" s="386">
        <f t="shared" si="12"/>
        <v>1.6905274058776065E-4</v>
      </c>
      <c r="O63" s="401">
        <f t="shared" si="13"/>
        <v>9.5179738212073983E-2</v>
      </c>
      <c r="P63" s="386">
        <f t="shared" si="14"/>
        <v>-1.0030765480467304E-2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2.0989914660046738E-4</v>
      </c>
      <c r="C64" s="386">
        <f t="shared" si="7"/>
        <v>0.10514315676538805</v>
      </c>
      <c r="D64" s="401">
        <f t="shared" si="8"/>
        <v>0.74174294519428619</v>
      </c>
      <c r="E64" s="386">
        <f t="shared" si="17"/>
        <v>2.5632705288104241E-2</v>
      </c>
      <c r="F64" s="401">
        <f t="shared" si="5"/>
        <v>3.2625178367005181E-2</v>
      </c>
      <c r="G64" s="403">
        <f t="shared" si="9"/>
        <v>0.90895570561795547</v>
      </c>
      <c r="H64" s="403">
        <f t="shared" si="10"/>
        <v>9.1044294382044533E-2</v>
      </c>
      <c r="I64" s="403"/>
      <c r="J64" s="375"/>
      <c r="L64" s="385">
        <v>-2.0499999999999998</v>
      </c>
      <c r="M64" s="401">
        <f t="shared" si="11"/>
        <v>3.2570557362276986E-9</v>
      </c>
      <c r="N64" s="386">
        <f t="shared" si="12"/>
        <v>2.0989914660046738E-4</v>
      </c>
      <c r="O64" s="401">
        <f t="shared" si="13"/>
        <v>0.10514315676538805</v>
      </c>
      <c r="P64" s="386">
        <f t="shared" si="14"/>
        <v>-1.1057636501920952E-2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2.5981994109380846E-4</v>
      </c>
      <c r="C65" s="386">
        <f t="shared" si="7"/>
        <v>0.11583565077097879</v>
      </c>
      <c r="D65" s="401">
        <f t="shared" si="8"/>
        <v>0.74404481666754674</v>
      </c>
      <c r="E65" s="386">
        <f t="shared" si="17"/>
        <v>3.6073172407598192E-2</v>
      </c>
      <c r="F65" s="401">
        <f t="shared" si="5"/>
        <v>4.5913752404737385E-2</v>
      </c>
      <c r="G65" s="403">
        <f t="shared" si="9"/>
        <v>0.91219410335828532</v>
      </c>
      <c r="H65" s="403">
        <f t="shared" si="10"/>
        <v>8.7805896641714676E-2</v>
      </c>
      <c r="I65" s="403"/>
      <c r="J65" s="375"/>
      <c r="L65" s="385">
        <v>-2.0249999999999999</v>
      </c>
      <c r="M65" s="401">
        <f t="shared" si="11"/>
        <v>4.5662134628976503E-9</v>
      </c>
      <c r="N65" s="386">
        <f t="shared" si="12"/>
        <v>2.5981994109380846E-4</v>
      </c>
      <c r="O65" s="401">
        <f t="shared" si="13"/>
        <v>0.11583565077097879</v>
      </c>
      <c r="P65" s="386">
        <f t="shared" si="14"/>
        <v>-1.2153563636145556E-2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3.2063394936376888E-4</v>
      </c>
      <c r="C66" s="386">
        <f t="shared" si="7"/>
        <v>0.12727259944108005</v>
      </c>
      <c r="D66" s="401">
        <f t="shared" si="8"/>
        <v>0.74481352045625449</v>
      </c>
      <c r="E66" s="386">
        <f t="shared" si="17"/>
        <v>4.742122683725114E-2</v>
      </c>
      <c r="F66" s="401">
        <f t="shared" si="5"/>
        <v>6.0357499005987858E-2</v>
      </c>
      <c r="G66" s="403">
        <f t="shared" si="9"/>
        <v>0.91327557746914156</v>
      </c>
      <c r="H66" s="403">
        <f t="shared" si="10"/>
        <v>8.6724422530858436E-2</v>
      </c>
      <c r="I66" s="403">
        <f>F26</f>
        <v>-1.6951562198175198E-2</v>
      </c>
      <c r="J66" s="375">
        <f>1-I66</f>
        <v>1.0169515621981753</v>
      </c>
      <c r="L66" s="385">
        <v>-2</v>
      </c>
      <c r="M66" s="401">
        <f t="shared" si="11"/>
        <v>6.3814281081597812E-9</v>
      </c>
      <c r="N66" s="386">
        <f t="shared" si="12"/>
        <v>3.2063394936376888E-4</v>
      </c>
      <c r="O66" s="401">
        <f t="shared" si="13"/>
        <v>0.12727259944108005</v>
      </c>
      <c r="P66" s="386">
        <f t="shared" si="14"/>
        <v>-1.3318376166740923E-2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3.9447880475634856E-4</v>
      </c>
      <c r="C67" s="386">
        <f t="shared" si="7"/>
        <v>0.13946522035922343</v>
      </c>
      <c r="D67" s="401">
        <f t="shared" si="8"/>
        <v>0.74404481666754685</v>
      </c>
      <c r="E67" s="386">
        <f t="shared" si="17"/>
        <v>5.968831144661467E-2</v>
      </c>
      <c r="F67" s="401">
        <f t="shared" si="5"/>
        <v>7.5970982597568154E-2</v>
      </c>
      <c r="G67" s="403">
        <f t="shared" si="9"/>
        <v>0.91219410335828532</v>
      </c>
      <c r="H67" s="403">
        <f t="shared" si="10"/>
        <v>8.7805896641714676E-2</v>
      </c>
      <c r="I67" s="403">
        <f t="shared" ref="I67:I130" si="18">F27</f>
        <v>-1.8520616021335885E-2</v>
      </c>
      <c r="J67" s="375">
        <f t="shared" ref="J67:J130" si="19">1-I67</f>
        <v>1.0185206160213358</v>
      </c>
      <c r="L67" s="385">
        <v>-1.9749999999999999</v>
      </c>
      <c r="M67" s="401">
        <f t="shared" si="11"/>
        <v>8.8901856432066495E-9</v>
      </c>
      <c r="N67" s="386">
        <f t="shared" si="12"/>
        <v>3.9447880475634856E-4</v>
      </c>
      <c r="O67" s="401">
        <f t="shared" si="13"/>
        <v>0.13946522035922343</v>
      </c>
      <c r="P67" s="386">
        <f t="shared" si="14"/>
        <v>-1.4551138598805542E-2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4.8385694322627959E-4</v>
      </c>
      <c r="C68" s="386">
        <f t="shared" si="7"/>
        <v>0.15242012634717284</v>
      </c>
      <c r="D68" s="401">
        <f t="shared" si="8"/>
        <v>0.74174294519428619</v>
      </c>
      <c r="E68" s="386">
        <f t="shared" si="17"/>
        <v>7.2880316524191482E-2</v>
      </c>
      <c r="F68" s="401">
        <f t="shared" si="5"/>
        <v>9.2761700309058406E-2</v>
      </c>
      <c r="G68" s="403">
        <f t="shared" si="9"/>
        <v>0.90895570561795536</v>
      </c>
      <c r="H68" s="403">
        <f t="shared" si="10"/>
        <v>9.1044294382044644E-2</v>
      </c>
      <c r="I68" s="403">
        <f t="shared" si="18"/>
        <v>-2.0173873056304702E-2</v>
      </c>
      <c r="J68" s="375">
        <f t="shared" si="19"/>
        <v>1.0201738730563048</v>
      </c>
      <c r="L68" s="385">
        <v>-1.95</v>
      </c>
      <c r="M68" s="401">
        <f t="shared" si="11"/>
        <v>1.2346268174479036E-8</v>
      </c>
      <c r="N68" s="386">
        <f t="shared" si="12"/>
        <v>4.8385694322627959E-4</v>
      </c>
      <c r="O68" s="401">
        <f t="shared" si="13"/>
        <v>0.15242012634717284</v>
      </c>
      <c r="P68" s="386">
        <f t="shared" si="14"/>
        <v>-1.5850057178380211E-2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5.9168624099426026E-4</v>
      </c>
      <c r="C69" s="386">
        <f t="shared" si="7"/>
        <v>0.1661389077164358</v>
      </c>
      <c r="D69" s="401">
        <f t="shared" si="8"/>
        <v>0.73792059568197022</v>
      </c>
      <c r="E69" s="386">
        <f t="shared" si="17"/>
        <v>8.699715982088406E-2</v>
      </c>
      <c r="F69" s="401">
        <f t="shared" si="5"/>
        <v>0.11072954745422095</v>
      </c>
      <c r="G69" s="403">
        <f t="shared" si="9"/>
        <v>0.90357841633651104</v>
      </c>
      <c r="H69" s="403">
        <f t="shared" si="10"/>
        <v>9.6421583663488963E-2</v>
      </c>
      <c r="I69" s="403">
        <f t="shared" si="18"/>
        <v>-2.1907836406089145E-2</v>
      </c>
      <c r="J69" s="375">
        <f t="shared" si="19"/>
        <v>1.0219078364060892</v>
      </c>
      <c r="L69" s="385">
        <v>-1.925</v>
      </c>
      <c r="M69" s="401">
        <f t="shared" si="11"/>
        <v>1.7092010917707512E-8</v>
      </c>
      <c r="N69" s="386">
        <f t="shared" si="12"/>
        <v>5.9168624099426026E-4</v>
      </c>
      <c r="O69" s="401">
        <f t="shared" si="13"/>
        <v>0.1661389077164358</v>
      </c>
      <c r="P69" s="386">
        <f t="shared" si="14"/>
        <v>-1.7212384489680013E-2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7.2135537810075201E-4</v>
      </c>
      <c r="C70" s="386">
        <f t="shared" si="7"/>
        <v>0.18061774788549106</v>
      </c>
      <c r="D70" s="401">
        <f t="shared" si="8"/>
        <v>0.73259881748748867</v>
      </c>
      <c r="E70" s="386">
        <f t="shared" si="17"/>
        <v>0.10203240588341347</v>
      </c>
      <c r="F70" s="401">
        <f t="shared" si="5"/>
        <v>0.1298663330204905</v>
      </c>
      <c r="G70" s="403">
        <f t="shared" si="9"/>
        <v>0.89609215010600618</v>
      </c>
      <c r="H70" s="403">
        <f t="shared" si="10"/>
        <v>0.10390784989399382</v>
      </c>
      <c r="I70" s="403">
        <f t="shared" si="18"/>
        <v>-2.3717672466421948E-2</v>
      </c>
      <c r="J70" s="375">
        <f t="shared" si="19"/>
        <v>1.0237176724664219</v>
      </c>
      <c r="L70" s="385">
        <v>-1.9</v>
      </c>
      <c r="M70" s="401">
        <f t="shared" si="11"/>
        <v>2.3587606368113967E-8</v>
      </c>
      <c r="N70" s="386">
        <f t="shared" si="12"/>
        <v>7.2135537810075201E-4</v>
      </c>
      <c r="O70" s="401">
        <f t="shared" si="13"/>
        <v>0.18061774788549106</v>
      </c>
      <c r="P70" s="386">
        <f t="shared" si="14"/>
        <v>-1.8634322902780338E-2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8.7678392705209385E-4</v>
      </c>
      <c r="C71" s="386">
        <f t="shared" si="7"/>
        <v>0.19584708017741931</v>
      </c>
      <c r="D71" s="401">
        <f t="shared" si="8"/>
        <v>0.72580686981433973</v>
      </c>
      <c r="E71" s="386">
        <f t="shared" si="17"/>
        <v>0.11797293247269809</v>
      </c>
      <c r="F71" s="401">
        <f t="shared" si="5"/>
        <v>0.15015535508796429</v>
      </c>
      <c r="G71" s="403">
        <f t="shared" si="9"/>
        <v>0.88653849595830703</v>
      </c>
      <c r="H71" s="403">
        <f t="shared" si="10"/>
        <v>0.11346150404169297</v>
      </c>
      <c r="I71" s="403">
        <f t="shared" si="18"/>
        <v>-2.5597087638536485E-2</v>
      </c>
      <c r="J71" s="375">
        <f t="shared" si="19"/>
        <v>1.0255970876385365</v>
      </c>
      <c r="L71" s="385">
        <v>-1.875</v>
      </c>
      <c r="M71" s="401">
        <f t="shared" si="11"/>
        <v>3.2449538833745351E-8</v>
      </c>
      <c r="N71" s="386">
        <f t="shared" si="12"/>
        <v>8.7678392705209385E-4</v>
      </c>
      <c r="O71" s="401">
        <f t="shared" si="13"/>
        <v>0.19584708017741931</v>
      </c>
      <c r="P71" s="386">
        <f t="shared" si="14"/>
        <v>-2.0110927710235548E-2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1.0624870647109597E-3</v>
      </c>
      <c r="C72" s="386">
        <f t="shared" si="7"/>
        <v>0.21181129326642517</v>
      </c>
      <c r="D72" s="401">
        <f t="shared" si="8"/>
        <v>0.71758201236645547</v>
      </c>
      <c r="E72" s="386">
        <f t="shared" si="17"/>
        <v>0.1347986515099282</v>
      </c>
      <c r="F72" s="401">
        <f t="shared" si="5"/>
        <v>0.17157104565096948</v>
      </c>
      <c r="G72" s="403">
        <f t="shared" si="9"/>
        <v>0.87497042666542335</v>
      </c>
      <c r="H72" s="403">
        <f t="shared" si="10"/>
        <v>0.12502957333457665</v>
      </c>
      <c r="I72" s="403">
        <f t="shared" si="18"/>
        <v>-2.7538205794693807E-2</v>
      </c>
      <c r="J72" s="375">
        <f t="shared" si="19"/>
        <v>1.0275382057946938</v>
      </c>
      <c r="L72" s="385">
        <v>-1.8499999999999999</v>
      </c>
      <c r="M72" s="401">
        <f t="shared" si="11"/>
        <v>4.4500802820479635E-8</v>
      </c>
      <c r="N72" s="386">
        <f t="shared" si="12"/>
        <v>1.0624870647109597E-3</v>
      </c>
      <c r="O72" s="401">
        <f t="shared" si="13"/>
        <v>0.21181129326642517</v>
      </c>
      <c r="P72" s="386">
        <f t="shared" si="14"/>
        <v>-2.16360108551139E-2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1.2836446863582762E-3</v>
      </c>
      <c r="C73" s="386">
        <f t="shared" si="7"/>
        <v>0.22848849221656997</v>
      </c>
      <c r="D73" s="401">
        <f t="shared" si="8"/>
        <v>0.70796923706980919</v>
      </c>
      <c r="E73" s="386">
        <f t="shared" si="17"/>
        <v>0.15248229145849596</v>
      </c>
      <c r="F73" s="401">
        <f t="shared" si="5"/>
        <v>0.19407869363487804</v>
      </c>
      <c r="G73" s="403">
        <f t="shared" si="9"/>
        <v>0.86145192611168275</v>
      </c>
      <c r="H73" s="403">
        <f t="shared" si="10"/>
        <v>0.13854807388831725</v>
      </c>
      <c r="I73" s="403">
        <f t="shared" si="18"/>
        <v>-2.9531447725351566E-2</v>
      </c>
      <c r="J73" s="375">
        <f t="shared" si="19"/>
        <v>1.0295314477253517</v>
      </c>
      <c r="L73" s="385">
        <v>-1.825</v>
      </c>
      <c r="M73" s="401">
        <f t="shared" si="11"/>
        <v>6.0836265691754932E-8</v>
      </c>
      <c r="N73" s="386">
        <f t="shared" si="12"/>
        <v>1.2836446863582762E-3</v>
      </c>
      <c r="O73" s="401">
        <f t="shared" si="13"/>
        <v>0.22848849221656997</v>
      </c>
      <c r="P73" s="386">
        <f t="shared" si="14"/>
        <v>-2.3202046215953884E-2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1.5461745631165646E-3</v>
      </c>
      <c r="C74" s="386">
        <f t="shared" si="7"/>
        <v>0.24585032135813911</v>
      </c>
      <c r="D74" s="401">
        <f t="shared" si="8"/>
        <v>0.69702094168293982</v>
      </c>
      <c r="E74" s="386">
        <f t="shared" si="17"/>
        <v>0.17098924733765997</v>
      </c>
      <c r="F74" s="401">
        <f t="shared" si="5"/>
        <v>0.21763425399425346</v>
      </c>
      <c r="G74" s="403">
        <f t="shared" si="9"/>
        <v>0.84605753580777388</v>
      </c>
      <c r="H74" s="403">
        <f t="shared" si="10"/>
        <v>0.15394246419222612</v>
      </c>
      <c r="I74" s="403">
        <f t="shared" si="18"/>
        <v>-3.1565413877104667E-2</v>
      </c>
      <c r="J74" s="375">
        <f t="shared" si="19"/>
        <v>1.0315654138771047</v>
      </c>
      <c r="L74" s="385">
        <v>-1.7999999999999998</v>
      </c>
      <c r="M74" s="401">
        <f t="shared" si="11"/>
        <v>8.2907416709687709E-8</v>
      </c>
      <c r="N74" s="386">
        <f t="shared" si="12"/>
        <v>1.5461745631165646E-3</v>
      </c>
      <c r="O74" s="401">
        <f t="shared" si="13"/>
        <v>0.24585032135813911</v>
      </c>
      <c r="P74" s="386">
        <f t="shared" si="14"/>
        <v>-2.4800077477189649E-2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1.8568090278787142E-3</v>
      </c>
      <c r="C75" s="386">
        <f t="shared" si="7"/>
        <v>0.26386185438814158</v>
      </c>
      <c r="D75" s="401">
        <f t="shared" si="8"/>
        <v>0.68479654646586252</v>
      </c>
      <c r="E75" s="386">
        <f t="shared" si="17"/>
        <v>0.19027750368429108</v>
      </c>
      <c r="F75" s="401">
        <f t="shared" si="5"/>
        <v>0.2421842496589483</v>
      </c>
      <c r="G75" s="403">
        <f t="shared" si="9"/>
        <v>0.82887182208541033</v>
      </c>
      <c r="H75" s="403">
        <f t="shared" si="10"/>
        <v>0.17112817791458967</v>
      </c>
      <c r="I75" s="403">
        <f t="shared" si="18"/>
        <v>-3.3626771772135203E-2</v>
      </c>
      <c r="J75" s="375">
        <f t="shared" si="19"/>
        <v>1.0336267717721352</v>
      </c>
      <c r="L75" s="385">
        <v>-1.7749999999999999</v>
      </c>
      <c r="M75" s="401">
        <f t="shared" si="11"/>
        <v>1.1263182425613749E-7</v>
      </c>
      <c r="N75" s="386">
        <f t="shared" si="12"/>
        <v>1.8568090278787142E-3</v>
      </c>
      <c r="O75" s="401">
        <f t="shared" si="13"/>
        <v>0.26386185438814158</v>
      </c>
      <c r="P75" s="386">
        <f t="shared" si="14"/>
        <v>-2.6419629677709146E-2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2.2231745013340243E-3</v>
      </c>
      <c r="C76" s="386">
        <f t="shared" si="7"/>
        <v>0.28248155607852443</v>
      </c>
      <c r="D76" s="401">
        <f t="shared" si="8"/>
        <v>0.67136205550808947</v>
      </c>
      <c r="E76" s="386">
        <f t="shared" si="17"/>
        <v>0.21029763474851498</v>
      </c>
      <c r="F76" s="401">
        <f t="shared" si="5"/>
        <v>0.26766577178311707</v>
      </c>
      <c r="G76" s="403">
        <f t="shared" si="9"/>
        <v>0.80998876609562875</v>
      </c>
      <c r="H76" s="403">
        <f t="shared" si="10"/>
        <v>0.19001123390437125</v>
      </c>
      <c r="I76" s="403">
        <f t="shared" si="18"/>
        <v>-3.570014958419078E-2</v>
      </c>
      <c r="J76" s="375">
        <f t="shared" si="19"/>
        <v>1.0357001495841909</v>
      </c>
      <c r="L76" s="385">
        <v>-1.75</v>
      </c>
      <c r="M76" s="401">
        <f t="shared" si="11"/>
        <v>1.525339580199514E-7</v>
      </c>
      <c r="N76" s="386">
        <f t="shared" si="12"/>
        <v>2.2231745013340243E-3</v>
      </c>
      <c r="O76" s="401">
        <f t="shared" si="13"/>
        <v>0.28248155607852443</v>
      </c>
      <c r="P76" s="386">
        <f t="shared" si="14"/>
        <v>-2.8048625596427658E-2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2.6538729801463545E-3</v>
      </c>
      <c r="C77" s="386">
        <f t="shared" si="7"/>
        <v>0.30166131885073044</v>
      </c>
      <c r="D77" s="401">
        <f t="shared" si="8"/>
        <v>0.65678956483184803</v>
      </c>
      <c r="E77" s="386">
        <f t="shared" si="17"/>
        <v>0.23099288504919646</v>
      </c>
      <c r="F77" s="401">
        <f t="shared" si="5"/>
        <v>0.29400658227583143</v>
      </c>
      <c r="G77" s="403">
        <f t="shared" si="9"/>
        <v>0.78951107943513421</v>
      </c>
      <c r="H77" s="403">
        <f t="shared" si="10"/>
        <v>0.21048892056486579</v>
      </c>
      <c r="I77" s="403">
        <f t="shared" si="18"/>
        <v>-3.7768037434134066E-2</v>
      </c>
      <c r="J77" s="375">
        <f t="shared" si="19"/>
        <v>1.037768037434134</v>
      </c>
      <c r="L77" s="385">
        <v>-1.7249999999999999</v>
      </c>
      <c r="M77" s="401">
        <f t="shared" si="11"/>
        <v>2.0592565436183818E-7</v>
      </c>
      <c r="N77" s="386">
        <f t="shared" si="12"/>
        <v>2.6538729801463545E-3</v>
      </c>
      <c r="O77" s="401">
        <f t="shared" si="13"/>
        <v>0.30166131885073044</v>
      </c>
      <c r="P77" s="386">
        <f t="shared" si="14"/>
        <v>-2.9673308202915846E-2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3.1585644061078999E-3</v>
      </c>
      <c r="C78" s="386">
        <f t="shared" si="7"/>
        <v>0.32134657625453444</v>
      </c>
      <c r="D78" s="401">
        <f t="shared" si="8"/>
        <v>0.64115671998155421</v>
      </c>
      <c r="E78" s="386">
        <f t="shared" si="17"/>
        <v>0.25229933215253564</v>
      </c>
      <c r="F78" s="401">
        <f t="shared" si="5"/>
        <v>0.32112532098485874</v>
      </c>
      <c r="G78" s="403">
        <f t="shared" si="9"/>
        <v>0.76754944903754352</v>
      </c>
      <c r="H78" s="403">
        <f t="shared" si="10"/>
        <v>0.23245055096245648</v>
      </c>
      <c r="I78" s="403">
        <f t="shared" si="18"/>
        <v>-3.9810698060546913E-2</v>
      </c>
      <c r="J78" s="375">
        <f t="shared" si="19"/>
        <v>1.0398106980605468</v>
      </c>
      <c r="L78" s="385">
        <v>-1.7</v>
      </c>
      <c r="M78" s="401">
        <f t="shared" si="11"/>
        <v>2.7713647765548188E-7</v>
      </c>
      <c r="N78" s="386">
        <f t="shared" si="12"/>
        <v>3.1585644061078999E-3</v>
      </c>
      <c r="O78" s="401">
        <f t="shared" si="13"/>
        <v>0.32134657625453444</v>
      </c>
      <c r="P78" s="386">
        <f t="shared" si="14"/>
        <v>-3.1278170473750415E-2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3.7480486213177233E-3</v>
      </c>
      <c r="C79" s="386">
        <f t="shared" si="7"/>
        <v>0.3414764941025083</v>
      </c>
      <c r="D79" s="401">
        <f t="shared" si="8"/>
        <v>0.62454612647505625</v>
      </c>
      <c r="E79" s="386">
        <f t="shared" si="17"/>
        <v>0.27414613220216594</v>
      </c>
      <c r="F79" s="401">
        <f t="shared" si="5"/>
        <v>0.34893181820613584</v>
      </c>
      <c r="G79" s="403">
        <f t="shared" si="9"/>
        <v>0.7442217158758051</v>
      </c>
      <c r="H79" s="403">
        <f t="shared" si="10"/>
        <v>0.2557782841241949</v>
      </c>
      <c r="I79" s="403">
        <f t="shared" si="18"/>
        <v>-4.1806088617800982E-2</v>
      </c>
      <c r="J79" s="375">
        <f t="shared" si="19"/>
        <v>1.0418060886178009</v>
      </c>
      <c r="L79" s="385">
        <v>-1.6749999999999998</v>
      </c>
      <c r="M79" s="401">
        <f t="shared" si="11"/>
        <v>3.718066090008243E-7</v>
      </c>
      <c r="N79" s="386">
        <f t="shared" si="12"/>
        <v>3.7480486213177233E-3</v>
      </c>
      <c r="O79" s="401">
        <f t="shared" si="13"/>
        <v>0.3414764941025083</v>
      </c>
      <c r="P79" s="386">
        <f t="shared" si="14"/>
        <v>-3.2845893951409223E-2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4.4343453941546596E-3</v>
      </c>
      <c r="C80" s="386">
        <f t="shared" si="7"/>
        <v>0.36198423869140772</v>
      </c>
      <c r="D80" s="401">
        <f t="shared" si="8"/>
        <v>0.60704471721065001</v>
      </c>
      <c r="E80" s="386">
        <f t="shared" si="17"/>
        <v>0.29645584735569558</v>
      </c>
      <c r="F80" s="401">
        <f t="shared" si="5"/>
        <v>0.37732751144335225</v>
      </c>
      <c r="G80" s="403">
        <f t="shared" si="9"/>
        <v>0.71965199300713301</v>
      </c>
      <c r="H80" s="403">
        <f t="shared" si="10"/>
        <v>0.28034800699286699</v>
      </c>
      <c r="I80" s="403">
        <f t="shared" si="18"/>
        <v>-4.3729795454716218E-2</v>
      </c>
      <c r="J80" s="375">
        <f t="shared" si="19"/>
        <v>1.0437297954547162</v>
      </c>
      <c r="L80" s="385">
        <v>-1.65</v>
      </c>
      <c r="M80" s="401">
        <f t="shared" si="11"/>
        <v>4.9725775647102566E-7</v>
      </c>
      <c r="N80" s="386">
        <f t="shared" si="12"/>
        <v>4.4343453941546596E-3</v>
      </c>
      <c r="O80" s="401">
        <f t="shared" si="13"/>
        <v>0.36198423869140772</v>
      </c>
      <c r="P80" s="386">
        <f t="shared" si="14"/>
        <v>-3.4357297501657003E-2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5.2307707789758795E-3</v>
      </c>
      <c r="C81" s="386">
        <f t="shared" si="7"/>
        <v>0.38279732022221985</v>
      </c>
      <c r="D81" s="401">
        <f t="shared" si="8"/>
        <v>0.58874308167617884</v>
      </c>
      <c r="E81" s="386">
        <f t="shared" si="17"/>
        <v>0.31914485290623418</v>
      </c>
      <c r="F81" s="401">
        <f t="shared" si="5"/>
        <v>0.40620596359018141</v>
      </c>
      <c r="G81" s="403">
        <f t="shared" si="9"/>
        <v>0.69396972952464597</v>
      </c>
      <c r="H81" s="403">
        <f t="shared" si="10"/>
        <v>0.30603027047535403</v>
      </c>
      <c r="I81" s="403">
        <f t="shared" si="18"/>
        <v>-4.5554983829762828E-2</v>
      </c>
      <c r="J81" s="375">
        <f t="shared" si="19"/>
        <v>1.0455549838297629</v>
      </c>
      <c r="L81" s="385">
        <v>-1.625</v>
      </c>
      <c r="M81" s="401">
        <f t="shared" si="11"/>
        <v>6.6296098899520928E-7</v>
      </c>
      <c r="N81" s="386">
        <f t="shared" si="12"/>
        <v>5.2307707789758795E-3</v>
      </c>
      <c r="O81" s="401">
        <f t="shared" si="13"/>
        <v>0.38279732022221985</v>
      </c>
      <c r="P81" s="386">
        <f t="shared" si="14"/>
        <v>-3.5791297806162872E-2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6.15200785492237E-3</v>
      </c>
      <c r="C82" s="386">
        <f t="shared" si="7"/>
        <v>0.40383800824579796</v>
      </c>
      <c r="D82" s="401">
        <f t="shared" si="8"/>
        <v>0.5697347625685788</v>
      </c>
      <c r="E82" s="386">
        <f t="shared" si="17"/>
        <v>0.34212382052428025</v>
      </c>
      <c r="F82" s="401">
        <f t="shared" si="5"/>
        <v>0.43545347799812456</v>
      </c>
      <c r="G82" s="403">
        <f t="shared" si="9"/>
        <v>0.66730872802720109</v>
      </c>
      <c r="H82" s="403">
        <f t="shared" si="10"/>
        <v>0.33269127197279891</v>
      </c>
      <c r="I82" s="403">
        <f t="shared" si="18"/>
        <v>-4.7252364620968088E-2</v>
      </c>
      <c r="J82" s="375">
        <f t="shared" si="19"/>
        <v>1.0472523646209682</v>
      </c>
      <c r="L82" s="385">
        <v>-1.5999999999999999</v>
      </c>
      <c r="M82" s="401">
        <f t="shared" si="11"/>
        <v>8.8112444607268969E-7</v>
      </c>
      <c r="N82" s="386">
        <f t="shared" si="12"/>
        <v>6.15200785492237E-3</v>
      </c>
      <c r="O82" s="401">
        <f t="shared" si="13"/>
        <v>0.40383800824579796</v>
      </c>
      <c r="P82" s="386">
        <f t="shared" si="14"/>
        <v>-3.7124883207389478E-2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7.2141696826350521E-3</v>
      </c>
      <c r="C83" s="386">
        <f t="shared" si="7"/>
        <v>0.42502381474434092</v>
      </c>
      <c r="D83" s="401">
        <f t="shared" si="8"/>
        <v>0.55011552617701365</v>
      </c>
      <c r="E83" s="386">
        <f t="shared" si="17"/>
        <v>0.36529827278100518</v>
      </c>
      <c r="F83" s="401">
        <f t="shared" si="5"/>
        <v>0.46494980427095761</v>
      </c>
      <c r="G83" s="403">
        <f t="shared" si="9"/>
        <v>0.63980612424355054</v>
      </c>
      <c r="H83" s="403">
        <f t="shared" si="10"/>
        <v>0.36019387575644946</v>
      </c>
      <c r="I83" s="403">
        <f t="shared" si="18"/>
        <v>-4.8790180186317478E-2</v>
      </c>
      <c r="J83" s="375">
        <f t="shared" si="19"/>
        <v>1.0487901801863175</v>
      </c>
      <c r="L83" s="385">
        <v>-1.575</v>
      </c>
      <c r="M83" s="401">
        <f t="shared" si="11"/>
        <v>1.1674286437002301E-6</v>
      </c>
      <c r="N83" s="386">
        <f t="shared" si="12"/>
        <v>7.2141696826350521E-3</v>
      </c>
      <c r="O83" s="401">
        <f t="shared" si="13"/>
        <v>0.42502381474434092</v>
      </c>
      <c r="P83" s="386">
        <f t="shared" si="14"/>
        <v>-3.833310259949943E-2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8.4348521295243284E-3</v>
      </c>
      <c r="C84" s="386">
        <f t="shared" si="7"/>
        <v>0.44626803934169462</v>
      </c>
      <c r="D84" s="401">
        <f t="shared" si="8"/>
        <v>0.52998261358163523</v>
      </c>
      <c r="E84" s="386">
        <f t="shared" si="17"/>
        <v>0.38856920294195096</v>
      </c>
      <c r="F84" s="401">
        <f t="shared" si="5"/>
        <v>0.49456892713503231</v>
      </c>
      <c r="G84" s="403">
        <f t="shared" si="9"/>
        <v>0.6116013384094926</v>
      </c>
      <c r="H84" s="403">
        <f t="shared" si="10"/>
        <v>0.3883986615905074</v>
      </c>
      <c r="I84" s="403">
        <f t="shared" si="18"/>
        <v>-5.0134211618301235E-2</v>
      </c>
      <c r="J84" s="375">
        <f t="shared" si="19"/>
        <v>1.0501342116183012</v>
      </c>
      <c r="L84" s="385">
        <v>-1.5499999999999998</v>
      </c>
      <c r="M84" s="401">
        <f t="shared" si="11"/>
        <v>1.5419426850904472E-6</v>
      </c>
      <c r="N84" s="386">
        <f t="shared" si="12"/>
        <v>8.4348521295243284E-3</v>
      </c>
      <c r="O84" s="401">
        <f t="shared" si="13"/>
        <v>0.44626803934169462</v>
      </c>
      <c r="P84" s="386">
        <f t="shared" si="14"/>
        <v>-3.9389071128052539E-2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9.833174052542526E-3</v>
      </c>
      <c r="C85" s="386">
        <f t="shared" si="7"/>
        <v>0.4674803701455516</v>
      </c>
      <c r="D85" s="401">
        <f t="shared" si="8"/>
        <v>0.50943398034396548</v>
      </c>
      <c r="E85" s="386">
        <f t="shared" si="17"/>
        <v>0.41183375298072594</v>
      </c>
      <c r="F85" s="401">
        <f t="shared" si="5"/>
        <v>0.52417992941169789</v>
      </c>
      <c r="G85" s="403">
        <f t="shared" si="9"/>
        <v>0.58283500885727624</v>
      </c>
      <c r="H85" s="403">
        <f t="shared" si="10"/>
        <v>0.41716499114272376</v>
      </c>
      <c r="I85" s="403">
        <f t="shared" si="18"/>
        <v>-5.1247809707921796E-2</v>
      </c>
      <c r="J85" s="375">
        <f t="shared" si="19"/>
        <v>1.0512478097079219</v>
      </c>
      <c r="L85" s="385">
        <v>-1.5249999999999999</v>
      </c>
      <c r="M85" s="401">
        <f t="shared" si="11"/>
        <v>2.0302611807854198E-6</v>
      </c>
      <c r="N85" s="386">
        <f t="shared" si="12"/>
        <v>9.833174052542526E-3</v>
      </c>
      <c r="O85" s="401">
        <f t="shared" si="13"/>
        <v>0.4674803701455516</v>
      </c>
      <c r="P85" s="386">
        <f t="shared" si="14"/>
        <v>-4.0263994517575119E-2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1.142980220067974E-2</v>
      </c>
      <c r="C86" s="386">
        <f t="shared" si="7"/>
        <v>0.48856753288579818</v>
      </c>
      <c r="D86" s="401">
        <f t="shared" si="8"/>
        <v>0.48856753288579818</v>
      </c>
      <c r="E86" s="386">
        <f t="shared" si="17"/>
        <v>0.43498594188120954</v>
      </c>
      <c r="F86" s="401">
        <f t="shared" si="5"/>
        <v>0.55364791899668397</v>
      </c>
      <c r="G86" s="403">
        <f t="shared" si="9"/>
        <v>0.55364791899668397</v>
      </c>
      <c r="H86" s="403">
        <f t="shared" si="10"/>
        <v>0.44635208100331603</v>
      </c>
      <c r="I86" s="403">
        <f t="shared" si="18"/>
        <v>-5.2091951981391257E-2</v>
      </c>
      <c r="J86" s="375">
        <f t="shared" si="19"/>
        <v>1.0520919519813912</v>
      </c>
      <c r="L86" s="385">
        <v>-1.5</v>
      </c>
      <c r="M86" s="401">
        <f t="shared" si="11"/>
        <v>2.6649091882102738E-6</v>
      </c>
      <c r="N86" s="386">
        <f t="shared" si="12"/>
        <v>1.142980220067974E-2</v>
      </c>
      <c r="O86" s="401">
        <f t="shared" si="13"/>
        <v>0.48856753288579818</v>
      </c>
      <c r="P86" s="386">
        <f t="shared" si="14"/>
        <v>-4.0927213883724417E-2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1.3246958116335417E-2</v>
      </c>
      <c r="C87" s="386">
        <f t="shared" si="7"/>
        <v>0.5094339803439657</v>
      </c>
      <c r="D87" s="401">
        <f t="shared" si="8"/>
        <v>0.46748037014555144</v>
      </c>
      <c r="E87" s="386">
        <f t="shared" si="17"/>
        <v>0.45791743559437814</v>
      </c>
      <c r="F87" s="401">
        <f t="shared" si="5"/>
        <v>0.58283500885727646</v>
      </c>
      <c r="G87" s="403">
        <f t="shared" si="9"/>
        <v>0.52417992941169733</v>
      </c>
      <c r="H87" s="403">
        <f t="shared" si="10"/>
        <v>0.47582007058830267</v>
      </c>
      <c r="I87" s="403">
        <f t="shared" si="18"/>
        <v>-5.2625328188357925E-2</v>
      </c>
      <c r="J87" s="375">
        <f t="shared" si="19"/>
        <v>1.052625328188358</v>
      </c>
      <c r="L87" s="385">
        <v>-1.4749999999999999</v>
      </c>
      <c r="M87" s="401">
        <f t="shared" si="11"/>
        <v>3.4870710812762162E-6</v>
      </c>
      <c r="N87" s="386">
        <f t="shared" si="12"/>
        <v>1.3246958116335417E-2</v>
      </c>
      <c r="O87" s="401">
        <f t="shared" si="13"/>
        <v>0.5094339803439657</v>
      </c>
      <c r="P87" s="386">
        <f t="shared" si="14"/>
        <v>-4.1346272899036682E-2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1.5308404283952415E-2</v>
      </c>
      <c r="C88" s="386">
        <f t="shared" si="7"/>
        <v>0.52998261358163545</v>
      </c>
      <c r="D88" s="401">
        <f t="shared" si="8"/>
        <v>0.4462680393416944</v>
      </c>
      <c r="E88" s="386">
        <f t="shared" si="17"/>
        <v>0.48051834950625916</v>
      </c>
      <c r="F88" s="401">
        <f t="shared" si="5"/>
        <v>0.61160133840949293</v>
      </c>
      <c r="G88" s="403">
        <f t="shared" si="9"/>
        <v>0.4945689271350317</v>
      </c>
      <c r="H88" s="403">
        <f t="shared" si="10"/>
        <v>0.50543107286496824</v>
      </c>
      <c r="I88" s="403">
        <f t="shared" si="18"/>
        <v>-5.2804456594553698E-2</v>
      </c>
      <c r="J88" s="375">
        <f t="shared" si="19"/>
        <v>1.0528044565945538</v>
      </c>
      <c r="L88" s="385">
        <v>-1.45</v>
      </c>
      <c r="M88" s="401">
        <f t="shared" si="11"/>
        <v>4.5487090437057454E-6</v>
      </c>
      <c r="N88" s="386">
        <f t="shared" si="12"/>
        <v>1.5308404283952415E-2</v>
      </c>
      <c r="O88" s="401">
        <f t="shared" si="13"/>
        <v>0.52998261358163545</v>
      </c>
      <c r="P88" s="386">
        <f t="shared" si="14"/>
        <v>-4.1487009160861593E-2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1.7639406804120461E-2</v>
      </c>
      <c r="C89" s="386">
        <f t="shared" si="7"/>
        <v>0.55011552617701387</v>
      </c>
      <c r="D89" s="401">
        <f t="shared" si="8"/>
        <v>0.4250238147443407</v>
      </c>
      <c r="E89" s="386">
        <f t="shared" si="17"/>
        <v>0.50267807396403164</v>
      </c>
      <c r="F89" s="401">
        <f t="shared" si="5"/>
        <v>0.63980612424355121</v>
      </c>
      <c r="G89" s="403">
        <f t="shared" si="9"/>
        <v>0.46494980427095728</v>
      </c>
      <c r="H89" s="403">
        <f t="shared" si="10"/>
        <v>0.53505019572904278</v>
      </c>
      <c r="I89" s="403">
        <f t="shared" si="18"/>
        <v>-5.2583833354571133E-2</v>
      </c>
      <c r="J89" s="375">
        <f t="shared" si="19"/>
        <v>1.0525838333545712</v>
      </c>
      <c r="L89" s="385">
        <v>-1.4249999999999998</v>
      </c>
      <c r="M89" s="401">
        <f t="shared" si="11"/>
        <v>5.9151479124275319E-6</v>
      </c>
      <c r="N89" s="386">
        <f t="shared" si="12"/>
        <v>1.7639406804120461E-2</v>
      </c>
      <c r="O89" s="401">
        <f t="shared" si="13"/>
        <v>0.55011552617701387</v>
      </c>
      <c r="P89" s="386">
        <f t="shared" si="14"/>
        <v>-4.1313671549444916E-2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2.0266671969330463E-2</v>
      </c>
      <c r="C90" s="386">
        <f t="shared" si="7"/>
        <v>0.56973476256857902</v>
      </c>
      <c r="D90" s="401">
        <f t="shared" si="8"/>
        <v>0.4038380082457978</v>
      </c>
      <c r="E90" s="386">
        <f t="shared" ref="E90:E121" si="20">C90+$B$13*B90+$B$13*D90</f>
        <v>0.52428611329830122</v>
      </c>
      <c r="F90" s="401">
        <f t="shared" ref="F90:F153" si="21">$B$14*E90</f>
        <v>0.66730872802720154</v>
      </c>
      <c r="G90" s="403">
        <f t="shared" si="9"/>
        <v>0.43545347799812434</v>
      </c>
      <c r="H90" s="403">
        <f t="shared" si="10"/>
        <v>0.56454652200187572</v>
      </c>
      <c r="I90" s="403">
        <f t="shared" si="18"/>
        <v>-5.1916117102414137E-2</v>
      </c>
      <c r="J90" s="375">
        <f t="shared" si="19"/>
        <v>1.0519161171024141</v>
      </c>
      <c r="L90" s="385">
        <v>-1.4</v>
      </c>
      <c r="M90" s="401">
        <f t="shared" si="11"/>
        <v>7.6682154293017391E-6</v>
      </c>
      <c r="N90" s="386">
        <f t="shared" si="12"/>
        <v>2.0266671969330463E-2</v>
      </c>
      <c r="O90" s="401">
        <f t="shared" si="13"/>
        <v>0.56973476256857902</v>
      </c>
      <c r="P90" s="386">
        <f t="shared" si="14"/>
        <v>-4.0789065255646781E-2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2.3218254290221119E-2</v>
      </c>
      <c r="C91" s="386">
        <f t="shared" ref="C91:C154" si="23">0.5*SIGN(2*A91+$B$6)*ERF((2.563*(ABS(2*A91+$B$6)))/(2*SQRT(2)*$B$7))-0.5*SIGN(2*A91-$B$6)*ERF((2.563*(ABS(2*A91-$B$6)))/(2*SQRT(2)*$B$7))</f>
        <v>0.58874308167617884</v>
      </c>
      <c r="D91" s="401">
        <f t="shared" ref="D91:D154" si="24">0.5*SIGN(2*(A91+$B$6)+$B$6)*ERF((2.563*(ABS(2*(A91+$B$6)+$B$6)))/(2*SQRT(2)*$B$7))-0.5*SIGN(2*(A91+$B$6)-$B$6)*ERF((2.563*(ABS(2*(A91+$B$6)-$B$6)))/(2*SQRT(2)*$B$7))</f>
        <v>0.38279732022221985</v>
      </c>
      <c r="E91" s="386">
        <f t="shared" si="20"/>
        <v>0.54523292886455221</v>
      </c>
      <c r="F91" s="401">
        <f t="shared" si="21"/>
        <v>0.69396972952464597</v>
      </c>
      <c r="G91" s="403">
        <f t="shared" ref="G91:G146" si="25">F131</f>
        <v>0.40620596359018141</v>
      </c>
      <c r="H91" s="403">
        <f t="shared" ref="H91:H146" si="26">1-G91</f>
        <v>0.59379403640981865</v>
      </c>
      <c r="I91" s="403">
        <f t="shared" si="18"/>
        <v>-5.0752350689314635E-2</v>
      </c>
      <c r="J91" s="375">
        <f t="shared" si="19"/>
        <v>1.0507523506893146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9.9100406105723238E-6</v>
      </c>
      <c r="N91" s="386">
        <f t="shared" ref="N91:N154" si="28">0.5*SIGN(2*L91+$B$6)*ERF((2.563*(ABS(2*L91+$B$6)))/(2*SQRT(2)*$B$7))-0.5*SIGN(2*L91-$B$6)*ERF((2.563*(ABS(2*L91-$B$6)))/(2*SQRT(2)*$B$7))</f>
        <v>2.3218254290221119E-2</v>
      </c>
      <c r="O91" s="401">
        <f t="shared" ref="O91:O154" si="29">0.5*SIGN(2*(L91+$B$6)+$B$6)*ERF((2.563*(ABS(2*(L91+$B$6)+$B$6)))/(2*SQRT(2)*$B$7))-0.5*SIGN(2*(L91+$B$6)-$B$6)*ERF((2.563*(ABS(2*(L91+$B$6)-$B$6)))/(2*SQRT(2)*$B$7))</f>
        <v>0.58874308167617884</v>
      </c>
      <c r="P91" s="386">
        <f t="shared" ref="P91:P154" si="30">N91+$B$13*M91+$B$13*O91</f>
        <v>-3.9874725994245463E-2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2.6523433773596949E-2</v>
      </c>
      <c r="C92" s="386">
        <f t="shared" si="23"/>
        <v>0.60704471721065012</v>
      </c>
      <c r="D92" s="401">
        <f t="shared" si="24"/>
        <v>0.36198423869140761</v>
      </c>
      <c r="E92" s="386">
        <f t="shared" si="20"/>
        <v>0.56541077689261998</v>
      </c>
      <c r="F92" s="401">
        <f t="shared" si="21"/>
        <v>0.71965199300713312</v>
      </c>
      <c r="G92" s="403">
        <f t="shared" si="25"/>
        <v>0.37732751144335186</v>
      </c>
      <c r="H92" s="403">
        <f t="shared" si="26"/>
        <v>0.62267248855664814</v>
      </c>
      <c r="I92" s="403">
        <f t="shared" si="18"/>
        <v>-4.9042221711876742E-2</v>
      </c>
      <c r="J92" s="375">
        <f t="shared" si="19"/>
        <v>1.0490422217118767</v>
      </c>
      <c r="L92" s="385">
        <v>-1.3499999999999999</v>
      </c>
      <c r="M92" s="401">
        <f t="shared" si="27"/>
        <v>1.2767627894261224E-5</v>
      </c>
      <c r="N92" s="386">
        <f t="shared" si="28"/>
        <v>2.6523433773596949E-2</v>
      </c>
      <c r="O92" s="401">
        <f t="shared" si="29"/>
        <v>0.60704471721065012</v>
      </c>
      <c r="P92" s="386">
        <f t="shared" si="30"/>
        <v>-3.8531124693734445E-2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3.021256058903693E-2</v>
      </c>
      <c r="C93" s="386">
        <f t="shared" si="23"/>
        <v>0.62454612647505647</v>
      </c>
      <c r="D93" s="401">
        <f t="shared" si="24"/>
        <v>0.34147649410250813</v>
      </c>
      <c r="E93" s="386">
        <f t="shared" si="20"/>
        <v>0.58471453236081983</v>
      </c>
      <c r="F93" s="401">
        <f t="shared" si="21"/>
        <v>0.74422171587580543</v>
      </c>
      <c r="G93" s="403">
        <f t="shared" si="25"/>
        <v>0.34893181820613528</v>
      </c>
      <c r="H93" s="403">
        <f t="shared" si="26"/>
        <v>0.65106818179386472</v>
      </c>
      <c r="I93" s="403">
        <f t="shared" si="18"/>
        <v>-4.6734363102216014E-2</v>
      </c>
      <c r="J93" s="375">
        <f t="shared" si="19"/>
        <v>1.0467343631022161</v>
      </c>
      <c r="L93" s="385">
        <v>-1.325</v>
      </c>
      <c r="M93" s="401">
        <f t="shared" si="27"/>
        <v>1.6398340917100906E-5</v>
      </c>
      <c r="N93" s="386">
        <f t="shared" si="28"/>
        <v>3.021256058903693E-2</v>
      </c>
      <c r="O93" s="401">
        <f t="shared" si="29"/>
        <v>0.62454612647505647</v>
      </c>
      <c r="P93" s="386">
        <f t="shared" si="30"/>
        <v>-3.6717903661727003E-2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3.4316865680750042E-2</v>
      </c>
      <c r="C94" s="386">
        <f t="shared" si="23"/>
        <v>0.64115671998155443</v>
      </c>
      <c r="D94" s="401">
        <f t="shared" si="24"/>
        <v>0.32134657625453422</v>
      </c>
      <c r="E94" s="386">
        <f t="shared" si="20"/>
        <v>0.60304249067718307</v>
      </c>
      <c r="F94" s="401">
        <f t="shared" si="21"/>
        <v>0.76754944903754418</v>
      </c>
      <c r="G94" s="403">
        <f t="shared" si="25"/>
        <v>0.32112532098485835</v>
      </c>
      <c r="H94" s="403">
        <f t="shared" si="26"/>
        <v>0.67887467901514165</v>
      </c>
      <c r="I94" s="403">
        <f t="shared" si="18"/>
        <v>-4.3776694590804209E-2</v>
      </c>
      <c r="J94" s="375">
        <f t="shared" si="19"/>
        <v>1.0437766945908042</v>
      </c>
      <c r="L94" s="385">
        <v>-1.2999999999999998</v>
      </c>
      <c r="M94" s="401">
        <f t="shared" si="27"/>
        <v>2.0996447070376068E-5</v>
      </c>
      <c r="N94" s="386">
        <f t="shared" si="28"/>
        <v>3.4316865680750042E-2</v>
      </c>
      <c r="O94" s="401">
        <f t="shared" si="29"/>
        <v>0.64115671998155443</v>
      </c>
      <c r="P94" s="386">
        <f t="shared" si="30"/>
        <v>-3.4394144862921576E-2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3.8868236384253241E-2</v>
      </c>
      <c r="C95" s="386">
        <f t="shared" si="23"/>
        <v>0.65678956483184814</v>
      </c>
      <c r="D95" s="401">
        <f t="shared" si="24"/>
        <v>0.30166131885073033</v>
      </c>
      <c r="E95" s="386">
        <f t="shared" si="20"/>
        <v>0.62029713962638267</v>
      </c>
      <c r="F95" s="401">
        <f t="shared" si="21"/>
        <v>0.78951107943513421</v>
      </c>
      <c r="G95" s="403">
        <f t="shared" si="25"/>
        <v>0.29400658227583126</v>
      </c>
      <c r="H95" s="403">
        <f t="shared" si="26"/>
        <v>0.70599341772416868</v>
      </c>
      <c r="I95" s="403">
        <f t="shared" si="18"/>
        <v>-4.0116805300208357E-2</v>
      </c>
      <c r="J95" s="375">
        <f t="shared" si="19"/>
        <v>1.0401168053002083</v>
      </c>
      <c r="L95" s="385">
        <v>-1.2749999999999999</v>
      </c>
      <c r="M95" s="401">
        <f t="shared" si="27"/>
        <v>2.6800892199363435E-5</v>
      </c>
      <c r="N95" s="386">
        <f t="shared" si="28"/>
        <v>3.8868236384253241E-2</v>
      </c>
      <c r="O95" s="401">
        <f t="shared" si="29"/>
        <v>0.65678956483184814</v>
      </c>
      <c r="P95" s="386">
        <f t="shared" si="30"/>
        <v>-3.1518670512479155E-2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4.3898956689553403E-2</v>
      </c>
      <c r="C96" s="386">
        <f t="shared" si="23"/>
        <v>0.67136205550808947</v>
      </c>
      <c r="D96" s="401">
        <f t="shared" si="24"/>
        <v>0.28248155607852443</v>
      </c>
      <c r="E96" s="386">
        <f t="shared" si="20"/>
        <v>0.63638589479718799</v>
      </c>
      <c r="F96" s="401">
        <f t="shared" si="21"/>
        <v>0.80998876609562875</v>
      </c>
      <c r="G96" s="403">
        <f t="shared" si="25"/>
        <v>0.26766577178311701</v>
      </c>
      <c r="H96" s="403">
        <f t="shared" si="26"/>
        <v>0.73233422821688299</v>
      </c>
      <c r="I96" s="403">
        <f t="shared" si="18"/>
        <v>-3.5702377084908733E-2</v>
      </c>
      <c r="J96" s="375">
        <f t="shared" si="19"/>
        <v>1.0357023770849088</v>
      </c>
      <c r="L96" s="385">
        <v>-1.25</v>
      </c>
      <c r="M96" s="401">
        <f t="shared" si="27"/>
        <v>3.410449366103574E-5</v>
      </c>
      <c r="N96" s="386">
        <f t="shared" si="28"/>
        <v>4.3898956689553403E-2</v>
      </c>
      <c r="O96" s="401">
        <f t="shared" si="29"/>
        <v>0.67136205550808947</v>
      </c>
      <c r="P96" s="386">
        <f t="shared" si="30"/>
        <v>-2.8050375682474392E-2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4.9441412447085942E-2</v>
      </c>
      <c r="C97" s="386">
        <f t="shared" si="23"/>
        <v>0.68479654646586263</v>
      </c>
      <c r="D97" s="401">
        <f t="shared" si="24"/>
        <v>0.26386185438814136</v>
      </c>
      <c r="E97" s="386">
        <f t="shared" si="20"/>
        <v>0.65122179251029766</v>
      </c>
      <c r="F97" s="401">
        <f t="shared" si="21"/>
        <v>0.82887182208541044</v>
      </c>
      <c r="G97" s="403">
        <f t="shared" si="25"/>
        <v>0.2421842496589478</v>
      </c>
      <c r="H97" s="403">
        <f t="shared" si="26"/>
        <v>0.7578157503410522</v>
      </c>
      <c r="I97" s="403">
        <f t="shared" si="18"/>
        <v>-3.0481647503438573E-2</v>
      </c>
      <c r="J97" s="375">
        <f t="shared" si="19"/>
        <v>1.0304816475034386</v>
      </c>
      <c r="L97" s="385">
        <v>-1.2249999999999999</v>
      </c>
      <c r="M97" s="401">
        <f t="shared" si="27"/>
        <v>4.326475905902516E-5</v>
      </c>
      <c r="N97" s="386">
        <f t="shared" si="28"/>
        <v>4.9441412447085942E-2</v>
      </c>
      <c r="O97" s="401">
        <f t="shared" si="29"/>
        <v>0.68479654646586263</v>
      </c>
      <c r="P97" s="386">
        <f t="shared" si="30"/>
        <v>-2.3948592046371675E-2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5.5527762530041547E-2</v>
      </c>
      <c r="C98" s="386">
        <f t="shared" si="23"/>
        <v>0.69702094168293993</v>
      </c>
      <c r="D98" s="401">
        <f t="shared" si="24"/>
        <v>0.245850321358139</v>
      </c>
      <c r="E98" s="386">
        <f t="shared" si="20"/>
        <v>0.66472413508926054</v>
      </c>
      <c r="F98" s="401">
        <f t="shared" si="21"/>
        <v>0.84605753580777399</v>
      </c>
      <c r="G98" s="403">
        <f t="shared" si="25"/>
        <v>0.21763425399425307</v>
      </c>
      <c r="H98" s="403">
        <f t="shared" si="26"/>
        <v>0.78236574600574693</v>
      </c>
      <c r="I98" s="403">
        <f t="shared" si="18"/>
        <v>-2.4403910502527361E-2</v>
      </c>
      <c r="J98" s="375">
        <f t="shared" si="19"/>
        <v>1.0244039105025273</v>
      </c>
      <c r="L98" s="385">
        <v>-1.2</v>
      </c>
      <c r="M98" s="401">
        <f t="shared" si="27"/>
        <v>5.4716556849854214E-5</v>
      </c>
      <c r="N98" s="386">
        <f t="shared" si="28"/>
        <v>5.5527762530041547E-2</v>
      </c>
      <c r="O98" s="401">
        <f t="shared" si="29"/>
        <v>0.69702094168293993</v>
      </c>
      <c r="P98" s="386">
        <f t="shared" si="30"/>
        <v>-1.9173481252785465E-2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6.2189577734329538E-2</v>
      </c>
      <c r="C99" s="386">
        <f t="shared" si="23"/>
        <v>0.70796923706980919</v>
      </c>
      <c r="D99" s="401">
        <f t="shared" si="24"/>
        <v>0.22848849221656986</v>
      </c>
      <c r="E99" s="386">
        <f t="shared" si="20"/>
        <v>0.67681908412865699</v>
      </c>
      <c r="F99" s="401">
        <f t="shared" si="21"/>
        <v>0.86145192611168298</v>
      </c>
      <c r="G99" s="403">
        <f t="shared" si="25"/>
        <v>0.1940786936348779</v>
      </c>
      <c r="H99" s="403">
        <f t="shared" si="26"/>
        <v>0.80592130636512205</v>
      </c>
      <c r="I99" s="403">
        <f t="shared" si="18"/>
        <v>-1.7420052020985781E-2</v>
      </c>
      <c r="J99" s="375">
        <f t="shared" si="19"/>
        <v>1.0174200520209857</v>
      </c>
      <c r="L99" s="385">
        <v>-1.1749999999999998</v>
      </c>
      <c r="M99" s="401">
        <f t="shared" si="27"/>
        <v>6.898688304846079E-5</v>
      </c>
      <c r="N99" s="386">
        <f t="shared" si="28"/>
        <v>6.2189577734329538E-2</v>
      </c>
      <c r="O99" s="401">
        <f t="shared" si="29"/>
        <v>0.70796923706980919</v>
      </c>
      <c r="P99" s="386">
        <f t="shared" si="30"/>
        <v>-1.3686455734720375E-2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6.9457449999926979E-2</v>
      </c>
      <c r="C100" s="386">
        <f t="shared" si="23"/>
        <v>0.71758201236645558</v>
      </c>
      <c r="D100" s="401">
        <f t="shared" si="24"/>
        <v>0.21181129326642506</v>
      </c>
      <c r="E100" s="386">
        <f t="shared" si="20"/>
        <v>0.68744019818765456</v>
      </c>
      <c r="F100" s="401">
        <f t="shared" si="21"/>
        <v>0.87497042666542335</v>
      </c>
      <c r="G100" s="403">
        <f t="shared" si="25"/>
        <v>0.17157104565096931</v>
      </c>
      <c r="H100" s="403">
        <f t="shared" si="26"/>
        <v>0.82842895434903063</v>
      </c>
      <c r="I100" s="403">
        <f t="shared" si="18"/>
        <v>-9.4831167998915191E-3</v>
      </c>
      <c r="J100" s="375">
        <f t="shared" si="19"/>
        <v>1.0094831167998914</v>
      </c>
      <c r="L100" s="385">
        <v>-1.1499999999999999</v>
      </c>
      <c r="M100" s="401">
        <f t="shared" si="27"/>
        <v>8.6711984715992507E-5</v>
      </c>
      <c r="N100" s="386">
        <f t="shared" si="28"/>
        <v>6.9457449999926979E-2</v>
      </c>
      <c r="O100" s="401">
        <f t="shared" si="29"/>
        <v>0.71758201236645558</v>
      </c>
      <c r="P100" s="386">
        <f t="shared" si="30"/>
        <v>-7.4506240367446241E-3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7.7360575356858474E-2</v>
      </c>
      <c r="C101" s="386">
        <f t="shared" si="23"/>
        <v>0.72580686981433973</v>
      </c>
      <c r="D101" s="401">
        <f t="shared" si="24"/>
        <v>0.19584708017741931</v>
      </c>
      <c r="E101" s="386">
        <f t="shared" si="20"/>
        <v>0.69652891205156819</v>
      </c>
      <c r="F101" s="401">
        <f t="shared" si="21"/>
        <v>0.88653849595830703</v>
      </c>
      <c r="G101" s="403">
        <f t="shared" si="25"/>
        <v>0.15015535508796429</v>
      </c>
      <c r="H101" s="403">
        <f t="shared" si="26"/>
        <v>0.84984464491203571</v>
      </c>
      <c r="I101" s="403">
        <f t="shared" si="18"/>
        <v>-5.4890173512972919E-4</v>
      </c>
      <c r="J101" s="375">
        <f t="shared" si="19"/>
        <v>1.0005489017351297</v>
      </c>
      <c r="L101" s="385">
        <v>-1.125</v>
      </c>
      <c r="M101" s="401">
        <f t="shared" si="27"/>
        <v>1.0865711491170327E-4</v>
      </c>
      <c r="N101" s="386">
        <f t="shared" si="28"/>
        <v>7.7360575356858474E-2</v>
      </c>
      <c r="O101" s="401">
        <f t="shared" si="29"/>
        <v>0.72580686981433973</v>
      </c>
      <c r="P101" s="386">
        <f t="shared" si="30"/>
        <v>-4.3125699576063159E-4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8.5926314815451599E-2</v>
      </c>
      <c r="C102" s="386">
        <f t="shared" si="23"/>
        <v>0.7325988174874889</v>
      </c>
      <c r="D102" s="401">
        <f t="shared" si="24"/>
        <v>0.18061774788549084</v>
      </c>
      <c r="E102" s="386">
        <f t="shared" si="20"/>
        <v>0.70403495534235727</v>
      </c>
      <c r="F102" s="401">
        <f t="shared" si="21"/>
        <v>0.89609215010600651</v>
      </c>
      <c r="G102" s="403">
        <f t="shared" si="25"/>
        <v>0.12986633302049005</v>
      </c>
      <c r="H102" s="403">
        <f t="shared" si="26"/>
        <v>0.87013366697950989</v>
      </c>
      <c r="I102" s="403">
        <f t="shared" si="18"/>
        <v>9.4234298481838084E-3</v>
      </c>
      <c r="J102" s="375">
        <f t="shared" si="19"/>
        <v>0.99057657015181622</v>
      </c>
      <c r="L102" s="385">
        <v>-1.0999999999999999</v>
      </c>
      <c r="M102" s="401">
        <f t="shared" si="27"/>
        <v>1.357392043118133E-4</v>
      </c>
      <c r="N102" s="386">
        <f t="shared" si="28"/>
        <v>8.5926314815451599E-2</v>
      </c>
      <c r="O102" s="401">
        <f t="shared" si="29"/>
        <v>0.7325988174874889</v>
      </c>
      <c r="P102" s="386">
        <f t="shared" si="30"/>
        <v>7.403729640476267E-3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9.5179738212074094E-2</v>
      </c>
      <c r="C103" s="386">
        <f t="shared" si="23"/>
        <v>0.73792059568197022</v>
      </c>
      <c r="D103" s="401">
        <f t="shared" si="24"/>
        <v>0.1661389077164358</v>
      </c>
      <c r="E103" s="386">
        <f t="shared" si="20"/>
        <v>0.70991670881006796</v>
      </c>
      <c r="F103" s="401">
        <f t="shared" si="21"/>
        <v>0.90357841633651115</v>
      </c>
      <c r="G103" s="403">
        <f t="shared" si="25"/>
        <v>0.11072954745422077</v>
      </c>
      <c r="H103" s="403">
        <f t="shared" si="26"/>
        <v>0.88927045254577919</v>
      </c>
      <c r="I103" s="403">
        <f t="shared" si="18"/>
        <v>2.0470719556265671E-2</v>
      </c>
      <c r="J103" s="375">
        <f t="shared" si="19"/>
        <v>0.97952928044373433</v>
      </c>
      <c r="L103" s="385">
        <v>-1.075</v>
      </c>
      <c r="M103" s="401">
        <f t="shared" si="27"/>
        <v>1.6905274058776065E-4</v>
      </c>
      <c r="N103" s="386">
        <f t="shared" si="28"/>
        <v>9.5179738212074094E-2</v>
      </c>
      <c r="O103" s="401">
        <f t="shared" si="29"/>
        <v>0.73792059568197022</v>
      </c>
      <c r="P103" s="386">
        <f t="shared" si="30"/>
        <v>1.6083281308642741E-2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0.10514315676538805</v>
      </c>
      <c r="C104" s="386">
        <f t="shared" si="23"/>
        <v>0.74174294519428619</v>
      </c>
      <c r="D104" s="401">
        <f t="shared" si="24"/>
        <v>0.15242012634717272</v>
      </c>
      <c r="E104" s="386">
        <f t="shared" si="20"/>
        <v>0.71414149709626906</v>
      </c>
      <c r="F104" s="401">
        <f t="shared" si="21"/>
        <v>0.90895570561795547</v>
      </c>
      <c r="G104" s="403">
        <f t="shared" si="25"/>
        <v>9.2761700309058254E-2</v>
      </c>
      <c r="H104" s="403">
        <f t="shared" si="26"/>
        <v>0.90723829969094172</v>
      </c>
      <c r="I104" s="403">
        <f t="shared" si="18"/>
        <v>3.2625178367005181E-2</v>
      </c>
      <c r="J104" s="375">
        <f t="shared" si="19"/>
        <v>0.96737482163299482</v>
      </c>
      <c r="L104" s="385">
        <v>-1.0499999999999998</v>
      </c>
      <c r="M104" s="401">
        <f t="shared" si="27"/>
        <v>2.0989914660046738E-4</v>
      </c>
      <c r="N104" s="386">
        <f t="shared" si="28"/>
        <v>0.10514315676538805</v>
      </c>
      <c r="O104" s="401">
        <f t="shared" si="29"/>
        <v>0.74174294519428619</v>
      </c>
      <c r="P104" s="386">
        <f t="shared" si="30"/>
        <v>2.5632705288104241E-2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0.11583565077097879</v>
      </c>
      <c r="C105" s="386">
        <f t="shared" si="23"/>
        <v>0.74404481666754674</v>
      </c>
      <c r="D105" s="401">
        <f t="shared" si="24"/>
        <v>0.13946522035922337</v>
      </c>
      <c r="E105" s="386">
        <f t="shared" si="20"/>
        <v>0.71668581712878376</v>
      </c>
      <c r="F105" s="401">
        <f t="shared" si="21"/>
        <v>0.91219410335828532</v>
      </c>
      <c r="G105" s="403">
        <f t="shared" si="25"/>
        <v>7.5970982597568085E-2</v>
      </c>
      <c r="H105" s="403">
        <f t="shared" si="26"/>
        <v>0.92402901740243193</v>
      </c>
      <c r="I105" s="403">
        <f t="shared" si="18"/>
        <v>4.5913752404737385E-2</v>
      </c>
      <c r="J105" s="375">
        <f t="shared" si="19"/>
        <v>0.95408624759526262</v>
      </c>
      <c r="L105" s="385">
        <v>-1.0249999999999999</v>
      </c>
      <c r="M105" s="401">
        <f t="shared" si="27"/>
        <v>2.5981994109380846E-4</v>
      </c>
      <c r="N105" s="386">
        <f t="shared" si="28"/>
        <v>0.11583565077097879</v>
      </c>
      <c r="O105" s="401">
        <f t="shared" si="29"/>
        <v>0.74404481666754674</v>
      </c>
      <c r="P105" s="386">
        <f t="shared" si="30"/>
        <v>3.6073172407598192E-2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0.12727259944108005</v>
      </c>
      <c r="C106" s="386">
        <f t="shared" si="23"/>
        <v>0.74481352045625449</v>
      </c>
      <c r="D106" s="401">
        <f t="shared" si="24"/>
        <v>0.12727259944108005</v>
      </c>
      <c r="E106" s="386">
        <f t="shared" si="20"/>
        <v>0.7175355015917606</v>
      </c>
      <c r="F106" s="401">
        <f t="shared" si="21"/>
        <v>0.91327557746914156</v>
      </c>
      <c r="G106" s="403">
        <f t="shared" si="25"/>
        <v>6.0357499005987844E-2</v>
      </c>
      <c r="H106" s="403">
        <f t="shared" si="26"/>
        <v>0.93964250099401214</v>
      </c>
      <c r="I106" s="403">
        <f t="shared" si="18"/>
        <v>6.0357499005987858E-2</v>
      </c>
      <c r="J106" s="375">
        <f t="shared" si="19"/>
        <v>0.93964250099401214</v>
      </c>
      <c r="L106" s="385">
        <v>-1</v>
      </c>
      <c r="M106" s="401">
        <f t="shared" si="27"/>
        <v>3.2063394936376888E-4</v>
      </c>
      <c r="N106" s="386">
        <f t="shared" si="28"/>
        <v>0.12727259944108005</v>
      </c>
      <c r="O106" s="401">
        <f t="shared" si="29"/>
        <v>0.74481352045625449</v>
      </c>
      <c r="P106" s="386">
        <f t="shared" si="30"/>
        <v>4.742122683725114E-2</v>
      </c>
      <c r="Q106" s="403">
        <f>$B$14*P26</f>
        <v>-4.3725542383556619E-5</v>
      </c>
      <c r="R106" s="403">
        <f>$B$14*P106</f>
        <v>6.0357499005987858E-2</v>
      </c>
      <c r="S106" s="371">
        <f>$B$14*P186</f>
        <v>6.0357499005987844E-2</v>
      </c>
      <c r="T106" s="403">
        <f>1-(Q106+R106+S106)</f>
        <v>0.87932872753040781</v>
      </c>
      <c r="U106" s="610">
        <f>1-T106</f>
        <v>0.12067127246959219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0.13946522035922337</v>
      </c>
      <c r="C107" s="386">
        <f t="shared" si="23"/>
        <v>0.74404481666754674</v>
      </c>
      <c r="D107" s="401">
        <f t="shared" si="24"/>
        <v>0.11583565077097879</v>
      </c>
      <c r="E107" s="386">
        <f t="shared" si="20"/>
        <v>0.71668581712878376</v>
      </c>
      <c r="F107" s="401">
        <f t="shared" si="21"/>
        <v>0.91219410335828532</v>
      </c>
      <c r="G107" s="403">
        <f t="shared" si="25"/>
        <v>4.5913752404737072E-2</v>
      </c>
      <c r="H107" s="403">
        <f t="shared" si="26"/>
        <v>0.95408624759526295</v>
      </c>
      <c r="I107" s="403">
        <f t="shared" si="18"/>
        <v>7.5970982597568154E-2</v>
      </c>
      <c r="J107" s="375">
        <f t="shared" si="19"/>
        <v>0.92402901740243182</v>
      </c>
      <c r="L107" s="385">
        <v>-0.97500000000000009</v>
      </c>
      <c r="M107" s="401">
        <f t="shared" si="27"/>
        <v>3.9447880475634856E-4</v>
      </c>
      <c r="N107" s="386">
        <f t="shared" si="28"/>
        <v>0.13946522035922337</v>
      </c>
      <c r="O107" s="401">
        <f t="shared" si="29"/>
        <v>0.74404481666754674</v>
      </c>
      <c r="P107" s="386">
        <f t="shared" si="30"/>
        <v>5.9688311446614628E-2</v>
      </c>
      <c r="Q107" s="403">
        <f t="shared" ref="Q107:Q170" si="33">$B$14*P27</f>
        <v>-5.3794601882359816E-5</v>
      </c>
      <c r="R107" s="403">
        <f t="shared" ref="R107:R170" si="34">$B$14*P107</f>
        <v>7.5970982597568099E-2</v>
      </c>
      <c r="S107" s="371">
        <f t="shared" ref="S107:S170" si="35">$B$14*P187</f>
        <v>4.5913752404737072E-2</v>
      </c>
      <c r="T107" s="403">
        <f t="shared" ref="T107:T170" si="36">1-(Q107+R107+S107)</f>
        <v>0.87816905959957725</v>
      </c>
      <c r="U107" s="610">
        <f t="shared" ref="U107:U170" si="37">1-T107</f>
        <v>0.12183094040042275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0.15242012634717295</v>
      </c>
      <c r="C108" s="386">
        <f t="shared" si="23"/>
        <v>0.74174294519428607</v>
      </c>
      <c r="D108" s="401">
        <f t="shared" si="24"/>
        <v>0.10514315676538788</v>
      </c>
      <c r="E108" s="386">
        <f t="shared" si="20"/>
        <v>0.71414149709626895</v>
      </c>
      <c r="F108" s="401">
        <f t="shared" si="21"/>
        <v>0.90895570561795536</v>
      </c>
      <c r="G108" s="403">
        <f t="shared" si="25"/>
        <v>3.2625178367004987E-2</v>
      </c>
      <c r="H108" s="403">
        <f t="shared" si="26"/>
        <v>0.96737482163299504</v>
      </c>
      <c r="I108" s="403">
        <f t="shared" si="18"/>
        <v>9.2761700309058406E-2</v>
      </c>
      <c r="J108" s="375">
        <f t="shared" si="19"/>
        <v>0.90723829969094161</v>
      </c>
      <c r="L108" s="385">
        <v>-0.94999999999999973</v>
      </c>
      <c r="M108" s="401">
        <f t="shared" si="27"/>
        <v>4.8385694322627959E-4</v>
      </c>
      <c r="N108" s="386">
        <f t="shared" si="28"/>
        <v>0.15242012634717295</v>
      </c>
      <c r="O108" s="401">
        <f t="shared" si="29"/>
        <v>0.74174294519428607</v>
      </c>
      <c r="P108" s="386">
        <f t="shared" si="30"/>
        <v>7.2880316524191607E-2</v>
      </c>
      <c r="Q108" s="403">
        <f t="shared" si="33"/>
        <v>-6.598115639243747E-5</v>
      </c>
      <c r="R108" s="403">
        <f t="shared" si="34"/>
        <v>9.2761700309058559E-2</v>
      </c>
      <c r="S108" s="371">
        <f t="shared" si="35"/>
        <v>3.2625178367005181E-2</v>
      </c>
      <c r="T108" s="403">
        <f t="shared" si="36"/>
        <v>0.87467910248032865</v>
      </c>
      <c r="U108" s="610">
        <f t="shared" si="37"/>
        <v>0.12532089751967135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0.16613890771643591</v>
      </c>
      <c r="C109" s="386">
        <f t="shared" si="23"/>
        <v>0.73792059568197022</v>
      </c>
      <c r="D109" s="401">
        <f t="shared" si="24"/>
        <v>9.5179738212073983E-2</v>
      </c>
      <c r="E109" s="386">
        <f t="shared" si="20"/>
        <v>0.70991670881006785</v>
      </c>
      <c r="F109" s="401">
        <f t="shared" si="21"/>
        <v>0.90357841633651104</v>
      </c>
      <c r="G109" s="403">
        <f t="shared" si="25"/>
        <v>2.0470719556265518E-2</v>
      </c>
      <c r="H109" s="403">
        <f t="shared" si="26"/>
        <v>0.97952928044373444</v>
      </c>
      <c r="I109" s="403">
        <f t="shared" si="18"/>
        <v>0.11072954745422095</v>
      </c>
      <c r="J109" s="375">
        <f t="shared" si="19"/>
        <v>0.88927045254577908</v>
      </c>
      <c r="L109" s="385">
        <v>-0.92499999999999982</v>
      </c>
      <c r="M109" s="401">
        <f t="shared" si="27"/>
        <v>5.9168624099426026E-4</v>
      </c>
      <c r="N109" s="386">
        <f t="shared" si="28"/>
        <v>0.16613890771643591</v>
      </c>
      <c r="O109" s="401">
        <f t="shared" si="29"/>
        <v>0.73792059568197022</v>
      </c>
      <c r="P109" s="386">
        <f t="shared" si="30"/>
        <v>8.6997159820884171E-2</v>
      </c>
      <c r="Q109" s="403">
        <f t="shared" si="33"/>
        <v>-8.0682761172365031E-5</v>
      </c>
      <c r="R109" s="403">
        <f t="shared" si="34"/>
        <v>0.11072954745422109</v>
      </c>
      <c r="S109" s="371">
        <f t="shared" si="35"/>
        <v>2.0470719556265518E-2</v>
      </c>
      <c r="T109" s="403">
        <f t="shared" si="36"/>
        <v>0.86888041575068575</v>
      </c>
      <c r="U109" s="610">
        <f t="shared" si="37"/>
        <v>0.13111958424931425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0.18061774788549106</v>
      </c>
      <c r="C110" s="386">
        <f t="shared" si="23"/>
        <v>0.73259881748748867</v>
      </c>
      <c r="D110" s="401">
        <f t="shared" si="24"/>
        <v>8.5926314815451543E-2</v>
      </c>
      <c r="E110" s="386">
        <f t="shared" si="20"/>
        <v>0.70403495534235705</v>
      </c>
      <c r="F110" s="401">
        <f t="shared" si="21"/>
        <v>0.89609215010600618</v>
      </c>
      <c r="G110" s="403">
        <f t="shared" si="25"/>
        <v>9.4234298481838154E-3</v>
      </c>
      <c r="H110" s="403">
        <f t="shared" si="26"/>
        <v>0.99057657015181622</v>
      </c>
      <c r="I110" s="403">
        <f t="shared" si="18"/>
        <v>0.1298663330204905</v>
      </c>
      <c r="J110" s="375">
        <f t="shared" si="19"/>
        <v>0.87013366697950945</v>
      </c>
      <c r="L110" s="385">
        <v>-0.89999999999999991</v>
      </c>
      <c r="M110" s="401">
        <f t="shared" si="27"/>
        <v>7.2135537810075201E-4</v>
      </c>
      <c r="N110" s="386">
        <f t="shared" si="28"/>
        <v>0.18061774788549106</v>
      </c>
      <c r="O110" s="401">
        <f t="shared" si="29"/>
        <v>0.73259881748748867</v>
      </c>
      <c r="P110" s="386">
        <f t="shared" si="30"/>
        <v>0.10203240588341347</v>
      </c>
      <c r="Q110" s="403">
        <f t="shared" si="33"/>
        <v>-9.8361037930000289E-5</v>
      </c>
      <c r="R110" s="403">
        <f t="shared" si="34"/>
        <v>0.1298663330204905</v>
      </c>
      <c r="S110" s="371">
        <f t="shared" si="35"/>
        <v>9.423429848183602E-3</v>
      </c>
      <c r="T110" s="403">
        <f t="shared" si="36"/>
        <v>0.86080859816925592</v>
      </c>
      <c r="U110" s="610">
        <f t="shared" si="37"/>
        <v>0.13919140183074408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0.19584708017741931</v>
      </c>
      <c r="C111" s="386">
        <f t="shared" si="23"/>
        <v>0.72580686981433973</v>
      </c>
      <c r="D111" s="401">
        <f t="shared" si="24"/>
        <v>7.7360575356858474E-2</v>
      </c>
      <c r="E111" s="386">
        <f t="shared" si="20"/>
        <v>0.69652891205156819</v>
      </c>
      <c r="F111" s="401">
        <f t="shared" si="21"/>
        <v>0.88653849595830703</v>
      </c>
      <c r="G111" s="403">
        <f t="shared" si="25"/>
        <v>-5.4890173512972637E-4</v>
      </c>
      <c r="H111" s="403">
        <f t="shared" si="26"/>
        <v>1.0005489017351297</v>
      </c>
      <c r="I111" s="403">
        <f t="shared" si="18"/>
        <v>0.15015535508796429</v>
      </c>
      <c r="J111" s="375">
        <f t="shared" si="19"/>
        <v>0.84984464491203571</v>
      </c>
      <c r="L111" s="385">
        <v>-0.875</v>
      </c>
      <c r="M111" s="401">
        <f t="shared" si="27"/>
        <v>8.7678392705209385E-4</v>
      </c>
      <c r="N111" s="386">
        <f t="shared" si="28"/>
        <v>0.19584708017741931</v>
      </c>
      <c r="O111" s="401">
        <f t="shared" si="29"/>
        <v>0.72580686981433973</v>
      </c>
      <c r="P111" s="386">
        <f t="shared" si="30"/>
        <v>0.11797293247269809</v>
      </c>
      <c r="Q111" s="403">
        <f t="shared" si="33"/>
        <v>-1.1954982184349493E-4</v>
      </c>
      <c r="R111" s="403">
        <f t="shared" si="34"/>
        <v>0.15015535508796429</v>
      </c>
      <c r="S111" s="371">
        <f t="shared" si="35"/>
        <v>-5.4890173512972637E-4</v>
      </c>
      <c r="T111" s="403">
        <f t="shared" si="36"/>
        <v>0.85051309646900897</v>
      </c>
      <c r="U111" s="610">
        <f t="shared" si="37"/>
        <v>0.14948690353099103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0.21181129326642506</v>
      </c>
      <c r="C112" s="386">
        <f t="shared" si="23"/>
        <v>0.71758201236645558</v>
      </c>
      <c r="D112" s="401">
        <f t="shared" si="24"/>
        <v>6.9457449999926979E-2</v>
      </c>
      <c r="E112" s="386">
        <f t="shared" si="20"/>
        <v>0.68744019818765456</v>
      </c>
      <c r="F112" s="401">
        <f t="shared" si="21"/>
        <v>0.87497042666542335</v>
      </c>
      <c r="G112" s="403">
        <f t="shared" si="25"/>
        <v>-9.4831167998916284E-3</v>
      </c>
      <c r="H112" s="403">
        <f t="shared" si="26"/>
        <v>1.0094831167998917</v>
      </c>
      <c r="I112" s="403">
        <f t="shared" si="18"/>
        <v>0.17157104565096948</v>
      </c>
      <c r="J112" s="375">
        <f t="shared" si="19"/>
        <v>0.82842895434903052</v>
      </c>
      <c r="L112" s="385">
        <v>-0.85000000000000009</v>
      </c>
      <c r="M112" s="401">
        <f t="shared" si="27"/>
        <v>1.0624870647109597E-3</v>
      </c>
      <c r="N112" s="386">
        <f t="shared" si="28"/>
        <v>0.21181129326642506</v>
      </c>
      <c r="O112" s="401">
        <f t="shared" si="29"/>
        <v>0.71758201236645558</v>
      </c>
      <c r="P112" s="386">
        <f t="shared" si="30"/>
        <v>0.13479865150992806</v>
      </c>
      <c r="Q112" s="403">
        <f t="shared" si="33"/>
        <v>-1.4486392418274705E-4</v>
      </c>
      <c r="R112" s="403">
        <f t="shared" si="34"/>
        <v>0.17157104565096931</v>
      </c>
      <c r="S112" s="371">
        <f t="shared" si="35"/>
        <v>-9.4831167998916284E-3</v>
      </c>
      <c r="T112" s="403">
        <f t="shared" si="36"/>
        <v>0.83805693507310508</v>
      </c>
      <c r="U112" s="610">
        <f t="shared" si="37"/>
        <v>0.16194306492689492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0.22848849221657014</v>
      </c>
      <c r="C113" s="386">
        <f t="shared" si="23"/>
        <v>0.70796923706980908</v>
      </c>
      <c r="D113" s="401">
        <f t="shared" si="24"/>
        <v>6.2189577734329371E-2</v>
      </c>
      <c r="E113" s="386">
        <f t="shared" si="20"/>
        <v>0.67681908412865688</v>
      </c>
      <c r="F113" s="401">
        <f t="shared" si="21"/>
        <v>0.86145192611168275</v>
      </c>
      <c r="G113" s="403">
        <f t="shared" si="25"/>
        <v>-1.7420052020985979E-2</v>
      </c>
      <c r="H113" s="403">
        <f t="shared" si="26"/>
        <v>1.017420052020986</v>
      </c>
      <c r="I113" s="403">
        <f t="shared" si="18"/>
        <v>0.19407869363487804</v>
      </c>
      <c r="J113" s="375">
        <f t="shared" si="19"/>
        <v>0.80592130636512194</v>
      </c>
      <c r="L113" s="385">
        <v>-0.82499999999999973</v>
      </c>
      <c r="M113" s="401">
        <f t="shared" si="27"/>
        <v>1.2836446863582762E-3</v>
      </c>
      <c r="N113" s="386">
        <f t="shared" si="28"/>
        <v>0.22848849221657014</v>
      </c>
      <c r="O113" s="401">
        <f t="shared" si="29"/>
        <v>0.70796923706980908</v>
      </c>
      <c r="P113" s="386">
        <f t="shared" si="30"/>
        <v>0.15248229145849615</v>
      </c>
      <c r="Q113" s="403">
        <f t="shared" si="33"/>
        <v>-1.7500847610049295E-4</v>
      </c>
      <c r="R113" s="403">
        <f t="shared" si="34"/>
        <v>0.19407869363487829</v>
      </c>
      <c r="S113" s="371">
        <f t="shared" si="35"/>
        <v>-1.7420052020985784E-2</v>
      </c>
      <c r="T113" s="403">
        <f t="shared" si="36"/>
        <v>0.82351636686220797</v>
      </c>
      <c r="U113" s="610">
        <f t="shared" si="37"/>
        <v>0.17648363313779203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0.24585032135813911</v>
      </c>
      <c r="C114" s="386">
        <f t="shared" si="23"/>
        <v>0.69702094168293982</v>
      </c>
      <c r="D114" s="401">
        <f t="shared" si="24"/>
        <v>5.5527762530041547E-2</v>
      </c>
      <c r="E114" s="386">
        <f t="shared" si="20"/>
        <v>0.66472413508926043</v>
      </c>
      <c r="F114" s="401">
        <f t="shared" si="21"/>
        <v>0.84605753580777388</v>
      </c>
      <c r="G114" s="403">
        <f t="shared" si="25"/>
        <v>-2.4403910502527344E-2</v>
      </c>
      <c r="H114" s="403">
        <f t="shared" si="26"/>
        <v>1.0244039105025273</v>
      </c>
      <c r="I114" s="403">
        <f t="shared" si="18"/>
        <v>0.21763425399425346</v>
      </c>
      <c r="J114" s="375">
        <f t="shared" si="19"/>
        <v>0.78236574600574649</v>
      </c>
      <c r="L114" s="385">
        <v>-0.79999999999999982</v>
      </c>
      <c r="M114" s="401">
        <f t="shared" si="27"/>
        <v>1.5461745631165646E-3</v>
      </c>
      <c r="N114" s="386">
        <f t="shared" si="28"/>
        <v>0.24585032135813911</v>
      </c>
      <c r="O114" s="401">
        <f t="shared" si="29"/>
        <v>0.69702094168293982</v>
      </c>
      <c r="P114" s="386">
        <f t="shared" si="30"/>
        <v>0.17098924733765997</v>
      </c>
      <c r="Q114" s="403">
        <f t="shared" si="33"/>
        <v>-2.1078879925275266E-4</v>
      </c>
      <c r="R114" s="403">
        <f t="shared" si="34"/>
        <v>0.21763425399425346</v>
      </c>
      <c r="S114" s="371">
        <f t="shared" si="35"/>
        <v>-2.4403910502527344E-2</v>
      </c>
      <c r="T114" s="403">
        <f t="shared" si="36"/>
        <v>0.80698044530752666</v>
      </c>
      <c r="U114" s="610">
        <f t="shared" si="37"/>
        <v>0.19301955469247334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0.26386185438814158</v>
      </c>
      <c r="C115" s="386">
        <f t="shared" si="23"/>
        <v>0.68479654646586252</v>
      </c>
      <c r="D115" s="401">
        <f t="shared" si="24"/>
        <v>4.9441412447085886E-2</v>
      </c>
      <c r="E115" s="386">
        <f t="shared" si="20"/>
        <v>0.65122179251029755</v>
      </c>
      <c r="F115" s="401">
        <f t="shared" si="21"/>
        <v>0.82887182208541033</v>
      </c>
      <c r="G115" s="403">
        <f t="shared" si="25"/>
        <v>-3.0481647503438573E-2</v>
      </c>
      <c r="H115" s="403">
        <f t="shared" si="26"/>
        <v>1.0304816475034386</v>
      </c>
      <c r="I115" s="403">
        <f t="shared" si="18"/>
        <v>0.2421842496589483</v>
      </c>
      <c r="J115" s="375">
        <f t="shared" si="19"/>
        <v>0.75781575034105164</v>
      </c>
      <c r="L115" s="385">
        <v>-0.77499999999999991</v>
      </c>
      <c r="M115" s="401">
        <f t="shared" si="27"/>
        <v>1.8568090278787142E-3</v>
      </c>
      <c r="N115" s="386">
        <f t="shared" si="28"/>
        <v>0.26386185438814158</v>
      </c>
      <c r="O115" s="401">
        <f t="shared" si="29"/>
        <v>0.68479654646586252</v>
      </c>
      <c r="P115" s="386">
        <f t="shared" si="30"/>
        <v>0.19027750368429108</v>
      </c>
      <c r="Q115" s="403">
        <f t="shared" si="33"/>
        <v>-2.5312072625018208E-4</v>
      </c>
      <c r="R115" s="403">
        <f t="shared" si="34"/>
        <v>0.2421842496589483</v>
      </c>
      <c r="S115" s="371">
        <f t="shared" si="35"/>
        <v>-3.0481647503438677E-2</v>
      </c>
      <c r="T115" s="403">
        <f t="shared" si="36"/>
        <v>0.78855051857074054</v>
      </c>
      <c r="U115" s="610">
        <f t="shared" si="37"/>
        <v>0.21144948142925946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0.28248155607852443</v>
      </c>
      <c r="C116" s="386">
        <f t="shared" si="23"/>
        <v>0.67136205550808947</v>
      </c>
      <c r="D116" s="401">
        <f t="shared" si="24"/>
        <v>4.3898956689553403E-2</v>
      </c>
      <c r="E116" s="386">
        <f t="shared" si="20"/>
        <v>0.63638589479718799</v>
      </c>
      <c r="F116" s="401">
        <f t="shared" si="21"/>
        <v>0.80998876609562875</v>
      </c>
      <c r="G116" s="403">
        <f t="shared" si="25"/>
        <v>-3.5702377084908733E-2</v>
      </c>
      <c r="H116" s="403">
        <f t="shared" si="26"/>
        <v>1.0357023770849088</v>
      </c>
      <c r="I116" s="403">
        <f t="shared" si="18"/>
        <v>0.26766577178311707</v>
      </c>
      <c r="J116" s="375">
        <f t="shared" si="19"/>
        <v>0.73233422821688299</v>
      </c>
      <c r="L116" s="385">
        <v>-0.75</v>
      </c>
      <c r="M116" s="401">
        <f t="shared" si="27"/>
        <v>2.2231745013340243E-3</v>
      </c>
      <c r="N116" s="386">
        <f t="shared" si="28"/>
        <v>0.28248155607852443</v>
      </c>
      <c r="O116" s="401">
        <f t="shared" si="29"/>
        <v>0.67136205550808947</v>
      </c>
      <c r="P116" s="386">
        <f t="shared" si="30"/>
        <v>0.21029763474851498</v>
      </c>
      <c r="Q116" s="403">
        <f t="shared" si="33"/>
        <v>-3.0304126857037394E-4</v>
      </c>
      <c r="R116" s="403">
        <f t="shared" si="34"/>
        <v>0.26766577178311707</v>
      </c>
      <c r="S116" s="371">
        <f t="shared" si="35"/>
        <v>-3.5702377084908733E-2</v>
      </c>
      <c r="T116" s="403">
        <f t="shared" si="36"/>
        <v>0.76833964657036202</v>
      </c>
      <c r="U116" s="610">
        <f t="shared" si="37"/>
        <v>0.23166035342963798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0.30166131885073033</v>
      </c>
      <c r="C117" s="386">
        <f t="shared" si="23"/>
        <v>0.65678956483184814</v>
      </c>
      <c r="D117" s="401">
        <f t="shared" si="24"/>
        <v>3.8868236384253241E-2</v>
      </c>
      <c r="E117" s="386">
        <f t="shared" si="20"/>
        <v>0.62029713962638267</v>
      </c>
      <c r="F117" s="401">
        <f t="shared" si="21"/>
        <v>0.78951107943513421</v>
      </c>
      <c r="G117" s="403">
        <f t="shared" si="25"/>
        <v>-4.0116805300208461E-2</v>
      </c>
      <c r="H117" s="403">
        <f t="shared" si="26"/>
        <v>1.0401168053002086</v>
      </c>
      <c r="I117" s="403">
        <f t="shared" si="18"/>
        <v>0.29400658227583143</v>
      </c>
      <c r="J117" s="375">
        <f t="shared" si="19"/>
        <v>0.70599341772416857</v>
      </c>
      <c r="L117" s="385">
        <v>-0.72500000000000009</v>
      </c>
      <c r="M117" s="401">
        <f t="shared" si="27"/>
        <v>2.6538729801463545E-3</v>
      </c>
      <c r="N117" s="386">
        <f t="shared" si="28"/>
        <v>0.30166131885073033</v>
      </c>
      <c r="O117" s="401">
        <f t="shared" si="29"/>
        <v>0.65678956483184814</v>
      </c>
      <c r="P117" s="386">
        <f t="shared" si="30"/>
        <v>0.23099288504919635</v>
      </c>
      <c r="Q117" s="403">
        <f t="shared" si="33"/>
        <v>-3.6171950164516636E-4</v>
      </c>
      <c r="R117" s="403">
        <f t="shared" si="34"/>
        <v>0.29400658227583126</v>
      </c>
      <c r="S117" s="371">
        <f t="shared" si="35"/>
        <v>-4.0116805300208461E-2</v>
      </c>
      <c r="T117" s="403">
        <f t="shared" si="36"/>
        <v>0.74647194252602234</v>
      </c>
      <c r="U117" s="610">
        <f t="shared" si="37"/>
        <v>0.25352805747397766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0.32134657625453467</v>
      </c>
      <c r="C118" s="386">
        <f t="shared" si="23"/>
        <v>0.64115671998155399</v>
      </c>
      <c r="D118" s="401">
        <f t="shared" si="24"/>
        <v>3.4316865680749986E-2</v>
      </c>
      <c r="E118" s="386">
        <f t="shared" si="20"/>
        <v>0.60304249067718252</v>
      </c>
      <c r="F118" s="401">
        <f t="shared" si="21"/>
        <v>0.76754944903754352</v>
      </c>
      <c r="G118" s="403">
        <f t="shared" si="25"/>
        <v>-4.3776694590804223E-2</v>
      </c>
      <c r="H118" s="403">
        <f t="shared" si="26"/>
        <v>1.0437766945908042</v>
      </c>
      <c r="I118" s="403">
        <f t="shared" si="18"/>
        <v>0.32112532098485874</v>
      </c>
      <c r="J118" s="375">
        <f t="shared" si="19"/>
        <v>0.6788746790151412</v>
      </c>
      <c r="L118" s="385">
        <v>-0.69999999999999973</v>
      </c>
      <c r="M118" s="401">
        <f t="shared" si="27"/>
        <v>3.1585644061078999E-3</v>
      </c>
      <c r="N118" s="386">
        <f t="shared" si="28"/>
        <v>0.32134657625453467</v>
      </c>
      <c r="O118" s="401">
        <f t="shared" si="29"/>
        <v>0.64115671998155399</v>
      </c>
      <c r="P118" s="386">
        <f t="shared" si="30"/>
        <v>0.25229933215253586</v>
      </c>
      <c r="Q118" s="403">
        <f t="shared" si="33"/>
        <v>-4.3046750660344964E-4</v>
      </c>
      <c r="R118" s="403">
        <f t="shared" si="34"/>
        <v>0.32112532098485902</v>
      </c>
      <c r="S118" s="371">
        <f t="shared" si="35"/>
        <v>-4.3776694590804209E-2</v>
      </c>
      <c r="T118" s="403">
        <f t="shared" si="36"/>
        <v>0.72308184111254858</v>
      </c>
      <c r="U118" s="610">
        <f t="shared" si="37"/>
        <v>0.27691815888745142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0.3414764941025083</v>
      </c>
      <c r="C119" s="386">
        <f t="shared" si="23"/>
        <v>0.62454612647505625</v>
      </c>
      <c r="D119" s="401">
        <f t="shared" si="24"/>
        <v>3.021256058903693E-2</v>
      </c>
      <c r="E119" s="386">
        <f t="shared" si="20"/>
        <v>0.58471453236081961</v>
      </c>
      <c r="F119" s="401">
        <f t="shared" si="21"/>
        <v>0.7442217158758051</v>
      </c>
      <c r="G119" s="403">
        <f t="shared" si="25"/>
        <v>-4.6734363102215987E-2</v>
      </c>
      <c r="H119" s="403">
        <f t="shared" si="26"/>
        <v>1.0467343631022159</v>
      </c>
      <c r="I119" s="403">
        <f t="shared" si="18"/>
        <v>0.34893181820613584</v>
      </c>
      <c r="J119" s="375">
        <f t="shared" si="19"/>
        <v>0.65106818179386416</v>
      </c>
      <c r="L119" s="385">
        <v>-0.67499999999999982</v>
      </c>
      <c r="M119" s="401">
        <f t="shared" si="27"/>
        <v>3.7480486213177233E-3</v>
      </c>
      <c r="N119" s="386">
        <f t="shared" si="28"/>
        <v>0.3414764941025083</v>
      </c>
      <c r="O119" s="401">
        <f t="shared" si="29"/>
        <v>0.62454612647505625</v>
      </c>
      <c r="P119" s="386">
        <f t="shared" si="30"/>
        <v>0.27414613220216594</v>
      </c>
      <c r="Q119" s="403">
        <f t="shared" si="33"/>
        <v>-5.1075117596439468E-4</v>
      </c>
      <c r="R119" s="403">
        <f t="shared" si="34"/>
        <v>0.34893181820613584</v>
      </c>
      <c r="S119" s="371">
        <f t="shared" si="35"/>
        <v>-4.6734363102215987E-2</v>
      </c>
      <c r="T119" s="403">
        <f t="shared" si="36"/>
        <v>0.69831329607204451</v>
      </c>
      <c r="U119" s="610">
        <f t="shared" si="37"/>
        <v>0.30168670392795549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0.36198423869140772</v>
      </c>
      <c r="C120" s="386">
        <f t="shared" si="23"/>
        <v>0.60704471721065001</v>
      </c>
      <c r="D120" s="401">
        <f t="shared" si="24"/>
        <v>2.6523433773596949E-2</v>
      </c>
      <c r="E120" s="386">
        <f t="shared" si="20"/>
        <v>0.56541077689261987</v>
      </c>
      <c r="F120" s="401">
        <f t="shared" si="21"/>
        <v>0.71965199300713301</v>
      </c>
      <c r="G120" s="403">
        <f t="shared" si="25"/>
        <v>-4.9042221711876742E-2</v>
      </c>
      <c r="H120" s="403">
        <f t="shared" si="26"/>
        <v>1.0490422217118767</v>
      </c>
      <c r="I120" s="403">
        <f t="shared" si="18"/>
        <v>0.37732751144335225</v>
      </c>
      <c r="J120" s="375">
        <f t="shared" si="19"/>
        <v>0.6226724885566477</v>
      </c>
      <c r="L120" s="385">
        <v>-0.64999999999999991</v>
      </c>
      <c r="M120" s="401">
        <f t="shared" si="27"/>
        <v>4.4343453941546596E-3</v>
      </c>
      <c r="N120" s="386">
        <f t="shared" si="28"/>
        <v>0.36198423869140772</v>
      </c>
      <c r="O120" s="401">
        <f t="shared" si="29"/>
        <v>0.60704471721065001</v>
      </c>
      <c r="P120" s="386">
        <f t="shared" si="30"/>
        <v>0.29645584735569558</v>
      </c>
      <c r="Q120" s="403">
        <f t="shared" si="33"/>
        <v>-6.0420065688643657E-4</v>
      </c>
      <c r="R120" s="403">
        <f t="shared" si="34"/>
        <v>0.37732751144335225</v>
      </c>
      <c r="S120" s="371">
        <f t="shared" si="35"/>
        <v>-4.9042221711876763E-2</v>
      </c>
      <c r="T120" s="403">
        <f t="shared" si="36"/>
        <v>0.67231891092541096</v>
      </c>
      <c r="U120" s="610">
        <f t="shared" si="37"/>
        <v>0.32768108907458904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0.38279732022221985</v>
      </c>
      <c r="C121" s="386">
        <f t="shared" si="23"/>
        <v>0.58874308167617884</v>
      </c>
      <c r="D121" s="401">
        <f t="shared" si="24"/>
        <v>2.3218254290221119E-2</v>
      </c>
      <c r="E121" s="386">
        <f t="shared" si="20"/>
        <v>0.54523292886455221</v>
      </c>
      <c r="F121" s="401">
        <f t="shared" si="21"/>
        <v>0.69396972952464597</v>
      </c>
      <c r="G121" s="403">
        <f t="shared" si="25"/>
        <v>-5.0752350689314635E-2</v>
      </c>
      <c r="H121" s="403">
        <f t="shared" si="26"/>
        <v>1.0507523506893146</v>
      </c>
      <c r="I121" s="403">
        <f t="shared" si="18"/>
        <v>0.40620596359018141</v>
      </c>
      <c r="J121" s="375">
        <f t="shared" si="19"/>
        <v>0.59379403640981865</v>
      </c>
      <c r="L121" s="385">
        <v>-0.625</v>
      </c>
      <c r="M121" s="401">
        <f t="shared" si="27"/>
        <v>5.2307707789758795E-3</v>
      </c>
      <c r="N121" s="386">
        <f t="shared" si="28"/>
        <v>0.38279732022221985</v>
      </c>
      <c r="O121" s="401">
        <f t="shared" si="29"/>
        <v>0.58874308167617884</v>
      </c>
      <c r="P121" s="386">
        <f t="shared" si="30"/>
        <v>0.31914485290623418</v>
      </c>
      <c r="Q121" s="403">
        <f t="shared" si="33"/>
        <v>-7.1262017098195274E-4</v>
      </c>
      <c r="R121" s="403">
        <f t="shared" si="34"/>
        <v>0.40620596359018141</v>
      </c>
      <c r="S121" s="371">
        <f t="shared" si="35"/>
        <v>-5.0752350689314635E-2</v>
      </c>
      <c r="T121" s="403">
        <f t="shared" si="36"/>
        <v>0.6452590072701152</v>
      </c>
      <c r="U121" s="610">
        <f t="shared" si="37"/>
        <v>0.3547409927298848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0.40383800824579819</v>
      </c>
      <c r="C122" s="386">
        <f t="shared" si="23"/>
        <v>0.56973476256857869</v>
      </c>
      <c r="D122" s="401">
        <f t="shared" si="24"/>
        <v>2.0266671969330408E-2</v>
      </c>
      <c r="E122" s="386">
        <f t="shared" ref="E122:E153" si="38">C122+$B$13*B122+$B$13*D122</f>
        <v>0.52428611329830088</v>
      </c>
      <c r="F122" s="401">
        <f t="shared" si="21"/>
        <v>0.66730872802720109</v>
      </c>
      <c r="G122" s="403">
        <f t="shared" si="25"/>
        <v>-5.1916117102414179E-2</v>
      </c>
      <c r="H122" s="403">
        <f t="shared" si="26"/>
        <v>1.0519161171024143</v>
      </c>
      <c r="I122" s="403">
        <f t="shared" si="18"/>
        <v>0.43545347799812456</v>
      </c>
      <c r="J122" s="375">
        <f t="shared" si="19"/>
        <v>0.56454652200187549</v>
      </c>
      <c r="L122" s="385">
        <v>-0.59999999999999964</v>
      </c>
      <c r="M122" s="401">
        <f t="shared" si="27"/>
        <v>6.15200785492237E-3</v>
      </c>
      <c r="N122" s="386">
        <f t="shared" si="28"/>
        <v>0.40383800824579819</v>
      </c>
      <c r="O122" s="401">
        <f t="shared" si="29"/>
        <v>0.56973476256857869</v>
      </c>
      <c r="P122" s="386">
        <f t="shared" si="30"/>
        <v>0.34212382052428048</v>
      </c>
      <c r="Q122" s="403">
        <f t="shared" si="33"/>
        <v>-8.3799691487891354E-4</v>
      </c>
      <c r="R122" s="403">
        <f t="shared" si="34"/>
        <v>0.43545347799812484</v>
      </c>
      <c r="S122" s="371">
        <f t="shared" si="35"/>
        <v>-5.1916117102414179E-2</v>
      </c>
      <c r="T122" s="403">
        <f t="shared" si="36"/>
        <v>0.61730063601916818</v>
      </c>
      <c r="U122" s="610">
        <f t="shared" si="37"/>
        <v>0.38269936398083182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0.42502381474434103</v>
      </c>
      <c r="C123" s="386">
        <f t="shared" si="23"/>
        <v>0.55011552617701343</v>
      </c>
      <c r="D123" s="401">
        <f t="shared" si="24"/>
        <v>1.7639406804120406E-2</v>
      </c>
      <c r="E123" s="386">
        <f t="shared" si="38"/>
        <v>0.50267807396403108</v>
      </c>
      <c r="F123" s="401">
        <f t="shared" si="21"/>
        <v>0.63980612424355054</v>
      </c>
      <c r="G123" s="403">
        <f t="shared" si="25"/>
        <v>-5.258383335457114E-2</v>
      </c>
      <c r="H123" s="403">
        <f t="shared" si="26"/>
        <v>1.0525838333545712</v>
      </c>
      <c r="I123" s="403">
        <f t="shared" si="18"/>
        <v>0.46494980427095761</v>
      </c>
      <c r="J123" s="375">
        <f t="shared" si="19"/>
        <v>0.53505019572904233</v>
      </c>
      <c r="L123" s="385">
        <v>-0.57499999999999973</v>
      </c>
      <c r="M123" s="401">
        <f t="shared" si="27"/>
        <v>7.2141696826351076E-3</v>
      </c>
      <c r="N123" s="386">
        <f t="shared" si="28"/>
        <v>0.42502381474434103</v>
      </c>
      <c r="O123" s="401">
        <f t="shared" si="29"/>
        <v>0.55011552617701343</v>
      </c>
      <c r="P123" s="386">
        <f t="shared" si="30"/>
        <v>0.3652982727810053</v>
      </c>
      <c r="Q123" s="403">
        <f t="shared" si="33"/>
        <v>-9.8250871146571554E-4</v>
      </c>
      <c r="R123" s="403">
        <f t="shared" si="34"/>
        <v>0.46494980427095778</v>
      </c>
      <c r="S123" s="371">
        <f t="shared" si="35"/>
        <v>-5.2583833354571133E-2</v>
      </c>
      <c r="T123" s="403">
        <f t="shared" si="36"/>
        <v>0.58861653779507905</v>
      </c>
      <c r="U123" s="610">
        <f t="shared" si="37"/>
        <v>0.41138346220492095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0.44626803934169462</v>
      </c>
      <c r="C124" s="386">
        <f t="shared" si="23"/>
        <v>0.52998261358163523</v>
      </c>
      <c r="D124" s="401">
        <f t="shared" si="24"/>
        <v>1.5308404283952415E-2</v>
      </c>
      <c r="E124" s="386">
        <f t="shared" si="38"/>
        <v>0.48051834950625888</v>
      </c>
      <c r="F124" s="401">
        <f t="shared" si="21"/>
        <v>0.6116013384094926</v>
      </c>
      <c r="G124" s="403">
        <f t="shared" si="25"/>
        <v>-5.2804456594553649E-2</v>
      </c>
      <c r="H124" s="403">
        <f t="shared" si="26"/>
        <v>1.0528044565945536</v>
      </c>
      <c r="I124" s="403">
        <f t="shared" si="18"/>
        <v>0.49456892713503231</v>
      </c>
      <c r="J124" s="375">
        <f t="shared" si="19"/>
        <v>0.50543107286496769</v>
      </c>
      <c r="L124" s="385">
        <v>-0.54999999999999982</v>
      </c>
      <c r="M124" s="401">
        <f t="shared" si="27"/>
        <v>8.4348521295243284E-3</v>
      </c>
      <c r="N124" s="386">
        <f t="shared" si="28"/>
        <v>0.44626803934169462</v>
      </c>
      <c r="O124" s="401">
        <f t="shared" si="29"/>
        <v>0.52998261358163523</v>
      </c>
      <c r="P124" s="386">
        <f t="shared" si="30"/>
        <v>0.38856920294195096</v>
      </c>
      <c r="Q124" s="403">
        <f t="shared" si="33"/>
        <v>-1.1485300489776252E-3</v>
      </c>
      <c r="R124" s="403">
        <f t="shared" si="34"/>
        <v>0.49456892713503231</v>
      </c>
      <c r="S124" s="371">
        <f t="shared" si="35"/>
        <v>-5.2804456594553649E-2</v>
      </c>
      <c r="T124" s="403">
        <f t="shared" si="36"/>
        <v>0.5593840595084989</v>
      </c>
      <c r="U124" s="610">
        <f t="shared" si="37"/>
        <v>0.4406159404915011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0.4674803701455516</v>
      </c>
      <c r="C125" s="386">
        <f t="shared" si="23"/>
        <v>0.50943398034396548</v>
      </c>
      <c r="D125" s="401">
        <f t="shared" si="24"/>
        <v>1.3246958116335417E-2</v>
      </c>
      <c r="E125" s="386">
        <f t="shared" si="38"/>
        <v>0.45791743559437798</v>
      </c>
      <c r="F125" s="401">
        <f t="shared" si="21"/>
        <v>0.58283500885727624</v>
      </c>
      <c r="G125" s="403">
        <f t="shared" si="25"/>
        <v>-5.2625328188357925E-2</v>
      </c>
      <c r="H125" s="403">
        <f t="shared" si="26"/>
        <v>1.052625328188358</v>
      </c>
      <c r="I125" s="403">
        <f t="shared" si="18"/>
        <v>0.52417992941169789</v>
      </c>
      <c r="J125" s="375">
        <f t="shared" si="19"/>
        <v>0.47582007058830211</v>
      </c>
      <c r="L125" s="385">
        <v>-0.52499999999999991</v>
      </c>
      <c r="M125" s="401">
        <f t="shared" si="27"/>
        <v>9.833174052542526E-3</v>
      </c>
      <c r="N125" s="386">
        <f t="shared" si="28"/>
        <v>0.4674803701455516</v>
      </c>
      <c r="O125" s="401">
        <f t="shared" si="29"/>
        <v>0.50943398034396548</v>
      </c>
      <c r="P125" s="386">
        <f t="shared" si="30"/>
        <v>0.41183375298072594</v>
      </c>
      <c r="Q125" s="403">
        <f t="shared" si="33"/>
        <v>-1.3386361147611492E-3</v>
      </c>
      <c r="R125" s="403">
        <f t="shared" si="34"/>
        <v>0.52417992941169789</v>
      </c>
      <c r="S125" s="371">
        <f t="shared" si="35"/>
        <v>-5.2625328188357953E-2</v>
      </c>
      <c r="T125" s="403">
        <f t="shared" si="36"/>
        <v>0.52978403489142123</v>
      </c>
      <c r="U125" s="610">
        <f t="shared" si="37"/>
        <v>0.47021596510857877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0.48856753288579818</v>
      </c>
      <c r="C126" s="386">
        <f t="shared" si="23"/>
        <v>0.48856753288579818</v>
      </c>
      <c r="D126" s="401">
        <f t="shared" si="24"/>
        <v>1.142980220067974E-2</v>
      </c>
      <c r="E126" s="386">
        <f t="shared" si="38"/>
        <v>0.43498594188120954</v>
      </c>
      <c r="F126" s="401">
        <f t="shared" si="21"/>
        <v>0.55364791899668397</v>
      </c>
      <c r="G126" s="403">
        <f t="shared" si="25"/>
        <v>-5.2091951981391264E-2</v>
      </c>
      <c r="H126" s="403">
        <f t="shared" si="26"/>
        <v>1.0520919519813912</v>
      </c>
      <c r="I126" s="403">
        <f t="shared" si="18"/>
        <v>0.55364791899668397</v>
      </c>
      <c r="J126" s="375">
        <f t="shared" si="19"/>
        <v>0.44635208100331603</v>
      </c>
      <c r="L126" s="385">
        <v>-0.5</v>
      </c>
      <c r="M126" s="401">
        <f t="shared" si="27"/>
        <v>1.142980220067974E-2</v>
      </c>
      <c r="N126" s="386">
        <f t="shared" si="28"/>
        <v>0.48856753288579818</v>
      </c>
      <c r="O126" s="401">
        <f t="shared" si="29"/>
        <v>0.48856753288579818</v>
      </c>
      <c r="P126" s="386">
        <f t="shared" si="30"/>
        <v>0.43498594188120954</v>
      </c>
      <c r="Q126" s="403">
        <f t="shared" si="33"/>
        <v>-1.5556044037137915E-3</v>
      </c>
      <c r="R126" s="403">
        <f t="shared" si="34"/>
        <v>0.55364791899668397</v>
      </c>
      <c r="S126" s="371">
        <f t="shared" si="35"/>
        <v>-5.2091951981391264E-2</v>
      </c>
      <c r="T126" s="403">
        <f t="shared" si="36"/>
        <v>0.49999963738842113</v>
      </c>
      <c r="U126" s="610">
        <f t="shared" si="37"/>
        <v>0.50000036261157887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0.50943398034396592</v>
      </c>
      <c r="C127" s="386">
        <f t="shared" si="23"/>
        <v>0.46748037014555127</v>
      </c>
      <c r="D127" s="401">
        <f t="shared" si="24"/>
        <v>9.8331740525424705E-3</v>
      </c>
      <c r="E127" s="386">
        <f t="shared" si="38"/>
        <v>0.41183375298072555</v>
      </c>
      <c r="F127" s="401">
        <f t="shared" si="21"/>
        <v>0.52417992941169733</v>
      </c>
      <c r="G127" s="403">
        <f t="shared" si="25"/>
        <v>-5.1247809707921824E-2</v>
      </c>
      <c r="H127" s="403">
        <f t="shared" si="26"/>
        <v>1.0512478097079219</v>
      </c>
      <c r="I127" s="403">
        <f t="shared" si="18"/>
        <v>0.58283500885727646</v>
      </c>
      <c r="J127" s="375">
        <f t="shared" si="19"/>
        <v>0.41716499114272354</v>
      </c>
      <c r="L127" s="385">
        <v>-0.47499999999999964</v>
      </c>
      <c r="M127" s="401">
        <f t="shared" si="27"/>
        <v>1.3246958116335417E-2</v>
      </c>
      <c r="N127" s="386">
        <f t="shared" si="28"/>
        <v>0.50943398034396592</v>
      </c>
      <c r="O127" s="401">
        <f t="shared" si="29"/>
        <v>0.46748037014555127</v>
      </c>
      <c r="P127" s="386">
        <f t="shared" si="30"/>
        <v>0.45791743559437836</v>
      </c>
      <c r="Q127" s="403">
        <f t="shared" si="33"/>
        <v>-1.8024134591200596E-3</v>
      </c>
      <c r="R127" s="403">
        <f t="shared" si="34"/>
        <v>0.58283500885727679</v>
      </c>
      <c r="S127" s="371">
        <f t="shared" si="35"/>
        <v>-5.1247809707921824E-2</v>
      </c>
      <c r="T127" s="403">
        <f t="shared" si="36"/>
        <v>0.47021521430976509</v>
      </c>
      <c r="U127" s="610">
        <f t="shared" si="37"/>
        <v>0.52978478569023491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0.52998261358163568</v>
      </c>
      <c r="C128" s="386">
        <f t="shared" si="23"/>
        <v>0.44626803934169418</v>
      </c>
      <c r="D128" s="401">
        <f t="shared" si="24"/>
        <v>8.4348521295243284E-3</v>
      </c>
      <c r="E128" s="386">
        <f t="shared" si="38"/>
        <v>0.38856920294195046</v>
      </c>
      <c r="F128" s="401">
        <f t="shared" si="21"/>
        <v>0.4945689271350317</v>
      </c>
      <c r="G128" s="403">
        <f t="shared" si="25"/>
        <v>-5.0134211618301207E-2</v>
      </c>
      <c r="H128" s="403">
        <f t="shared" si="26"/>
        <v>1.0501342116183012</v>
      </c>
      <c r="I128" s="403">
        <f t="shared" si="18"/>
        <v>0.61160133840949293</v>
      </c>
      <c r="J128" s="375">
        <f t="shared" si="19"/>
        <v>0.38839866159050707</v>
      </c>
      <c r="L128" s="385">
        <v>-0.44999999999999973</v>
      </c>
      <c r="M128" s="401">
        <f t="shared" si="27"/>
        <v>1.5308404283952415E-2</v>
      </c>
      <c r="N128" s="386">
        <f t="shared" si="28"/>
        <v>0.52998261358163568</v>
      </c>
      <c r="O128" s="401">
        <f t="shared" si="29"/>
        <v>0.44626803934169418</v>
      </c>
      <c r="P128" s="386">
        <f t="shared" si="30"/>
        <v>0.48051834950625938</v>
      </c>
      <c r="Q128" s="403">
        <f t="shared" si="33"/>
        <v>-2.0822382869563143E-3</v>
      </c>
      <c r="R128" s="403">
        <f t="shared" si="34"/>
        <v>0.61160133840949316</v>
      </c>
      <c r="S128" s="371">
        <f t="shared" si="35"/>
        <v>-5.0134211618301269E-2</v>
      </c>
      <c r="T128" s="403">
        <f t="shared" si="36"/>
        <v>0.44061511149576438</v>
      </c>
      <c r="U128" s="610">
        <f t="shared" si="37"/>
        <v>0.55938488850423562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0.55011552617701387</v>
      </c>
      <c r="C129" s="386">
        <f t="shared" si="23"/>
        <v>0.4250238147443407</v>
      </c>
      <c r="D129" s="401">
        <f t="shared" si="24"/>
        <v>7.2141696826350521E-3</v>
      </c>
      <c r="E129" s="386">
        <f t="shared" si="38"/>
        <v>0.36529827278100491</v>
      </c>
      <c r="F129" s="401">
        <f t="shared" si="21"/>
        <v>0.46494980427095728</v>
      </c>
      <c r="G129" s="403">
        <f t="shared" si="25"/>
        <v>-4.8790180186317457E-2</v>
      </c>
      <c r="H129" s="403">
        <f t="shared" si="26"/>
        <v>1.0487901801863175</v>
      </c>
      <c r="I129" s="403">
        <f t="shared" si="18"/>
        <v>0.63980612424355121</v>
      </c>
      <c r="J129" s="375">
        <f t="shared" si="19"/>
        <v>0.36019387575644879</v>
      </c>
      <c r="L129" s="385">
        <v>-0.42499999999999982</v>
      </c>
      <c r="M129" s="401">
        <f t="shared" si="27"/>
        <v>1.7639406804120461E-2</v>
      </c>
      <c r="N129" s="386">
        <f t="shared" si="28"/>
        <v>0.55011552617701387</v>
      </c>
      <c r="O129" s="401">
        <f t="shared" si="29"/>
        <v>0.4250238147443407</v>
      </c>
      <c r="P129" s="386">
        <f t="shared" si="30"/>
        <v>0.50267807396403164</v>
      </c>
      <c r="Q129" s="403">
        <f t="shared" si="33"/>
        <v>-2.3984419747623545E-3</v>
      </c>
      <c r="R129" s="403">
        <f t="shared" si="34"/>
        <v>0.63980612424355121</v>
      </c>
      <c r="S129" s="371">
        <f t="shared" si="35"/>
        <v>-4.8790180186317457E-2</v>
      </c>
      <c r="T129" s="403">
        <f t="shared" si="36"/>
        <v>0.41138249791752857</v>
      </c>
      <c r="U129" s="610">
        <f t="shared" si="37"/>
        <v>0.58861750208247143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0.56973476256857902</v>
      </c>
      <c r="C130" s="386">
        <f t="shared" si="23"/>
        <v>0.4038380082457978</v>
      </c>
      <c r="D130" s="401">
        <f t="shared" si="24"/>
        <v>6.1520078549223145E-3</v>
      </c>
      <c r="E130" s="386">
        <f t="shared" si="38"/>
        <v>0.34212382052428009</v>
      </c>
      <c r="F130" s="401">
        <f t="shared" si="21"/>
        <v>0.43545347799812434</v>
      </c>
      <c r="G130" s="403">
        <f t="shared" si="25"/>
        <v>-4.7252364620968081E-2</v>
      </c>
      <c r="H130" s="403">
        <f t="shared" si="26"/>
        <v>1.0472523646209682</v>
      </c>
      <c r="I130" s="403">
        <f t="shared" si="18"/>
        <v>0.66730872802720154</v>
      </c>
      <c r="J130" s="375">
        <f t="shared" si="19"/>
        <v>0.33269127197279846</v>
      </c>
      <c r="L130" s="385">
        <v>-0.39999999999999991</v>
      </c>
      <c r="M130" s="401">
        <f t="shared" si="27"/>
        <v>2.0266671969330463E-2</v>
      </c>
      <c r="N130" s="386">
        <f t="shared" si="28"/>
        <v>0.56973476256857902</v>
      </c>
      <c r="O130" s="401">
        <f t="shared" si="29"/>
        <v>0.4038380082457978</v>
      </c>
      <c r="P130" s="386">
        <f t="shared" si="30"/>
        <v>0.52428611329830122</v>
      </c>
      <c r="Q130" s="403">
        <f t="shared" si="33"/>
        <v>-2.7545630438451968E-3</v>
      </c>
      <c r="R130" s="403">
        <f t="shared" si="34"/>
        <v>0.66730872802720154</v>
      </c>
      <c r="S130" s="371">
        <f t="shared" si="35"/>
        <v>-4.7252364620968025E-2</v>
      </c>
      <c r="T130" s="403">
        <f t="shared" si="36"/>
        <v>0.38269819963761176</v>
      </c>
      <c r="U130" s="610">
        <f t="shared" si="37"/>
        <v>0.61730180036238824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0.58874308167617884</v>
      </c>
      <c r="C131" s="386">
        <f t="shared" si="23"/>
        <v>0.38279732022221985</v>
      </c>
      <c r="D131" s="401">
        <f t="shared" si="24"/>
        <v>5.2307707789758795E-3</v>
      </c>
      <c r="E131" s="386">
        <f t="shared" si="38"/>
        <v>0.31914485290623418</v>
      </c>
      <c r="F131" s="401">
        <f t="shared" si="21"/>
        <v>0.40620596359018141</v>
      </c>
      <c r="G131" s="403">
        <f t="shared" si="25"/>
        <v>-4.5554983829762828E-2</v>
      </c>
      <c r="H131" s="403">
        <f t="shared" si="26"/>
        <v>1.0455549838297629</v>
      </c>
      <c r="I131" s="403">
        <f t="shared" ref="I131:I146" si="39">F91</f>
        <v>0.69396972952464597</v>
      </c>
      <c r="J131" s="375">
        <f t="shared" ref="J131:J146" si="40">1-I131</f>
        <v>0.30603027047535403</v>
      </c>
      <c r="L131" s="385">
        <v>-0.375</v>
      </c>
      <c r="M131" s="401">
        <f t="shared" si="27"/>
        <v>2.3218254290221119E-2</v>
      </c>
      <c r="N131" s="386">
        <f t="shared" si="28"/>
        <v>0.58874308167617884</v>
      </c>
      <c r="O131" s="401">
        <f t="shared" si="29"/>
        <v>0.38279732022221985</v>
      </c>
      <c r="P131" s="386">
        <f t="shared" si="30"/>
        <v>0.54523292886455221</v>
      </c>
      <c r="Q131" s="403">
        <f t="shared" si="33"/>
        <v>-3.1542980697561529E-3</v>
      </c>
      <c r="R131" s="403">
        <f t="shared" si="34"/>
        <v>0.69396972952464597</v>
      </c>
      <c r="S131" s="371">
        <f t="shared" si="35"/>
        <v>-4.5554983829762828E-2</v>
      </c>
      <c r="T131" s="403">
        <f t="shared" si="36"/>
        <v>0.35473955237487309</v>
      </c>
      <c r="U131" s="610">
        <f t="shared" si="37"/>
        <v>0.64526044762512691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0.60704471721065023</v>
      </c>
      <c r="C132" s="386">
        <f t="shared" si="23"/>
        <v>0.36198423869140739</v>
      </c>
      <c r="D132" s="401">
        <f t="shared" si="24"/>
        <v>4.434345394154604E-3</v>
      </c>
      <c r="E132" s="386">
        <f t="shared" si="38"/>
        <v>0.29645584735569525</v>
      </c>
      <c r="F132" s="401">
        <f t="shared" si="21"/>
        <v>0.37732751144335186</v>
      </c>
      <c r="G132" s="403">
        <f t="shared" si="25"/>
        <v>-4.3729795454716246E-2</v>
      </c>
      <c r="H132" s="403">
        <f t="shared" si="26"/>
        <v>1.0437297954547162</v>
      </c>
      <c r="I132" s="403">
        <f t="shared" si="39"/>
        <v>0.71965199300713312</v>
      </c>
      <c r="J132" s="375">
        <f t="shared" si="40"/>
        <v>0.28034800699286688</v>
      </c>
      <c r="L132" s="385">
        <v>-0.34999999999999964</v>
      </c>
      <c r="M132" s="401">
        <f t="shared" si="27"/>
        <v>2.652343377359706E-2</v>
      </c>
      <c r="N132" s="386">
        <f t="shared" si="28"/>
        <v>0.60704471721065023</v>
      </c>
      <c r="O132" s="401">
        <f t="shared" si="29"/>
        <v>0.36198423869140739</v>
      </c>
      <c r="P132" s="386">
        <f t="shared" si="30"/>
        <v>0.56541077689262009</v>
      </c>
      <c r="Q132" s="403">
        <f t="shared" si="33"/>
        <v>-3.6014791213852897E-3</v>
      </c>
      <c r="R132" s="403">
        <f t="shared" si="34"/>
        <v>0.71965199300713323</v>
      </c>
      <c r="S132" s="371">
        <f t="shared" si="35"/>
        <v>-4.3729795454716246E-2</v>
      </c>
      <c r="T132" s="403">
        <f t="shared" si="36"/>
        <v>0.32767928156896831</v>
      </c>
      <c r="U132" s="610">
        <f t="shared" si="37"/>
        <v>0.67232071843103169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0.62454612647505658</v>
      </c>
      <c r="C133" s="386">
        <f t="shared" si="23"/>
        <v>0.34147649410250791</v>
      </c>
      <c r="D133" s="401">
        <f t="shared" si="24"/>
        <v>3.7480486213177233E-3</v>
      </c>
      <c r="E133" s="386">
        <f t="shared" si="38"/>
        <v>0.27414613220216549</v>
      </c>
      <c r="F133" s="401">
        <f t="shared" si="21"/>
        <v>0.34893181820613528</v>
      </c>
      <c r="G133" s="403">
        <f t="shared" si="25"/>
        <v>-4.1806088617800954E-2</v>
      </c>
      <c r="H133" s="403">
        <f t="shared" si="26"/>
        <v>1.0418060886178009</v>
      </c>
      <c r="I133" s="403">
        <f t="shared" si="39"/>
        <v>0.74422171587580543</v>
      </c>
      <c r="J133" s="375">
        <f t="shared" si="40"/>
        <v>0.25577828412419457</v>
      </c>
      <c r="L133" s="385">
        <v>-0.32499999999999973</v>
      </c>
      <c r="M133" s="401">
        <f t="shared" si="27"/>
        <v>3.0212560589036985E-2</v>
      </c>
      <c r="N133" s="386">
        <f t="shared" si="28"/>
        <v>0.62454612647505658</v>
      </c>
      <c r="O133" s="401">
        <f t="shared" si="29"/>
        <v>0.34147649410250791</v>
      </c>
      <c r="P133" s="386">
        <f t="shared" si="30"/>
        <v>0.58471453236081994</v>
      </c>
      <c r="Q133" s="403">
        <f t="shared" si="33"/>
        <v>-4.1000455941760184E-3</v>
      </c>
      <c r="R133" s="403">
        <f t="shared" si="34"/>
        <v>0.74422171587580555</v>
      </c>
      <c r="S133" s="371">
        <f t="shared" si="35"/>
        <v>-4.180608861780101E-2</v>
      </c>
      <c r="T133" s="403">
        <f t="shared" si="36"/>
        <v>0.30168441833617143</v>
      </c>
      <c r="U133" s="610">
        <f t="shared" si="37"/>
        <v>0.69831558166382857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0.64115671998155443</v>
      </c>
      <c r="C134" s="386">
        <f t="shared" si="23"/>
        <v>0.32134657625453422</v>
      </c>
      <c r="D134" s="401">
        <f t="shared" si="24"/>
        <v>3.1585644061078999E-3</v>
      </c>
      <c r="E134" s="386">
        <f t="shared" si="38"/>
        <v>0.25229933215253536</v>
      </c>
      <c r="F134" s="401">
        <f t="shared" si="21"/>
        <v>0.32112532098485835</v>
      </c>
      <c r="G134" s="403">
        <f t="shared" si="25"/>
        <v>-3.9810698060546892E-2</v>
      </c>
      <c r="H134" s="403">
        <f t="shared" si="26"/>
        <v>1.0398106980605468</v>
      </c>
      <c r="I134" s="403">
        <f t="shared" si="39"/>
        <v>0.76754944903754418</v>
      </c>
      <c r="J134" s="375">
        <f t="shared" si="40"/>
        <v>0.23245055096245582</v>
      </c>
      <c r="L134" s="385">
        <v>-0.29999999999999982</v>
      </c>
      <c r="M134" s="401">
        <f t="shared" si="27"/>
        <v>3.4316865680750042E-2</v>
      </c>
      <c r="N134" s="386">
        <f t="shared" si="28"/>
        <v>0.64115671998155443</v>
      </c>
      <c r="O134" s="401">
        <f t="shared" si="29"/>
        <v>0.32134657625453422</v>
      </c>
      <c r="P134" s="386">
        <f t="shared" si="30"/>
        <v>0.60304249067718307</v>
      </c>
      <c r="Q134" s="403">
        <f t="shared" si="33"/>
        <v>-4.6540100482119501E-3</v>
      </c>
      <c r="R134" s="403">
        <f t="shared" si="34"/>
        <v>0.76754944903754418</v>
      </c>
      <c r="S134" s="371">
        <f t="shared" si="35"/>
        <v>-3.9810698060546892E-2</v>
      </c>
      <c r="T134" s="403">
        <f t="shared" si="36"/>
        <v>0.27691525907121473</v>
      </c>
      <c r="U134" s="610">
        <f t="shared" si="37"/>
        <v>0.72308474092878527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0.65678956483184814</v>
      </c>
      <c r="C135" s="386">
        <f t="shared" si="23"/>
        <v>0.30166131885073033</v>
      </c>
      <c r="D135" s="401">
        <f t="shared" si="24"/>
        <v>2.6538729801463545E-3</v>
      </c>
      <c r="E135" s="386">
        <f t="shared" si="38"/>
        <v>0.23099288504919632</v>
      </c>
      <c r="F135" s="401">
        <f t="shared" si="21"/>
        <v>0.29400658227583126</v>
      </c>
      <c r="G135" s="403">
        <f t="shared" si="25"/>
        <v>-3.7768037434134066E-2</v>
      </c>
      <c r="H135" s="403">
        <f t="shared" si="26"/>
        <v>1.037768037434134</v>
      </c>
      <c r="I135" s="403">
        <f t="shared" si="39"/>
        <v>0.78951107943513421</v>
      </c>
      <c r="J135" s="375">
        <f t="shared" si="40"/>
        <v>0.21048892056486579</v>
      </c>
      <c r="L135" s="385">
        <v>-0.27499999999999991</v>
      </c>
      <c r="M135" s="401">
        <f t="shared" si="27"/>
        <v>3.8868236384253241E-2</v>
      </c>
      <c r="N135" s="386">
        <f t="shared" si="28"/>
        <v>0.65678956483184814</v>
      </c>
      <c r="O135" s="401">
        <f t="shared" si="29"/>
        <v>0.30166131885073033</v>
      </c>
      <c r="P135" s="386">
        <f t="shared" si="30"/>
        <v>0.62029713962638267</v>
      </c>
      <c r="Q135" s="403">
        <f t="shared" si="33"/>
        <v>-5.2674177073411439E-3</v>
      </c>
      <c r="R135" s="403">
        <f t="shared" si="34"/>
        <v>0.78951107943513421</v>
      </c>
      <c r="S135" s="371">
        <f t="shared" si="35"/>
        <v>-3.7768037434134011E-2</v>
      </c>
      <c r="T135" s="403">
        <f t="shared" si="36"/>
        <v>0.25352437570634101</v>
      </c>
      <c r="U135" s="610">
        <f t="shared" si="37"/>
        <v>0.74647562429365899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0.67136205550808947</v>
      </c>
      <c r="C136" s="386">
        <f t="shared" si="23"/>
        <v>0.28248155607852443</v>
      </c>
      <c r="D136" s="401">
        <f t="shared" si="24"/>
        <v>2.2231745013340243E-3</v>
      </c>
      <c r="E136" s="386">
        <f t="shared" si="38"/>
        <v>0.21029763474851496</v>
      </c>
      <c r="F136" s="401">
        <f t="shared" si="21"/>
        <v>0.26766577178311701</v>
      </c>
      <c r="G136" s="403">
        <f t="shared" si="25"/>
        <v>-3.5700149584190773E-2</v>
      </c>
      <c r="H136" s="403">
        <f t="shared" si="26"/>
        <v>1.0357001495841909</v>
      </c>
      <c r="I136" s="403">
        <f t="shared" si="39"/>
        <v>0.80998876609562875</v>
      </c>
      <c r="J136" s="375">
        <f t="shared" si="40"/>
        <v>0.19001123390437125</v>
      </c>
      <c r="L136" s="385">
        <v>-0.25</v>
      </c>
      <c r="M136" s="401">
        <f t="shared" si="27"/>
        <v>4.3898956689553403E-2</v>
      </c>
      <c r="N136" s="386">
        <f t="shared" si="28"/>
        <v>0.67136205550808947</v>
      </c>
      <c r="O136" s="401">
        <f t="shared" si="29"/>
        <v>0.28248155607852443</v>
      </c>
      <c r="P136" s="386">
        <f t="shared" si="30"/>
        <v>0.63638589479718799</v>
      </c>
      <c r="Q136" s="403">
        <f t="shared" si="33"/>
        <v>-5.9442993309099714E-3</v>
      </c>
      <c r="R136" s="403">
        <f t="shared" si="34"/>
        <v>0.80998876609562875</v>
      </c>
      <c r="S136" s="371">
        <f t="shared" si="35"/>
        <v>-3.5700149584190773E-2</v>
      </c>
      <c r="T136" s="403">
        <f t="shared" si="36"/>
        <v>0.23165568281947202</v>
      </c>
      <c r="U136" s="610">
        <f t="shared" si="37"/>
        <v>0.76834431718052798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0.68479654646586274</v>
      </c>
      <c r="C137" s="386">
        <f t="shared" si="23"/>
        <v>0.26386185438814125</v>
      </c>
      <c r="D137" s="401">
        <f t="shared" si="24"/>
        <v>1.8568090278787142E-3</v>
      </c>
      <c r="E137" s="386">
        <f t="shared" si="38"/>
        <v>0.19027750368429069</v>
      </c>
      <c r="F137" s="401">
        <f t="shared" si="21"/>
        <v>0.2421842496589478</v>
      </c>
      <c r="G137" s="403">
        <f t="shared" si="25"/>
        <v>-3.3626771772135161E-2</v>
      </c>
      <c r="H137" s="403">
        <f t="shared" si="26"/>
        <v>1.0336267717721352</v>
      </c>
      <c r="I137" s="403">
        <f t="shared" si="39"/>
        <v>0.82887182208541044</v>
      </c>
      <c r="J137" s="375">
        <f t="shared" si="40"/>
        <v>0.17112817791458956</v>
      </c>
      <c r="L137" s="385">
        <v>-0.22499999999999964</v>
      </c>
      <c r="M137" s="401">
        <f t="shared" si="27"/>
        <v>4.9441412447085942E-2</v>
      </c>
      <c r="N137" s="386">
        <f t="shared" si="28"/>
        <v>0.68479654646586274</v>
      </c>
      <c r="O137" s="401">
        <f t="shared" si="29"/>
        <v>0.26386185438814125</v>
      </c>
      <c r="P137" s="386">
        <f t="shared" si="30"/>
        <v>0.65122179251029777</v>
      </c>
      <c r="Q137" s="403">
        <f t="shared" si="33"/>
        <v>-6.6886172346464151E-3</v>
      </c>
      <c r="R137" s="403">
        <f t="shared" si="34"/>
        <v>0.82887182208541066</v>
      </c>
      <c r="S137" s="371">
        <f t="shared" si="35"/>
        <v>-3.3626771772135161E-2</v>
      </c>
      <c r="T137" s="403">
        <f t="shared" si="36"/>
        <v>0.2114435669213709</v>
      </c>
      <c r="U137" s="610">
        <f t="shared" si="37"/>
        <v>0.7885564330786291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0.69702094168294004</v>
      </c>
      <c r="C138" s="386">
        <f t="shared" si="23"/>
        <v>0.24585032135813883</v>
      </c>
      <c r="D138" s="401">
        <f t="shared" si="24"/>
        <v>1.5461745631165646E-3</v>
      </c>
      <c r="E138" s="386">
        <f t="shared" si="38"/>
        <v>0.17098924733765966</v>
      </c>
      <c r="F138" s="401">
        <f t="shared" si="21"/>
        <v>0.21763425399425307</v>
      </c>
      <c r="G138" s="403">
        <f t="shared" si="25"/>
        <v>-3.1565413877104646E-2</v>
      </c>
      <c r="H138" s="403">
        <f t="shared" si="26"/>
        <v>1.0315654138771047</v>
      </c>
      <c r="I138" s="403">
        <f t="shared" si="39"/>
        <v>0.84605753580777399</v>
      </c>
      <c r="J138" s="375">
        <f t="shared" si="40"/>
        <v>0.15394246419222601</v>
      </c>
      <c r="L138" s="625">
        <v>-0.19999999999999973</v>
      </c>
      <c r="M138" s="626">
        <f t="shared" si="27"/>
        <v>5.5527762530041658E-2</v>
      </c>
      <c r="N138" s="627">
        <f t="shared" si="28"/>
        <v>0.69702094168294004</v>
      </c>
      <c r="O138" s="626">
        <f t="shared" si="29"/>
        <v>0.24585032135813883</v>
      </c>
      <c r="P138" s="627">
        <f t="shared" si="30"/>
        <v>0.66472413508926065</v>
      </c>
      <c r="Q138" s="628">
        <f t="shared" si="33"/>
        <v>-7.5042043110593428E-3</v>
      </c>
      <c r="R138" s="628">
        <f t="shared" si="34"/>
        <v>0.8460575358077741</v>
      </c>
      <c r="S138" s="629">
        <f t="shared" si="35"/>
        <v>-3.1565413877104591E-2</v>
      </c>
      <c r="T138" s="628">
        <f t="shared" si="36"/>
        <v>0.1930120823803898</v>
      </c>
      <c r="U138" s="630">
        <f t="shared" si="37"/>
        <v>0.8069879176196102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0.70796923706980919</v>
      </c>
      <c r="C139" s="386">
        <f t="shared" si="23"/>
        <v>0.22848849221656986</v>
      </c>
      <c r="D139" s="401">
        <f t="shared" si="24"/>
        <v>1.2836446863582762E-3</v>
      </c>
      <c r="E139" s="386">
        <f t="shared" si="38"/>
        <v>0.15248229145849584</v>
      </c>
      <c r="F139" s="401">
        <f t="shared" si="21"/>
        <v>0.1940786936348779</v>
      </c>
      <c r="G139" s="403">
        <f t="shared" si="25"/>
        <v>-2.9531447725351549E-2</v>
      </c>
      <c r="H139" s="403">
        <f t="shared" si="26"/>
        <v>1.0295314477253517</v>
      </c>
      <c r="I139" s="403">
        <f t="shared" si="39"/>
        <v>0.86145192611168298</v>
      </c>
      <c r="J139" s="375">
        <f t="shared" si="40"/>
        <v>0.13854807388831702</v>
      </c>
      <c r="L139" s="385">
        <v>-0.17499999999999982</v>
      </c>
      <c r="M139" s="401">
        <f t="shared" si="27"/>
        <v>6.2189577734329538E-2</v>
      </c>
      <c r="N139" s="386">
        <f t="shared" si="28"/>
        <v>0.70796923706980919</v>
      </c>
      <c r="O139" s="401">
        <f t="shared" si="29"/>
        <v>0.22848849221656986</v>
      </c>
      <c r="P139" s="386">
        <f t="shared" si="30"/>
        <v>0.67681908412865699</v>
      </c>
      <c r="Q139" s="403">
        <f t="shared" si="33"/>
        <v>-8.3946959814705756E-3</v>
      </c>
      <c r="R139" s="403">
        <f t="shared" si="34"/>
        <v>0.86145192611168298</v>
      </c>
      <c r="S139" s="371">
        <f t="shared" si="35"/>
        <v>-2.9531447725351549E-2</v>
      </c>
      <c r="T139" s="403">
        <f t="shared" si="36"/>
        <v>0.17647421759513915</v>
      </c>
      <c r="U139" s="610">
        <f t="shared" si="37"/>
        <v>0.82352578240486085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0.71758201236645558</v>
      </c>
      <c r="C140" s="386">
        <f t="shared" si="23"/>
        <v>0.21181129326642506</v>
      </c>
      <c r="D140" s="401">
        <f t="shared" si="24"/>
        <v>1.0624870647109597E-3</v>
      </c>
      <c r="E140" s="386">
        <f t="shared" si="38"/>
        <v>0.13479865150992806</v>
      </c>
      <c r="F140" s="401">
        <f t="shared" si="21"/>
        <v>0.17157104565096931</v>
      </c>
      <c r="G140" s="403">
        <f t="shared" si="25"/>
        <v>-2.7538205794693807E-2</v>
      </c>
      <c r="H140" s="403">
        <f t="shared" si="26"/>
        <v>1.0275382057946938</v>
      </c>
      <c r="I140" s="403">
        <f t="shared" si="39"/>
        <v>0.87497042666542335</v>
      </c>
      <c r="J140" s="375">
        <f t="shared" si="40"/>
        <v>0.12502957333457665</v>
      </c>
      <c r="L140" s="385">
        <v>-0.14999999999999991</v>
      </c>
      <c r="M140" s="401">
        <f t="shared" si="27"/>
        <v>6.9457449999926979E-2</v>
      </c>
      <c r="N140" s="386">
        <f t="shared" si="28"/>
        <v>0.71758201236645558</v>
      </c>
      <c r="O140" s="401">
        <f t="shared" si="29"/>
        <v>0.21181129326642506</v>
      </c>
      <c r="P140" s="386">
        <f t="shared" si="30"/>
        <v>0.68744019818765456</v>
      </c>
      <c r="Q140" s="403">
        <f t="shared" si="33"/>
        <v>-9.3634551003159896E-3</v>
      </c>
      <c r="R140" s="403">
        <f t="shared" si="34"/>
        <v>0.87497042666542335</v>
      </c>
      <c r="S140" s="371">
        <f t="shared" si="35"/>
        <v>-2.7538205794693842E-2</v>
      </c>
      <c r="T140" s="403">
        <f t="shared" si="36"/>
        <v>0.16193123422958644</v>
      </c>
      <c r="U140" s="610">
        <f t="shared" si="37"/>
        <v>0.83806876577041356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0.72580686981433973</v>
      </c>
      <c r="C141" s="386">
        <f t="shared" si="23"/>
        <v>0.19584708017741931</v>
      </c>
      <c r="D141" s="401">
        <f t="shared" si="24"/>
        <v>8.7678392705209385E-4</v>
      </c>
      <c r="E141" s="386">
        <f t="shared" si="38"/>
        <v>0.11797293247269809</v>
      </c>
      <c r="F141" s="401">
        <f t="shared" si="21"/>
        <v>0.15015535508796429</v>
      </c>
      <c r="G141" s="403">
        <f t="shared" si="25"/>
        <v>-2.5597087638536485E-2</v>
      </c>
      <c r="H141" s="403">
        <f t="shared" si="26"/>
        <v>1.0255970876385365</v>
      </c>
      <c r="I141" s="403">
        <f t="shared" si="39"/>
        <v>0.88653849595830703</v>
      </c>
      <c r="J141" s="375">
        <f t="shared" si="40"/>
        <v>0.11346150404169297</v>
      </c>
      <c r="L141" s="385">
        <v>-0.125</v>
      </c>
      <c r="M141" s="401">
        <f t="shared" si="27"/>
        <v>7.7360575356858474E-2</v>
      </c>
      <c r="N141" s="386">
        <f t="shared" si="28"/>
        <v>0.72580686981433973</v>
      </c>
      <c r="O141" s="401">
        <f t="shared" si="29"/>
        <v>0.19584708017741931</v>
      </c>
      <c r="P141" s="386">
        <f t="shared" si="30"/>
        <v>0.69652891205156819</v>
      </c>
      <c r="Q141" s="403">
        <f t="shared" si="33"/>
        <v>-1.0413489926315861E-2</v>
      </c>
      <c r="R141" s="403">
        <f t="shared" si="34"/>
        <v>0.88653849595830703</v>
      </c>
      <c r="S141" s="371">
        <f t="shared" si="35"/>
        <v>-2.5597087638536485E-2</v>
      </c>
      <c r="T141" s="403">
        <f t="shared" si="36"/>
        <v>0.14947208160654535</v>
      </c>
      <c r="U141" s="610">
        <f t="shared" si="37"/>
        <v>0.85052791839345465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0.7325988174874889</v>
      </c>
      <c r="C142" s="386">
        <f t="shared" si="23"/>
        <v>0.18061774788549073</v>
      </c>
      <c r="D142" s="401">
        <f t="shared" si="24"/>
        <v>7.2135537810075201E-4</v>
      </c>
      <c r="E142" s="386">
        <f t="shared" si="38"/>
        <v>0.10203240588341311</v>
      </c>
      <c r="F142" s="401">
        <f t="shared" si="21"/>
        <v>0.12986633302049005</v>
      </c>
      <c r="G142" s="403">
        <f t="shared" si="25"/>
        <v>-2.3717672466421907E-2</v>
      </c>
      <c r="H142" s="403">
        <f t="shared" si="26"/>
        <v>1.0237176724664219</v>
      </c>
      <c r="I142" s="403">
        <f t="shared" si="39"/>
        <v>0.89609215010600651</v>
      </c>
      <c r="J142" s="375">
        <f t="shared" si="40"/>
        <v>0.10390784989399349</v>
      </c>
      <c r="L142" s="617">
        <v>-9.9999999999999645E-2</v>
      </c>
      <c r="M142" s="618">
        <f t="shared" si="27"/>
        <v>8.592631481545171E-2</v>
      </c>
      <c r="N142" s="619">
        <f t="shared" si="28"/>
        <v>0.7325988174874889</v>
      </c>
      <c r="O142" s="618">
        <f t="shared" si="29"/>
        <v>0.18061774788549073</v>
      </c>
      <c r="P142" s="619">
        <f t="shared" si="30"/>
        <v>0.70403495534235727</v>
      </c>
      <c r="Q142" s="620">
        <f t="shared" si="33"/>
        <v>-1.1547365373085651E-2</v>
      </c>
      <c r="R142" s="620">
        <f t="shared" si="34"/>
        <v>0.89609215010600651</v>
      </c>
      <c r="S142" s="621">
        <f t="shared" si="35"/>
        <v>-2.3717672466421907E-2</v>
      </c>
      <c r="T142" s="620">
        <f t="shared" si="36"/>
        <v>0.13917288773350101</v>
      </c>
      <c r="U142" s="622">
        <f t="shared" si="37"/>
        <v>0.86082711226649899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0.73792059568197033</v>
      </c>
      <c r="C143" s="386">
        <f t="shared" si="23"/>
        <v>0.16613890771643569</v>
      </c>
      <c r="D143" s="401">
        <f t="shared" si="24"/>
        <v>5.9168624099426026E-4</v>
      </c>
      <c r="E143" s="386">
        <f t="shared" si="38"/>
        <v>8.6997159820883921E-2</v>
      </c>
      <c r="F143" s="401">
        <f t="shared" si="21"/>
        <v>0.11072954745422077</v>
      </c>
      <c r="G143" s="403">
        <f t="shared" si="25"/>
        <v>-2.1907836406089131E-2</v>
      </c>
      <c r="H143" s="403">
        <f t="shared" si="26"/>
        <v>1.0219078364060892</v>
      </c>
      <c r="I143" s="403">
        <f t="shared" si="39"/>
        <v>0.90357841633651115</v>
      </c>
      <c r="J143" s="375">
        <f t="shared" si="40"/>
        <v>9.6421583663488852E-2</v>
      </c>
      <c r="L143" s="385">
        <v>-7.4999999999999734E-2</v>
      </c>
      <c r="M143" s="401">
        <f t="shared" si="27"/>
        <v>9.517973821207415E-2</v>
      </c>
      <c r="N143" s="386">
        <f t="shared" si="28"/>
        <v>0.73792059568197033</v>
      </c>
      <c r="O143" s="401">
        <f t="shared" si="29"/>
        <v>0.16613890771643569</v>
      </c>
      <c r="P143" s="386">
        <f t="shared" si="30"/>
        <v>0.70991670881006808</v>
      </c>
      <c r="Q143" s="403">
        <f t="shared" si="33"/>
        <v>-1.2767107852237456E-2</v>
      </c>
      <c r="R143" s="403">
        <f t="shared" si="34"/>
        <v>0.90357841633651126</v>
      </c>
      <c r="S143" s="371">
        <f t="shared" si="35"/>
        <v>-2.1907836406089082E-2</v>
      </c>
      <c r="T143" s="403">
        <f t="shared" si="36"/>
        <v>0.13109652792181525</v>
      </c>
      <c r="U143" s="610">
        <f t="shared" si="37"/>
        <v>0.86890347207818475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0.74174294519428619</v>
      </c>
      <c r="C144" s="386">
        <f t="shared" si="23"/>
        <v>0.15242012634717272</v>
      </c>
      <c r="D144" s="401">
        <f t="shared" si="24"/>
        <v>4.8385694322627959E-4</v>
      </c>
      <c r="E144" s="386">
        <f t="shared" si="38"/>
        <v>7.2880316524191371E-2</v>
      </c>
      <c r="F144" s="401">
        <f t="shared" si="21"/>
        <v>9.2761700309058254E-2</v>
      </c>
      <c r="G144" s="403">
        <f t="shared" si="25"/>
        <v>-2.0173873056304685E-2</v>
      </c>
      <c r="H144" s="403">
        <f t="shared" si="26"/>
        <v>1.0201738730563046</v>
      </c>
      <c r="I144" s="403">
        <f t="shared" si="39"/>
        <v>0.90895570561795547</v>
      </c>
      <c r="J144" s="375">
        <f t="shared" si="40"/>
        <v>9.1044294382044533E-2</v>
      </c>
      <c r="L144" s="385">
        <v>-4.9999999999999822E-2</v>
      </c>
      <c r="M144" s="401">
        <f t="shared" si="27"/>
        <v>0.10514315676538805</v>
      </c>
      <c r="N144" s="386">
        <f t="shared" si="28"/>
        <v>0.74174294519428619</v>
      </c>
      <c r="O144" s="401">
        <f t="shared" si="29"/>
        <v>0.15242012634717272</v>
      </c>
      <c r="P144" s="386">
        <f t="shared" si="30"/>
        <v>0.71414149709626906</v>
      </c>
      <c r="Q144" s="403">
        <f t="shared" si="33"/>
        <v>-1.4074104123535507E-2</v>
      </c>
      <c r="R144" s="403">
        <f t="shared" si="34"/>
        <v>0.90895570561795547</v>
      </c>
      <c r="S144" s="371">
        <f t="shared" si="35"/>
        <v>-2.0173873056304685E-2</v>
      </c>
      <c r="T144" s="403">
        <f t="shared" si="36"/>
        <v>0.12529227156188472</v>
      </c>
      <c r="U144" s="610">
        <f t="shared" si="37"/>
        <v>0.87470772843811528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0.74404481666754674</v>
      </c>
      <c r="C145" s="386">
        <f t="shared" si="23"/>
        <v>0.13946522035922337</v>
      </c>
      <c r="D145" s="401">
        <f t="shared" si="24"/>
        <v>3.9447880475634856E-4</v>
      </c>
      <c r="E145" s="386">
        <f t="shared" si="38"/>
        <v>5.9688311446614614E-2</v>
      </c>
      <c r="F145" s="401">
        <f t="shared" si="21"/>
        <v>7.5970982597568085E-2</v>
      </c>
      <c r="G145" s="403">
        <f t="shared" si="25"/>
        <v>-1.8520616021335885E-2</v>
      </c>
      <c r="H145" s="403">
        <f t="shared" si="26"/>
        <v>1.0185206160213358</v>
      </c>
      <c r="I145" s="403">
        <f t="shared" si="39"/>
        <v>0.91219410335828532</v>
      </c>
      <c r="J145" s="375">
        <f t="shared" si="40"/>
        <v>8.7805896641714676E-2</v>
      </c>
      <c r="L145" s="385">
        <v>-2.4999999999999911E-2</v>
      </c>
      <c r="M145" s="401">
        <f t="shared" si="27"/>
        <v>0.11583565077097879</v>
      </c>
      <c r="N145" s="386">
        <f t="shared" si="28"/>
        <v>0.74404481666754674</v>
      </c>
      <c r="O145" s="401">
        <f t="shared" si="29"/>
        <v>0.13946522035922337</v>
      </c>
      <c r="P145" s="386">
        <f t="shared" si="30"/>
        <v>0.71668581712878376</v>
      </c>
      <c r="Q145" s="403">
        <f t="shared" si="33"/>
        <v>-1.5468994667839927E-2</v>
      </c>
      <c r="R145" s="403">
        <f t="shared" si="34"/>
        <v>0.91219410335828532</v>
      </c>
      <c r="S145" s="371">
        <f t="shared" si="35"/>
        <v>-1.8520616021335853E-2</v>
      </c>
      <c r="T145" s="403">
        <f t="shared" si="36"/>
        <v>0.1217955073308904</v>
      </c>
      <c r="U145" s="610">
        <f t="shared" si="37"/>
        <v>0.8782044926691096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0.74481352045625449</v>
      </c>
      <c r="C146" s="386">
        <f t="shared" si="23"/>
        <v>0.12727259944108005</v>
      </c>
      <c r="D146" s="401">
        <f t="shared" si="24"/>
        <v>3.2063394936376888E-4</v>
      </c>
      <c r="E146" s="386">
        <f t="shared" si="38"/>
        <v>4.7421226837251133E-2</v>
      </c>
      <c r="F146" s="401">
        <f t="shared" si="21"/>
        <v>6.0357499005987844E-2</v>
      </c>
      <c r="G146" s="403">
        <f t="shared" si="25"/>
        <v>-1.6951562198175198E-2</v>
      </c>
      <c r="H146" s="403">
        <f t="shared" si="26"/>
        <v>1.0169515621981753</v>
      </c>
      <c r="I146" s="403">
        <f t="shared" si="39"/>
        <v>0.91327557746914156</v>
      </c>
      <c r="J146" s="375">
        <f t="shared" si="40"/>
        <v>8.6724422530858436E-2</v>
      </c>
      <c r="L146" s="633">
        <v>0</v>
      </c>
      <c r="M146" s="634">
        <f t="shared" si="27"/>
        <v>0.12727259944108005</v>
      </c>
      <c r="N146" s="635">
        <f t="shared" si="28"/>
        <v>0.74481352045625449</v>
      </c>
      <c r="O146" s="634">
        <f t="shared" si="29"/>
        <v>0.12727259944108005</v>
      </c>
      <c r="P146" s="635">
        <f t="shared" si="30"/>
        <v>0.7175355015917606</v>
      </c>
      <c r="Q146" s="636">
        <f t="shared" si="33"/>
        <v>-1.6951562198175198E-2</v>
      </c>
      <c r="R146" s="636">
        <f t="shared" si="34"/>
        <v>0.91327557746914156</v>
      </c>
      <c r="S146" s="637">
        <f t="shared" si="35"/>
        <v>-1.6951562198175198E-2</v>
      </c>
      <c r="T146" s="636">
        <f t="shared" si="36"/>
        <v>0.12062754692720878</v>
      </c>
      <c r="U146" s="638">
        <f t="shared" si="37"/>
        <v>0.87937245307279122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0.80698791761960986</v>
      </c>
      <c r="AD146">
        <f ca="1">OFFSET(H106,-AB146,0)</f>
        <v>0.78236574600574693</v>
      </c>
    </row>
    <row r="147" spans="1:30">
      <c r="A147" s="385">
        <v>1.0250000000000004</v>
      </c>
      <c r="B147" s="401">
        <f t="shared" si="22"/>
        <v>0.74404481666754685</v>
      </c>
      <c r="C147" s="386">
        <f t="shared" si="23"/>
        <v>0.11583565077097857</v>
      </c>
      <c r="D147" s="401">
        <f t="shared" si="24"/>
        <v>2.5981994109380846E-4</v>
      </c>
      <c r="E147" s="386">
        <f t="shared" si="38"/>
        <v>3.6073172407597949E-2</v>
      </c>
      <c r="F147" s="401">
        <f t="shared" si="21"/>
        <v>4.5913752404737072E-2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0.13946522035922354</v>
      </c>
      <c r="N147" s="386">
        <f t="shared" si="28"/>
        <v>0.74404481666754685</v>
      </c>
      <c r="O147" s="401">
        <f t="shared" si="29"/>
        <v>0.11583565077097857</v>
      </c>
      <c r="P147" s="386">
        <f t="shared" si="30"/>
        <v>0.71668581712878388</v>
      </c>
      <c r="Q147" s="403">
        <f t="shared" si="33"/>
        <v>-1.8520616021335892E-2</v>
      </c>
      <c r="R147" s="403">
        <f t="shared" si="34"/>
        <v>0.91219410335828544</v>
      </c>
      <c r="S147" s="371">
        <f t="shared" si="35"/>
        <v>-1.5468994667839896E-2</v>
      </c>
      <c r="T147" s="403">
        <f t="shared" si="36"/>
        <v>0.1217955073308904</v>
      </c>
      <c r="U147" s="610">
        <f t="shared" si="37"/>
        <v>0.8782044926691096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0.74174294519428607</v>
      </c>
      <c r="C148" s="386">
        <f t="shared" si="23"/>
        <v>0.10514315676538788</v>
      </c>
      <c r="D148" s="401">
        <f t="shared" si="24"/>
        <v>2.0989914660046738E-4</v>
      </c>
      <c r="E148" s="386">
        <f t="shared" si="38"/>
        <v>2.5632705288104088E-2</v>
      </c>
      <c r="F148" s="401">
        <f t="shared" si="21"/>
        <v>3.2625178367004987E-2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0.15242012634717295</v>
      </c>
      <c r="N148" s="386">
        <f t="shared" si="28"/>
        <v>0.74174294519428607</v>
      </c>
      <c r="O148" s="401">
        <f t="shared" si="29"/>
        <v>0.10514315676538788</v>
      </c>
      <c r="P148" s="386">
        <f t="shared" si="30"/>
        <v>0.71414149709626895</v>
      </c>
      <c r="Q148" s="403">
        <f t="shared" si="33"/>
        <v>-2.0173873056304702E-2</v>
      </c>
      <c r="R148" s="403">
        <f t="shared" si="34"/>
        <v>0.90895570561795536</v>
      </c>
      <c r="S148" s="371">
        <f t="shared" si="35"/>
        <v>-1.4074104123535453E-2</v>
      </c>
      <c r="T148" s="403">
        <f t="shared" si="36"/>
        <v>0.12529227156188483</v>
      </c>
      <c r="U148" s="610">
        <f t="shared" si="37"/>
        <v>0.87470772843811517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0.73792059568197022</v>
      </c>
      <c r="C149" s="386">
        <f t="shared" si="23"/>
        <v>9.5179738212073983E-2</v>
      </c>
      <c r="D149" s="401">
        <f t="shared" si="24"/>
        <v>1.6905274058776065E-4</v>
      </c>
      <c r="E149" s="386">
        <f t="shared" si="38"/>
        <v>1.6083281308642623E-2</v>
      </c>
      <c r="F149" s="401">
        <f t="shared" si="21"/>
        <v>2.0470719556265518E-2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0.16613890771643591</v>
      </c>
      <c r="N149" s="386">
        <f t="shared" si="28"/>
        <v>0.73792059568197022</v>
      </c>
      <c r="O149" s="401">
        <f t="shared" si="29"/>
        <v>9.5179738212073983E-2</v>
      </c>
      <c r="P149" s="386">
        <f t="shared" si="30"/>
        <v>0.70991670881006785</v>
      </c>
      <c r="Q149" s="403">
        <f t="shared" si="33"/>
        <v>-2.1907836406089145E-2</v>
      </c>
      <c r="R149" s="403">
        <f t="shared" si="34"/>
        <v>0.90357841633651104</v>
      </c>
      <c r="S149" s="371">
        <f t="shared" si="35"/>
        <v>-1.2767107852237456E-2</v>
      </c>
      <c r="T149" s="403">
        <f t="shared" si="36"/>
        <v>0.13109652792181559</v>
      </c>
      <c r="U149" s="610">
        <f t="shared" si="37"/>
        <v>0.86890347207818441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0.73259881748748867</v>
      </c>
      <c r="C150" s="386">
        <f t="shared" si="23"/>
        <v>8.5926314815451543E-2</v>
      </c>
      <c r="D150" s="401">
        <f t="shared" si="24"/>
        <v>1.357392043118133E-4</v>
      </c>
      <c r="E150" s="386">
        <f t="shared" si="38"/>
        <v>7.4037296404762445E-3</v>
      </c>
      <c r="F150" s="401">
        <f t="shared" si="21"/>
        <v>9.4234298481838154E-3</v>
      </c>
      <c r="G150" s="403"/>
      <c r="H150" s="403"/>
      <c r="I150" s="403"/>
      <c r="J150" s="375"/>
      <c r="L150" s="617">
        <v>0.10000000000000009</v>
      </c>
      <c r="M150" s="618">
        <f t="shared" si="27"/>
        <v>0.18061774788549106</v>
      </c>
      <c r="N150" s="619">
        <f t="shared" si="28"/>
        <v>0.73259881748748867</v>
      </c>
      <c r="O150" s="618">
        <f t="shared" si="29"/>
        <v>8.5926314815451543E-2</v>
      </c>
      <c r="P150" s="619">
        <f t="shared" si="30"/>
        <v>0.70403495534235705</v>
      </c>
      <c r="Q150" s="620">
        <f t="shared" si="33"/>
        <v>-2.3717672466421948E-2</v>
      </c>
      <c r="R150" s="620">
        <f t="shared" si="34"/>
        <v>0.89609215010600618</v>
      </c>
      <c r="S150" s="621">
        <f t="shared" si="35"/>
        <v>-1.1547365373085627E-2</v>
      </c>
      <c r="T150" s="620">
        <f t="shared" si="36"/>
        <v>0.13917288773350145</v>
      </c>
      <c r="U150" s="622">
        <f t="shared" si="37"/>
        <v>0.86082711226649855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0.72580686981433973</v>
      </c>
      <c r="C151" s="386">
        <f t="shared" si="23"/>
        <v>7.7360575356858474E-2</v>
      </c>
      <c r="D151" s="401">
        <f t="shared" si="24"/>
        <v>1.0865711491170327E-4</v>
      </c>
      <c r="E151" s="386">
        <f t="shared" si="38"/>
        <v>-4.3125699576062942E-4</v>
      </c>
      <c r="F151" s="401">
        <f t="shared" si="21"/>
        <v>-5.4890173512972637E-4</v>
      </c>
      <c r="G151" s="403"/>
      <c r="H151" s="403"/>
      <c r="I151" s="403"/>
      <c r="J151" s="375"/>
      <c r="L151" s="385">
        <v>0.125</v>
      </c>
      <c r="M151" s="401">
        <f t="shared" si="27"/>
        <v>0.19584708017741931</v>
      </c>
      <c r="N151" s="386">
        <f t="shared" si="28"/>
        <v>0.72580686981433973</v>
      </c>
      <c r="O151" s="401">
        <f t="shared" si="29"/>
        <v>7.7360575356858474E-2</v>
      </c>
      <c r="P151" s="386">
        <f t="shared" si="30"/>
        <v>0.69652891205156819</v>
      </c>
      <c r="Q151" s="403">
        <f t="shared" si="33"/>
        <v>-2.5597087638536485E-2</v>
      </c>
      <c r="R151" s="403">
        <f t="shared" si="34"/>
        <v>0.88653849595830703</v>
      </c>
      <c r="S151" s="371">
        <f t="shared" si="35"/>
        <v>-1.0413489926315861E-2</v>
      </c>
      <c r="T151" s="403">
        <f t="shared" si="36"/>
        <v>0.14947208160654535</v>
      </c>
      <c r="U151" s="610">
        <f t="shared" si="37"/>
        <v>0.85052791839345465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0.71758201236645536</v>
      </c>
      <c r="C152" s="386">
        <f t="shared" si="23"/>
        <v>6.9457449999926868E-2</v>
      </c>
      <c r="D152" s="401">
        <f t="shared" si="24"/>
        <v>8.6711984715992507E-5</v>
      </c>
      <c r="E152" s="386">
        <f t="shared" si="38"/>
        <v>-7.4506240367447091E-3</v>
      </c>
      <c r="F152" s="401">
        <f t="shared" si="21"/>
        <v>-9.4831167998916284E-3</v>
      </c>
      <c r="G152" s="403"/>
      <c r="H152" s="403"/>
      <c r="I152" s="403"/>
      <c r="J152" s="375"/>
      <c r="L152" s="385">
        <v>0.15000000000000036</v>
      </c>
      <c r="M152" s="401">
        <f t="shared" si="27"/>
        <v>0.21181129326642528</v>
      </c>
      <c r="N152" s="386">
        <f t="shared" si="28"/>
        <v>0.71758201236645536</v>
      </c>
      <c r="O152" s="401">
        <f t="shared" si="29"/>
        <v>6.9457449999926868E-2</v>
      </c>
      <c r="P152" s="386">
        <f t="shared" si="30"/>
        <v>0.68744019818765434</v>
      </c>
      <c r="Q152" s="403">
        <f t="shared" si="33"/>
        <v>-2.7538205794693824E-2</v>
      </c>
      <c r="R152" s="403">
        <f t="shared" si="34"/>
        <v>0.87497042666542302</v>
      </c>
      <c r="S152" s="371">
        <f t="shared" si="35"/>
        <v>-9.363455100315974E-3</v>
      </c>
      <c r="T152" s="403">
        <f t="shared" si="36"/>
        <v>0.16193123422958677</v>
      </c>
      <c r="U152" s="610">
        <f t="shared" si="37"/>
        <v>0.83806876577041323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0.70796923706980908</v>
      </c>
      <c r="C153" s="386">
        <f t="shared" si="23"/>
        <v>6.2189577734329371E-2</v>
      </c>
      <c r="D153" s="401">
        <f t="shared" si="24"/>
        <v>6.898688304846079E-5</v>
      </c>
      <c r="E153" s="386">
        <f t="shared" si="38"/>
        <v>-1.3686455734720531E-2</v>
      </c>
      <c r="F153" s="401">
        <f t="shared" si="21"/>
        <v>-1.7420052020985979E-2</v>
      </c>
      <c r="G153" s="403"/>
      <c r="H153" s="403"/>
      <c r="I153" s="403"/>
      <c r="J153" s="375"/>
      <c r="L153" s="385">
        <v>0.17500000000000027</v>
      </c>
      <c r="M153" s="401">
        <f t="shared" si="27"/>
        <v>0.22848849221657014</v>
      </c>
      <c r="N153" s="386">
        <f t="shared" si="28"/>
        <v>0.70796923706980908</v>
      </c>
      <c r="O153" s="401">
        <f t="shared" si="29"/>
        <v>6.2189577734329371E-2</v>
      </c>
      <c r="P153" s="386">
        <f t="shared" si="30"/>
        <v>0.67681908412865688</v>
      </c>
      <c r="Q153" s="403">
        <f t="shared" si="33"/>
        <v>-2.9531447725351566E-2</v>
      </c>
      <c r="R153" s="403">
        <f t="shared" si="34"/>
        <v>0.86145192611168275</v>
      </c>
      <c r="S153" s="371">
        <f t="shared" si="35"/>
        <v>-8.3946959814705357E-3</v>
      </c>
      <c r="T153" s="403">
        <f t="shared" si="36"/>
        <v>0.17647421759513937</v>
      </c>
      <c r="U153" s="610">
        <f t="shared" si="37"/>
        <v>0.82352578240486063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0.69702094168293982</v>
      </c>
      <c r="C154" s="386">
        <f t="shared" si="23"/>
        <v>5.5527762530041547E-2</v>
      </c>
      <c r="D154" s="401">
        <f t="shared" si="24"/>
        <v>5.4716556849854214E-5</v>
      </c>
      <c r="E154" s="386">
        <f t="shared" ref="E154:E185" si="41">C154+$B$13*B154+$B$13*D154</f>
        <v>-1.9173481252785451E-2</v>
      </c>
      <c r="F154" s="401">
        <f t="shared" ref="F154:F186" si="42">$B$14*E154</f>
        <v>-2.4403910502527344E-2</v>
      </c>
      <c r="G154" s="403"/>
      <c r="H154" s="403"/>
      <c r="I154" s="403"/>
      <c r="J154" s="375"/>
      <c r="L154" s="385">
        <v>0.20000000000000018</v>
      </c>
      <c r="M154" s="401">
        <f t="shared" si="27"/>
        <v>0.24585032135813911</v>
      </c>
      <c r="N154" s="386">
        <f t="shared" si="28"/>
        <v>0.69702094168293982</v>
      </c>
      <c r="O154" s="401">
        <f t="shared" si="29"/>
        <v>5.5527762530041547E-2</v>
      </c>
      <c r="P154" s="386">
        <f t="shared" si="30"/>
        <v>0.66472413508926043</v>
      </c>
      <c r="Q154" s="403">
        <f t="shared" si="33"/>
        <v>-3.1565413877104681E-2</v>
      </c>
      <c r="R154" s="403">
        <f t="shared" si="34"/>
        <v>0.84605753580777388</v>
      </c>
      <c r="S154" s="371">
        <f t="shared" si="35"/>
        <v>-7.5042043110593428E-3</v>
      </c>
      <c r="T154" s="403">
        <f t="shared" si="36"/>
        <v>0.19301208238039014</v>
      </c>
      <c r="U154" s="610">
        <f t="shared" si="37"/>
        <v>0.80698791761960986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0.68479654646586252</v>
      </c>
      <c r="C155" s="386">
        <f t="shared" ref="C155:C197" si="44">0.5*SIGN(2*A155+$B$6)*ERF((2.563*(ABS(2*A155+$B$6)))/(2*SQRT(2)*$B$7))-0.5*SIGN(2*A155-$B$6)*ERF((2.563*(ABS(2*A155-$B$6)))/(2*SQRT(2)*$B$7))</f>
        <v>4.9441412447085886E-2</v>
      </c>
      <c r="D155" s="401">
        <f t="shared" ref="D155:D197" si="45">0.5*SIGN(2*(A155+$B$6)+$B$6)*ERF((2.563*(ABS(2*(A155+$B$6)+$B$6)))/(2*SQRT(2)*$B$7))-0.5*SIGN(2*(A155+$B$6)-$B$6)*ERF((2.563*(ABS(2*(A155+$B$6)-$B$6)))/(2*SQRT(2)*$B$7))</f>
        <v>4.326475905902516E-5</v>
      </c>
      <c r="E155" s="386">
        <f t="shared" si="41"/>
        <v>-2.3948592046371731E-2</v>
      </c>
      <c r="F155" s="401">
        <f t="shared" si="42"/>
        <v>-3.0481647503438573E-2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0.26386185438814158</v>
      </c>
      <c r="N155" s="386">
        <f t="shared" ref="N155:N218" si="47">0.5*SIGN(2*L155+$B$6)*ERF((2.563*(ABS(2*L155+$B$6)))/(2*SQRT(2)*$B$7))-0.5*SIGN(2*L155-$B$6)*ERF((2.563*(ABS(2*L155-$B$6)))/(2*SQRT(2)*$B$7))</f>
        <v>0.68479654646586252</v>
      </c>
      <c r="O155" s="401">
        <f t="shared" ref="O155:O218" si="48">0.5*SIGN(2*(L155+$B$6)+$B$6)*ERF((2.563*(ABS(2*(L155+$B$6)+$B$6)))/(2*SQRT(2)*$B$7))-0.5*SIGN(2*(L155+$B$6)-$B$6)*ERF((2.563*(ABS(2*(L155+$B$6)-$B$6)))/(2*SQRT(2)*$B$7))</f>
        <v>4.9441412447085886E-2</v>
      </c>
      <c r="P155" s="386">
        <f t="shared" ref="P155:P218" si="49">N155+$B$13*M155+$B$13*O155</f>
        <v>0.65122179251029755</v>
      </c>
      <c r="Q155" s="403">
        <f t="shared" si="33"/>
        <v>-3.3626771772135203E-2</v>
      </c>
      <c r="R155" s="403">
        <f t="shared" si="34"/>
        <v>0.82887182208541033</v>
      </c>
      <c r="S155" s="371">
        <f t="shared" si="35"/>
        <v>-6.6886172346463995E-3</v>
      </c>
      <c r="T155" s="403">
        <f t="shared" si="36"/>
        <v>0.21144356692137134</v>
      </c>
      <c r="U155" s="610">
        <f t="shared" si="37"/>
        <v>0.78855643307862866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0.67136205550808947</v>
      </c>
      <c r="C156" s="386">
        <f t="shared" si="44"/>
        <v>4.3898956689553403E-2</v>
      </c>
      <c r="D156" s="401">
        <f t="shared" si="45"/>
        <v>3.410449366103574E-5</v>
      </c>
      <c r="E156" s="386">
        <f t="shared" si="41"/>
        <v>-2.8050375682474392E-2</v>
      </c>
      <c r="F156" s="401">
        <f t="shared" si="42"/>
        <v>-3.5702377084908733E-2</v>
      </c>
      <c r="G156" s="403"/>
      <c r="H156" s="403"/>
      <c r="I156" s="403"/>
      <c r="J156" s="375"/>
      <c r="L156" s="385">
        <v>0.25</v>
      </c>
      <c r="M156" s="401">
        <f t="shared" si="46"/>
        <v>0.28248155607852443</v>
      </c>
      <c r="N156" s="386">
        <f t="shared" si="47"/>
        <v>0.67136205550808947</v>
      </c>
      <c r="O156" s="401">
        <f t="shared" si="48"/>
        <v>4.3898956689553403E-2</v>
      </c>
      <c r="P156" s="386">
        <f t="shared" si="49"/>
        <v>0.63638589479718799</v>
      </c>
      <c r="Q156" s="403">
        <f t="shared" si="33"/>
        <v>-3.570014958419078E-2</v>
      </c>
      <c r="R156" s="403">
        <f t="shared" si="34"/>
        <v>0.80998876609562875</v>
      </c>
      <c r="S156" s="371">
        <f t="shared" si="35"/>
        <v>-5.9442993309099714E-3</v>
      </c>
      <c r="T156" s="403">
        <f t="shared" si="36"/>
        <v>0.23165568281947202</v>
      </c>
      <c r="U156" s="610">
        <f t="shared" si="37"/>
        <v>0.76834431718052798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0.65678956483184781</v>
      </c>
      <c r="C157" s="386">
        <f t="shared" si="44"/>
        <v>3.886823638425313E-2</v>
      </c>
      <c r="D157" s="401">
        <f t="shared" si="45"/>
        <v>2.6800892199363435E-5</v>
      </c>
      <c r="E157" s="386">
        <f t="shared" si="41"/>
        <v>-3.1518670512479238E-2</v>
      </c>
      <c r="F157" s="401">
        <f t="shared" si="42"/>
        <v>-4.0116805300208461E-2</v>
      </c>
      <c r="G157" s="403"/>
      <c r="H157" s="403"/>
      <c r="I157" s="403"/>
      <c r="J157" s="375"/>
      <c r="L157" s="385">
        <v>0.27500000000000036</v>
      </c>
      <c r="M157" s="401">
        <f t="shared" si="46"/>
        <v>0.30166131885073061</v>
      </c>
      <c r="N157" s="386">
        <f t="shared" si="47"/>
        <v>0.65678956483184781</v>
      </c>
      <c r="O157" s="401">
        <f t="shared" si="48"/>
        <v>3.886823638425313E-2</v>
      </c>
      <c r="P157" s="386">
        <f t="shared" si="49"/>
        <v>0.62029713962638222</v>
      </c>
      <c r="Q157" s="403">
        <f t="shared" si="33"/>
        <v>-3.7768037434134073E-2</v>
      </c>
      <c r="R157" s="403">
        <f t="shared" si="34"/>
        <v>0.78951107943513366</v>
      </c>
      <c r="S157" s="371">
        <f t="shared" si="35"/>
        <v>-5.2674177073411283E-3</v>
      </c>
      <c r="T157" s="403">
        <f t="shared" si="36"/>
        <v>0.25352437570634156</v>
      </c>
      <c r="U157" s="610">
        <f t="shared" si="37"/>
        <v>0.74647562429365844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0.64115671998155399</v>
      </c>
      <c r="C158" s="386">
        <f t="shared" si="44"/>
        <v>3.4316865680749986E-2</v>
      </c>
      <c r="D158" s="401">
        <f t="shared" si="45"/>
        <v>2.0996447070376068E-5</v>
      </c>
      <c r="E158" s="386">
        <f t="shared" si="41"/>
        <v>-3.439414486292159E-2</v>
      </c>
      <c r="F158" s="401">
        <f t="shared" si="42"/>
        <v>-4.3776694590804223E-2</v>
      </c>
      <c r="G158" s="403"/>
      <c r="H158" s="403"/>
      <c r="I158" s="403"/>
      <c r="J158" s="375"/>
      <c r="L158" s="385">
        <v>0.30000000000000027</v>
      </c>
      <c r="M158" s="401">
        <f t="shared" si="46"/>
        <v>0.32134657625453467</v>
      </c>
      <c r="N158" s="386">
        <f t="shared" si="47"/>
        <v>0.64115671998155399</v>
      </c>
      <c r="O158" s="401">
        <f t="shared" si="48"/>
        <v>3.4316865680749986E-2</v>
      </c>
      <c r="P158" s="386">
        <f t="shared" si="49"/>
        <v>0.60304249067718252</v>
      </c>
      <c r="Q158" s="403">
        <f t="shared" si="33"/>
        <v>-3.9810698060546913E-2</v>
      </c>
      <c r="R158" s="403">
        <f t="shared" si="34"/>
        <v>0.76754944903754352</v>
      </c>
      <c r="S158" s="371">
        <f t="shared" si="35"/>
        <v>-4.6540100482119276E-3</v>
      </c>
      <c r="T158" s="403">
        <f t="shared" si="36"/>
        <v>0.27691525907121539</v>
      </c>
      <c r="U158" s="610">
        <f t="shared" si="37"/>
        <v>0.72308474092878461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0.62454612647505625</v>
      </c>
      <c r="C159" s="386">
        <f t="shared" si="44"/>
        <v>3.021256058903693E-2</v>
      </c>
      <c r="D159" s="401">
        <f t="shared" si="45"/>
        <v>1.6398340917100906E-5</v>
      </c>
      <c r="E159" s="386">
        <f t="shared" si="41"/>
        <v>-3.6717903661726982E-2</v>
      </c>
      <c r="F159" s="401">
        <f t="shared" si="42"/>
        <v>-4.6734363102215987E-2</v>
      </c>
      <c r="G159" s="403"/>
      <c r="H159" s="403"/>
      <c r="I159" s="403"/>
      <c r="J159" s="375"/>
      <c r="L159" s="385">
        <v>0.32500000000000018</v>
      </c>
      <c r="M159" s="401">
        <f t="shared" si="46"/>
        <v>0.3414764941025083</v>
      </c>
      <c r="N159" s="386">
        <f t="shared" si="47"/>
        <v>0.62454612647505625</v>
      </c>
      <c r="O159" s="401">
        <f t="shared" si="48"/>
        <v>3.021256058903693E-2</v>
      </c>
      <c r="P159" s="386">
        <f t="shared" si="49"/>
        <v>0.58471453236081961</v>
      </c>
      <c r="Q159" s="403">
        <f t="shared" si="33"/>
        <v>-4.180608861780101E-2</v>
      </c>
      <c r="R159" s="403">
        <f t="shared" si="34"/>
        <v>0.7442217158758051</v>
      </c>
      <c r="S159" s="371">
        <f t="shared" si="35"/>
        <v>-4.1000455941760184E-3</v>
      </c>
      <c r="T159" s="403">
        <f t="shared" si="36"/>
        <v>0.30168441833617188</v>
      </c>
      <c r="U159" s="610">
        <f t="shared" si="37"/>
        <v>0.69831558166382812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0.60704471721065001</v>
      </c>
      <c r="C160" s="386">
        <f t="shared" si="44"/>
        <v>2.6523433773596949E-2</v>
      </c>
      <c r="D160" s="401">
        <f t="shared" si="45"/>
        <v>1.2767627894261224E-5</v>
      </c>
      <c r="E160" s="386">
        <f t="shared" si="41"/>
        <v>-3.8531124693734431E-2</v>
      </c>
      <c r="F160" s="401">
        <f t="shared" si="42"/>
        <v>-4.9042221711876742E-2</v>
      </c>
      <c r="G160" s="403"/>
      <c r="H160" s="403"/>
      <c r="I160" s="403"/>
      <c r="J160" s="375"/>
      <c r="L160" s="385">
        <v>0.35000000000000009</v>
      </c>
      <c r="M160" s="401">
        <f t="shared" si="46"/>
        <v>0.36198423869140772</v>
      </c>
      <c r="N160" s="386">
        <f t="shared" si="47"/>
        <v>0.60704471721065001</v>
      </c>
      <c r="O160" s="401">
        <f t="shared" si="48"/>
        <v>2.6523433773596949E-2</v>
      </c>
      <c r="P160" s="386">
        <f t="shared" si="49"/>
        <v>0.56541077689261987</v>
      </c>
      <c r="Q160" s="403">
        <f t="shared" si="33"/>
        <v>-4.3729795454716218E-2</v>
      </c>
      <c r="R160" s="403">
        <f t="shared" si="34"/>
        <v>0.71965199300713301</v>
      </c>
      <c r="S160" s="371">
        <f t="shared" si="35"/>
        <v>-3.6014791213852819E-3</v>
      </c>
      <c r="T160" s="403">
        <f t="shared" si="36"/>
        <v>0.32767928156896853</v>
      </c>
      <c r="U160" s="610">
        <f t="shared" si="37"/>
        <v>0.67232071843103147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0.58874308167617884</v>
      </c>
      <c r="C161" s="386">
        <f t="shared" si="44"/>
        <v>2.3218254290221119E-2</v>
      </c>
      <c r="D161" s="401">
        <f t="shared" si="45"/>
        <v>9.9100406105723238E-6</v>
      </c>
      <c r="E161" s="386">
        <f t="shared" si="41"/>
        <v>-3.9874725994245463E-2</v>
      </c>
      <c r="F161" s="401">
        <f t="shared" si="42"/>
        <v>-5.0752350689314635E-2</v>
      </c>
      <c r="G161" s="403"/>
      <c r="H161" s="403"/>
      <c r="I161" s="403"/>
      <c r="J161" s="375"/>
      <c r="L161" s="385">
        <v>0.375</v>
      </c>
      <c r="M161" s="401">
        <f t="shared" si="46"/>
        <v>0.38279732022221985</v>
      </c>
      <c r="N161" s="386">
        <f t="shared" si="47"/>
        <v>0.58874308167617884</v>
      </c>
      <c r="O161" s="401">
        <f t="shared" si="48"/>
        <v>2.3218254290221119E-2</v>
      </c>
      <c r="P161" s="386">
        <f t="shared" si="49"/>
        <v>0.54523292886455221</v>
      </c>
      <c r="Q161" s="403">
        <f t="shared" si="33"/>
        <v>-4.5554983829762828E-2</v>
      </c>
      <c r="R161" s="403">
        <f t="shared" si="34"/>
        <v>0.69396972952464597</v>
      </c>
      <c r="S161" s="371">
        <f t="shared" si="35"/>
        <v>-3.1542980697561529E-3</v>
      </c>
      <c r="T161" s="403">
        <f t="shared" si="36"/>
        <v>0.35473955237487309</v>
      </c>
      <c r="U161" s="610">
        <f t="shared" si="37"/>
        <v>0.64526044762512691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0.56973476256857869</v>
      </c>
      <c r="C162" s="386">
        <f t="shared" si="44"/>
        <v>2.0266671969330408E-2</v>
      </c>
      <c r="D162" s="401">
        <f t="shared" si="45"/>
        <v>7.6682154293017391E-6</v>
      </c>
      <c r="E162" s="386">
        <f t="shared" si="41"/>
        <v>-4.0789065255646809E-2</v>
      </c>
      <c r="F162" s="401">
        <f t="shared" si="42"/>
        <v>-5.1916117102414179E-2</v>
      </c>
      <c r="G162" s="403"/>
      <c r="H162" s="403"/>
      <c r="I162" s="403"/>
      <c r="J162" s="375"/>
      <c r="L162" s="385">
        <v>0.40000000000000036</v>
      </c>
      <c r="M162" s="401">
        <f t="shared" si="46"/>
        <v>0.40383800824579819</v>
      </c>
      <c r="N162" s="386">
        <f t="shared" si="47"/>
        <v>0.56973476256857869</v>
      </c>
      <c r="O162" s="401">
        <f t="shared" si="48"/>
        <v>2.0266671969330408E-2</v>
      </c>
      <c r="P162" s="386">
        <f t="shared" si="49"/>
        <v>0.52428611329830088</v>
      </c>
      <c r="Q162" s="403">
        <f t="shared" si="33"/>
        <v>-4.7252364620968032E-2</v>
      </c>
      <c r="R162" s="403">
        <f t="shared" si="34"/>
        <v>0.66730872802720109</v>
      </c>
      <c r="S162" s="371">
        <f t="shared" si="35"/>
        <v>-2.754563043845189E-3</v>
      </c>
      <c r="T162" s="403">
        <f t="shared" si="36"/>
        <v>0.38269819963761209</v>
      </c>
      <c r="U162" s="610">
        <f t="shared" si="37"/>
        <v>0.61730180036238791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0.55011552617701343</v>
      </c>
      <c r="C163" s="386">
        <f t="shared" si="44"/>
        <v>1.7639406804120406E-2</v>
      </c>
      <c r="D163" s="401">
        <f t="shared" si="45"/>
        <v>5.9151479124275319E-6</v>
      </c>
      <c r="E163" s="386">
        <f t="shared" si="41"/>
        <v>-4.1313671549444923E-2</v>
      </c>
      <c r="F163" s="401">
        <f t="shared" si="42"/>
        <v>-5.258383335457114E-2</v>
      </c>
      <c r="G163" s="403"/>
      <c r="H163" s="403"/>
      <c r="I163" s="403"/>
      <c r="J163" s="375"/>
      <c r="L163" s="385">
        <v>0.42500000000000027</v>
      </c>
      <c r="M163" s="401">
        <f t="shared" si="46"/>
        <v>0.42502381474434103</v>
      </c>
      <c r="N163" s="386">
        <f t="shared" si="47"/>
        <v>0.55011552617701343</v>
      </c>
      <c r="O163" s="401">
        <f t="shared" si="48"/>
        <v>1.7639406804120406E-2</v>
      </c>
      <c r="P163" s="386">
        <f t="shared" si="49"/>
        <v>0.50267807396403108</v>
      </c>
      <c r="Q163" s="403">
        <f t="shared" si="33"/>
        <v>-4.8790180186317478E-2</v>
      </c>
      <c r="R163" s="403">
        <f t="shared" si="34"/>
        <v>0.63980612424355054</v>
      </c>
      <c r="S163" s="371">
        <f t="shared" si="35"/>
        <v>-2.3984419747623393E-3</v>
      </c>
      <c r="T163" s="403">
        <f t="shared" si="36"/>
        <v>0.41138249791752923</v>
      </c>
      <c r="U163" s="610">
        <f t="shared" si="37"/>
        <v>0.58861750208247077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0.52998261358163523</v>
      </c>
      <c r="C164" s="386">
        <f t="shared" si="44"/>
        <v>1.5308404283952415E-2</v>
      </c>
      <c r="D164" s="401">
        <f t="shared" si="45"/>
        <v>4.5487090437057454E-6</v>
      </c>
      <c r="E164" s="386">
        <f t="shared" si="41"/>
        <v>-4.1487009160861558E-2</v>
      </c>
      <c r="F164" s="401">
        <f t="shared" si="42"/>
        <v>-5.2804456594553649E-2</v>
      </c>
      <c r="G164" s="403"/>
      <c r="H164" s="403"/>
      <c r="I164" s="403"/>
      <c r="J164" s="375"/>
      <c r="L164" s="385">
        <v>0.45000000000000018</v>
      </c>
      <c r="M164" s="401">
        <f t="shared" si="46"/>
        <v>0.44626803934169462</v>
      </c>
      <c r="N164" s="386">
        <f t="shared" si="47"/>
        <v>0.52998261358163523</v>
      </c>
      <c r="O164" s="401">
        <f t="shared" si="48"/>
        <v>1.5308404283952415E-2</v>
      </c>
      <c r="P164" s="386">
        <f t="shared" si="49"/>
        <v>0.48051834950625888</v>
      </c>
      <c r="Q164" s="403">
        <f t="shared" si="33"/>
        <v>-5.0134211618301269E-2</v>
      </c>
      <c r="R164" s="403">
        <f t="shared" si="34"/>
        <v>0.6116013384094926</v>
      </c>
      <c r="S164" s="371">
        <f t="shared" si="35"/>
        <v>-2.0822382869563143E-3</v>
      </c>
      <c r="T164" s="403">
        <f t="shared" si="36"/>
        <v>0.44061511149576493</v>
      </c>
      <c r="U164" s="610">
        <f t="shared" si="37"/>
        <v>0.55938488850423507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0.50943398034396548</v>
      </c>
      <c r="C165" s="386">
        <f t="shared" si="44"/>
        <v>1.3246958116335417E-2</v>
      </c>
      <c r="D165" s="401">
        <f t="shared" si="45"/>
        <v>3.4870710812762162E-6</v>
      </c>
      <c r="E165" s="386">
        <f t="shared" si="41"/>
        <v>-4.1346272899036661E-2</v>
      </c>
      <c r="F165" s="401">
        <f t="shared" si="42"/>
        <v>-5.2625328188357925E-2</v>
      </c>
      <c r="G165" s="403"/>
      <c r="H165" s="403"/>
      <c r="I165" s="403"/>
      <c r="J165" s="375"/>
      <c r="L165" s="385">
        <v>0.47500000000000009</v>
      </c>
      <c r="M165" s="401">
        <f t="shared" si="46"/>
        <v>0.4674803701455516</v>
      </c>
      <c r="N165" s="386">
        <f t="shared" si="47"/>
        <v>0.50943398034396548</v>
      </c>
      <c r="O165" s="401">
        <f t="shared" si="48"/>
        <v>1.3246958116335417E-2</v>
      </c>
      <c r="P165" s="386">
        <f t="shared" si="49"/>
        <v>0.45791743559437798</v>
      </c>
      <c r="Q165" s="403">
        <f t="shared" si="33"/>
        <v>-5.1247809707921796E-2</v>
      </c>
      <c r="R165" s="403">
        <f t="shared" si="34"/>
        <v>0.58283500885727624</v>
      </c>
      <c r="S165" s="371">
        <f t="shared" si="35"/>
        <v>-1.8024134591200522E-3</v>
      </c>
      <c r="T165" s="403">
        <f t="shared" si="36"/>
        <v>0.47021521430976554</v>
      </c>
      <c r="U165" s="610">
        <f t="shared" si="37"/>
        <v>0.52978478569023446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0.48856753288579818</v>
      </c>
      <c r="C166" s="386">
        <f t="shared" si="44"/>
        <v>1.142980220067974E-2</v>
      </c>
      <c r="D166" s="401">
        <f t="shared" si="45"/>
        <v>2.6649091882102738E-6</v>
      </c>
      <c r="E166" s="386">
        <f t="shared" si="41"/>
        <v>-4.0927213883724424E-2</v>
      </c>
      <c r="F166" s="401">
        <f t="shared" si="42"/>
        <v>-5.2091951981391264E-2</v>
      </c>
      <c r="G166" s="403"/>
      <c r="H166" s="403"/>
      <c r="I166" s="403"/>
      <c r="J166" s="375"/>
      <c r="L166" s="385">
        <v>0.5</v>
      </c>
      <c r="M166" s="401">
        <f t="shared" si="46"/>
        <v>0.48856753288579818</v>
      </c>
      <c r="N166" s="386">
        <f t="shared" si="47"/>
        <v>0.48856753288579818</v>
      </c>
      <c r="O166" s="401">
        <f t="shared" si="48"/>
        <v>1.142980220067974E-2</v>
      </c>
      <c r="P166" s="386">
        <f t="shared" si="49"/>
        <v>0.43498594188120954</v>
      </c>
      <c r="Q166" s="403">
        <f t="shared" si="33"/>
        <v>-5.2091951981391257E-2</v>
      </c>
      <c r="R166" s="403">
        <f t="shared" si="34"/>
        <v>0.55364791899668397</v>
      </c>
      <c r="S166" s="371">
        <f t="shared" si="35"/>
        <v>-1.5556044037137915E-3</v>
      </c>
      <c r="T166" s="403">
        <f t="shared" si="36"/>
        <v>0.49999963738842113</v>
      </c>
      <c r="U166" s="610">
        <f t="shared" si="37"/>
        <v>0.50000036261157887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0.46748037014555127</v>
      </c>
      <c r="C167" s="386">
        <f t="shared" si="44"/>
        <v>9.8331740525424705E-3</v>
      </c>
      <c r="D167" s="401">
        <f t="shared" si="45"/>
        <v>2.0302611807854198E-6</v>
      </c>
      <c r="E167" s="386">
        <f t="shared" si="41"/>
        <v>-4.026399451757514E-2</v>
      </c>
      <c r="F167" s="401">
        <f t="shared" si="42"/>
        <v>-5.1247809707921824E-2</v>
      </c>
      <c r="G167" s="403"/>
      <c r="H167" s="403"/>
      <c r="I167" s="403"/>
      <c r="J167" s="375"/>
      <c r="L167" s="385">
        <v>0.52500000000000036</v>
      </c>
      <c r="M167" s="401">
        <f t="shared" si="46"/>
        <v>0.50943398034396592</v>
      </c>
      <c r="N167" s="386">
        <f t="shared" si="47"/>
        <v>0.46748037014555127</v>
      </c>
      <c r="O167" s="401">
        <f t="shared" si="48"/>
        <v>9.8331740525424705E-3</v>
      </c>
      <c r="P167" s="386">
        <f t="shared" si="49"/>
        <v>0.41183375298072555</v>
      </c>
      <c r="Q167" s="403">
        <f t="shared" si="33"/>
        <v>-5.2625328188357953E-2</v>
      </c>
      <c r="R167" s="403">
        <f t="shared" si="34"/>
        <v>0.52417992941169733</v>
      </c>
      <c r="S167" s="371">
        <f t="shared" si="35"/>
        <v>-1.3386361147611418E-3</v>
      </c>
      <c r="T167" s="403">
        <f t="shared" si="36"/>
        <v>0.52978403489142178</v>
      </c>
      <c r="U167" s="610">
        <f t="shared" si="37"/>
        <v>0.47021596510857822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0.44626803934169418</v>
      </c>
      <c r="C168" s="386">
        <f t="shared" si="44"/>
        <v>8.4348521295243284E-3</v>
      </c>
      <c r="D168" s="401">
        <f t="shared" si="45"/>
        <v>1.5419426850904472E-6</v>
      </c>
      <c r="E168" s="386">
        <f t="shared" si="41"/>
        <v>-3.938907112805249E-2</v>
      </c>
      <c r="F168" s="401">
        <f t="shared" si="42"/>
        <v>-5.0134211618301207E-2</v>
      </c>
      <c r="G168" s="403"/>
      <c r="H168" s="403"/>
      <c r="I168" s="403"/>
      <c r="J168" s="375"/>
      <c r="L168" s="385">
        <v>0.55000000000000027</v>
      </c>
      <c r="M168" s="401">
        <f t="shared" si="46"/>
        <v>0.52998261358163568</v>
      </c>
      <c r="N168" s="386">
        <f t="shared" si="47"/>
        <v>0.44626803934169418</v>
      </c>
      <c r="O168" s="401">
        <f t="shared" si="48"/>
        <v>8.4348521295243284E-3</v>
      </c>
      <c r="P168" s="386">
        <f t="shared" si="49"/>
        <v>0.38856920294195046</v>
      </c>
      <c r="Q168" s="403">
        <f t="shared" si="33"/>
        <v>-5.2804456594553698E-2</v>
      </c>
      <c r="R168" s="403">
        <f t="shared" si="34"/>
        <v>0.4945689271350317</v>
      </c>
      <c r="S168" s="371">
        <f t="shared" si="35"/>
        <v>-1.1485300489776252E-3</v>
      </c>
      <c r="T168" s="403">
        <f t="shared" si="36"/>
        <v>0.55938405950849956</v>
      </c>
      <c r="U168" s="610">
        <f t="shared" si="37"/>
        <v>0.44061594049150044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0.4250238147443407</v>
      </c>
      <c r="C169" s="386">
        <f t="shared" si="44"/>
        <v>7.2141696826350521E-3</v>
      </c>
      <c r="D169" s="401">
        <f t="shared" si="45"/>
        <v>1.1674286437002301E-6</v>
      </c>
      <c r="E169" s="386">
        <f t="shared" si="41"/>
        <v>-3.8333102599499409E-2</v>
      </c>
      <c r="F169" s="401">
        <f t="shared" si="42"/>
        <v>-4.8790180186317457E-2</v>
      </c>
      <c r="G169" s="403"/>
      <c r="H169" s="403"/>
      <c r="I169" s="403"/>
      <c r="J169" s="375"/>
      <c r="L169" s="385">
        <v>0.57500000000000018</v>
      </c>
      <c r="M169" s="401">
        <f t="shared" si="46"/>
        <v>0.55011552617701387</v>
      </c>
      <c r="N169" s="386">
        <f t="shared" si="47"/>
        <v>0.4250238147443407</v>
      </c>
      <c r="O169" s="401">
        <f t="shared" si="48"/>
        <v>7.2141696826350521E-3</v>
      </c>
      <c r="P169" s="386">
        <f t="shared" si="49"/>
        <v>0.36529827278100491</v>
      </c>
      <c r="Q169" s="403">
        <f t="shared" si="33"/>
        <v>-5.2583833354571133E-2</v>
      </c>
      <c r="R169" s="403">
        <f t="shared" si="34"/>
        <v>0.46494980427095728</v>
      </c>
      <c r="S169" s="371">
        <f t="shared" si="35"/>
        <v>-9.8250871146571554E-4</v>
      </c>
      <c r="T169" s="403">
        <f t="shared" si="36"/>
        <v>0.58861653779507961</v>
      </c>
      <c r="U169" s="610">
        <f t="shared" si="37"/>
        <v>0.41138346220492039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0.4038380082457978</v>
      </c>
      <c r="C170" s="386">
        <f t="shared" si="44"/>
        <v>6.1520078549223145E-3</v>
      </c>
      <c r="D170" s="401">
        <f t="shared" si="45"/>
        <v>8.8112444607268969E-7</v>
      </c>
      <c r="E170" s="386">
        <f t="shared" si="41"/>
        <v>-3.7124883207389513E-2</v>
      </c>
      <c r="F170" s="401">
        <f t="shared" si="42"/>
        <v>-4.7252364620968081E-2</v>
      </c>
      <c r="G170" s="403"/>
      <c r="H170" s="403"/>
      <c r="I170" s="403"/>
      <c r="J170" s="375"/>
      <c r="L170" s="385">
        <v>0.60000000000000009</v>
      </c>
      <c r="M170" s="401">
        <f t="shared" si="46"/>
        <v>0.56973476256857902</v>
      </c>
      <c r="N170" s="386">
        <f t="shared" si="47"/>
        <v>0.4038380082457978</v>
      </c>
      <c r="O170" s="401">
        <f t="shared" si="48"/>
        <v>6.1520078549223145E-3</v>
      </c>
      <c r="P170" s="386">
        <f t="shared" si="49"/>
        <v>0.34212382052428009</v>
      </c>
      <c r="Q170" s="403">
        <f t="shared" si="33"/>
        <v>-5.1916117102414137E-2</v>
      </c>
      <c r="R170" s="403">
        <f t="shared" si="34"/>
        <v>0.43545347799812434</v>
      </c>
      <c r="S170" s="371">
        <f t="shared" si="35"/>
        <v>-8.3799691487891354E-4</v>
      </c>
      <c r="T170" s="403">
        <f t="shared" si="36"/>
        <v>0.61730063601916862</v>
      </c>
      <c r="U170" s="610">
        <f t="shared" si="37"/>
        <v>0.38269936398083138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0.38279732022221985</v>
      </c>
      <c r="C171" s="386">
        <f t="shared" si="44"/>
        <v>5.2307707789758795E-3</v>
      </c>
      <c r="D171" s="401">
        <f t="shared" si="45"/>
        <v>6.6296098899520928E-7</v>
      </c>
      <c r="E171" s="386">
        <f t="shared" si="41"/>
        <v>-3.5791297806162872E-2</v>
      </c>
      <c r="F171" s="401">
        <f t="shared" si="42"/>
        <v>-4.5554983829762828E-2</v>
      </c>
      <c r="G171" s="403"/>
      <c r="H171" s="403"/>
      <c r="I171" s="403"/>
      <c r="J171" s="375"/>
      <c r="L171" s="385">
        <v>0.625</v>
      </c>
      <c r="M171" s="401">
        <f t="shared" si="46"/>
        <v>0.58874308167617884</v>
      </c>
      <c r="N171" s="386">
        <f t="shared" si="47"/>
        <v>0.38279732022221985</v>
      </c>
      <c r="O171" s="401">
        <f t="shared" si="48"/>
        <v>5.2307707789758795E-3</v>
      </c>
      <c r="P171" s="386">
        <f t="shared" si="49"/>
        <v>0.31914485290623418</v>
      </c>
      <c r="Q171" s="403">
        <f t="shared" ref="Q171:Q186" si="52">$B$14*P91</f>
        <v>-5.0752350689314635E-2</v>
      </c>
      <c r="R171" s="403">
        <f t="shared" ref="R171:R186" si="53">$B$14*P171</f>
        <v>0.40620596359018141</v>
      </c>
      <c r="S171" s="371">
        <f t="shared" ref="S171:S186" si="54">$B$14*P251</f>
        <v>-7.1262017098195274E-4</v>
      </c>
      <c r="T171" s="403">
        <f t="shared" ref="T171:T186" si="55">1-(Q171+R171+S171)</f>
        <v>0.6452590072701152</v>
      </c>
      <c r="U171" s="610">
        <f t="shared" ref="U171:U186" si="56">1-T171</f>
        <v>0.3547409927298848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0.36198423869140739</v>
      </c>
      <c r="C172" s="386">
        <f t="shared" si="44"/>
        <v>4.434345394154604E-3</v>
      </c>
      <c r="D172" s="401">
        <f t="shared" si="45"/>
        <v>4.9725775647102566E-7</v>
      </c>
      <c r="E172" s="386">
        <f t="shared" si="41"/>
        <v>-3.4357297501657023E-2</v>
      </c>
      <c r="F172" s="401">
        <f t="shared" si="42"/>
        <v>-4.3729795454716246E-2</v>
      </c>
      <c r="G172" s="403"/>
      <c r="H172" s="403"/>
      <c r="I172" s="403"/>
      <c r="J172" s="375"/>
      <c r="L172" s="385">
        <v>0.65000000000000036</v>
      </c>
      <c r="M172" s="401">
        <f t="shared" si="46"/>
        <v>0.60704471721065023</v>
      </c>
      <c r="N172" s="386">
        <f t="shared" si="47"/>
        <v>0.36198423869140739</v>
      </c>
      <c r="O172" s="401">
        <f t="shared" si="48"/>
        <v>4.434345394154604E-3</v>
      </c>
      <c r="P172" s="386">
        <f t="shared" si="49"/>
        <v>0.29645584735569525</v>
      </c>
      <c r="Q172" s="403">
        <f t="shared" si="52"/>
        <v>-4.9042221711876763E-2</v>
      </c>
      <c r="R172" s="403">
        <f t="shared" si="53"/>
        <v>0.37732751144335186</v>
      </c>
      <c r="S172" s="371">
        <f t="shared" si="54"/>
        <v>-6.0420065688642898E-4</v>
      </c>
      <c r="T172" s="403">
        <f t="shared" si="55"/>
        <v>0.67231891092541129</v>
      </c>
      <c r="U172" s="610">
        <f t="shared" si="56"/>
        <v>0.32768108907458871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0.34147649410250791</v>
      </c>
      <c r="C173" s="386">
        <f t="shared" si="44"/>
        <v>3.7480486213177233E-3</v>
      </c>
      <c r="D173" s="401">
        <f t="shared" si="45"/>
        <v>3.718066090008243E-7</v>
      </c>
      <c r="E173" s="386">
        <f t="shared" si="41"/>
        <v>-3.2845893951409182E-2</v>
      </c>
      <c r="F173" s="401">
        <f t="shared" si="42"/>
        <v>-4.1806088617800954E-2</v>
      </c>
      <c r="G173" s="403"/>
      <c r="H173" s="403"/>
      <c r="I173" s="403"/>
      <c r="J173" s="375"/>
      <c r="L173" s="385">
        <v>0.67500000000000027</v>
      </c>
      <c r="M173" s="401">
        <f t="shared" si="46"/>
        <v>0.62454612647505658</v>
      </c>
      <c r="N173" s="386">
        <f t="shared" si="47"/>
        <v>0.34147649410250791</v>
      </c>
      <c r="O173" s="401">
        <f t="shared" si="48"/>
        <v>3.7480486213177233E-3</v>
      </c>
      <c r="P173" s="386">
        <f t="shared" si="49"/>
        <v>0.27414613220216549</v>
      </c>
      <c r="Q173" s="403">
        <f t="shared" si="52"/>
        <v>-4.6734363102216014E-2</v>
      </c>
      <c r="R173" s="403">
        <f t="shared" si="53"/>
        <v>0.34893181820613528</v>
      </c>
      <c r="S173" s="371">
        <f t="shared" si="54"/>
        <v>-5.1075117596438709E-4</v>
      </c>
      <c r="T173" s="403">
        <f t="shared" si="55"/>
        <v>0.69831329607204506</v>
      </c>
      <c r="U173" s="610">
        <f t="shared" si="56"/>
        <v>0.30168670392795494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0.32134657625453422</v>
      </c>
      <c r="C174" s="386">
        <f t="shared" si="44"/>
        <v>3.1585644061078999E-3</v>
      </c>
      <c r="D174" s="401">
        <f t="shared" si="45"/>
        <v>2.7713647765548188E-7</v>
      </c>
      <c r="E174" s="386">
        <f t="shared" si="41"/>
        <v>-3.1278170473750394E-2</v>
      </c>
      <c r="F174" s="401">
        <f t="shared" si="42"/>
        <v>-3.9810698060546892E-2</v>
      </c>
      <c r="G174" s="403"/>
      <c r="H174" s="403"/>
      <c r="I174" s="403"/>
      <c r="J174" s="375"/>
      <c r="L174" s="385">
        <v>0.70000000000000018</v>
      </c>
      <c r="M174" s="401">
        <f t="shared" si="46"/>
        <v>0.64115671998155443</v>
      </c>
      <c r="N174" s="386">
        <f t="shared" si="47"/>
        <v>0.32134657625453422</v>
      </c>
      <c r="O174" s="401">
        <f t="shared" si="48"/>
        <v>3.1585644061078999E-3</v>
      </c>
      <c r="P174" s="386">
        <f t="shared" si="49"/>
        <v>0.25229933215253536</v>
      </c>
      <c r="Q174" s="403">
        <f t="shared" si="52"/>
        <v>-4.3776694590804209E-2</v>
      </c>
      <c r="R174" s="403">
        <f t="shared" si="53"/>
        <v>0.32112532098485835</v>
      </c>
      <c r="S174" s="371">
        <f t="shared" si="54"/>
        <v>-4.3046750660344964E-4</v>
      </c>
      <c r="T174" s="403">
        <f t="shared" si="55"/>
        <v>0.72308184111254925</v>
      </c>
      <c r="U174" s="610">
        <f t="shared" si="56"/>
        <v>0.27691815888745075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0.30166131885073033</v>
      </c>
      <c r="C175" s="386">
        <f t="shared" si="44"/>
        <v>2.6538729801463545E-3</v>
      </c>
      <c r="D175" s="401">
        <f t="shared" si="45"/>
        <v>2.0592565436183818E-7</v>
      </c>
      <c r="E175" s="386">
        <f t="shared" si="41"/>
        <v>-2.9673308202915839E-2</v>
      </c>
      <c r="F175" s="401">
        <f t="shared" si="42"/>
        <v>-3.7768037434134066E-2</v>
      </c>
      <c r="G175" s="403"/>
      <c r="H175" s="403"/>
      <c r="I175" s="403"/>
      <c r="J175" s="375"/>
      <c r="L175" s="385">
        <v>0.72500000000000009</v>
      </c>
      <c r="M175" s="401">
        <f t="shared" si="46"/>
        <v>0.65678956483184814</v>
      </c>
      <c r="N175" s="386">
        <f t="shared" si="47"/>
        <v>0.30166131885073033</v>
      </c>
      <c r="O175" s="401">
        <f t="shared" si="48"/>
        <v>2.6538729801463545E-3</v>
      </c>
      <c r="P175" s="386">
        <f t="shared" si="49"/>
        <v>0.23099288504919632</v>
      </c>
      <c r="Q175" s="403">
        <f t="shared" si="52"/>
        <v>-4.0116805300208357E-2</v>
      </c>
      <c r="R175" s="403">
        <f t="shared" si="53"/>
        <v>0.29400658227583126</v>
      </c>
      <c r="S175" s="371">
        <f t="shared" si="54"/>
        <v>-3.6171950164516636E-4</v>
      </c>
      <c r="T175" s="403">
        <f t="shared" si="55"/>
        <v>0.74647194252602223</v>
      </c>
      <c r="U175" s="610">
        <f t="shared" si="56"/>
        <v>0.25352805747397777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0.28248155607852443</v>
      </c>
      <c r="C176" s="386">
        <f t="shared" si="44"/>
        <v>2.2231745013340243E-3</v>
      </c>
      <c r="D176" s="401">
        <f t="shared" si="45"/>
        <v>1.525339580199514E-7</v>
      </c>
      <c r="E176" s="386">
        <f t="shared" si="41"/>
        <v>-2.8048625596427654E-2</v>
      </c>
      <c r="F176" s="401">
        <f t="shared" si="42"/>
        <v>-3.5700149584190773E-2</v>
      </c>
      <c r="G176" s="403"/>
      <c r="H176" s="403"/>
      <c r="I176" s="403"/>
      <c r="J176" s="375"/>
      <c r="L176" s="385">
        <v>0.75</v>
      </c>
      <c r="M176" s="401">
        <f t="shared" si="46"/>
        <v>0.67136205550808947</v>
      </c>
      <c r="N176" s="386">
        <f t="shared" si="47"/>
        <v>0.28248155607852443</v>
      </c>
      <c r="O176" s="401">
        <f t="shared" si="48"/>
        <v>2.2231745013340243E-3</v>
      </c>
      <c r="P176" s="386">
        <f t="shared" si="49"/>
        <v>0.21029763474851496</v>
      </c>
      <c r="Q176" s="403">
        <f t="shared" si="52"/>
        <v>-3.5702377084908733E-2</v>
      </c>
      <c r="R176" s="403">
        <f t="shared" si="53"/>
        <v>0.26766577178311701</v>
      </c>
      <c r="S176" s="371">
        <f t="shared" si="54"/>
        <v>-3.0304126857037394E-4</v>
      </c>
      <c r="T176" s="403">
        <f t="shared" si="55"/>
        <v>0.76833964657036202</v>
      </c>
      <c r="U176" s="610">
        <f t="shared" si="56"/>
        <v>0.23166035342963798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0.26386185438814125</v>
      </c>
      <c r="C177" s="386">
        <f t="shared" si="44"/>
        <v>1.8568090278787142E-3</v>
      </c>
      <c r="D177" s="401">
        <f t="shared" si="45"/>
        <v>1.1263182425613749E-7</v>
      </c>
      <c r="E177" s="386">
        <f t="shared" si="41"/>
        <v>-2.6419629677709111E-2</v>
      </c>
      <c r="F177" s="401">
        <f t="shared" si="42"/>
        <v>-3.3626771772135161E-2</v>
      </c>
      <c r="G177" s="403"/>
      <c r="H177" s="403"/>
      <c r="I177" s="403"/>
      <c r="J177" s="375"/>
      <c r="L177" s="385">
        <v>0.77500000000000036</v>
      </c>
      <c r="M177" s="401">
        <f t="shared" si="46"/>
        <v>0.68479654646586274</v>
      </c>
      <c r="N177" s="386">
        <f t="shared" si="47"/>
        <v>0.26386185438814125</v>
      </c>
      <c r="O177" s="401">
        <f t="shared" si="48"/>
        <v>1.8568090278787142E-3</v>
      </c>
      <c r="P177" s="386">
        <f t="shared" si="49"/>
        <v>0.19027750368429069</v>
      </c>
      <c r="Q177" s="403">
        <f t="shared" si="52"/>
        <v>-3.04816475034385E-2</v>
      </c>
      <c r="R177" s="403">
        <f t="shared" si="53"/>
        <v>0.2421842496589478</v>
      </c>
      <c r="S177" s="371">
        <f t="shared" si="54"/>
        <v>-2.5312072625018208E-4</v>
      </c>
      <c r="T177" s="403">
        <f t="shared" si="55"/>
        <v>0.78855051857074088</v>
      </c>
      <c r="U177" s="610">
        <f t="shared" si="56"/>
        <v>0.21144948142925912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0.24585032135813883</v>
      </c>
      <c r="C178" s="386">
        <f t="shared" si="44"/>
        <v>1.5461745631165646E-3</v>
      </c>
      <c r="D178" s="401">
        <f t="shared" si="45"/>
        <v>8.2907416709687709E-8</v>
      </c>
      <c r="E178" s="386">
        <f t="shared" si="41"/>
        <v>-2.4800077477189621E-2</v>
      </c>
      <c r="F178" s="401">
        <f t="shared" si="42"/>
        <v>-3.1565413877104646E-2</v>
      </c>
      <c r="G178" s="403"/>
      <c r="H178" s="403"/>
      <c r="I178" s="403"/>
      <c r="J178" s="375"/>
      <c r="L178" s="385">
        <v>0.80000000000000027</v>
      </c>
      <c r="M178" s="401">
        <f t="shared" si="46"/>
        <v>0.69702094168294004</v>
      </c>
      <c r="N178" s="386">
        <f t="shared" si="47"/>
        <v>0.24585032135813883</v>
      </c>
      <c r="O178" s="401">
        <f t="shared" si="48"/>
        <v>1.5461745631165646E-3</v>
      </c>
      <c r="P178" s="386">
        <f t="shared" si="49"/>
        <v>0.17098924733765966</v>
      </c>
      <c r="Q178" s="403">
        <f t="shared" si="52"/>
        <v>-2.4403910502527361E-2</v>
      </c>
      <c r="R178" s="403">
        <f t="shared" si="53"/>
        <v>0.21763425399425307</v>
      </c>
      <c r="S178" s="371">
        <f t="shared" si="54"/>
        <v>-2.1078879925275266E-4</v>
      </c>
      <c r="T178" s="403">
        <f t="shared" si="55"/>
        <v>0.80698044530752711</v>
      </c>
      <c r="U178" s="610">
        <f t="shared" si="56"/>
        <v>0.19301955469247289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0.22848849221656986</v>
      </c>
      <c r="C179" s="386">
        <f t="shared" si="44"/>
        <v>1.2836446863582762E-3</v>
      </c>
      <c r="D179" s="401">
        <f t="shared" si="45"/>
        <v>6.0836265691754932E-8</v>
      </c>
      <c r="E179" s="386">
        <f t="shared" si="41"/>
        <v>-2.320204621595387E-2</v>
      </c>
      <c r="F179" s="401">
        <f t="shared" si="42"/>
        <v>-2.9531447725351549E-2</v>
      </c>
      <c r="G179" s="403"/>
      <c r="H179" s="403"/>
      <c r="I179" s="403"/>
      <c r="J179" s="375"/>
      <c r="L179" s="385">
        <v>0.82500000000000018</v>
      </c>
      <c r="M179" s="401">
        <f t="shared" si="46"/>
        <v>0.70796923706980919</v>
      </c>
      <c r="N179" s="386">
        <f t="shared" si="47"/>
        <v>0.22848849221656986</v>
      </c>
      <c r="O179" s="401">
        <f t="shared" si="48"/>
        <v>1.2836446863582762E-3</v>
      </c>
      <c r="P179" s="386">
        <f t="shared" si="49"/>
        <v>0.15248229145849584</v>
      </c>
      <c r="Q179" s="403">
        <f t="shared" si="52"/>
        <v>-1.7420052020985781E-2</v>
      </c>
      <c r="R179" s="403">
        <f t="shared" si="53"/>
        <v>0.1940786936348779</v>
      </c>
      <c r="S179" s="371">
        <f t="shared" si="54"/>
        <v>-1.7500847610049295E-4</v>
      </c>
      <c r="T179" s="403">
        <f t="shared" si="55"/>
        <v>0.82351636686220842</v>
      </c>
      <c r="U179" s="610">
        <f t="shared" si="56"/>
        <v>0.17648363313779158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0.21181129326642506</v>
      </c>
      <c r="C180" s="386">
        <f t="shared" si="44"/>
        <v>1.0624870647109597E-3</v>
      </c>
      <c r="D180" s="401">
        <f t="shared" si="45"/>
        <v>4.4500802820479635E-8</v>
      </c>
      <c r="E180" s="386">
        <f t="shared" si="41"/>
        <v>-2.1636010855113887E-2</v>
      </c>
      <c r="F180" s="401">
        <f t="shared" si="42"/>
        <v>-2.7538205794693807E-2</v>
      </c>
      <c r="G180" s="403"/>
      <c r="H180" s="403"/>
      <c r="I180" s="403"/>
      <c r="J180" s="375"/>
      <c r="L180" s="385">
        <v>0.85000000000000009</v>
      </c>
      <c r="M180" s="401">
        <f t="shared" si="46"/>
        <v>0.71758201236645558</v>
      </c>
      <c r="N180" s="386">
        <f t="shared" si="47"/>
        <v>0.21181129326642506</v>
      </c>
      <c r="O180" s="401">
        <f t="shared" si="48"/>
        <v>1.0624870647109597E-3</v>
      </c>
      <c r="P180" s="386">
        <f t="shared" si="49"/>
        <v>0.13479865150992806</v>
      </c>
      <c r="Q180" s="403">
        <f t="shared" si="52"/>
        <v>-9.4831167998915191E-3</v>
      </c>
      <c r="R180" s="403">
        <f t="shared" si="53"/>
        <v>0.17157104565096931</v>
      </c>
      <c r="S180" s="371">
        <f t="shared" si="54"/>
        <v>-1.4486392418273946E-4</v>
      </c>
      <c r="T180" s="403">
        <f t="shared" si="55"/>
        <v>0.83805693507310497</v>
      </c>
      <c r="U180" s="610">
        <f t="shared" si="56"/>
        <v>0.16194306492689503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0.19584708017741931</v>
      </c>
      <c r="C181" s="386">
        <f t="shared" si="44"/>
        <v>8.7678392705209385E-4</v>
      </c>
      <c r="D181" s="401">
        <f t="shared" si="45"/>
        <v>3.2449538833745351E-8</v>
      </c>
      <c r="E181" s="386">
        <f t="shared" si="41"/>
        <v>-2.0110927710235548E-2</v>
      </c>
      <c r="F181" s="401">
        <f t="shared" si="42"/>
        <v>-2.5597087638536485E-2</v>
      </c>
      <c r="G181" s="403"/>
      <c r="H181" s="403"/>
      <c r="I181" s="403"/>
      <c r="J181" s="375"/>
      <c r="L181" s="385">
        <v>0.875</v>
      </c>
      <c r="M181" s="401">
        <f t="shared" si="46"/>
        <v>0.72580686981433973</v>
      </c>
      <c r="N181" s="386">
        <f t="shared" si="47"/>
        <v>0.19584708017741931</v>
      </c>
      <c r="O181" s="401">
        <f t="shared" si="48"/>
        <v>8.7678392705209385E-4</v>
      </c>
      <c r="P181" s="386">
        <f t="shared" si="49"/>
        <v>0.11797293247269809</v>
      </c>
      <c r="Q181" s="403">
        <f t="shared" si="52"/>
        <v>-5.4890173512972919E-4</v>
      </c>
      <c r="R181" s="403">
        <f t="shared" si="53"/>
        <v>0.15015535508796429</v>
      </c>
      <c r="S181" s="371">
        <f t="shared" si="54"/>
        <v>-1.1954982184349493E-4</v>
      </c>
      <c r="T181" s="403">
        <f t="shared" si="55"/>
        <v>0.85051309646900897</v>
      </c>
      <c r="U181" s="610">
        <f t="shared" si="56"/>
        <v>0.14948690353099103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0.18061774788549073</v>
      </c>
      <c r="C182" s="386">
        <f t="shared" si="44"/>
        <v>7.2135537810075201E-4</v>
      </c>
      <c r="D182" s="401">
        <f t="shared" si="45"/>
        <v>2.3587606368113967E-8</v>
      </c>
      <c r="E182" s="386">
        <f t="shared" si="41"/>
        <v>-1.8634322902780304E-2</v>
      </c>
      <c r="F182" s="401">
        <f t="shared" si="42"/>
        <v>-2.3717672466421907E-2</v>
      </c>
      <c r="G182" s="403"/>
      <c r="H182" s="403"/>
      <c r="I182" s="403"/>
      <c r="J182" s="375"/>
      <c r="L182" s="385">
        <v>0.90000000000000036</v>
      </c>
      <c r="M182" s="401">
        <f t="shared" si="46"/>
        <v>0.7325988174874889</v>
      </c>
      <c r="N182" s="386">
        <f t="shared" si="47"/>
        <v>0.18061774788549073</v>
      </c>
      <c r="O182" s="401">
        <f t="shared" si="48"/>
        <v>7.2135537810075201E-4</v>
      </c>
      <c r="P182" s="386">
        <f t="shared" si="49"/>
        <v>0.10203240588341311</v>
      </c>
      <c r="Q182" s="403">
        <f t="shared" si="52"/>
        <v>9.4234298481838431E-3</v>
      </c>
      <c r="R182" s="403">
        <f t="shared" si="53"/>
        <v>0.12986633302049005</v>
      </c>
      <c r="S182" s="371">
        <f t="shared" si="54"/>
        <v>-9.8361037930000289E-5</v>
      </c>
      <c r="T182" s="403">
        <f t="shared" si="55"/>
        <v>0.86080859816925615</v>
      </c>
      <c r="U182" s="610">
        <f t="shared" si="56"/>
        <v>0.13919140183074385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0.16613890771643569</v>
      </c>
      <c r="C183" s="386">
        <f t="shared" si="44"/>
        <v>5.9168624099426026E-4</v>
      </c>
      <c r="D183" s="401">
        <f t="shared" si="45"/>
        <v>1.7092010917707512E-8</v>
      </c>
      <c r="E183" s="386">
        <f t="shared" si="41"/>
        <v>-1.7212384489680002E-2</v>
      </c>
      <c r="F183" s="401">
        <f t="shared" si="42"/>
        <v>-2.1907836406089131E-2</v>
      </c>
      <c r="G183" s="403"/>
      <c r="H183" s="403"/>
      <c r="I183" s="403"/>
      <c r="J183" s="375"/>
      <c r="L183" s="385">
        <v>0.92500000000000027</v>
      </c>
      <c r="M183" s="401">
        <f t="shared" si="46"/>
        <v>0.73792059568197033</v>
      </c>
      <c r="N183" s="386">
        <f t="shared" si="47"/>
        <v>0.16613890771643569</v>
      </c>
      <c r="O183" s="401">
        <f t="shared" si="48"/>
        <v>5.9168624099426026E-4</v>
      </c>
      <c r="P183" s="386">
        <f t="shared" si="49"/>
        <v>8.6997159820883921E-2</v>
      </c>
      <c r="Q183" s="403">
        <f t="shared" si="52"/>
        <v>2.0470719556265671E-2</v>
      </c>
      <c r="R183" s="403">
        <f t="shared" si="53"/>
        <v>0.11072954745422077</v>
      </c>
      <c r="S183" s="371">
        <f t="shared" si="54"/>
        <v>-8.0682761172365031E-5</v>
      </c>
      <c r="T183" s="403">
        <f t="shared" si="55"/>
        <v>0.86888041575068597</v>
      </c>
      <c r="U183" s="610">
        <f t="shared" si="56"/>
        <v>0.13111958424931403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0.15242012634717272</v>
      </c>
      <c r="C184" s="386">
        <f t="shared" si="44"/>
        <v>4.8385694322627959E-4</v>
      </c>
      <c r="D184" s="401">
        <f t="shared" si="45"/>
        <v>1.2346268174479036E-8</v>
      </c>
      <c r="E184" s="386">
        <f t="shared" si="41"/>
        <v>-1.5850057178380197E-2</v>
      </c>
      <c r="F184" s="401">
        <f t="shared" si="42"/>
        <v>-2.0173873056304685E-2</v>
      </c>
      <c r="G184" s="403"/>
      <c r="H184" s="403"/>
      <c r="I184" s="403"/>
      <c r="J184" s="375"/>
      <c r="L184" s="385">
        <v>0.95000000000000018</v>
      </c>
      <c r="M184" s="401">
        <f t="shared" si="46"/>
        <v>0.74174294519428619</v>
      </c>
      <c r="N184" s="386">
        <f t="shared" si="47"/>
        <v>0.15242012634717272</v>
      </c>
      <c r="O184" s="401">
        <f t="shared" si="48"/>
        <v>4.8385694322627959E-4</v>
      </c>
      <c r="P184" s="386">
        <f t="shared" si="49"/>
        <v>7.2880316524191371E-2</v>
      </c>
      <c r="Q184" s="403">
        <f t="shared" si="52"/>
        <v>3.2625178367005181E-2</v>
      </c>
      <c r="R184" s="403">
        <f t="shared" si="53"/>
        <v>9.2761700309058254E-2</v>
      </c>
      <c r="S184" s="371">
        <f t="shared" si="54"/>
        <v>-6.598115639243747E-5</v>
      </c>
      <c r="T184" s="403">
        <f t="shared" si="55"/>
        <v>0.87467910248032898</v>
      </c>
      <c r="U184" s="610">
        <f t="shared" si="56"/>
        <v>0.12532089751967102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0.13946522035922337</v>
      </c>
      <c r="C185" s="386">
        <f t="shared" si="44"/>
        <v>3.9447880475634856E-4</v>
      </c>
      <c r="D185" s="401">
        <f t="shared" si="45"/>
        <v>8.8901856432066495E-9</v>
      </c>
      <c r="E185" s="386">
        <f t="shared" si="41"/>
        <v>-1.4551138598805536E-2</v>
      </c>
      <c r="F185" s="401">
        <f t="shared" si="42"/>
        <v>-1.8520616021335885E-2</v>
      </c>
      <c r="G185" s="403"/>
      <c r="H185" s="403"/>
      <c r="I185" s="403"/>
      <c r="J185" s="375"/>
      <c r="L185" s="385">
        <v>0.97500000000000009</v>
      </c>
      <c r="M185" s="401">
        <f t="shared" si="46"/>
        <v>0.74404481666754674</v>
      </c>
      <c r="N185" s="386">
        <f t="shared" si="47"/>
        <v>0.13946522035922337</v>
      </c>
      <c r="O185" s="401">
        <f t="shared" si="48"/>
        <v>3.9447880475634856E-4</v>
      </c>
      <c r="P185" s="386">
        <f t="shared" si="49"/>
        <v>5.9688311446614614E-2</v>
      </c>
      <c r="Q185" s="403">
        <f t="shared" si="52"/>
        <v>4.5913752404737385E-2</v>
      </c>
      <c r="R185" s="403">
        <f t="shared" si="53"/>
        <v>7.5970982597568085E-2</v>
      </c>
      <c r="S185" s="371">
        <f t="shared" si="54"/>
        <v>-5.3794601882359816E-5</v>
      </c>
      <c r="T185" s="403">
        <f t="shared" si="55"/>
        <v>0.87816905959957692</v>
      </c>
      <c r="U185" s="610">
        <f t="shared" si="56"/>
        <v>0.12183094040042308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0.12727259944108005</v>
      </c>
      <c r="C186" s="386">
        <f t="shared" si="44"/>
        <v>3.2063394936376888E-4</v>
      </c>
      <c r="D186" s="401">
        <f t="shared" si="45"/>
        <v>6.3814281081597812E-9</v>
      </c>
      <c r="E186" s="386">
        <f t="shared" ref="E186" si="57">C186+$B$13*B186+$B$13*D186</f>
        <v>-1.3318376166740923E-2</v>
      </c>
      <c r="F186" s="401">
        <f t="shared" si="42"/>
        <v>-1.6951562198175198E-2</v>
      </c>
      <c r="G186" s="403"/>
      <c r="H186" s="403"/>
      <c r="I186" s="403"/>
      <c r="J186" s="375"/>
      <c r="L186" s="385">
        <v>1</v>
      </c>
      <c r="M186" s="401">
        <f t="shared" si="46"/>
        <v>0.74481352045625449</v>
      </c>
      <c r="N186" s="386">
        <f t="shared" si="47"/>
        <v>0.12727259944108005</v>
      </c>
      <c r="O186" s="401">
        <f t="shared" si="48"/>
        <v>3.2063394936376888E-4</v>
      </c>
      <c r="P186" s="386">
        <f t="shared" si="49"/>
        <v>4.7421226837251133E-2</v>
      </c>
      <c r="Q186" s="403">
        <f t="shared" si="52"/>
        <v>6.0357499005987858E-2</v>
      </c>
      <c r="R186" s="403">
        <f t="shared" si="53"/>
        <v>6.0357499005987844E-2</v>
      </c>
      <c r="S186" s="371">
        <f t="shared" si="54"/>
        <v>-4.3725542383443048E-5</v>
      </c>
      <c r="T186" s="403">
        <f t="shared" si="55"/>
        <v>0.87932872753040769</v>
      </c>
      <c r="U186" s="610">
        <f t="shared" si="56"/>
        <v>0.12067127246959231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0.12727259944108005</v>
      </c>
      <c r="C187" s="386">
        <f t="shared" si="44"/>
        <v>0.74481352045625449</v>
      </c>
      <c r="D187" s="403">
        <f t="shared" si="45"/>
        <v>0.12727259944108005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0.74404481666754685</v>
      </c>
      <c r="N187" s="386">
        <f t="shared" si="47"/>
        <v>0.11583565077097857</v>
      </c>
      <c r="O187" s="401">
        <f t="shared" si="48"/>
        <v>2.5981994109380846E-4</v>
      </c>
      <c r="P187" s="386">
        <f t="shared" si="49"/>
        <v>3.6073172407597949E-2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8.3266726846886741E-16</v>
      </c>
      <c r="C188" s="380">
        <f t="shared" si="44"/>
        <v>6.3814281081597812E-9</v>
      </c>
      <c r="D188" s="410">
        <f t="shared" si="45"/>
        <v>3.2063394936376888E-4</v>
      </c>
      <c r="E188" s="380">
        <f>C188+$B$13*B188+$B$13*D188</f>
        <v>-3.435395598062754E-5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0.74174294519428619</v>
      </c>
      <c r="N188" s="386">
        <f t="shared" si="47"/>
        <v>0.10514315676538805</v>
      </c>
      <c r="O188" s="401">
        <f t="shared" si="48"/>
        <v>2.0989914660046738E-4</v>
      </c>
      <c r="P188" s="386">
        <f t="shared" si="49"/>
        <v>2.5632705288104241E-2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3.2063394936376888E-4</v>
      </c>
      <c r="C189" s="392">
        <f t="shared" si="44"/>
        <v>6.3814281081597812E-9</v>
      </c>
      <c r="D189" s="402">
        <f t="shared" si="45"/>
        <v>0</v>
      </c>
      <c r="E189" s="392">
        <f>C189+$B$13*B189+$B$13*D189</f>
        <v>-3.435395598053831E-5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0.73792059568197022</v>
      </c>
      <c r="N189" s="386">
        <f t="shared" si="47"/>
        <v>9.5179738212073983E-2</v>
      </c>
      <c r="O189" s="401">
        <f t="shared" si="48"/>
        <v>1.6905274058776065E-4</v>
      </c>
      <c r="P189" s="386">
        <f t="shared" si="49"/>
        <v>1.6083281308642623E-2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0.73259881748748867</v>
      </c>
      <c r="N190" s="386">
        <f t="shared" si="47"/>
        <v>8.5926314815451377E-2</v>
      </c>
      <c r="O190" s="401">
        <f t="shared" si="48"/>
        <v>1.357392043118133E-4</v>
      </c>
      <c r="P190" s="386">
        <f t="shared" si="49"/>
        <v>7.4037296404760779E-3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0.24475725129493203</v>
      </c>
      <c r="C191" s="444">
        <f t="shared" si="44"/>
        <v>0.69773576022359629</v>
      </c>
      <c r="D191" s="443">
        <f t="shared" si="45"/>
        <v>5.5922780393142801E-2</v>
      </c>
      <c r="E191" s="444">
        <f>C191+$B$13*B191+$B$13*D191</f>
        <v>0.66551375952359115</v>
      </c>
      <c r="F191" s="443">
        <f t="shared" ref="F191:F197" si="58">$B$14*E191</f>
        <v>0.84706256581625061</v>
      </c>
      <c r="G191" s="443">
        <f>F192</f>
        <v>-2.399874162684883E-2</v>
      </c>
      <c r="H191" s="443">
        <f>1-G191</f>
        <v>1.0239987416268488</v>
      </c>
      <c r="I191" s="443">
        <f>F193</f>
        <v>0.21614789555989866</v>
      </c>
      <c r="J191" s="445">
        <f>1-I191</f>
        <v>0.78385210444010134</v>
      </c>
      <c r="K191" s="442"/>
      <c r="L191" s="385">
        <v>1.125</v>
      </c>
      <c r="M191" s="401">
        <f t="shared" si="46"/>
        <v>0.72580686981433973</v>
      </c>
      <c r="N191" s="386">
        <f t="shared" si="47"/>
        <v>7.7360575356858474E-2</v>
      </c>
      <c r="O191" s="401">
        <f t="shared" si="48"/>
        <v>1.0865711491170327E-4</v>
      </c>
      <c r="P191" s="386">
        <f t="shared" si="49"/>
        <v>-4.3125699576062942E-4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0.69773576022359629</v>
      </c>
      <c r="C192" s="444">
        <f t="shared" si="44"/>
        <v>5.5922780393142801E-2</v>
      </c>
      <c r="D192" s="443">
        <f t="shared" si="45"/>
        <v>5.5511452370926584E-5</v>
      </c>
      <c r="E192" s="444">
        <f>C192+$B$13*B192+$B$13*D192</f>
        <v>-1.8855151211326332E-2</v>
      </c>
      <c r="F192" s="443">
        <f t="shared" si="58"/>
        <v>-2.399874162684883E-2</v>
      </c>
      <c r="L192" s="385">
        <v>1.1500000000000004</v>
      </c>
      <c r="M192" s="401">
        <f t="shared" si="46"/>
        <v>0.71758201236645536</v>
      </c>
      <c r="N192" s="386">
        <f t="shared" si="47"/>
        <v>6.9457449999926868E-2</v>
      </c>
      <c r="O192" s="401">
        <f t="shared" si="48"/>
        <v>8.6711984715992507E-5</v>
      </c>
      <c r="P192" s="386">
        <f t="shared" si="49"/>
        <v>-7.4506240367447091E-3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1.528614882802537E-3</v>
      </c>
      <c r="C193" s="444">
        <f t="shared" si="44"/>
        <v>0.24475725129493203</v>
      </c>
      <c r="D193" s="443">
        <f t="shared" si="45"/>
        <v>0.69773576022359629</v>
      </c>
      <c r="E193" s="444">
        <f>C193+$B$13*B193+$B$13*D193</f>
        <v>0.16982145639804519</v>
      </c>
      <c r="F193" s="443">
        <f t="shared" si="58"/>
        <v>0.21614789555989866</v>
      </c>
      <c r="L193" s="385">
        <v>1.1749999999999998</v>
      </c>
      <c r="M193" s="401">
        <f t="shared" si="46"/>
        <v>0.70796923706980919</v>
      </c>
      <c r="N193" s="386">
        <f t="shared" si="47"/>
        <v>6.2189577734329538E-2</v>
      </c>
      <c r="O193" s="401">
        <f t="shared" si="48"/>
        <v>6.898688304846079E-5</v>
      </c>
      <c r="P193" s="386">
        <f t="shared" si="49"/>
        <v>-1.3686455734720378E-2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0.69702094168293982</v>
      </c>
      <c r="N194" s="386">
        <f t="shared" si="47"/>
        <v>5.5527762530041547E-2</v>
      </c>
      <c r="O194" s="401">
        <f t="shared" si="48"/>
        <v>5.4716556849854214E-5</v>
      </c>
      <c r="P194" s="386">
        <f t="shared" si="49"/>
        <v>-1.9173481252785451E-2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0.17473548455219184</v>
      </c>
      <c r="C195" s="444">
        <f t="shared" si="44"/>
        <v>0.73490576935627838</v>
      </c>
      <c r="D195" s="443">
        <f t="shared" si="45"/>
        <v>8.9543845809359424E-2</v>
      </c>
      <c r="E195" s="444">
        <f>C195+$B$13*B195+$B$13*D195</f>
        <v>0.70658460442856919</v>
      </c>
      <c r="F195" s="443">
        <f t="shared" si="58"/>
        <v>0.89933733063907884</v>
      </c>
      <c r="G195" s="443">
        <f>F196</f>
        <v>1.3711436370584947E-2</v>
      </c>
      <c r="H195" s="443">
        <f>1-G195</f>
        <v>0.98628856362941508</v>
      </c>
      <c r="I195" s="443">
        <f>F197</f>
        <v>0.12207221997963882</v>
      </c>
      <c r="J195" s="445">
        <f>1-I195</f>
        <v>0.8779277800203612</v>
      </c>
      <c r="L195" s="385">
        <v>1.2250000000000005</v>
      </c>
      <c r="M195" s="401">
        <f t="shared" si="46"/>
        <v>0.6847965464658623</v>
      </c>
      <c r="N195" s="386">
        <f t="shared" si="47"/>
        <v>4.9441412447085775E-2</v>
      </c>
      <c r="O195" s="401">
        <f t="shared" si="48"/>
        <v>4.326475905902516E-5</v>
      </c>
      <c r="P195" s="386">
        <f t="shared" si="49"/>
        <v>-2.3948592046371814E-2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0.73490576935627849</v>
      </c>
      <c r="C196" s="444">
        <f t="shared" si="44"/>
        <v>8.9543845809359424E-2</v>
      </c>
      <c r="D196" s="443">
        <f t="shared" si="45"/>
        <v>1.4824893915882376E-4</v>
      </c>
      <c r="E196" s="444">
        <f>C196+$B$13*B196+$B$13*D196</f>
        <v>1.0772698423596691E-2</v>
      </c>
      <c r="F196" s="443">
        <f t="shared" si="58"/>
        <v>1.3711436370584947E-2</v>
      </c>
      <c r="L196" s="385">
        <v>1.25</v>
      </c>
      <c r="M196" s="401">
        <f t="shared" si="46"/>
        <v>0.67136205550808947</v>
      </c>
      <c r="N196" s="386">
        <f t="shared" si="47"/>
        <v>4.3898956689553403E-2</v>
      </c>
      <c r="O196" s="401">
        <f t="shared" si="48"/>
        <v>3.410449366103574E-5</v>
      </c>
      <c r="P196" s="386">
        <f t="shared" si="49"/>
        <v>-2.8050375682474392E-2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6.6662871451050876E-4</v>
      </c>
      <c r="C197" s="444">
        <f t="shared" si="44"/>
        <v>0.17473548455219184</v>
      </c>
      <c r="D197" s="443">
        <f t="shared" si="45"/>
        <v>0.73490576935627838</v>
      </c>
      <c r="E197" s="444">
        <f>C197+$B$13*B197+$B$13*D197</f>
        <v>9.5908785644133229E-2</v>
      </c>
      <c r="F197" s="443">
        <f t="shared" si="58"/>
        <v>0.12207221997963882</v>
      </c>
      <c r="L197" s="385">
        <v>1.2750000000000004</v>
      </c>
      <c r="M197" s="401">
        <f t="shared" si="46"/>
        <v>0.65678956483184781</v>
      </c>
      <c r="N197" s="386">
        <f t="shared" si="47"/>
        <v>3.886823638425313E-2</v>
      </c>
      <c r="O197" s="401">
        <f t="shared" si="48"/>
        <v>2.6800892199363435E-5</v>
      </c>
      <c r="P197" s="386">
        <f t="shared" si="49"/>
        <v>-3.1518670512479238E-2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0.64115671998155443</v>
      </c>
      <c r="N198" s="386">
        <f t="shared" si="47"/>
        <v>3.4316865680750042E-2</v>
      </c>
      <c r="O198" s="401">
        <f t="shared" si="48"/>
        <v>2.0996447070376068E-5</v>
      </c>
      <c r="P198" s="386">
        <f t="shared" si="49"/>
        <v>-3.4394144862921576E-2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0.62454612647505625</v>
      </c>
      <c r="N199" s="386">
        <f t="shared" si="47"/>
        <v>3.021256058903693E-2</v>
      </c>
      <c r="O199" s="401">
        <f t="shared" si="48"/>
        <v>1.6398340917100906E-5</v>
      </c>
      <c r="P199" s="386">
        <f t="shared" si="49"/>
        <v>-3.6717903661726982E-2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0.60704471721064968</v>
      </c>
      <c r="N200" s="386">
        <f t="shared" si="47"/>
        <v>2.6523433773596894E-2</v>
      </c>
      <c r="O200" s="401">
        <f t="shared" si="48"/>
        <v>1.2767627894261224E-5</v>
      </c>
      <c r="P200" s="386">
        <f t="shared" si="49"/>
        <v>-3.8531124693734445E-2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0.58874308167617884</v>
      </c>
      <c r="N201" s="386">
        <f t="shared" si="47"/>
        <v>2.3218254290221119E-2</v>
      </c>
      <c r="O201" s="401">
        <f t="shared" si="48"/>
        <v>9.9100406105723238E-6</v>
      </c>
      <c r="P201" s="386">
        <f t="shared" si="49"/>
        <v>-3.9874725994245463E-2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0.56973476256857869</v>
      </c>
      <c r="N202" s="386">
        <f t="shared" si="47"/>
        <v>2.0266671969330408E-2</v>
      </c>
      <c r="O202" s="401">
        <f t="shared" si="48"/>
        <v>7.6682154293017391E-6</v>
      </c>
      <c r="P202" s="386">
        <f t="shared" si="49"/>
        <v>-4.0789065255646809E-2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0.55011552617701387</v>
      </c>
      <c r="N203" s="386">
        <f t="shared" si="47"/>
        <v>1.7639406804120461E-2</v>
      </c>
      <c r="O203" s="401">
        <f t="shared" si="48"/>
        <v>5.9151479124275319E-6</v>
      </c>
      <c r="P203" s="386">
        <f t="shared" si="49"/>
        <v>-4.1313671549444916E-2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0.52998261358163523</v>
      </c>
      <c r="N204" s="386">
        <f t="shared" si="47"/>
        <v>1.5308404283952415E-2</v>
      </c>
      <c r="O204" s="401">
        <f t="shared" si="48"/>
        <v>4.5487090437057454E-6</v>
      </c>
      <c r="P204" s="386">
        <f t="shared" si="49"/>
        <v>-4.1487009160861558E-2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0.50943398034396514</v>
      </c>
      <c r="N205" s="386">
        <f t="shared" si="47"/>
        <v>1.3246958116335361E-2</v>
      </c>
      <c r="O205" s="401">
        <f t="shared" si="48"/>
        <v>3.4870710812762162E-6</v>
      </c>
      <c r="P205" s="386">
        <f t="shared" si="49"/>
        <v>-4.1346272899036682E-2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0.48856753288579818</v>
      </c>
      <c r="N206" s="386">
        <f t="shared" si="47"/>
        <v>1.142980220067974E-2</v>
      </c>
      <c r="O206" s="401">
        <f t="shared" si="48"/>
        <v>2.6649091882102738E-6</v>
      </c>
      <c r="P206" s="386">
        <f t="shared" si="49"/>
        <v>-4.0927213883724424E-2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0.46748037014555127</v>
      </c>
      <c r="N207" s="386">
        <f t="shared" si="47"/>
        <v>9.8331740525424705E-3</v>
      </c>
      <c r="O207" s="401">
        <f t="shared" si="48"/>
        <v>2.0302611807854198E-6</v>
      </c>
      <c r="P207" s="386">
        <f t="shared" si="49"/>
        <v>-4.026399451757514E-2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0.44626803934169462</v>
      </c>
      <c r="N208" s="386">
        <f t="shared" si="47"/>
        <v>8.4348521295243284E-3</v>
      </c>
      <c r="O208" s="401">
        <f t="shared" si="48"/>
        <v>1.5419426850904472E-6</v>
      </c>
      <c r="P208" s="386">
        <f t="shared" si="49"/>
        <v>-3.9389071128052539E-2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0.4250238147443407</v>
      </c>
      <c r="N209" s="386">
        <f t="shared" si="47"/>
        <v>7.2141696826350521E-3</v>
      </c>
      <c r="O209" s="401">
        <f t="shared" si="48"/>
        <v>1.1674286437002301E-6</v>
      </c>
      <c r="P209" s="386">
        <f t="shared" si="49"/>
        <v>-3.8333102599499409E-2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0.40383800824579741</v>
      </c>
      <c r="N210" s="386">
        <f t="shared" si="47"/>
        <v>6.1520078549223145E-3</v>
      </c>
      <c r="O210" s="401">
        <f t="shared" si="48"/>
        <v>8.8112444607268969E-7</v>
      </c>
      <c r="P210" s="386">
        <f t="shared" si="49"/>
        <v>-3.7124883207389471E-2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0.38279732022221985</v>
      </c>
      <c r="N211" s="386">
        <f t="shared" si="47"/>
        <v>5.2307707789758795E-3</v>
      </c>
      <c r="O211" s="401">
        <f t="shared" si="48"/>
        <v>6.6296098899520928E-7</v>
      </c>
      <c r="P211" s="386">
        <f t="shared" si="49"/>
        <v>-3.5791297806162872E-2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0.36198423869140739</v>
      </c>
      <c r="N212" s="386">
        <f t="shared" si="47"/>
        <v>4.434345394154604E-3</v>
      </c>
      <c r="O212" s="401">
        <f t="shared" si="48"/>
        <v>4.9725775647102566E-7</v>
      </c>
      <c r="P212" s="386">
        <f t="shared" si="49"/>
        <v>-3.4357297501657023E-2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0.3414764941025083</v>
      </c>
      <c r="N213" s="386">
        <f t="shared" si="47"/>
        <v>3.7480486213177233E-3</v>
      </c>
      <c r="O213" s="401">
        <f t="shared" si="48"/>
        <v>3.718066090008243E-7</v>
      </c>
      <c r="P213" s="386">
        <f t="shared" si="49"/>
        <v>-3.2845893951409223E-2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0.32134657625453422</v>
      </c>
      <c r="N214" s="386">
        <f t="shared" si="47"/>
        <v>3.1585644061078999E-3</v>
      </c>
      <c r="O214" s="401">
        <f t="shared" si="48"/>
        <v>2.7713647765548188E-7</v>
      </c>
      <c r="P214" s="386">
        <f t="shared" si="49"/>
        <v>-3.1278170473750394E-2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0.30166131885072994</v>
      </c>
      <c r="N215" s="386">
        <f t="shared" si="47"/>
        <v>2.6538729801463545E-3</v>
      </c>
      <c r="O215" s="401">
        <f t="shared" si="48"/>
        <v>2.0592565436183818E-7</v>
      </c>
      <c r="P215" s="386">
        <f t="shared" si="49"/>
        <v>-2.9673308202915798E-2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0.28248155607852443</v>
      </c>
      <c r="N216" s="386">
        <f t="shared" si="47"/>
        <v>2.2231745013340243E-3</v>
      </c>
      <c r="O216" s="401">
        <f t="shared" si="48"/>
        <v>1.525339580199514E-7</v>
      </c>
      <c r="P216" s="386">
        <f t="shared" si="49"/>
        <v>-2.8048625596427654E-2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0.26386185438814125</v>
      </c>
      <c r="N217" s="386">
        <f t="shared" si="47"/>
        <v>1.8568090278787142E-3</v>
      </c>
      <c r="O217" s="401">
        <f t="shared" si="48"/>
        <v>1.1263182425613749E-7</v>
      </c>
      <c r="P217" s="386">
        <f t="shared" si="49"/>
        <v>-2.6419629677709111E-2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0.24585032135813845</v>
      </c>
      <c r="N218" s="386">
        <f t="shared" si="47"/>
        <v>1.5461745631165646E-3</v>
      </c>
      <c r="O218" s="401">
        <f t="shared" si="48"/>
        <v>8.2907416709687709E-8</v>
      </c>
      <c r="P218" s="386">
        <f t="shared" si="49"/>
        <v>-2.480007747718958E-2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0.22848849221656986</v>
      </c>
      <c r="N219" s="386">
        <f t="shared" ref="N219:N266" si="60">0.5*SIGN(2*L219+$B$6)*ERF((2.563*(ABS(2*L219+$B$6)))/(2*SQRT(2)*$B$7))-0.5*SIGN(2*L219-$B$6)*ERF((2.563*(ABS(2*L219-$B$6)))/(2*SQRT(2)*$B$7))</f>
        <v>1.2836446863582762E-3</v>
      </c>
      <c r="O219" s="401">
        <f t="shared" ref="O219:O266" si="61">0.5*SIGN(2*(L219+$B$6)+$B$6)*ERF((2.563*(ABS(2*(L219+$B$6)+$B$6)))/(2*SQRT(2)*$B$7))-0.5*SIGN(2*(L219+$B$6)-$B$6)*ERF((2.563*(ABS(2*(L219+$B$6)-$B$6)))/(2*SQRT(2)*$B$7))</f>
        <v>6.0836265691754932E-8</v>
      </c>
      <c r="P219" s="386">
        <f t="shared" ref="P219:P266" si="62">N219+$B$13*M219+$B$13*O219</f>
        <v>-2.320204621595387E-2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0.21181129326642478</v>
      </c>
      <c r="N220" s="386">
        <f t="shared" si="60"/>
        <v>1.0624870647109041E-3</v>
      </c>
      <c r="O220" s="401">
        <f t="shared" si="61"/>
        <v>4.4500802820479635E-8</v>
      </c>
      <c r="P220" s="386">
        <f t="shared" si="62"/>
        <v>-2.1636010855113914E-2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0.19584708017741931</v>
      </c>
      <c r="N221" s="386">
        <f t="shared" si="60"/>
        <v>8.7678392705209385E-4</v>
      </c>
      <c r="O221" s="401">
        <f t="shared" si="61"/>
        <v>3.2449538833745351E-8</v>
      </c>
      <c r="P221" s="386">
        <f t="shared" si="62"/>
        <v>-2.0110927710235548E-2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0.18061774788549073</v>
      </c>
      <c r="N222" s="386">
        <f t="shared" si="60"/>
        <v>7.2135537810075201E-4</v>
      </c>
      <c r="O222" s="401">
        <f t="shared" si="61"/>
        <v>2.3587606368113967E-8</v>
      </c>
      <c r="P222" s="386">
        <f t="shared" si="62"/>
        <v>-1.8634322902780304E-2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0.16613890771643536</v>
      </c>
      <c r="N223" s="386">
        <f t="shared" si="60"/>
        <v>5.9168624099426026E-4</v>
      </c>
      <c r="O223" s="401">
        <f t="shared" si="61"/>
        <v>1.7092010917707512E-8</v>
      </c>
      <c r="P223" s="386">
        <f t="shared" si="62"/>
        <v>-1.7212384489679964E-2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0.15242012634717272</v>
      </c>
      <c r="N224" s="386">
        <f t="shared" si="60"/>
        <v>4.8385694322627959E-4</v>
      </c>
      <c r="O224" s="401">
        <f t="shared" si="61"/>
        <v>1.2346268174479036E-8</v>
      </c>
      <c r="P224" s="386">
        <f t="shared" si="62"/>
        <v>-1.5850057178380197E-2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0.13946522035922315</v>
      </c>
      <c r="N225" s="386">
        <f t="shared" si="60"/>
        <v>3.9447880475634856E-4</v>
      </c>
      <c r="O225" s="401">
        <f t="shared" si="61"/>
        <v>8.8901856432066495E-9</v>
      </c>
      <c r="P225" s="386">
        <f t="shared" si="62"/>
        <v>-1.4551138598805512E-2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0.12727259944108005</v>
      </c>
      <c r="N226" s="386">
        <f t="shared" si="60"/>
        <v>3.2063394936376888E-4</v>
      </c>
      <c r="O226" s="401">
        <f t="shared" si="61"/>
        <v>6.3814281081597812E-9</v>
      </c>
      <c r="P226" s="386">
        <f t="shared" si="62"/>
        <v>-1.3318376166740923E-2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0.11583565077097857</v>
      </c>
      <c r="N227" s="386">
        <f t="shared" si="60"/>
        <v>2.5981994109380846E-4</v>
      </c>
      <c r="O227" s="401">
        <f t="shared" si="61"/>
        <v>4.5662134628976503E-9</v>
      </c>
      <c r="P227" s="386">
        <f t="shared" si="62"/>
        <v>-1.2153563636145531E-2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0.10514315676538766</v>
      </c>
      <c r="N228" s="386">
        <f t="shared" si="60"/>
        <v>2.0989914660046738E-4</v>
      </c>
      <c r="O228" s="401">
        <f t="shared" si="61"/>
        <v>3.2570557362276986E-9</v>
      </c>
      <c r="P228" s="386">
        <f t="shared" si="62"/>
        <v>-1.105763650192091E-2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9.5179738212073983E-2</v>
      </c>
      <c r="N229" s="386">
        <f t="shared" si="60"/>
        <v>1.6905274058776065E-4</v>
      </c>
      <c r="O229" s="401">
        <f t="shared" si="61"/>
        <v>2.3159235085223884E-9</v>
      </c>
      <c r="P229" s="386">
        <f t="shared" si="62"/>
        <v>-1.0030765480467304E-2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8.5926314815451377E-2</v>
      </c>
      <c r="N230" s="386">
        <f t="shared" si="60"/>
        <v>1.357392043118133E-4</v>
      </c>
      <c r="O230" s="401">
        <f t="shared" si="61"/>
        <v>1.6415445669437645E-9</v>
      </c>
      <c r="P230" s="386">
        <f t="shared" si="62"/>
        <v>-9.0724473635892065E-3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7.7360575356858474E-2</v>
      </c>
      <c r="N231" s="386">
        <f t="shared" si="60"/>
        <v>1.0865711491170327E-4</v>
      </c>
      <c r="O231" s="401">
        <f t="shared" si="61"/>
        <v>1.1598718652194862E-9</v>
      </c>
      <c r="P231" s="386">
        <f t="shared" si="62"/>
        <v>-8.1815926122827572E-3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6.9457449999926868E-2</v>
      </c>
      <c r="N232" s="386">
        <f t="shared" si="60"/>
        <v>8.6711984715992507E-5</v>
      </c>
      <c r="O232" s="401">
        <f t="shared" si="61"/>
        <v>8.1695028519845891E-10</v>
      </c>
      <c r="P232" s="386">
        <f t="shared" si="62"/>
        <v>-7.3566091306806738E-3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6.218957773432926E-2</v>
      </c>
      <c r="N233" s="386">
        <f t="shared" si="60"/>
        <v>6.898688304846079E-5</v>
      </c>
      <c r="O233" s="401">
        <f t="shared" si="61"/>
        <v>5.7359977878590485E-10</v>
      </c>
      <c r="P233" s="386">
        <f t="shared" si="62"/>
        <v>-6.5954817367032074E-3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5.5527762530041547E-2</v>
      </c>
      <c r="N234" s="386">
        <f t="shared" si="60"/>
        <v>5.4716556849854214E-5</v>
      </c>
      <c r="O234" s="401">
        <f t="shared" si="61"/>
        <v>4.0146674873398069E-10</v>
      </c>
      <c r="P234" s="386">
        <f t="shared" si="62"/>
        <v>-5.8958469242159873E-3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4.9441412447085775E-2</v>
      </c>
      <c r="N235" s="386">
        <f t="shared" si="60"/>
        <v>4.326475905902516E-5</v>
      </c>
      <c r="O235" s="401">
        <f t="shared" si="61"/>
        <v>2.8010238573017432E-10</v>
      </c>
      <c r="P235" s="386">
        <f t="shared" si="62"/>
        <v>-5.2550625909838942E-3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4.3898956689553403E-2</v>
      </c>
      <c r="N236" s="386">
        <f t="shared" si="60"/>
        <v>3.410449366103574E-5</v>
      </c>
      <c r="O236" s="401">
        <f t="shared" si="61"/>
        <v>1.9480950186334667E-10</v>
      </c>
      <c r="P236" s="386">
        <f t="shared" si="62"/>
        <v>-4.6702724864666279E-3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3.886823638425313E-2</v>
      </c>
      <c r="N237" s="386">
        <f t="shared" si="60"/>
        <v>2.6800892199363435E-5</v>
      </c>
      <c r="O237" s="401">
        <f t="shared" si="61"/>
        <v>1.3506074036939708E-10</v>
      </c>
      <c r="P237" s="386">
        <f t="shared" si="62"/>
        <v>-4.1384652124435515E-3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3.4316865680749875E-2</v>
      </c>
      <c r="N238" s="386">
        <f t="shared" si="60"/>
        <v>2.0996447070376068E-5</v>
      </c>
      <c r="O238" s="401">
        <f t="shared" si="61"/>
        <v>9.3341168128091567E-11</v>
      </c>
      <c r="P238" s="386">
        <f t="shared" si="62"/>
        <v>-3.6565276864306316E-3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3.021256058903693E-2</v>
      </c>
      <c r="N239" s="386">
        <f t="shared" si="60"/>
        <v>1.6398340917100906E-5</v>
      </c>
      <c r="O239" s="401">
        <f t="shared" si="61"/>
        <v>6.4304617186650148E-11</v>
      </c>
      <c r="P239" s="386">
        <f t="shared" si="62"/>
        <v>-3.2212930516753928E-3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2.6523433773596894E-2</v>
      </c>
      <c r="N240" s="386">
        <f t="shared" si="60"/>
        <v>1.2767627894261224E-5</v>
      </c>
      <c r="O240" s="401">
        <f t="shared" si="61"/>
        <v>4.4160619605548845E-11</v>
      </c>
      <c r="P240" s="386">
        <f t="shared" si="62"/>
        <v>-2.829583087064165E-3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2.3218254290221119E-2</v>
      </c>
      <c r="N241" s="386">
        <f t="shared" si="60"/>
        <v>9.9100406105723238E-6</v>
      </c>
      <c r="O241" s="401">
        <f t="shared" si="61"/>
        <v>3.0230928871333163E-11</v>
      </c>
      <c r="P241" s="386">
        <f t="shared" si="62"/>
        <v>-2.4782452345046731E-3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2.0266671969330408E-2</v>
      </c>
      <c r="N242" s="386">
        <f t="shared" si="60"/>
        <v>7.6682154293017391E-6</v>
      </c>
      <c r="O242" s="401">
        <f t="shared" si="61"/>
        <v>2.0629664643223578E-11</v>
      </c>
      <c r="P242" s="386">
        <f t="shared" si="62"/>
        <v>-2.164184419349994E-3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1.763940680412035E-2</v>
      </c>
      <c r="N243" s="386">
        <f t="shared" si="60"/>
        <v>5.9151479124275319E-6</v>
      </c>
      <c r="O243" s="401">
        <f t="shared" si="61"/>
        <v>1.4033108008959516E-11</v>
      </c>
      <c r="P243" s="386">
        <f t="shared" si="62"/>
        <v>-1.8843898904741898E-3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1.5308404283952415E-2</v>
      </c>
      <c r="N244" s="386">
        <f t="shared" si="60"/>
        <v>4.5487090437057454E-6</v>
      </c>
      <c r="O244" s="401">
        <f t="shared" si="61"/>
        <v>9.5156660329109855E-12</v>
      </c>
      <c r="P244" s="386">
        <f t="shared" si="62"/>
        <v>-1.6359573501408457E-3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1.3246958116335361E-2</v>
      </c>
      <c r="N245" s="386">
        <f t="shared" si="60"/>
        <v>3.4870710812762162E-6</v>
      </c>
      <c r="O245" s="401">
        <f t="shared" si="61"/>
        <v>6.4320215820146132E-12</v>
      </c>
      <c r="P245" s="386">
        <f t="shared" si="62"/>
        <v>-1.416106679485958E-3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1.142980220067974E-2</v>
      </c>
      <c r="N246" s="386">
        <f t="shared" si="60"/>
        <v>2.6649091882102738E-6</v>
      </c>
      <c r="O246" s="401">
        <f t="shared" si="61"/>
        <v>4.3338665989267611E-12</v>
      </c>
      <c r="P246" s="386">
        <f t="shared" si="62"/>
        <v>-1.2221955931311895E-3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9.8331740525424705E-3</v>
      </c>
      <c r="N247" s="386">
        <f t="shared" si="60"/>
        <v>2.0302611807854198E-6</v>
      </c>
      <c r="O247" s="401">
        <f t="shared" si="61"/>
        <v>2.9108937482646979E-12</v>
      </c>
      <c r="P247" s="386">
        <f t="shared" si="62"/>
        <v>-1.0517295762093629E-3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8.4348521295243284E-3</v>
      </c>
      <c r="N248" s="386">
        <f t="shared" si="60"/>
        <v>1.5419426850904472E-6</v>
      </c>
      <c r="O248" s="401">
        <f t="shared" si="61"/>
        <v>1.948941008578231E-12</v>
      </c>
      <c r="P248" s="386">
        <f t="shared" si="62"/>
        <v>-9.0236846918663536E-4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7.2141696826350521E-3</v>
      </c>
      <c r="N249" s="386">
        <f t="shared" si="60"/>
        <v>1.1674286437002301E-6</v>
      </c>
      <c r="O249" s="401">
        <f t="shared" si="61"/>
        <v>1.3007372956508334E-12</v>
      </c>
      <c r="P249" s="386">
        <f t="shared" si="62"/>
        <v>-7.7193007071695973E-4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6.1520078549223145E-3</v>
      </c>
      <c r="N250" s="386">
        <f t="shared" si="60"/>
        <v>8.8112444607268969E-7</v>
      </c>
      <c r="O250" s="401">
        <f t="shared" si="61"/>
        <v>8.6536333654407827E-13</v>
      </c>
      <c r="P250" s="386">
        <f t="shared" si="62"/>
        <v>-6.5839112693266569E-4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5.2307707789758795E-3</v>
      </c>
      <c r="N251" s="386">
        <f t="shared" si="60"/>
        <v>6.6296098899520928E-7</v>
      </c>
      <c r="O251" s="401">
        <f t="shared" si="61"/>
        <v>5.7387428142874342E-13</v>
      </c>
      <c r="P251" s="386">
        <f t="shared" si="62"/>
        <v>-5.5988606773755417E-4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4.434345394154604E-3</v>
      </c>
      <c r="N252" s="386">
        <f t="shared" si="60"/>
        <v>4.9725775647102566E-7</v>
      </c>
      <c r="O252" s="401">
        <f t="shared" si="61"/>
        <v>3.7936320751441599E-13</v>
      </c>
      <c r="P252" s="386">
        <f t="shared" si="62"/>
        <v>-4.7470383758917904E-4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3.7480486213176678E-3</v>
      </c>
      <c r="N253" s="386">
        <f t="shared" si="60"/>
        <v>3.718066090008243E-7</v>
      </c>
      <c r="O253" s="401">
        <f t="shared" si="61"/>
        <v>2.5002222514558525E-13</v>
      </c>
      <c r="P253" s="386">
        <f t="shared" si="62"/>
        <v>-4.0128315075475785E-4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3.1585644061078999E-3</v>
      </c>
      <c r="N254" s="386">
        <f t="shared" si="60"/>
        <v>2.7713647765548188E-7</v>
      </c>
      <c r="O254" s="401">
        <f t="shared" si="61"/>
        <v>1.6420198534206065E-13</v>
      </c>
      <c r="P254" s="386">
        <f t="shared" si="62"/>
        <v>-3.3820647993852357E-4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2.6538729801463545E-3</v>
      </c>
      <c r="N255" s="386">
        <f t="shared" si="60"/>
        <v>2.0592565436183818E-7</v>
      </c>
      <c r="O255" s="401">
        <f t="shared" si="61"/>
        <v>1.0752509993494641E-13</v>
      </c>
      <c r="P255" s="386">
        <f t="shared" si="62"/>
        <v>-2.8419306335524544E-4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2.2231745013340243E-3</v>
      </c>
      <c r="N256" s="386">
        <f t="shared" si="60"/>
        <v>1.525339580199514E-7</v>
      </c>
      <c r="O256" s="401">
        <f t="shared" si="61"/>
        <v>7.0166095156309893E-14</v>
      </c>
      <c r="P256" s="386">
        <f t="shared" si="62"/>
        <v>-2.3809118957196008E-4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1.8568090278787142E-3</v>
      </c>
      <c r="N257" s="386">
        <f t="shared" si="60"/>
        <v>1.1263182425613749E-7</v>
      </c>
      <c r="O257" s="401">
        <f t="shared" si="61"/>
        <v>4.5685677463325192E-14</v>
      </c>
      <c r="P257" s="386">
        <f t="shared" si="62"/>
        <v>-1.9886999253446253E-4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1.5461745631165646E-3</v>
      </c>
      <c r="N258" s="386">
        <f t="shared" si="60"/>
        <v>8.2907416709687709E-8</v>
      </c>
      <c r="O258" s="401">
        <f t="shared" si="61"/>
        <v>2.964295475749168E-14</v>
      </c>
      <c r="P258" s="386">
        <f t="shared" si="62"/>
        <v>-1.6561096183135293E-4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1.2836446863582762E-3</v>
      </c>
      <c r="N259" s="386">
        <f t="shared" si="60"/>
        <v>6.0836265691754932E-8</v>
      </c>
      <c r="O259" s="401">
        <f t="shared" si="61"/>
        <v>1.915134717478395E-14</v>
      </c>
      <c r="P259" s="386">
        <f t="shared" si="62"/>
        <v>-1.3749934606766584E-4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1.0624870647109041E-3</v>
      </c>
      <c r="N260" s="386">
        <f t="shared" si="60"/>
        <v>4.4500802820479635E-8</v>
      </c>
      <c r="O260" s="401">
        <f t="shared" si="61"/>
        <v>1.2323475573339238E-14</v>
      </c>
      <c r="P260" s="386">
        <f t="shared" si="62"/>
        <v>-1.1381560075115982E-4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8.7678392705209385E-4</v>
      </c>
      <c r="N261" s="386">
        <f t="shared" si="60"/>
        <v>3.2449538833745351E-8</v>
      </c>
      <c r="O261" s="401">
        <f t="shared" si="61"/>
        <v>7.9380946260698693E-15</v>
      </c>
      <c r="P261" s="386">
        <f t="shared" si="62"/>
        <v>-9.3927006807073186E-5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7.2135537810075201E-4</v>
      </c>
      <c r="N262" s="386">
        <f t="shared" si="60"/>
        <v>2.3587606368113967E-8</v>
      </c>
      <c r="O262" s="401">
        <f t="shared" si="61"/>
        <v>5.0515147620444623E-15</v>
      </c>
      <c r="P262" s="386">
        <f t="shared" si="62"/>
        <v>-7.7279562083300832E-5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5.9168624099426026E-4</v>
      </c>
      <c r="N263" s="386">
        <f t="shared" si="60"/>
        <v>1.7092010917707512E-8</v>
      </c>
      <c r="O263" s="401">
        <f t="shared" si="61"/>
        <v>3.219646771412954E-15</v>
      </c>
      <c r="P263" s="386">
        <f t="shared" si="62"/>
        <v>-6.3390226275460975E-5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4.8385694322627959E-4</v>
      </c>
      <c r="N264" s="386">
        <f t="shared" si="60"/>
        <v>1.2346268174479036E-8</v>
      </c>
      <c r="O264" s="401">
        <f t="shared" si="61"/>
        <v>2.0539125955565396E-15</v>
      </c>
      <c r="P264" s="386">
        <f t="shared" si="62"/>
        <v>-5.1839579767205269E-5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3.9447880475634856E-4</v>
      </c>
      <c r="N265" s="386">
        <f t="shared" si="60"/>
        <v>8.8901856432066495E-9</v>
      </c>
      <c r="O265" s="401">
        <f t="shared" si="61"/>
        <v>1.3322676295501878E-15</v>
      </c>
      <c r="P265" s="386">
        <f t="shared" si="62"/>
        <v>-4.2264939079565338E-5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3.2063394936376888E-4</v>
      </c>
      <c r="N266" s="392">
        <f t="shared" si="60"/>
        <v>6.3814281081597812E-9</v>
      </c>
      <c r="O266" s="402">
        <f t="shared" si="61"/>
        <v>0</v>
      </c>
      <c r="P266" s="392">
        <f t="shared" si="62"/>
        <v>-3.435395598053831E-5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W71"/>
  <sheetViews>
    <sheetView showGridLines="0" tabSelected="1" showOutlineSymbols="0" zoomScale="60" zoomScaleNormal="60" workbookViewId="0">
      <pane xSplit="19020" ySplit="3075" topLeftCell="D30"/>
      <selection activeCell="C7" sqref="C7"/>
      <selection pane="topRight" activeCell="T1" sqref="T1"/>
      <selection pane="bottomLeft" activeCell="C62" sqref="C62"/>
      <selection pane="bottomRight" activeCell="D33" sqref="D33"/>
    </sheetView>
  </sheetViews>
  <sheetFormatPr defaultColWidth="11.140625" defaultRowHeight="15.75"/>
  <cols>
    <col min="1" max="1" width="9.85546875" style="74" customWidth="1"/>
    <col min="2" max="2" width="8.28515625" style="14" customWidth="1"/>
    <col min="3" max="3" width="9.5703125" style="14" customWidth="1"/>
    <col min="4" max="4" width="6.85546875" style="14" bestFit="1" customWidth="1"/>
    <col min="5" max="5" width="6.28515625" style="14" customWidth="1"/>
    <col min="6" max="6" width="9.5703125" style="14" customWidth="1"/>
    <col min="7" max="7" width="9" style="14" customWidth="1"/>
    <col min="8" max="8" width="14.42578125" style="14" customWidth="1"/>
    <col min="9" max="9" width="5.7109375" style="14" customWidth="1"/>
    <col min="10" max="10" width="7.85546875" style="14" customWidth="1"/>
    <col min="11" max="11" width="7.28515625" style="14" customWidth="1"/>
    <col min="12" max="12" width="13.5703125" style="354" bestFit="1" customWidth="1"/>
    <col min="13" max="13" width="7.28515625" style="14" customWidth="1"/>
    <col min="14" max="14" width="6.5703125" style="14" customWidth="1"/>
    <col min="15" max="15" width="8.85546875" style="14" customWidth="1"/>
    <col min="16" max="16" width="9" style="14" customWidth="1"/>
    <col min="17" max="17" width="9.42578125" style="14" customWidth="1"/>
    <col min="18" max="18" width="8" style="101" customWidth="1"/>
    <col min="19" max="19" width="7.85546875" style="14" customWidth="1"/>
    <col min="20" max="20" width="10.7109375" style="98" customWidth="1"/>
    <col min="21" max="21" width="7.140625" style="98" customWidth="1"/>
    <col min="22" max="22" width="10.28515625" style="14" customWidth="1"/>
    <col min="23" max="23" width="16.5703125" style="14" customWidth="1"/>
    <col min="24" max="24" width="9.5703125" style="20" customWidth="1"/>
    <col min="25" max="25" width="8.85546875" style="20" customWidth="1"/>
    <col min="26" max="26" width="8.140625" style="14" customWidth="1"/>
    <col min="27" max="27" width="8.5703125" style="14" customWidth="1"/>
    <col min="28" max="28" width="9" style="14" customWidth="1"/>
    <col min="29" max="29" width="8.140625" style="14" customWidth="1"/>
    <col min="30" max="30" width="7.5703125" style="14" customWidth="1"/>
    <col min="31" max="31" width="8.5703125" style="14" customWidth="1"/>
    <col min="32" max="32" width="8.85546875" style="14" customWidth="1"/>
    <col min="33" max="33" width="9.28515625" style="14" customWidth="1"/>
    <col min="34" max="34" width="8.5703125" style="14" customWidth="1"/>
    <col min="35" max="35" width="8" style="14" customWidth="1"/>
    <col min="36" max="36" width="9.140625" style="14" customWidth="1"/>
    <col min="37" max="37" width="9.28515625" style="14" customWidth="1"/>
    <col min="38" max="38" width="5.85546875" style="14" customWidth="1"/>
    <col min="39" max="39" width="6.140625" style="14" customWidth="1"/>
    <col min="40" max="40" width="5" style="14" customWidth="1"/>
    <col min="41" max="41" width="10.42578125" style="14" customWidth="1"/>
    <col min="42" max="42" width="8.28515625" style="14" customWidth="1"/>
    <col min="43" max="43" width="8.7109375" style="14" customWidth="1"/>
    <col min="44" max="44" width="10.5703125" style="14" bestFit="1" customWidth="1"/>
    <col min="45" max="45" width="7.140625" style="14" bestFit="1" customWidth="1"/>
    <col min="46" max="46" width="9.5703125" style="14" bestFit="1" customWidth="1"/>
    <col min="47" max="48" width="5.85546875" style="14" bestFit="1" customWidth="1"/>
    <col min="49" max="49" width="9.5703125" style="14" bestFit="1" customWidth="1"/>
    <col min="50" max="16384" width="11.140625" style="14"/>
  </cols>
  <sheetData>
    <row r="1" spans="1:44" s="7" customFormat="1">
      <c r="A1" s="1" t="s">
        <v>261</v>
      </c>
      <c r="B1" s="2"/>
      <c r="C1" s="2"/>
      <c r="D1" s="2"/>
      <c r="E1" s="3"/>
      <c r="F1" s="3"/>
      <c r="G1" s="3"/>
      <c r="H1" s="3"/>
      <c r="I1" s="3"/>
      <c r="J1" s="3"/>
      <c r="K1" s="3"/>
      <c r="L1" s="110"/>
      <c r="M1" s="110"/>
      <c r="N1" s="4" t="s">
        <v>1</v>
      </c>
      <c r="O1" s="102" t="e">
        <f>#REF!</f>
        <v>#REF!</v>
      </c>
      <c r="P1" s="5"/>
      <c r="Q1" s="6" t="s">
        <v>146</v>
      </c>
      <c r="R1" s="672" t="e">
        <f>#REF!</f>
        <v>#REF!</v>
      </c>
      <c r="S1" s="673"/>
      <c r="T1" s="673"/>
      <c r="U1" s="673"/>
      <c r="V1" s="162" t="s">
        <v>10</v>
      </c>
      <c r="W1" s="670" t="e">
        <f>#REF!</f>
        <v>#REF!</v>
      </c>
      <c r="X1" s="671"/>
      <c r="AA1" s="131"/>
      <c r="AB1" s="27"/>
      <c r="AD1" s="183"/>
      <c r="AF1" s="123"/>
      <c r="AG1" s="274"/>
      <c r="AH1" s="5"/>
      <c r="AJ1" s="118" t="s">
        <v>200</v>
      </c>
      <c r="AK1" s="315">
        <f>MAX(MIN(B_1*Tb_eff*($G$9+1)/(SQRT(8)*AG9),10),-10)</f>
        <v>1.2831459078624534</v>
      </c>
    </row>
    <row r="2" spans="1:44">
      <c r="A2" s="144" t="s">
        <v>124</v>
      </c>
      <c r="B2" s="118" t="s">
        <v>4</v>
      </c>
      <c r="C2" s="114" t="s">
        <v>5</v>
      </c>
      <c r="D2" s="122"/>
      <c r="E2" s="7"/>
      <c r="F2" s="118" t="s">
        <v>128</v>
      </c>
      <c r="G2" s="616">
        <f>'M5E 850S4500 32GFC EQ &amp; 2xCDR'!H3</f>
        <v>20.75</v>
      </c>
      <c r="H2" s="122" t="s">
        <v>8</v>
      </c>
      <c r="I2" s="330" t="s">
        <v>0</v>
      </c>
      <c r="J2" s="674" t="s">
        <v>175</v>
      </c>
      <c r="K2" s="674"/>
      <c r="L2" s="675" t="s">
        <v>192</v>
      </c>
      <c r="M2" s="676"/>
      <c r="N2" s="136"/>
      <c r="O2" s="6" t="s">
        <v>135</v>
      </c>
      <c r="P2" s="143">
        <v>3.5</v>
      </c>
      <c r="Q2" s="127" t="s">
        <v>136</v>
      </c>
      <c r="R2" s="110"/>
      <c r="T2" s="140" t="s">
        <v>9</v>
      </c>
      <c r="U2" s="141" t="e">
        <f>#REF!</f>
        <v>#REF!</v>
      </c>
      <c r="V2" s="64" t="s">
        <v>10</v>
      </c>
      <c r="W2" s="677" t="e">
        <f>#REF!</f>
        <v>#REF!</v>
      </c>
      <c r="X2" s="678"/>
      <c r="Y2" s="97"/>
      <c r="Z2" s="307"/>
      <c r="AA2" s="123"/>
      <c r="AB2" s="307"/>
      <c r="AC2" s="74"/>
      <c r="AD2" s="183"/>
      <c r="AE2" s="74"/>
      <c r="AF2" s="123"/>
      <c r="AG2" s="320"/>
      <c r="AH2" s="74"/>
      <c r="AI2" s="86"/>
      <c r="AJ2" s="118" t="s">
        <v>201</v>
      </c>
      <c r="AK2" s="316">
        <f>MAX(MIN(B_1*Tb_eff*(1-$G$9)/(SQRT(8)*AG9),10),-10)</f>
        <v>0.55397774973470815</v>
      </c>
    </row>
    <row r="3" spans="1:44" ht="15" customHeight="1">
      <c r="A3" s="117"/>
      <c r="B3" s="118" t="s">
        <v>25</v>
      </c>
      <c r="C3" s="356">
        <f>'M5E 850S4500 32GFC EQ &amp; 2xCDR'!Q</f>
        <v>4.7534000000000001</v>
      </c>
      <c r="D3" s="119"/>
      <c r="E3" s="7"/>
      <c r="F3" s="118" t="s">
        <v>129</v>
      </c>
      <c r="G3" s="10">
        <f>G2*1.518</f>
        <v>31.4985</v>
      </c>
      <c r="H3" s="122" t="s">
        <v>8</v>
      </c>
      <c r="I3" s="200" t="s">
        <v>95</v>
      </c>
      <c r="J3" s="5"/>
      <c r="K3" s="6" t="s">
        <v>6</v>
      </c>
      <c r="L3" s="129">
        <v>0.1</v>
      </c>
      <c r="M3" s="127" t="s">
        <v>7</v>
      </c>
      <c r="N3" s="144" t="s">
        <v>134</v>
      </c>
      <c r="O3" s="131" t="s">
        <v>137</v>
      </c>
      <c r="P3" s="7">
        <f>IF(Uc&lt;1000,850,1310)</f>
        <v>850</v>
      </c>
      <c r="Q3" s="119" t="s">
        <v>121</v>
      </c>
      <c r="S3" s="313" t="s">
        <v>199</v>
      </c>
      <c r="T3" s="359">
        <f>'M5E 850S4500 32GFC EQ &amp; 2xCDR'!U4</f>
        <v>-10.199999999999999</v>
      </c>
      <c r="U3" s="312" t="s">
        <v>113</v>
      </c>
      <c r="V3" s="163" t="s">
        <v>30</v>
      </c>
      <c r="W3" s="164">
        <f>AO39</f>
        <v>-3.0540847125667625E-2</v>
      </c>
      <c r="X3" s="127" t="s">
        <v>147</v>
      </c>
      <c r="Y3" s="97"/>
      <c r="AA3" s="35" t="s">
        <v>37</v>
      </c>
      <c r="AB3" s="22">
        <v>2.5630000000000002</v>
      </c>
      <c r="AC3" s="21" t="s">
        <v>27</v>
      </c>
      <c r="AD3" s="183"/>
      <c r="AE3" s="74"/>
      <c r="AF3" s="35" t="s">
        <v>28</v>
      </c>
      <c r="AG3" s="190">
        <f>B_1*Tb_eff/(SQRT(8)*$T$7)</f>
        <v>1.9638343169016697</v>
      </c>
      <c r="AH3" s="21" t="s">
        <v>27</v>
      </c>
      <c r="AI3" s="86"/>
      <c r="AJ3" s="123" t="s">
        <v>202</v>
      </c>
      <c r="AK3" s="316">
        <f>ERF(AK1)+ERF(AK2)-1</f>
        <v>0.497054006079932</v>
      </c>
    </row>
    <row r="4" spans="1:44" ht="15" customHeight="1">
      <c r="A4" s="11"/>
      <c r="B4" s="120" t="s">
        <v>35</v>
      </c>
      <c r="C4" s="304">
        <f>'M5E 850S4500 32GFC EQ &amp; 2xCDR'!D5</f>
        <v>28050</v>
      </c>
      <c r="D4" s="121" t="s">
        <v>36</v>
      </c>
      <c r="E4" s="7"/>
      <c r="F4" s="131" t="s">
        <v>127</v>
      </c>
      <c r="G4" s="357">
        <f>'M5E 850S4500 32GFC EQ &amp; 2xCDR'!$H$5</f>
        <v>-129</v>
      </c>
      <c r="H4" s="161" t="s">
        <v>34</v>
      </c>
      <c r="I4" s="201" t="s">
        <v>131</v>
      </c>
      <c r="J4" s="7"/>
      <c r="K4" s="118" t="s">
        <v>15</v>
      </c>
      <c r="L4" s="17">
        <v>2.5000000000000001E-2</v>
      </c>
      <c r="M4" s="122" t="s">
        <v>7</v>
      </c>
      <c r="N4" s="117"/>
      <c r="O4" s="118" t="s">
        <v>16</v>
      </c>
      <c r="P4" s="188">
        <f>IF(Uc&gt;1000,$P$2/1.4846,$P$2/3.5)</f>
        <v>1</v>
      </c>
      <c r="Q4" s="119"/>
      <c r="R4" s="314" t="s">
        <v>53</v>
      </c>
      <c r="S4" s="8" t="s">
        <v>24</v>
      </c>
      <c r="T4" s="113">
        <v>-12</v>
      </c>
      <c r="U4" s="133" t="s">
        <v>21</v>
      </c>
      <c r="V4" s="165" t="s">
        <v>143</v>
      </c>
      <c r="W4" s="29"/>
      <c r="X4" s="198" t="str">
        <f>$L$3&amp;" km"</f>
        <v>0.1 km</v>
      </c>
      <c r="Y4" s="96"/>
      <c r="AA4" s="123" t="s">
        <v>22</v>
      </c>
      <c r="AB4" s="191">
        <f>0.7*$P$8*$C$7</f>
        <v>4.0997249999999992E-2</v>
      </c>
      <c r="AC4" s="8" t="s">
        <v>12</v>
      </c>
      <c r="AD4" s="70"/>
      <c r="AE4" s="74"/>
      <c r="AF4" s="35" t="s">
        <v>31</v>
      </c>
      <c r="AG4" s="68">
        <f>IF(ABS($AG$3)&lt;10,SIGN($AG$3)*ERF(ABS($AG$3)),SIGN($AG$3))</f>
        <v>0.99451842550160818</v>
      </c>
      <c r="AH4" s="21" t="s">
        <v>27</v>
      </c>
      <c r="AI4" s="86"/>
      <c r="AJ4" s="123" t="s">
        <v>203</v>
      </c>
      <c r="AK4" s="315">
        <f>AK3*(1-2*$L$10*10^(-$C17/10)*$AB$5*SQRT(2*ER*(AK3*(ER-1)+ER+1))/(AK3*(ER-1)))</f>
        <v>0.497054006079932</v>
      </c>
    </row>
    <row r="5" spans="1:44" ht="15" customHeight="1">
      <c r="A5" s="116" t="s">
        <v>125</v>
      </c>
      <c r="B5" s="7"/>
      <c r="C5" s="7"/>
      <c r="D5" s="7"/>
      <c r="E5" s="7"/>
      <c r="F5" s="118" t="s">
        <v>38</v>
      </c>
      <c r="G5" s="111">
        <f>G4-2*C11</f>
        <v>-138.56059991327962</v>
      </c>
      <c r="H5" s="124" t="s">
        <v>34</v>
      </c>
      <c r="I5" s="202" t="s">
        <v>132</v>
      </c>
      <c r="J5" s="110"/>
      <c r="K5" s="120" t="s">
        <v>19</v>
      </c>
      <c r="L5" s="79">
        <v>5.0000000000000001E-3</v>
      </c>
      <c r="M5" s="130" t="s">
        <v>7</v>
      </c>
      <c r="N5" s="117"/>
      <c r="O5" s="115" t="s">
        <v>135</v>
      </c>
      <c r="P5" s="16">
        <f>$P$4*((1/(0.00094*Uc)^4)+1.05)</f>
        <v>3.622595119239568</v>
      </c>
      <c r="Q5" s="119" t="s">
        <v>136</v>
      </c>
      <c r="R5" s="147"/>
      <c r="S5" s="115" t="s">
        <v>39</v>
      </c>
      <c r="T5" s="361">
        <f>'M5E 850S4500 32GFC EQ &amp; 2xCDR'!$U$6*0+20000</f>
        <v>20000</v>
      </c>
      <c r="U5" s="122" t="s">
        <v>40</v>
      </c>
      <c r="V5" s="333" t="s">
        <v>176</v>
      </c>
      <c r="W5" s="360">
        <f>'M5E 850S4500 32GFC EQ &amp; 2xCDR'!X6</f>
        <v>21037.5</v>
      </c>
      <c r="X5" s="334" t="s">
        <v>40</v>
      </c>
      <c r="Y5" s="96"/>
      <c r="AA5" s="237" t="s">
        <v>2</v>
      </c>
      <c r="AB5" s="240">
        <f>10^(($G$12+$T$4)/20)</f>
        <v>6.3095734448019317E-2</v>
      </c>
      <c r="AC5" s="241" t="s">
        <v>3</v>
      </c>
      <c r="AD5" s="67"/>
      <c r="AE5" s="74"/>
      <c r="AF5" s="186" t="s">
        <v>44</v>
      </c>
      <c r="AG5" s="23">
        <f>ERF(MAX(MIN(B_1*Tb_eff*($L$13+1)/(SQRT(8)*$T$7),10),-10))+ERF(MAX(MIN(B_1*Tb_eff*(1-$L$13)/(SQRT(8)*$T$7),10),-10))-1</f>
        <v>0.97284489789664352</v>
      </c>
      <c r="AH5" s="185" t="s">
        <v>27</v>
      </c>
      <c r="AI5" s="86"/>
    </row>
    <row r="6" spans="1:44" ht="15" customHeight="1">
      <c r="A6" s="117"/>
      <c r="B6" s="118" t="s">
        <v>133</v>
      </c>
      <c r="C6" s="112">
        <v>840</v>
      </c>
      <c r="D6" s="8" t="s">
        <v>121</v>
      </c>
      <c r="E6" s="7"/>
      <c r="F6" s="118" t="s">
        <v>23</v>
      </c>
      <c r="G6" s="17">
        <v>0.7</v>
      </c>
      <c r="H6" s="119"/>
      <c r="I6" s="7"/>
      <c r="J6" s="7"/>
      <c r="K6" s="115" t="s">
        <v>130</v>
      </c>
      <c r="L6" s="16">
        <f>C8-T3</f>
        <v>6.9999999999999991</v>
      </c>
      <c r="M6" s="132" t="s">
        <v>21</v>
      </c>
      <c r="N6" s="117"/>
      <c r="O6" s="131" t="s">
        <v>137</v>
      </c>
      <c r="P6" s="7">
        <f>Uc</f>
        <v>840</v>
      </c>
      <c r="Q6" s="119" t="s">
        <v>121</v>
      </c>
      <c r="R6" s="148"/>
      <c r="S6" s="131" t="s">
        <v>47</v>
      </c>
      <c r="T6" s="27">
        <v>329</v>
      </c>
      <c r="U6" s="154" t="s">
        <v>42</v>
      </c>
      <c r="V6" s="330"/>
      <c r="W6" s="331"/>
      <c r="X6" s="332"/>
      <c r="Y6" s="96"/>
      <c r="AA6" s="187" t="s">
        <v>11</v>
      </c>
      <c r="AB6" s="188">
        <f>10^(C9/10)</f>
        <v>1.9968678749407054</v>
      </c>
      <c r="AC6" s="189" t="s">
        <v>3</v>
      </c>
      <c r="AD6" s="21"/>
      <c r="AF6" s="235" t="s">
        <v>182</v>
      </c>
      <c r="AG6" s="242">
        <f>kRIN*10^6*$AK$7*$AK$7/SQRT((1/F17)^2+(1/G17)^2+0.477*(1/$W$5)^2)*10^($G$4/10)</f>
        <v>2.6835223394827017E-3</v>
      </c>
      <c r="AH6" s="243" t="s">
        <v>212</v>
      </c>
      <c r="AI6" s="86"/>
    </row>
    <row r="7" spans="1:44" ht="15" customHeight="1">
      <c r="A7" s="117"/>
      <c r="B7" s="335" t="s">
        <v>213</v>
      </c>
      <c r="C7" s="358">
        <f>'M5E 850S4500 32GFC EQ &amp; 2xCDR'!$D$8</f>
        <v>0.56999999999999995</v>
      </c>
      <c r="D7" s="8" t="s">
        <v>121</v>
      </c>
      <c r="E7" s="7"/>
      <c r="F7" s="235" t="s">
        <v>321</v>
      </c>
      <c r="G7" s="363">
        <f>'M5E 850S4500 32GFC EQ &amp; 2xCDR'!$H$8</f>
        <v>14.15</v>
      </c>
      <c r="H7" s="236" t="str">
        <f>IF(G9&lt;0,"should not be &lt; DCD!","ps inc. DCD")</f>
        <v>ps inc. DCD</v>
      </c>
      <c r="I7" s="7"/>
      <c r="J7" s="7"/>
      <c r="K7" s="125" t="s">
        <v>139</v>
      </c>
      <c r="L7" s="356">
        <f>1.5</f>
        <v>1.5</v>
      </c>
      <c r="M7" s="132" t="s">
        <v>21</v>
      </c>
      <c r="N7" s="117"/>
      <c r="O7" s="115" t="s">
        <v>120</v>
      </c>
      <c r="P7" s="113">
        <v>1316</v>
      </c>
      <c r="Q7" s="119" t="s">
        <v>121</v>
      </c>
      <c r="R7" s="148"/>
      <c r="S7" s="131" t="s">
        <v>43</v>
      </c>
      <c r="T7" s="111">
        <f>$T$6*1000/$T$5</f>
        <v>16.45</v>
      </c>
      <c r="U7" s="119" t="s">
        <v>8</v>
      </c>
      <c r="V7" s="318" t="s">
        <v>118</v>
      </c>
      <c r="W7" s="7"/>
      <c r="X7" s="156"/>
      <c r="Y7" s="96"/>
      <c r="AA7" s="187" t="s">
        <v>17</v>
      </c>
      <c r="AB7" s="188">
        <f>(ER+1)/(ER-1)</f>
        <v>3.0062839321800414</v>
      </c>
      <c r="AC7" s="189" t="s">
        <v>3</v>
      </c>
      <c r="AD7" s="21"/>
      <c r="AF7" s="237" t="s">
        <v>102</v>
      </c>
      <c r="AG7" s="244">
        <f>(1-10^(-Pmn/5))/(Q*Q)</f>
        <v>2.7633774642606399E-3</v>
      </c>
      <c r="AH7" s="245" t="s">
        <v>101</v>
      </c>
      <c r="AI7" s="74"/>
      <c r="AJ7" s="123" t="s">
        <v>204</v>
      </c>
      <c r="AK7" s="325">
        <v>1</v>
      </c>
    </row>
    <row r="8" spans="1:44" ht="15" customHeight="1">
      <c r="A8" s="117"/>
      <c r="B8" s="131" t="s">
        <v>117</v>
      </c>
      <c r="C8" s="362">
        <f>'M5E 850S4500 32GFC EQ &amp; 2xCDR'!$D$9</f>
        <v>-3.2</v>
      </c>
      <c r="D8" s="7" t="s">
        <v>113</v>
      </c>
      <c r="E8" s="7"/>
      <c r="F8" s="115" t="s">
        <v>316</v>
      </c>
      <c r="G8" s="364">
        <f>'M5E 850S4500 32GFC EQ &amp; 2xCDR'!$H$9</f>
        <v>0</v>
      </c>
      <c r="H8" s="260" t="s">
        <v>322</v>
      </c>
      <c r="I8" s="7"/>
      <c r="J8" s="7"/>
      <c r="K8" s="25" t="s">
        <v>26</v>
      </c>
      <c r="L8" s="16">
        <f>$L$6-$L$7</f>
        <v>5.4999999999999991</v>
      </c>
      <c r="M8" s="132" t="s">
        <v>21</v>
      </c>
      <c r="N8" s="103"/>
      <c r="O8" s="115" t="s">
        <v>206</v>
      </c>
      <c r="P8" s="113">
        <v>0.10274999999999999</v>
      </c>
      <c r="Q8" s="119" t="s">
        <v>142</v>
      </c>
      <c r="R8" s="148"/>
      <c r="S8" s="279" t="s">
        <v>186</v>
      </c>
      <c r="T8" s="149">
        <f>$G$14*10^6/$C$4</f>
        <v>7.1301247771835987</v>
      </c>
      <c r="U8" s="119" t="s">
        <v>8</v>
      </c>
      <c r="V8" s="144" t="s">
        <v>144</v>
      </c>
      <c r="W8" s="114">
        <v>6.5</v>
      </c>
      <c r="X8" s="119" t="s">
        <v>21</v>
      </c>
      <c r="Y8" s="96"/>
      <c r="AA8" s="131" t="s">
        <v>148</v>
      </c>
      <c r="AB8" s="16">
        <f>10*LOG10((1+10^(-($W$8/10)))/(1-10^(-($W$8/10))))</f>
        <v>1.978027515771426</v>
      </c>
      <c r="AC8" s="7" t="s">
        <v>21</v>
      </c>
      <c r="AD8" s="21"/>
      <c r="AE8" s="74"/>
      <c r="AF8" s="131" t="s">
        <v>177</v>
      </c>
      <c r="AG8" s="111">
        <f>$T$6*1000/$W$5</f>
        <v>15.638740344622697</v>
      </c>
      <c r="AH8" s="7" t="s">
        <v>8</v>
      </c>
      <c r="AI8" s="277" t="s">
        <v>191</v>
      </c>
      <c r="AJ8" s="284">
        <v>0.5</v>
      </c>
      <c r="AK8" s="285">
        <f>0.5+0.5*10^-0.36</f>
        <v>0.71825791612008294</v>
      </c>
      <c r="AN8" s="99"/>
      <c r="AO8" s="15"/>
    </row>
    <row r="9" spans="1:44" ht="15" customHeight="1" thickBot="1">
      <c r="A9" s="117"/>
      <c r="B9" s="118" t="s">
        <v>116</v>
      </c>
      <c r="C9" s="16">
        <f>10*LOG10((2*AB12+AB11)/(2*AB12-AB11))</f>
        <v>3.0034933022749928</v>
      </c>
      <c r="D9" s="8" t="s">
        <v>21</v>
      </c>
      <c r="E9" s="7"/>
      <c r="F9" s="237" t="s">
        <v>126</v>
      </c>
      <c r="G9" s="238">
        <f>(10^-6)*($G$7-$G$8)*$L$11</f>
        <v>0.39690750000000002</v>
      </c>
      <c r="H9" s="239" t="s">
        <v>119</v>
      </c>
      <c r="I9" s="7"/>
      <c r="J9" s="7"/>
      <c r="K9" s="118" t="s">
        <v>41</v>
      </c>
      <c r="L9" s="128">
        <v>480</v>
      </c>
      <c r="M9" s="7" t="s">
        <v>42</v>
      </c>
      <c r="N9" s="117"/>
      <c r="O9" s="118" t="s">
        <v>205</v>
      </c>
      <c r="P9" s="16">
        <f>0.25*$P$8*Uc*(1-(Uo/Uc)^4)</f>
        <v>-108.41177997222221</v>
      </c>
      <c r="Q9" s="124" t="s">
        <v>12</v>
      </c>
      <c r="R9" s="148"/>
      <c r="S9" s="279" t="s">
        <v>184</v>
      </c>
      <c r="U9" s="154" t="s">
        <v>185</v>
      </c>
      <c r="V9" s="278" t="s">
        <v>183</v>
      </c>
      <c r="W9" s="16">
        <f>10*LOG10((1+10^(-($W$8/10)))/(1-10^(-($W$8/10))))</f>
        <v>1.978027515771426</v>
      </c>
      <c r="X9" s="119" t="s">
        <v>18</v>
      </c>
      <c r="Y9" s="96"/>
      <c r="AA9" s="321" t="s">
        <v>211</v>
      </c>
      <c r="AB9" s="188">
        <f>$C$11-$AB$8</f>
        <v>2.8022724408683817</v>
      </c>
      <c r="AC9" s="188" t="s">
        <v>18</v>
      </c>
      <c r="AD9" s="185"/>
      <c r="AE9" s="74"/>
      <c r="AF9" s="74" t="s">
        <v>178</v>
      </c>
      <c r="AG9" s="275">
        <f>SQRT(H17^2+$AG$8^2)</f>
        <v>35.169188943204183</v>
      </c>
      <c r="AH9" s="7" t="s">
        <v>8</v>
      </c>
      <c r="AI9" s="11"/>
      <c r="AJ9" s="29">
        <v>0.5</v>
      </c>
      <c r="AK9" s="286">
        <f>0.5-0.5*10^-0.36</f>
        <v>0.28174208387991706</v>
      </c>
      <c r="AM9" s="99"/>
      <c r="AN9" s="99"/>
      <c r="AO9" s="15"/>
    </row>
    <row r="10" spans="1:44" ht="15" customHeight="1" thickBot="1">
      <c r="A10" s="117"/>
      <c r="B10" s="125" t="s">
        <v>114</v>
      </c>
      <c r="C10" s="276">
        <f>MIN(C8+1.77,-1)</f>
        <v>-1.4300000000000002</v>
      </c>
      <c r="D10" s="7" t="s">
        <v>113</v>
      </c>
      <c r="E10" s="7"/>
      <c r="F10" s="118" t="s">
        <v>45</v>
      </c>
      <c r="G10" s="323">
        <f>'M5E 850S4500 32GFC EQ &amp; 2xCDR'!H11</f>
        <v>0.3</v>
      </c>
      <c r="H10" s="119"/>
      <c r="I10" s="7"/>
      <c r="J10" s="7"/>
      <c r="K10" s="26" t="s">
        <v>123</v>
      </c>
      <c r="L10" s="355">
        <v>0</v>
      </c>
      <c r="M10" s="133" t="s">
        <v>27</v>
      </c>
      <c r="N10" s="117"/>
      <c r="O10" s="605" t="s">
        <v>297</v>
      </c>
      <c r="P10" s="571">
        <f>'M5E 850S4500 32GFC EQ &amp; 2xCDR'!R2</f>
        <v>1</v>
      </c>
      <c r="Q10" s="108"/>
      <c r="R10" s="148"/>
      <c r="S10" s="25" t="s">
        <v>141</v>
      </c>
      <c r="T10" s="273">
        <v>1.2500000000000001E-2</v>
      </c>
      <c r="U10" s="155" t="s">
        <v>51</v>
      </c>
      <c r="V10" s="117"/>
      <c r="W10" s="7"/>
      <c r="X10" s="156"/>
      <c r="Y10" s="96"/>
      <c r="AD10" s="185"/>
      <c r="AF10" s="123" t="s">
        <v>179</v>
      </c>
      <c r="AG10" s="274">
        <f>MAX(MIN(B_1*Tb_eff*($G$14*$Y$44+$G$9+1)/(SQRT(8)*$AG$9),10),-10)</f>
        <v>1.4668582736221696</v>
      </c>
      <c r="AH10" s="74"/>
      <c r="AI10" s="74"/>
      <c r="AJ10" s="131"/>
      <c r="AK10" s="111"/>
      <c r="AL10" s="7"/>
      <c r="AM10" s="99"/>
      <c r="AN10" s="99"/>
      <c r="AO10" s="15"/>
    </row>
    <row r="11" spans="1:44" ht="15" customHeight="1">
      <c r="A11" s="117"/>
      <c r="B11" s="187" t="s">
        <v>115</v>
      </c>
      <c r="C11" s="188">
        <f>10*LOG10(AB7)</f>
        <v>4.7802999566398077</v>
      </c>
      <c r="D11" s="7" t="s">
        <v>18</v>
      </c>
      <c r="E11" s="7"/>
      <c r="F11" s="237" t="s">
        <v>46</v>
      </c>
      <c r="G11" s="324">
        <f>$AG$12-2.519*SQRT($AG$6)</f>
        <v>0.23093857687469954</v>
      </c>
      <c r="H11" s="109"/>
      <c r="I11" s="7"/>
      <c r="J11" s="7"/>
      <c r="K11" s="125" t="s">
        <v>138</v>
      </c>
      <c r="L11" s="10">
        <f>1/((1/$C$4)-$G$8*10^-6)</f>
        <v>28050</v>
      </c>
      <c r="M11" s="8" t="s">
        <v>36</v>
      </c>
      <c r="N11" s="117"/>
      <c r="O11" s="125" t="str">
        <f>IF(L2="SMF","PolMD DGDmax","(not in use)")</f>
        <v>(not in use)</v>
      </c>
      <c r="P11" s="113">
        <v>10</v>
      </c>
      <c r="Q11" s="166" t="str">
        <f>IF(L2="SMF","ps at target "&amp;L3&amp;M3,"")</f>
        <v/>
      </c>
      <c r="R11" s="148"/>
      <c r="S11" s="7"/>
      <c r="T11" s="145"/>
      <c r="U11" s="151"/>
      <c r="V11" s="344" t="s">
        <v>210</v>
      </c>
      <c r="W11" s="222">
        <f>-10*LOG10(ERF(AQ39)+ERF(AR39) - 1)</f>
        <v>4.001755288462026</v>
      </c>
      <c r="X11" s="130" t="s">
        <v>18</v>
      </c>
      <c r="Y11" s="96"/>
      <c r="AA11" s="131" t="s">
        <v>194</v>
      </c>
      <c r="AB11" s="10">
        <f>10^(($C$8/10)+3)</f>
        <v>478.63009232263886</v>
      </c>
      <c r="AC11" s="7" t="s">
        <v>33</v>
      </c>
      <c r="AD11" s="185"/>
      <c r="AE11" s="74"/>
      <c r="AF11" s="123" t="s">
        <v>180</v>
      </c>
      <c r="AG11" s="274">
        <f>MAX(MIN(B_1*Tb_eff*(1-$G$14*$Y$44-$G$9)/(SQRT(8)*$AG$9),10),-10)</f>
        <v>0.37026538397499198</v>
      </c>
      <c r="AH11" s="74"/>
      <c r="AI11" s="74"/>
      <c r="AJ11" s="123"/>
      <c r="AK11" s="319"/>
      <c r="AL11" s="7"/>
      <c r="AM11" s="99"/>
      <c r="AN11" s="99"/>
      <c r="AO11" s="15"/>
    </row>
    <row r="12" spans="1:44" ht="15" customHeight="1">
      <c r="A12" s="117" t="s">
        <v>170</v>
      </c>
      <c r="B12" s="7" t="s">
        <v>171</v>
      </c>
      <c r="C12" s="27">
        <v>0.3</v>
      </c>
      <c r="D12" s="7" t="s">
        <v>112</v>
      </c>
      <c r="E12" s="7"/>
      <c r="F12" s="8" t="s">
        <v>20</v>
      </c>
      <c r="G12" s="113">
        <v>-12</v>
      </c>
      <c r="H12" s="124" t="s">
        <v>21</v>
      </c>
      <c r="I12" s="7"/>
      <c r="J12" s="7"/>
      <c r="K12" s="118" t="s">
        <v>104</v>
      </c>
      <c r="L12" s="10">
        <f>1000000/$L$11</f>
        <v>35.650623885918002</v>
      </c>
      <c r="M12" s="7" t="s">
        <v>8</v>
      </c>
      <c r="N12" s="117"/>
      <c r="O12" s="115" t="s">
        <v>13</v>
      </c>
      <c r="P12" s="112">
        <f>'M5E 850S4500 32GFC EQ &amp; 2xCDR'!Q13</f>
        <v>4500</v>
      </c>
      <c r="Q12" s="272" t="s">
        <v>14</v>
      </c>
      <c r="R12" s="148"/>
      <c r="S12" s="146" t="s">
        <v>140</v>
      </c>
      <c r="T12" s="19">
        <f>10*LOG10(1/SQRT(1-(Q*SD_blw)^2))</f>
        <v>7.6798161001886958E-3</v>
      </c>
      <c r="U12" s="150" t="s">
        <v>21</v>
      </c>
      <c r="X12" s="340" t="s">
        <v>48</v>
      </c>
      <c r="Y12" s="70"/>
      <c r="AA12" s="94" t="s">
        <v>32</v>
      </c>
      <c r="AB12" s="184">
        <f>1000*10^(C10/10)</f>
        <v>719.44897800369949</v>
      </c>
      <c r="AC12" s="86" t="s">
        <v>33</v>
      </c>
      <c r="AD12" s="74"/>
      <c r="AE12" s="74"/>
      <c r="AF12" s="123" t="s">
        <v>181</v>
      </c>
      <c r="AG12" s="274">
        <f>ERF(AG10)+ERF(AG11)-1</f>
        <v>0.36142964168598191</v>
      </c>
      <c r="AH12" s="74"/>
      <c r="AI12" s="74"/>
      <c r="AJ12" s="118"/>
      <c r="AK12" s="315"/>
      <c r="AL12" s="9"/>
      <c r="AM12" s="99"/>
      <c r="AN12" s="99"/>
      <c r="AO12" s="15"/>
    </row>
    <row r="13" spans="1:44" ht="15" customHeight="1">
      <c r="A13" s="117"/>
      <c r="B13" s="7" t="s">
        <v>172</v>
      </c>
      <c r="C13" s="27">
        <v>0.4</v>
      </c>
      <c r="D13" s="7" t="s">
        <v>112</v>
      </c>
      <c r="E13" s="7"/>
      <c r="F13" s="25" t="s">
        <v>168</v>
      </c>
      <c r="G13" s="666">
        <f>'M5E 850S4500 32GFC EQ &amp; 2xCDR'!Pmn</f>
        <v>0.14000000000000001</v>
      </c>
      <c r="H13" s="122" t="s">
        <v>21</v>
      </c>
      <c r="I13" s="110"/>
      <c r="J13" s="110"/>
      <c r="K13" s="120" t="s">
        <v>145</v>
      </c>
      <c r="L13" s="30">
        <f>(10^-6)*$T$8*$L$11</f>
        <v>0.19999999999999996</v>
      </c>
      <c r="M13" s="199" t="s">
        <v>112</v>
      </c>
      <c r="N13" s="11"/>
      <c r="O13" s="134" t="s">
        <v>29</v>
      </c>
      <c r="P13" s="135">
        <f>IF(L2="SMF",1000000*L3/(3*P11),P12)</f>
        <v>4500</v>
      </c>
      <c r="Q13" s="130" t="s">
        <v>14</v>
      </c>
      <c r="R13" s="152"/>
      <c r="S13" s="138" t="s">
        <v>52</v>
      </c>
      <c r="T13" s="31">
        <f>10*LOG10(1/SQRT(1-(Q*SD_blw/$AG$5)^2))</f>
        <v>8.1153477826348113E-3</v>
      </c>
      <c r="U13" s="139" t="s">
        <v>21</v>
      </c>
      <c r="V13" s="29"/>
      <c r="W13" s="322"/>
      <c r="X13" s="341" t="s">
        <v>198</v>
      </c>
      <c r="Y13" s="300"/>
      <c r="Z13" s="284"/>
      <c r="AA13" s="301" t="s">
        <v>50</v>
      </c>
      <c r="AB13" s="302" t="s">
        <v>49</v>
      </c>
      <c r="AC13" s="302" t="s">
        <v>50</v>
      </c>
      <c r="AD13" s="302" t="s">
        <v>108</v>
      </c>
      <c r="AE13" s="284"/>
      <c r="AF13" s="284"/>
      <c r="AG13" s="668" t="s">
        <v>57</v>
      </c>
      <c r="AH13" s="669"/>
      <c r="AJ13" s="118"/>
      <c r="AK13" s="316"/>
      <c r="AL13" s="9"/>
      <c r="AM13" s="99"/>
      <c r="AN13" s="99"/>
      <c r="AO13" s="15"/>
    </row>
    <row r="14" spans="1:44" ht="15" customHeight="1" thickBot="1">
      <c r="A14" s="11"/>
      <c r="B14" s="110" t="s">
        <v>173</v>
      </c>
      <c r="C14" s="85">
        <v>0.25</v>
      </c>
      <c r="D14" s="7"/>
      <c r="E14" s="567"/>
      <c r="F14" s="140" t="s">
        <v>111</v>
      </c>
      <c r="G14" s="110">
        <f>2*(0.5-$C$13)</f>
        <v>0.19999999999999996</v>
      </c>
      <c r="H14" s="130" t="s">
        <v>112</v>
      </c>
      <c r="I14" s="96"/>
      <c r="J14" s="32" t="s">
        <v>54</v>
      </c>
      <c r="K14" s="203" t="s">
        <v>174</v>
      </c>
      <c r="L14" s="348" t="s">
        <v>103</v>
      </c>
      <c r="M14" s="211" t="s">
        <v>103</v>
      </c>
      <c r="N14" s="305" t="s">
        <v>196</v>
      </c>
      <c r="O14" s="308"/>
      <c r="P14" s="308"/>
      <c r="Q14" s="308"/>
      <c r="R14" s="309"/>
      <c r="S14" s="32" t="s">
        <v>70</v>
      </c>
      <c r="T14" s="192" t="s">
        <v>71</v>
      </c>
      <c r="U14" s="225" t="s">
        <v>195</v>
      </c>
      <c r="V14" s="32" t="s">
        <v>73</v>
      </c>
      <c r="W14" s="345" t="s">
        <v>214</v>
      </c>
      <c r="X14" s="342" t="s">
        <v>169</v>
      </c>
      <c r="Y14" s="310"/>
      <c r="Z14" s="307"/>
      <c r="AA14" s="246" t="s">
        <v>197</v>
      </c>
      <c r="AB14" s="28" t="s">
        <v>55</v>
      </c>
      <c r="AC14" s="28" t="s">
        <v>56</v>
      </c>
      <c r="AD14" s="28" t="s">
        <v>109</v>
      </c>
      <c r="AE14" s="103" t="s">
        <v>110</v>
      </c>
      <c r="AF14" s="20"/>
      <c r="AG14" s="103"/>
      <c r="AH14" s="9"/>
      <c r="AI14" s="103" t="s">
        <v>107</v>
      </c>
      <c r="AL14" s="9"/>
      <c r="AM14" s="99" t="s">
        <v>187</v>
      </c>
      <c r="AN14" s="303" t="s">
        <v>95</v>
      </c>
      <c r="AO14" s="15"/>
      <c r="AP14" s="288" t="s">
        <v>64</v>
      </c>
      <c r="AQ14" s="290" t="s">
        <v>209</v>
      </c>
    </row>
    <row r="15" spans="1:44" ht="15" customHeight="1">
      <c r="A15" s="157" t="s">
        <v>58</v>
      </c>
      <c r="B15" s="64" t="s">
        <v>65</v>
      </c>
      <c r="C15" s="567" t="s">
        <v>72</v>
      </c>
      <c r="D15" s="595" t="s">
        <v>59</v>
      </c>
      <c r="E15" s="586" t="s">
        <v>60</v>
      </c>
      <c r="F15" s="159" t="s">
        <v>61</v>
      </c>
      <c r="G15" s="33" t="s">
        <v>62</v>
      </c>
      <c r="H15" s="70" t="s">
        <v>63</v>
      </c>
      <c r="I15" s="70" t="s">
        <v>64</v>
      </c>
      <c r="J15" s="20" t="s">
        <v>75</v>
      </c>
      <c r="K15" s="203" t="s">
        <v>55</v>
      </c>
      <c r="L15" s="349" t="s">
        <v>75</v>
      </c>
      <c r="M15" s="213" t="s">
        <v>55</v>
      </c>
      <c r="N15" s="212" t="s">
        <v>75</v>
      </c>
      <c r="O15" s="595" t="s">
        <v>66</v>
      </c>
      <c r="P15" s="64" t="s">
        <v>67</v>
      </c>
      <c r="Q15" s="64" t="s">
        <v>68</v>
      </c>
      <c r="R15" s="222" t="s">
        <v>69</v>
      </c>
      <c r="S15" s="306" t="s">
        <v>75</v>
      </c>
      <c r="T15" s="232" t="s">
        <v>75</v>
      </c>
      <c r="U15" s="226" t="s">
        <v>55</v>
      </c>
      <c r="V15" s="212" t="s">
        <v>75</v>
      </c>
      <c r="W15" s="346" t="s">
        <v>30</v>
      </c>
      <c r="X15" s="343" t="s">
        <v>75</v>
      </c>
      <c r="Y15" s="34" t="s">
        <v>81</v>
      </c>
      <c r="Z15" s="35" t="s">
        <v>100</v>
      </c>
      <c r="AA15" s="246" t="s">
        <v>77</v>
      </c>
      <c r="AB15" s="28" t="s">
        <v>76</v>
      </c>
      <c r="AC15" s="28" t="s">
        <v>77</v>
      </c>
      <c r="AD15" s="28" t="s">
        <v>75</v>
      </c>
      <c r="AE15" s="104" t="s">
        <v>82</v>
      </c>
      <c r="AF15" s="18" t="s">
        <v>83</v>
      </c>
      <c r="AG15" s="104" t="s">
        <v>84</v>
      </c>
      <c r="AH15" s="24" t="s">
        <v>85</v>
      </c>
      <c r="AI15" s="104" t="s">
        <v>105</v>
      </c>
      <c r="AJ15" s="18" t="s">
        <v>106</v>
      </c>
      <c r="AK15" s="251" t="s">
        <v>74</v>
      </c>
      <c r="AL15" s="13" t="s">
        <v>78</v>
      </c>
      <c r="AM15" s="175" t="s">
        <v>79</v>
      </c>
      <c r="AN15" s="99"/>
      <c r="AO15" s="280" t="s">
        <v>80</v>
      </c>
      <c r="AP15" s="290" t="s">
        <v>188</v>
      </c>
      <c r="AQ15" s="289" t="s">
        <v>207</v>
      </c>
      <c r="AR15" s="289" t="s">
        <v>208</v>
      </c>
    </row>
    <row r="16" spans="1:44" s="29" customFormat="1" ht="15" customHeight="1" thickBot="1">
      <c r="A16" s="158" t="s">
        <v>86</v>
      </c>
      <c r="B16" s="153" t="s">
        <v>89</v>
      </c>
      <c r="C16" s="153" t="s">
        <v>89</v>
      </c>
      <c r="D16" s="576" t="s">
        <v>122</v>
      </c>
      <c r="E16" s="599" t="s">
        <v>122</v>
      </c>
      <c r="F16" s="160" t="s">
        <v>87</v>
      </c>
      <c r="G16" s="160" t="s">
        <v>87</v>
      </c>
      <c r="H16" s="142" t="s">
        <v>88</v>
      </c>
      <c r="I16" s="142" t="s">
        <v>88</v>
      </c>
      <c r="J16" s="12" t="s">
        <v>92</v>
      </c>
      <c r="K16" s="204" t="s">
        <v>89</v>
      </c>
      <c r="L16" s="350" t="s">
        <v>89</v>
      </c>
      <c r="M16" s="215" t="s">
        <v>89</v>
      </c>
      <c r="N16" s="214" t="s">
        <v>89</v>
      </c>
      <c r="O16" s="576"/>
      <c r="P16" s="153"/>
      <c r="Q16" s="153" t="s">
        <v>89</v>
      </c>
      <c r="R16" s="214" t="s">
        <v>89</v>
      </c>
      <c r="S16" s="153" t="s">
        <v>89</v>
      </c>
      <c r="T16" s="193" t="s">
        <v>89</v>
      </c>
      <c r="U16" s="227" t="s">
        <v>90</v>
      </c>
      <c r="V16" s="153" t="s">
        <v>90</v>
      </c>
      <c r="W16" s="167" t="s">
        <v>89</v>
      </c>
      <c r="X16" s="137" t="s">
        <v>91</v>
      </c>
      <c r="Y16" s="40" t="s">
        <v>93</v>
      </c>
      <c r="Z16" s="41" t="s">
        <v>93</v>
      </c>
      <c r="AA16" s="247" t="s">
        <v>93</v>
      </c>
      <c r="AB16" s="37" t="s">
        <v>93</v>
      </c>
      <c r="AC16" s="37" t="s">
        <v>93</v>
      </c>
      <c r="AD16" s="37" t="s">
        <v>93</v>
      </c>
      <c r="AE16" s="105" t="s">
        <v>93</v>
      </c>
      <c r="AF16" s="41" t="s">
        <v>93</v>
      </c>
      <c r="AG16" s="105" t="s">
        <v>93</v>
      </c>
      <c r="AH16" s="41" t="s">
        <v>93</v>
      </c>
      <c r="AI16" s="105" t="s">
        <v>93</v>
      </c>
      <c r="AJ16" s="41" t="s">
        <v>93</v>
      </c>
      <c r="AK16" s="252"/>
      <c r="AL16" s="36" t="s">
        <v>89</v>
      </c>
      <c r="AM16" s="38" t="s">
        <v>94</v>
      </c>
      <c r="AN16" s="29" t="s">
        <v>89</v>
      </c>
      <c r="AO16" s="39" t="s">
        <v>96</v>
      </c>
      <c r="AP16" s="291" t="s">
        <v>88</v>
      </c>
      <c r="AQ16" s="292" t="s">
        <v>93</v>
      </c>
      <c r="AR16" s="292" t="s">
        <v>93</v>
      </c>
    </row>
    <row r="17" spans="1:44" s="3" customFormat="1" ht="15" customHeight="1">
      <c r="A17" s="42">
        <v>2E-3</v>
      </c>
      <c r="B17" s="44">
        <f t="shared" ref="B17:B38" si="0">A17*$P$4*((1/(0.00094*Uc)^4)+1.05)</f>
        <v>7.2451902384791361E-3</v>
      </c>
      <c r="C17" s="44">
        <f t="shared" ref="C17:C38" si="1">$L$7+B17</f>
        <v>1.5072451902384791</v>
      </c>
      <c r="D17" s="476">
        <f t="shared" ref="D17:D38" si="2">A17*$P$9*$P$10</f>
        <v>-0.21682355994444441</v>
      </c>
      <c r="E17" s="598">
        <f t="shared" ref="E17:E38" si="3">A17*$AB$4*$P$10</f>
        <v>8.1994499999999982E-5</v>
      </c>
      <c r="F17" s="126">
        <f t="shared" ref="F17:F38" si="4">(0.187/$C$7)*10^6/(SQRT(D17^2+E17^2))</f>
        <v>1513074.2806018675</v>
      </c>
      <c r="G17" s="45">
        <f t="shared" ref="G17:G38" si="5">$P$13/A17</f>
        <v>2250000</v>
      </c>
      <c r="H17" s="46">
        <f t="shared" ref="H17:H38" si="6">SQRT((1000*C_1/F17)^2+(1000*C_1/G17)^2+$G$3^2)</f>
        <v>31.500819852128704</v>
      </c>
      <c r="I17" s="46">
        <f t="shared" ref="I17:I38" si="7">SQRT(H17^2+$T$7^2)</f>
        <v>35.537362751845635</v>
      </c>
      <c r="J17" s="326">
        <f t="shared" ref="J17:J38" si="8">-10*LOG10(2*Z17 - 1)</f>
        <v>2.1980973904971255</v>
      </c>
      <c r="K17" s="205">
        <f t="shared" ref="K17:K38" si="9">-10*LOG10(AB17)-J17</f>
        <v>0.21757810004677092</v>
      </c>
      <c r="L17" s="216">
        <f t="shared" ref="L17:L38" si="10">-10*LOG10(AD17)-J17</f>
        <v>0.90585324105368414</v>
      </c>
      <c r="M17" s="217">
        <f t="shared" ref="M17:M38" si="11">-10*LOG10(AC17)-J17-K17</f>
        <v>2.074569367841244</v>
      </c>
      <c r="N17" s="218"/>
      <c r="O17" s="604">
        <f>(10^-6)*3.14*$L$11*D17*$C$7</f>
        <v>-1.0885386152859292E-2</v>
      </c>
      <c r="P17" s="44">
        <f t="shared" ref="P17:P38" si="12">($G$10/SQRT(2))*(1-EXP(-1*O17^2))</f>
        <v>2.5134381749648491E-5</v>
      </c>
      <c r="Q17" s="44">
        <f t="shared" ref="Q17:Q38" si="13">10*LOG10(1/SQRT(1-(Q*P17)^2))</f>
        <v>3.0995557968468232E-8</v>
      </c>
      <c r="R17" s="216">
        <f>R18</f>
        <v>0.58963145894530056</v>
      </c>
      <c r="S17" s="44">
        <f>-10*LOG10(SQRT(1-Q*Q*(((SD_blw/AC17)^2)+AK17+Vmn+(P17*P17))))-$T$13-Q17-R17-Pmn</f>
        <v>-0.38994317032768361</v>
      </c>
      <c r="T17" s="194">
        <f>J17+L17+B17+Q17+S17+Pmn</f>
        <v>2.8612526824571631</v>
      </c>
      <c r="U17" s="228">
        <f>J17+K17+B17+Q17+S17+Pmn+M17</f>
        <v>4.2475469092914935</v>
      </c>
      <c r="V17" s="168">
        <f t="shared" ref="V17:V38" si="14">T17-B17</f>
        <v>2.8540074922186842</v>
      </c>
      <c r="W17" s="169">
        <f t="shared" ref="W17:W38" si="15">$L$8-T17</f>
        <v>2.638747317542836</v>
      </c>
      <c r="X17" s="336">
        <f t="shared" ref="X17:X38" si="16">$C$8-C17-(Q17+N17+R17+S17/2+Pmn) -$W$3</f>
        <v>-5.2113642478898283</v>
      </c>
      <c r="Y17" s="47">
        <f t="shared" ref="Y17:Y38" si="17">B_1*Tb_eff/(SQRT(8)*I17)</f>
        <v>0.90904535428292865</v>
      </c>
      <c r="Z17" s="49">
        <f t="shared" ref="Z17:Z38" si="18">IF(ABS(Y17)&lt;10,SIGN(Y17)*ERF(ABS(Y17)),SIGN(Y17))</f>
        <v>0.80141181022840713</v>
      </c>
      <c r="AA17" s="317">
        <f>$AD17</f>
        <v>0.48933348655142939</v>
      </c>
      <c r="AB17" s="43">
        <f t="shared" ref="AB17:AB38" si="19">ERF(AE17)+ERF(AF17)-1</f>
        <v>0.57336667962140275</v>
      </c>
      <c r="AC17" s="47">
        <f t="shared" ref="AC17:AC38" si="20">ERF(AG17)+ERF(AH17)-1</f>
        <v>0.35561126838201607</v>
      </c>
      <c r="AD17" s="47">
        <f t="shared" ref="AD17:AD38" si="21">ERF(AI17)+ERF(AJ17)-1</f>
        <v>0.48933348655142939</v>
      </c>
      <c r="AE17" s="50">
        <f t="shared" ref="AE17:AE38" si="22">MAX(MIN(B_1*Tb_eff*($L$13+1)/(SQRT(8)*$I17),10),-10)</f>
        <v>1.0908544251395142</v>
      </c>
      <c r="AF17" s="50">
        <f t="shared" ref="AF17:AF38" si="23">MAX(MIN(B_1*Tb_eff*(1-$L$13)/(SQRT(8)*$I17),10),-10)</f>
        <v>0.72723628342634294</v>
      </c>
      <c r="AG17" s="50">
        <f t="shared" ref="AG17:AG38" si="24">MAX(MIN(B_1*Tb_eff*($L$13+$G$9+1)/(SQRT(8)*$I17),10),-10)</f>
        <v>1.4516613440945658</v>
      </c>
      <c r="AH17" s="50">
        <f t="shared" ref="AH17:AH38" si="25">MAX(MIN(B_1*Tb_eff*(1-$L$13-$G$9)/(SQRT(8)*$I17),10),-10)</f>
        <v>0.36642936447129143</v>
      </c>
      <c r="AI17" s="50">
        <f t="shared" ref="AI17:AI38" si="26">MAX(MIN(B_1*Tb_eff*($G$9+1)/(SQRT(8)*$I17),10),-10)</f>
        <v>1.26985227323798</v>
      </c>
      <c r="AJ17" s="50">
        <f t="shared" ref="AJ17:AJ38" si="27">MAX(MIN(B_1*Tb_eff*(1-$G$9)/(SQRT(8)*$I17),10),-10)</f>
        <v>0.54823843532787708</v>
      </c>
      <c r="AK17" s="253">
        <f t="shared" ref="AK17:AK38" si="28">kRIN*10^6*$AK$7*$AK$7/(SQRT((1/F17)^2+(1/G17)^2+0.477*(1/$T$5)^2))*10^($G$4/10)</f>
        <v>2.5512520666099918E-3</v>
      </c>
      <c r="AL17" s="48">
        <f t="shared" ref="AL17:AL38" si="29">$L$6-$L$7</f>
        <v>5.4999999999999991</v>
      </c>
      <c r="AM17" s="176"/>
      <c r="AN17" s="176"/>
      <c r="AO17" s="2"/>
      <c r="AP17" s="248"/>
      <c r="AQ17" s="248"/>
    </row>
    <row r="18" spans="1:44" s="62" customFormat="1" ht="15" customHeight="1">
      <c r="A18" s="51">
        <f>$L$4</f>
        <v>2.5000000000000001E-2</v>
      </c>
      <c r="B18" s="52">
        <f t="shared" si="0"/>
        <v>9.0564877980989208E-2</v>
      </c>
      <c r="C18" s="52">
        <f t="shared" si="1"/>
        <v>1.5905648779809891</v>
      </c>
      <c r="D18" s="600">
        <f t="shared" si="2"/>
        <v>-2.7102944993055553</v>
      </c>
      <c r="E18" s="588">
        <f t="shared" si="3"/>
        <v>1.0249312499999998E-3</v>
      </c>
      <c r="F18" s="53">
        <f t="shared" si="4"/>
        <v>121045.94244814939</v>
      </c>
      <c r="G18" s="53">
        <f t="shared" si="5"/>
        <v>180000</v>
      </c>
      <c r="H18" s="54">
        <f t="shared" si="6"/>
        <v>31.858928106639802</v>
      </c>
      <c r="I18" s="54">
        <f t="shared" si="7"/>
        <v>35.855178149104816</v>
      </c>
      <c r="J18" s="327">
        <f t="shared" si="8"/>
        <v>2.2562383211133246</v>
      </c>
      <c r="K18" s="206">
        <f t="shared" si="9"/>
        <v>0.21785419629276026</v>
      </c>
      <c r="L18" s="219">
        <f t="shared" si="10"/>
        <v>0.90704237768463214</v>
      </c>
      <c r="M18" s="220">
        <f t="shared" si="11"/>
        <v>2.0777300004361576</v>
      </c>
      <c r="N18" s="221">
        <f t="shared" ref="N18:N38" si="30">-10*LOG10(1-2*$L$10*10^(-$C18/10)*$AB$5*SQRT(2*ER*($AD18*(ER-1)+ER+1))/($AD18*(ER-1)))</f>
        <v>0</v>
      </c>
      <c r="O18" s="477">
        <f t="shared" ref="O18:O38" si="31">(10^-6)*3.14*$L$11*D18*$C$7</f>
        <v>-0.13606732691074117</v>
      </c>
      <c r="P18" s="52">
        <f t="shared" si="12"/>
        <v>3.8913458639740933E-3</v>
      </c>
      <c r="Q18" s="52">
        <f t="shared" si="13"/>
        <v>7.4308246128673846E-4</v>
      </c>
      <c r="R18" s="219">
        <f t="shared" ref="R18:R38" si="32">10*LOG10(1/SQRT(1-AK18*(Q/AA18)^2))</f>
        <v>0.58963145894530056</v>
      </c>
      <c r="S18" s="52">
        <f t="shared" ref="S18:S38" si="33">-10*LOG10(AA18*SQRT(1-Q*Q*((SD_blw^2+AK18)/AA18^2+Vmn+(P18*P18))))-$T$13-J18-L18-Q18-N18-R18-Pmn</f>
        <v>8.535451281370865E-2</v>
      </c>
      <c r="T18" s="233">
        <f t="shared" ref="T18:T38" si="34">J18+L18+B18+Q18+N18+R18+S18+Pmn</f>
        <v>4.0695746309992415</v>
      </c>
      <c r="U18" s="229">
        <f t="shared" ref="U18:U38" si="35">J18+K18+B18+Q18+N18+R18+S18+Pmn+M18</f>
        <v>5.4581164500435282</v>
      </c>
      <c r="V18" s="170">
        <f t="shared" si="14"/>
        <v>3.9790097530182522</v>
      </c>
      <c r="W18" s="171">
        <f t="shared" si="15"/>
        <v>1.4304253690007576</v>
      </c>
      <c r="X18" s="337">
        <f t="shared" si="16"/>
        <v>-5.5330758286687631</v>
      </c>
      <c r="Y18" s="59">
        <f t="shared" si="17"/>
        <v>0.90098770054051491</v>
      </c>
      <c r="Z18" s="60">
        <f t="shared" si="18"/>
        <v>0.79740356642802546</v>
      </c>
      <c r="AA18" s="249">
        <f t="shared" ref="AA18:AA38" si="36">$AD18*(1-2*$L$10*10^(-$C18/10)*$AB$5*SQRT(2*ER*($AD18*(ER-1)+ER+1))/($AD18*(ER-1)))</f>
        <v>0.48269403295494118</v>
      </c>
      <c r="AB18" s="56">
        <f t="shared" si="19"/>
        <v>0.56570595216056208</v>
      </c>
      <c r="AC18" s="55">
        <f t="shared" si="20"/>
        <v>0.35060471172443997</v>
      </c>
      <c r="AD18" s="55">
        <f t="shared" si="21"/>
        <v>0.48269403295494118</v>
      </c>
      <c r="AE18" s="61">
        <f t="shared" si="22"/>
        <v>1.0811852406486178</v>
      </c>
      <c r="AF18" s="61">
        <f t="shared" si="23"/>
        <v>0.72079016043241206</v>
      </c>
      <c r="AG18" s="61">
        <f t="shared" si="24"/>
        <v>1.4387940164009023</v>
      </c>
      <c r="AH18" s="61">
        <f t="shared" si="25"/>
        <v>0.36318138468012756</v>
      </c>
      <c r="AI18" s="61">
        <f t="shared" si="26"/>
        <v>1.2585964762927992</v>
      </c>
      <c r="AJ18" s="61">
        <f t="shared" si="27"/>
        <v>0.54337892478823058</v>
      </c>
      <c r="AK18" s="253">
        <f t="shared" si="28"/>
        <v>2.452063527368127E-3</v>
      </c>
      <c r="AL18" s="57">
        <f t="shared" si="29"/>
        <v>5.4999999999999991</v>
      </c>
      <c r="AM18" s="177">
        <f t="shared" ref="AM18:AM38" si="37">$L$3</f>
        <v>0.1</v>
      </c>
      <c r="AN18" s="177">
        <v>0</v>
      </c>
      <c r="AO18" s="58">
        <f t="shared" ref="AO18:AO38" si="38">IF(A18=$L$3,W18,0)</f>
        <v>0</v>
      </c>
      <c r="AP18" s="293">
        <f t="shared" ref="AP18:AP38" si="39">IF($A18=$L$3,I18,0)</f>
        <v>0</v>
      </c>
      <c r="AQ18" s="294">
        <f t="shared" ref="AQ18:AQ38" si="40">IF($A18=$L$3,B_1*Tb_eff*(1+$G$9)/(SQRT(8)*SQRT($H18^2+$AG$8^2)),0)</f>
        <v>0</v>
      </c>
      <c r="AR18" s="294">
        <f t="shared" ref="AR18:AR38" si="41">IF($A18=$L$3,B_1*Tb_eff*(1-$G$9)/(SQRT(8)*SQRT($H18^2+$AG$8^2)),0)</f>
        <v>0</v>
      </c>
    </row>
    <row r="19" spans="1:44" s="74" customFormat="1" ht="15" customHeight="1">
      <c r="A19" s="63">
        <f t="shared" ref="A19:A38" si="42">A18+$L$5</f>
        <v>3.0000000000000002E-2</v>
      </c>
      <c r="B19" s="64">
        <f t="shared" si="0"/>
        <v>0.10867785357718705</v>
      </c>
      <c r="C19" s="64">
        <f t="shared" si="1"/>
        <v>1.6086778535771871</v>
      </c>
      <c r="D19" s="601">
        <f t="shared" si="2"/>
        <v>-3.2523533991666662</v>
      </c>
      <c r="E19" s="590">
        <f t="shared" si="3"/>
        <v>1.2299174999999998E-3</v>
      </c>
      <c r="F19" s="65">
        <f t="shared" si="4"/>
        <v>100871.61870679115</v>
      </c>
      <c r="G19" s="65">
        <f t="shared" si="5"/>
        <v>150000</v>
      </c>
      <c r="H19" s="66">
        <f t="shared" si="6"/>
        <v>32.016231058009041</v>
      </c>
      <c r="I19" s="66">
        <f t="shared" si="7"/>
        <v>35.995021199602348</v>
      </c>
      <c r="J19" s="328">
        <f>-10*LOG10(2*Z19 - 1)</f>
        <v>2.2820084115109536</v>
      </c>
      <c r="K19" s="207">
        <f t="shared" si="9"/>
        <v>0.21797533430214111</v>
      </c>
      <c r="L19" s="222">
        <f t="shared" si="10"/>
        <v>0.90756935095657454</v>
      </c>
      <c r="M19" s="223">
        <f t="shared" si="11"/>
        <v>2.0791552268296658</v>
      </c>
      <c r="N19" s="209">
        <f t="shared" si="30"/>
        <v>0</v>
      </c>
      <c r="O19" s="478">
        <f t="shared" si="31"/>
        <v>-0.16328079229288942</v>
      </c>
      <c r="P19" s="64">
        <f t="shared" si="12"/>
        <v>5.5808459874325603E-3</v>
      </c>
      <c r="Q19" s="64">
        <f t="shared" si="13"/>
        <v>1.5286778518171242E-3</v>
      </c>
      <c r="R19" s="222">
        <f t="shared" si="32"/>
        <v>0.58659662296334847</v>
      </c>
      <c r="S19" s="64">
        <f t="shared" si="33"/>
        <v>8.5954868083528257E-2</v>
      </c>
      <c r="T19" s="287">
        <f t="shared" si="34"/>
        <v>4.1123357849434088</v>
      </c>
      <c r="U19" s="230">
        <f t="shared" si="35"/>
        <v>5.5018969951186421</v>
      </c>
      <c r="V19" s="159">
        <f t="shared" si="14"/>
        <v>4.0036579313662219</v>
      </c>
      <c r="W19" s="172">
        <f t="shared" si="15"/>
        <v>1.3876642150565903</v>
      </c>
      <c r="X19" s="338">
        <f t="shared" si="16"/>
        <v>-5.5492397413084493</v>
      </c>
      <c r="Y19" s="72">
        <f t="shared" si="17"/>
        <v>0.89748730342154515</v>
      </c>
      <c r="Z19" s="73">
        <f t="shared" si="18"/>
        <v>0.79564406373640073</v>
      </c>
      <c r="AA19" s="250">
        <f t="shared" si="36"/>
        <v>0.47978009240566455</v>
      </c>
      <c r="AB19" s="69">
        <f t="shared" si="19"/>
        <v>0.56234342984939722</v>
      </c>
      <c r="AC19" s="68">
        <f t="shared" si="20"/>
        <v>0.34840638284689751</v>
      </c>
      <c r="AD19" s="68">
        <f t="shared" si="21"/>
        <v>0.47978009240566455</v>
      </c>
      <c r="AE19" s="23">
        <f t="shared" si="22"/>
        <v>1.0769847641058541</v>
      </c>
      <c r="AF19" s="23">
        <f t="shared" si="23"/>
        <v>0.71798984273723621</v>
      </c>
      <c r="AG19" s="23">
        <f t="shared" si="24"/>
        <v>1.4332042059886412</v>
      </c>
      <c r="AH19" s="23">
        <f t="shared" si="25"/>
        <v>0.36177040085444923</v>
      </c>
      <c r="AI19" s="23">
        <f t="shared" si="26"/>
        <v>1.253706745304332</v>
      </c>
      <c r="AJ19" s="23">
        <f t="shared" si="27"/>
        <v>0.54126786153875828</v>
      </c>
      <c r="AK19" s="244">
        <f t="shared" si="28"/>
        <v>2.4116874192983274E-3</v>
      </c>
      <c r="AL19" s="70">
        <f t="shared" si="29"/>
        <v>5.4999999999999991</v>
      </c>
      <c r="AM19" s="178">
        <f t="shared" si="37"/>
        <v>0.1</v>
      </c>
      <c r="AN19" s="179">
        <f t="shared" ref="AN19:AN37" si="43">AN20</f>
        <v>7</v>
      </c>
      <c r="AO19" s="71">
        <f t="shared" si="38"/>
        <v>0</v>
      </c>
      <c r="AP19" s="295">
        <f t="shared" si="39"/>
        <v>0</v>
      </c>
      <c r="AQ19" s="296">
        <f t="shared" si="40"/>
        <v>0</v>
      </c>
      <c r="AR19" s="296">
        <f t="shared" si="41"/>
        <v>0</v>
      </c>
    </row>
    <row r="20" spans="1:44" s="74" customFormat="1" ht="15" customHeight="1">
      <c r="A20" s="63">
        <f t="shared" si="42"/>
        <v>3.5000000000000003E-2</v>
      </c>
      <c r="B20" s="64">
        <f t="shared" si="0"/>
        <v>0.12679082917338488</v>
      </c>
      <c r="C20" s="64">
        <f t="shared" si="1"/>
        <v>1.6267908291733848</v>
      </c>
      <c r="D20" s="601">
        <f t="shared" si="2"/>
        <v>-3.7944122990277775</v>
      </c>
      <c r="E20" s="590">
        <f t="shared" si="3"/>
        <v>1.4349037499999998E-3</v>
      </c>
      <c r="F20" s="65">
        <f t="shared" si="4"/>
        <v>86461.387462963845</v>
      </c>
      <c r="G20" s="65">
        <f t="shared" si="5"/>
        <v>128571.42857142857</v>
      </c>
      <c r="H20" s="66">
        <f t="shared" si="6"/>
        <v>32.201143862352552</v>
      </c>
      <c r="I20" s="66">
        <f t="shared" si="7"/>
        <v>36.159593001635479</v>
      </c>
      <c r="J20" s="328">
        <f t="shared" si="8"/>
        <v>2.3124822282852988</v>
      </c>
      <c r="K20" s="207">
        <f t="shared" si="9"/>
        <v>0.2181179488804692</v>
      </c>
      <c r="L20" s="222">
        <f t="shared" si="10"/>
        <v>0.90819373185261831</v>
      </c>
      <c r="M20" s="223">
        <f t="shared" si="11"/>
        <v>2.0808623100844637</v>
      </c>
      <c r="N20" s="209">
        <f t="shared" si="30"/>
        <v>0</v>
      </c>
      <c r="O20" s="478">
        <f t="shared" si="31"/>
        <v>-0.19049425767503764</v>
      </c>
      <c r="P20" s="64">
        <f t="shared" si="12"/>
        <v>7.5598644769320888E-3</v>
      </c>
      <c r="Q20" s="64">
        <f t="shared" si="13"/>
        <v>2.8058963168058528E-3</v>
      </c>
      <c r="R20" s="222">
        <f t="shared" si="32"/>
        <v>0.58349766354592503</v>
      </c>
      <c r="S20" s="64">
        <f t="shared" si="33"/>
        <v>8.6884976173004724E-2</v>
      </c>
      <c r="T20" s="287">
        <f t="shared" si="34"/>
        <v>4.1606553253470375</v>
      </c>
      <c r="U20" s="230">
        <f t="shared" si="35"/>
        <v>5.5514418524593525</v>
      </c>
      <c r="V20" s="159">
        <f t="shared" si="14"/>
        <v>4.0338644961736527</v>
      </c>
      <c r="W20" s="172">
        <f t="shared" si="15"/>
        <v>1.3393446746529616</v>
      </c>
      <c r="X20" s="338">
        <f t="shared" si="16"/>
        <v>-5.5659960299969509</v>
      </c>
      <c r="Y20" s="72">
        <f t="shared" si="17"/>
        <v>0.89340260305394814</v>
      </c>
      <c r="Z20" s="73">
        <f t="shared" si="18"/>
        <v>0.79357683323619366</v>
      </c>
      <c r="AA20" s="250">
        <f t="shared" si="36"/>
        <v>0.47635683820174535</v>
      </c>
      <c r="AB20" s="69">
        <f t="shared" si="19"/>
        <v>0.55839302177853822</v>
      </c>
      <c r="AC20" s="68">
        <f t="shared" si="20"/>
        <v>0.34582290230691992</v>
      </c>
      <c r="AD20" s="68">
        <f t="shared" si="21"/>
        <v>0.47635683820174535</v>
      </c>
      <c r="AE20" s="23">
        <f t="shared" si="22"/>
        <v>1.0720831236647377</v>
      </c>
      <c r="AF20" s="23">
        <f t="shared" si="23"/>
        <v>0.7147220824431586</v>
      </c>
      <c r="AG20" s="23">
        <f t="shared" si="24"/>
        <v>1.4266813173363726</v>
      </c>
      <c r="AH20" s="23">
        <f t="shared" si="25"/>
        <v>0.36012388877152363</v>
      </c>
      <c r="AI20" s="23">
        <f t="shared" si="26"/>
        <v>1.2480007967255828</v>
      </c>
      <c r="AJ20" s="23">
        <f t="shared" si="27"/>
        <v>0.53880440938231322</v>
      </c>
      <c r="AK20" s="244">
        <f t="shared" si="28"/>
        <v>2.3664478511211309E-3</v>
      </c>
      <c r="AL20" s="70">
        <f t="shared" si="29"/>
        <v>5.4999999999999991</v>
      </c>
      <c r="AM20" s="178">
        <f t="shared" si="37"/>
        <v>0.1</v>
      </c>
      <c r="AN20" s="179">
        <f t="shared" si="43"/>
        <v>7</v>
      </c>
      <c r="AO20" s="71">
        <f t="shared" si="38"/>
        <v>0</v>
      </c>
      <c r="AP20" s="295">
        <f t="shared" si="39"/>
        <v>0</v>
      </c>
      <c r="AQ20" s="296">
        <f t="shared" si="40"/>
        <v>0</v>
      </c>
      <c r="AR20" s="296">
        <f t="shared" si="41"/>
        <v>0</v>
      </c>
    </row>
    <row r="21" spans="1:44" s="74" customFormat="1" ht="15" customHeight="1">
      <c r="A21" s="63">
        <f t="shared" si="42"/>
        <v>0.04</v>
      </c>
      <c r="B21" s="64">
        <f t="shared" si="0"/>
        <v>0.14490380476958273</v>
      </c>
      <c r="C21" s="64">
        <f t="shared" si="1"/>
        <v>1.6449038047695828</v>
      </c>
      <c r="D21" s="601">
        <f t="shared" si="2"/>
        <v>-4.336471198888888</v>
      </c>
      <c r="E21" s="590">
        <f t="shared" si="3"/>
        <v>1.6398899999999998E-3</v>
      </c>
      <c r="F21" s="65">
        <f t="shared" si="4"/>
        <v>75653.714030093382</v>
      </c>
      <c r="G21" s="65">
        <f t="shared" si="5"/>
        <v>112500</v>
      </c>
      <c r="H21" s="66">
        <f t="shared" si="6"/>
        <v>32.41319399189706</v>
      </c>
      <c r="I21" s="66">
        <f t="shared" si="7"/>
        <v>36.348557670922126</v>
      </c>
      <c r="J21" s="328">
        <f t="shared" si="8"/>
        <v>2.3476687639711664</v>
      </c>
      <c r="K21" s="207">
        <f t="shared" si="9"/>
        <v>0.21828211577573198</v>
      </c>
      <c r="L21" s="222">
        <f t="shared" si="10"/>
        <v>0.90891763780992507</v>
      </c>
      <c r="M21" s="223">
        <f t="shared" si="11"/>
        <v>2.0828651619096394</v>
      </c>
      <c r="N21" s="209">
        <f t="shared" si="30"/>
        <v>0</v>
      </c>
      <c r="O21" s="478">
        <f t="shared" si="31"/>
        <v>-0.21770772305718583</v>
      </c>
      <c r="P21" s="64">
        <f t="shared" si="12"/>
        <v>9.8197973598136267E-3</v>
      </c>
      <c r="Q21" s="64">
        <f t="shared" si="13"/>
        <v>4.7363265499776172E-3</v>
      </c>
      <c r="R21" s="222">
        <f t="shared" si="32"/>
        <v>0.58052275464465153</v>
      </c>
      <c r="S21" s="64">
        <f t="shared" si="33"/>
        <v>8.82432539171214E-2</v>
      </c>
      <c r="T21" s="287">
        <f t="shared" si="34"/>
        <v>4.2149925416624248</v>
      </c>
      <c r="U21" s="230">
        <f t="shared" si="35"/>
        <v>5.6072221815378711</v>
      </c>
      <c r="V21" s="159">
        <f t="shared" si="14"/>
        <v>4.070088736892842</v>
      </c>
      <c r="W21" s="172">
        <f t="shared" si="15"/>
        <v>1.2850074583375743</v>
      </c>
      <c r="X21" s="338">
        <f t="shared" si="16"/>
        <v>-5.5837436657971047</v>
      </c>
      <c r="Y21" s="72">
        <f t="shared" si="17"/>
        <v>0.88875808513512655</v>
      </c>
      <c r="Z21" s="73">
        <f t="shared" si="18"/>
        <v>0.79120788352520277</v>
      </c>
      <c r="AA21" s="250">
        <f t="shared" si="36"/>
        <v>0.47243423341349766</v>
      </c>
      <c r="AB21" s="69">
        <f t="shared" si="19"/>
        <v>0.55386626266667927</v>
      </c>
      <c r="AC21" s="68">
        <f t="shared" si="20"/>
        <v>0.34286124343335111</v>
      </c>
      <c r="AD21" s="68">
        <f t="shared" si="21"/>
        <v>0.47243423341349766</v>
      </c>
      <c r="AE21" s="23">
        <f t="shared" si="22"/>
        <v>1.0665097021621517</v>
      </c>
      <c r="AF21" s="23">
        <f t="shared" si="23"/>
        <v>0.71100646810810131</v>
      </c>
      <c r="AG21" s="23">
        <f t="shared" si="24"/>
        <v>1.419264451837922</v>
      </c>
      <c r="AH21" s="23">
        <f t="shared" si="25"/>
        <v>0.35825171843233106</v>
      </c>
      <c r="AI21" s="23">
        <f t="shared" si="26"/>
        <v>1.2415128348108968</v>
      </c>
      <c r="AJ21" s="23">
        <f t="shared" si="27"/>
        <v>0.5360033354593563</v>
      </c>
      <c r="AK21" s="244">
        <f t="shared" si="28"/>
        <v>2.3172836302750078E-3</v>
      </c>
      <c r="AL21" s="70">
        <f t="shared" si="29"/>
        <v>5.4999999999999991</v>
      </c>
      <c r="AM21" s="178">
        <f t="shared" si="37"/>
        <v>0.1</v>
      </c>
      <c r="AN21" s="179">
        <f t="shared" si="43"/>
        <v>7</v>
      </c>
      <c r="AO21" s="71">
        <f t="shared" si="38"/>
        <v>0</v>
      </c>
      <c r="AP21" s="295">
        <f t="shared" si="39"/>
        <v>0</v>
      </c>
      <c r="AQ21" s="296">
        <f t="shared" si="40"/>
        <v>0</v>
      </c>
      <c r="AR21" s="296">
        <f t="shared" si="41"/>
        <v>0</v>
      </c>
    </row>
    <row r="22" spans="1:44" s="74" customFormat="1" ht="15" customHeight="1">
      <c r="A22" s="63">
        <f t="shared" si="42"/>
        <v>4.4999999999999998E-2</v>
      </c>
      <c r="B22" s="64">
        <f t="shared" si="0"/>
        <v>0.16301678036578054</v>
      </c>
      <c r="C22" s="64">
        <f t="shared" si="1"/>
        <v>1.6630167803657805</v>
      </c>
      <c r="D22" s="601">
        <f t="shared" si="2"/>
        <v>-4.8785300987499989</v>
      </c>
      <c r="E22" s="590">
        <f t="shared" si="3"/>
        <v>1.8448762499999995E-3</v>
      </c>
      <c r="F22" s="65">
        <f t="shared" si="4"/>
        <v>67247.745804527454</v>
      </c>
      <c r="G22" s="65">
        <f t="shared" si="5"/>
        <v>100000</v>
      </c>
      <c r="H22" s="66">
        <f t="shared" si="6"/>
        <v>32.651852739118823</v>
      </c>
      <c r="I22" s="66">
        <f t="shared" si="7"/>
        <v>36.561536993090172</v>
      </c>
      <c r="J22" s="328">
        <f t="shared" si="8"/>
        <v>2.3875783701348934</v>
      </c>
      <c r="K22" s="207">
        <f t="shared" si="9"/>
        <v>0.21846816839567129</v>
      </c>
      <c r="L22" s="222">
        <f t="shared" si="10"/>
        <v>0.90974444471547367</v>
      </c>
      <c r="M22" s="223">
        <f t="shared" si="11"/>
        <v>2.0851816627511561</v>
      </c>
      <c r="N22" s="209">
        <f t="shared" si="30"/>
        <v>0</v>
      </c>
      <c r="O22" s="478">
        <f t="shared" si="31"/>
        <v>-0.24492118843933408</v>
      </c>
      <c r="P22" s="64">
        <f t="shared" si="12"/>
        <v>1.2350888669181027E-2</v>
      </c>
      <c r="Q22" s="64">
        <f t="shared" si="13"/>
        <v>7.4973705279758E-3</v>
      </c>
      <c r="R22" s="222">
        <f t="shared" si="32"/>
        <v>0.5778579508999433</v>
      </c>
      <c r="S22" s="64">
        <f t="shared" si="33"/>
        <v>9.013747087986812E-2</v>
      </c>
      <c r="T22" s="287">
        <f t="shared" si="34"/>
        <v>4.2758323875239341</v>
      </c>
      <c r="U22" s="230">
        <f t="shared" si="35"/>
        <v>5.6697377739552888</v>
      </c>
      <c r="V22" s="159">
        <f t="shared" si="14"/>
        <v>4.1128156071581534</v>
      </c>
      <c r="W22" s="172">
        <f t="shared" si="15"/>
        <v>1.224167612476065</v>
      </c>
      <c r="X22" s="338">
        <f t="shared" si="16"/>
        <v>-5.6028999901079661</v>
      </c>
      <c r="Y22" s="72">
        <f t="shared" si="17"/>
        <v>0.88358086584647288</v>
      </c>
      <c r="Z22" s="73">
        <f t="shared" si="18"/>
        <v>0.78854407928091808</v>
      </c>
      <c r="AA22" s="250">
        <f t="shared" si="36"/>
        <v>0.46802356300700287</v>
      </c>
      <c r="AB22" s="69">
        <f t="shared" si="19"/>
        <v>0.54877629863203259</v>
      </c>
      <c r="AC22" s="68">
        <f t="shared" si="20"/>
        <v>0.33952923885401054</v>
      </c>
      <c r="AD22" s="68">
        <f t="shared" si="21"/>
        <v>0.46802356300700287</v>
      </c>
      <c r="AE22" s="23">
        <f t="shared" si="22"/>
        <v>1.0602970390157673</v>
      </c>
      <c r="AF22" s="23">
        <f t="shared" si="23"/>
        <v>0.70686469267717844</v>
      </c>
      <c r="AG22" s="23">
        <f t="shared" si="24"/>
        <v>1.4109969115267265</v>
      </c>
      <c r="AH22" s="23">
        <f t="shared" si="25"/>
        <v>0.35616482016621942</v>
      </c>
      <c r="AI22" s="23">
        <f t="shared" si="26"/>
        <v>1.2342807383574317</v>
      </c>
      <c r="AJ22" s="23">
        <f t="shared" si="27"/>
        <v>0.53288099333551397</v>
      </c>
      <c r="AK22" s="244">
        <f t="shared" si="28"/>
        <v>2.2651053460762166E-3</v>
      </c>
      <c r="AL22" s="70">
        <f t="shared" si="29"/>
        <v>5.4999999999999991</v>
      </c>
      <c r="AM22" s="178">
        <f t="shared" si="37"/>
        <v>0.1</v>
      </c>
      <c r="AN22" s="179">
        <f t="shared" si="43"/>
        <v>7</v>
      </c>
      <c r="AO22" s="71">
        <f t="shared" si="38"/>
        <v>0</v>
      </c>
      <c r="AP22" s="295">
        <f t="shared" si="39"/>
        <v>0</v>
      </c>
      <c r="AQ22" s="296">
        <f t="shared" si="40"/>
        <v>0</v>
      </c>
      <c r="AR22" s="296">
        <f t="shared" si="41"/>
        <v>0</v>
      </c>
    </row>
    <row r="23" spans="1:44" s="62" customFormat="1" ht="15" customHeight="1">
      <c r="A23" s="51">
        <f t="shared" si="42"/>
        <v>4.9999999999999996E-2</v>
      </c>
      <c r="B23" s="52">
        <f t="shared" si="0"/>
        <v>0.18112975596197839</v>
      </c>
      <c r="C23" s="52">
        <f>$L$7+B23</f>
        <v>1.6811297559619784</v>
      </c>
      <c r="D23" s="600">
        <f t="shared" si="2"/>
        <v>-5.4205889986111098</v>
      </c>
      <c r="E23" s="588">
        <f t="shared" si="3"/>
        <v>2.0498624999999993E-3</v>
      </c>
      <c r="F23" s="53">
        <f t="shared" si="4"/>
        <v>60522.971224074703</v>
      </c>
      <c r="G23" s="53">
        <f t="shared" si="5"/>
        <v>90000.000000000015</v>
      </c>
      <c r="H23" s="54">
        <f t="shared" si="6"/>
        <v>32.916541338150552</v>
      </c>
      <c r="I23" s="54">
        <f t="shared" si="7"/>
        <v>36.798113996048414</v>
      </c>
      <c r="J23" s="327">
        <f t="shared" si="8"/>
        <v>2.4322228202353742</v>
      </c>
      <c r="K23" s="206">
        <f t="shared" si="9"/>
        <v>0.21867678229839704</v>
      </c>
      <c r="L23" s="219">
        <f t="shared" si="10"/>
        <v>0.91067911195107909</v>
      </c>
      <c r="M23" s="220">
        <f t="shared" si="11"/>
        <v>2.0878343269594293</v>
      </c>
      <c r="N23" s="221">
        <f t="shared" si="30"/>
        <v>0</v>
      </c>
      <c r="O23" s="477">
        <f t="shared" si="31"/>
        <v>-0.27213465382148228</v>
      </c>
      <c r="P23" s="52">
        <f t="shared" si="12"/>
        <v>1.5142300580396771E-2</v>
      </c>
      <c r="Q23" s="52">
        <f t="shared" si="13"/>
        <v>1.127909322155002E-2</v>
      </c>
      <c r="R23" s="219">
        <f t="shared" si="32"/>
        <v>0.5756822314886787</v>
      </c>
      <c r="S23" s="52">
        <f t="shared" si="33"/>
        <v>9.2684750657391013E-2</v>
      </c>
      <c r="T23" s="233">
        <f t="shared" si="34"/>
        <v>4.3436777635160508</v>
      </c>
      <c r="U23" s="229">
        <f t="shared" si="35"/>
        <v>5.7395097608227985</v>
      </c>
      <c r="V23" s="52">
        <f t="shared" si="14"/>
        <v>4.1625480075540722</v>
      </c>
      <c r="W23" s="171">
        <f t="shared" si="15"/>
        <v>1.1563222364839483</v>
      </c>
      <c r="X23" s="337">
        <f t="shared" si="16"/>
        <v>-5.6238926088752352</v>
      </c>
      <c r="Y23" s="59">
        <f t="shared" si="17"/>
        <v>0.87790027816375482</v>
      </c>
      <c r="Z23" s="60">
        <f t="shared" si="18"/>
        <v>0.78559310772274782</v>
      </c>
      <c r="AA23" s="249">
        <f t="shared" si="36"/>
        <v>0.46313735045448423</v>
      </c>
      <c r="AB23" s="56">
        <f t="shared" si="19"/>
        <v>0.54313781365427705</v>
      </c>
      <c r="AC23" s="55">
        <f t="shared" si="20"/>
        <v>0.33583550391775718</v>
      </c>
      <c r="AD23" s="55">
        <f t="shared" si="21"/>
        <v>0.46313735045448423</v>
      </c>
      <c r="AE23" s="61">
        <f t="shared" si="22"/>
        <v>1.0534803337965057</v>
      </c>
      <c r="AF23" s="61">
        <f t="shared" si="23"/>
        <v>0.70232022253100401</v>
      </c>
      <c r="AG23" s="61">
        <f t="shared" si="24"/>
        <v>1.4019255384517864</v>
      </c>
      <c r="AH23" s="61">
        <f t="shared" si="25"/>
        <v>0.3538750178757234</v>
      </c>
      <c r="AI23" s="61">
        <f t="shared" si="26"/>
        <v>1.2263454828190352</v>
      </c>
      <c r="AJ23" s="61">
        <f t="shared" si="27"/>
        <v>0.52945507350847432</v>
      </c>
      <c r="AK23" s="253">
        <f t="shared" si="28"/>
        <v>2.2107633951608122E-3</v>
      </c>
      <c r="AL23" s="57">
        <f t="shared" si="29"/>
        <v>5.4999999999999991</v>
      </c>
      <c r="AM23" s="177">
        <f t="shared" si="37"/>
        <v>0.1</v>
      </c>
      <c r="AN23" s="180">
        <f t="shared" si="43"/>
        <v>7</v>
      </c>
      <c r="AO23" s="58">
        <f t="shared" si="38"/>
        <v>0</v>
      </c>
      <c r="AP23" s="293">
        <f t="shared" si="39"/>
        <v>0</v>
      </c>
      <c r="AQ23" s="294">
        <f t="shared" si="40"/>
        <v>0</v>
      </c>
      <c r="AR23" s="294">
        <f t="shared" si="41"/>
        <v>0</v>
      </c>
    </row>
    <row r="24" spans="1:44" s="74" customFormat="1" ht="15" customHeight="1">
      <c r="A24" s="63">
        <f t="shared" si="42"/>
        <v>5.4999999999999993E-2</v>
      </c>
      <c r="B24" s="64">
        <f t="shared" si="0"/>
        <v>0.19924273155817621</v>
      </c>
      <c r="C24" s="64">
        <f t="shared" si="1"/>
        <v>1.6992427315581762</v>
      </c>
      <c r="D24" s="601">
        <f t="shared" si="2"/>
        <v>-5.9626478984722207</v>
      </c>
      <c r="E24" s="590">
        <f t="shared" si="3"/>
        <v>2.2548487499999994E-3</v>
      </c>
      <c r="F24" s="65">
        <f t="shared" si="4"/>
        <v>55020.882930977001</v>
      </c>
      <c r="G24" s="65">
        <f t="shared" si="5"/>
        <v>81818.181818181823</v>
      </c>
      <c r="H24" s="66">
        <f t="shared" si="6"/>
        <v>33.206637346524126</v>
      </c>
      <c r="I24" s="66">
        <f t="shared" si="7"/>
        <v>37.05783674020342</v>
      </c>
      <c r="J24" s="328">
        <f t="shared" si="8"/>
        <v>2.4816154230114456</v>
      </c>
      <c r="K24" s="207">
        <f t="shared" si="9"/>
        <v>0.21890905948263972</v>
      </c>
      <c r="L24" s="222">
        <f t="shared" si="10"/>
        <v>0.91172850998696209</v>
      </c>
      <c r="M24" s="223">
        <f t="shared" si="11"/>
        <v>2.090850993190041</v>
      </c>
      <c r="N24" s="209">
        <f t="shared" si="30"/>
        <v>0</v>
      </c>
      <c r="O24" s="478">
        <f t="shared" si="31"/>
        <v>-0.29934811920363052</v>
      </c>
      <c r="P24" s="64">
        <f t="shared" si="12"/>
        <v>1.8182190675818995E-2</v>
      </c>
      <c r="Q24" s="64">
        <f t="shared" si="13"/>
        <v>1.6281054996406655E-2</v>
      </c>
      <c r="R24" s="222">
        <f t="shared" si="32"/>
        <v>0.57416469314343832</v>
      </c>
      <c r="S24" s="64">
        <f t="shared" si="33"/>
        <v>9.6012530680092079E-2</v>
      </c>
      <c r="T24" s="287">
        <f t="shared" si="34"/>
        <v>4.4190449433765204</v>
      </c>
      <c r="U24" s="230">
        <f t="shared" si="35"/>
        <v>5.8170764860622395</v>
      </c>
      <c r="V24" s="159">
        <f t="shared" si="14"/>
        <v>4.2198022118183438</v>
      </c>
      <c r="W24" s="172">
        <f t="shared" si="15"/>
        <v>1.0809550566234787</v>
      </c>
      <c r="X24" s="338">
        <f t="shared" si="16"/>
        <v>-5.6471538979123999</v>
      </c>
      <c r="Y24" s="72">
        <f t="shared" si="17"/>
        <v>0.87174744547312533</v>
      </c>
      <c r="Z24" s="73">
        <f t="shared" si="18"/>
        <v>0.78236343858348101</v>
      </c>
      <c r="AA24" s="250">
        <f t="shared" si="36"/>
        <v>0.45778926742199166</v>
      </c>
      <c r="AB24" s="69">
        <f t="shared" si="19"/>
        <v>0.53696694480510465</v>
      </c>
      <c r="AC24" s="68">
        <f t="shared" si="20"/>
        <v>0.33178935825006417</v>
      </c>
      <c r="AD24" s="68">
        <f t="shared" si="21"/>
        <v>0.45778926742199166</v>
      </c>
      <c r="AE24" s="23">
        <f t="shared" si="22"/>
        <v>1.0460969345677502</v>
      </c>
      <c r="AF24" s="23">
        <f t="shared" si="23"/>
        <v>0.69739795637850033</v>
      </c>
      <c r="AG24" s="23">
        <f t="shared" si="24"/>
        <v>1.392100033781875</v>
      </c>
      <c r="AH24" s="23">
        <f t="shared" si="25"/>
        <v>0.3513948571643758</v>
      </c>
      <c r="AI24" s="23">
        <f t="shared" si="26"/>
        <v>1.2177505446872496</v>
      </c>
      <c r="AJ24" s="23">
        <f t="shared" si="27"/>
        <v>0.52574434625900091</v>
      </c>
      <c r="AK24" s="244">
        <f t="shared" si="28"/>
        <v>2.1550263669025127E-3</v>
      </c>
      <c r="AL24" s="70">
        <f t="shared" si="29"/>
        <v>5.4999999999999991</v>
      </c>
      <c r="AM24" s="178">
        <f t="shared" si="37"/>
        <v>0.1</v>
      </c>
      <c r="AN24" s="179">
        <f t="shared" si="43"/>
        <v>7</v>
      </c>
      <c r="AO24" s="71">
        <f t="shared" si="38"/>
        <v>0</v>
      </c>
      <c r="AP24" s="295">
        <f t="shared" si="39"/>
        <v>0</v>
      </c>
      <c r="AQ24" s="296">
        <f t="shared" si="40"/>
        <v>0</v>
      </c>
      <c r="AR24" s="296">
        <f t="shared" si="41"/>
        <v>0</v>
      </c>
    </row>
    <row r="25" spans="1:44" s="74" customFormat="1" ht="15" customHeight="1">
      <c r="A25" s="63">
        <f t="shared" si="42"/>
        <v>5.9999999999999991E-2</v>
      </c>
      <c r="B25" s="64">
        <f t="shared" si="0"/>
        <v>0.21735570715437405</v>
      </c>
      <c r="C25" s="64">
        <f t="shared" si="1"/>
        <v>1.7173557071543741</v>
      </c>
      <c r="D25" s="601">
        <f t="shared" si="2"/>
        <v>-6.5047067983333315</v>
      </c>
      <c r="E25" s="590">
        <f t="shared" si="3"/>
        <v>2.4598349999999992E-3</v>
      </c>
      <c r="F25" s="65">
        <f t="shared" si="4"/>
        <v>50435.809353395583</v>
      </c>
      <c r="G25" s="65">
        <f t="shared" si="5"/>
        <v>75000.000000000015</v>
      </c>
      <c r="H25" s="66">
        <f t="shared" si="6"/>
        <v>33.521481141042841</v>
      </c>
      <c r="I25" s="66">
        <f t="shared" si="7"/>
        <v>37.340222252810584</v>
      </c>
      <c r="J25" s="328">
        <f t="shared" si="8"/>
        <v>2.5357711971722225</v>
      </c>
      <c r="K25" s="207">
        <f t="shared" si="9"/>
        <v>0.21916661004546523</v>
      </c>
      <c r="L25" s="222">
        <f t="shared" si="10"/>
        <v>0.91290174199936702</v>
      </c>
      <c r="M25" s="223">
        <f t="shared" si="11"/>
        <v>2.0942655281208533</v>
      </c>
      <c r="N25" s="209">
        <f t="shared" si="30"/>
        <v>0</v>
      </c>
      <c r="O25" s="478">
        <f t="shared" si="31"/>
        <v>-0.32656158458577872</v>
      </c>
      <c r="P25" s="64">
        <f t="shared" si="12"/>
        <v>2.1457795567417875E-2</v>
      </c>
      <c r="Q25" s="64">
        <f t="shared" si="13"/>
        <v>2.2709218491777334E-2</v>
      </c>
      <c r="R25" s="222">
        <f t="shared" si="32"/>
        <v>0.57346368825574767</v>
      </c>
      <c r="S25" s="64">
        <f t="shared" si="33"/>
        <v>0.10026053964410664</v>
      </c>
      <c r="T25" s="287">
        <f t="shared" si="34"/>
        <v>4.5024620927175949</v>
      </c>
      <c r="U25" s="230">
        <f t="shared" si="35"/>
        <v>5.9029924888845473</v>
      </c>
      <c r="V25" s="159">
        <f t="shared" si="14"/>
        <v>4.2851063855632212</v>
      </c>
      <c r="W25" s="172">
        <f t="shared" si="15"/>
        <v>0.99753790728240421</v>
      </c>
      <c r="X25" s="338">
        <f t="shared" si="16"/>
        <v>-5.6731180365982858</v>
      </c>
      <c r="Y25" s="72">
        <f t="shared" si="17"/>
        <v>0.86515485350655286</v>
      </c>
      <c r="Z25" s="73">
        <f t="shared" si="18"/>
        <v>0.77886427743011433</v>
      </c>
      <c r="AA25" s="250">
        <f t="shared" si="36"/>
        <v>0.45199403775933056</v>
      </c>
      <c r="AB25" s="69">
        <f t="shared" si="19"/>
        <v>0.53028118642274058</v>
      </c>
      <c r="AC25" s="68">
        <f t="shared" si="20"/>
        <v>0.32740074737659142</v>
      </c>
      <c r="AD25" s="68">
        <f t="shared" si="21"/>
        <v>0.45199403775933056</v>
      </c>
      <c r="AE25" s="23">
        <f t="shared" si="22"/>
        <v>1.0381858242078634</v>
      </c>
      <c r="AF25" s="23">
        <f t="shared" si="23"/>
        <v>0.6921238828052424</v>
      </c>
      <c r="AG25" s="23">
        <f t="shared" si="24"/>
        <v>1.3815722742260155</v>
      </c>
      <c r="AH25" s="23">
        <f t="shared" si="25"/>
        <v>0.34873743278709018</v>
      </c>
      <c r="AI25" s="23">
        <f t="shared" si="26"/>
        <v>1.2085413035247048</v>
      </c>
      <c r="AJ25" s="23">
        <f t="shared" si="27"/>
        <v>0.5217684034884007</v>
      </c>
      <c r="AK25" s="244">
        <f t="shared" si="28"/>
        <v>2.0985689560810085E-3</v>
      </c>
      <c r="AL25" s="70">
        <f t="shared" si="29"/>
        <v>5.4999999999999991</v>
      </c>
      <c r="AM25" s="178">
        <f t="shared" si="37"/>
        <v>0.1</v>
      </c>
      <c r="AN25" s="179">
        <f t="shared" si="43"/>
        <v>7</v>
      </c>
      <c r="AO25" s="71">
        <f t="shared" si="38"/>
        <v>0</v>
      </c>
      <c r="AP25" s="295">
        <f t="shared" si="39"/>
        <v>0</v>
      </c>
      <c r="AQ25" s="296">
        <f t="shared" si="40"/>
        <v>0</v>
      </c>
      <c r="AR25" s="296">
        <f t="shared" si="41"/>
        <v>0</v>
      </c>
    </row>
    <row r="26" spans="1:44" s="74" customFormat="1" ht="15" customHeight="1">
      <c r="A26" s="63">
        <f t="shared" si="42"/>
        <v>6.4999999999999988E-2</v>
      </c>
      <c r="B26" s="64">
        <f t="shared" si="0"/>
        <v>0.23546868275057187</v>
      </c>
      <c r="C26" s="64">
        <f t="shared" si="1"/>
        <v>1.7354686827505719</v>
      </c>
      <c r="D26" s="601">
        <f t="shared" si="2"/>
        <v>-7.0467656981944424</v>
      </c>
      <c r="E26" s="590">
        <f t="shared" si="3"/>
        <v>2.6648212499999989E-3</v>
      </c>
      <c r="F26" s="65">
        <f t="shared" si="4"/>
        <v>46556.131710826696</v>
      </c>
      <c r="G26" s="65">
        <f t="shared" si="5"/>
        <v>69230.769230769249</v>
      </c>
      <c r="H26" s="66">
        <f t="shared" si="6"/>
        <v>33.860382392160524</v>
      </c>
      <c r="I26" s="66">
        <f t="shared" si="7"/>
        <v>37.64476053507758</v>
      </c>
      <c r="J26" s="328">
        <f t="shared" si="8"/>
        <v>2.594707117280727</v>
      </c>
      <c r="K26" s="207">
        <f t="shared" si="9"/>
        <v>0.2194516293015929</v>
      </c>
      <c r="L26" s="222">
        <f t="shared" si="10"/>
        <v>0.91421045296902737</v>
      </c>
      <c r="M26" s="223">
        <f t="shared" si="11"/>
        <v>2.0981185356036449</v>
      </c>
      <c r="N26" s="209">
        <f t="shared" si="30"/>
        <v>0</v>
      </c>
      <c r="O26" s="478">
        <f t="shared" si="31"/>
        <v>-0.35377504996792697</v>
      </c>
      <c r="P26" s="64">
        <f t="shared" si="12"/>
        <v>2.4955520051741419E-2</v>
      </c>
      <c r="Q26" s="64">
        <f t="shared" si="13"/>
        <v>3.0773008390107687E-2</v>
      </c>
      <c r="R26" s="222">
        <f t="shared" si="32"/>
        <v>0.57372757598533786</v>
      </c>
      <c r="S26" s="64">
        <f t="shared" si="33"/>
        <v>0.10558385289611016</v>
      </c>
      <c r="T26" s="287">
        <f t="shared" si="34"/>
        <v>4.5944706902718817</v>
      </c>
      <c r="U26" s="230">
        <f t="shared" si="35"/>
        <v>5.997830402208093</v>
      </c>
      <c r="V26" s="159">
        <f t="shared" si="14"/>
        <v>4.3590020075213101</v>
      </c>
      <c r="W26" s="172">
        <f t="shared" si="15"/>
        <v>0.9055293097281174</v>
      </c>
      <c r="X26" s="338">
        <f t="shared" si="16"/>
        <v>-5.7022203464484047</v>
      </c>
      <c r="Y26" s="72">
        <f t="shared" si="17"/>
        <v>0.8581559307019746</v>
      </c>
      <c r="Z26" s="73">
        <f t="shared" si="18"/>
        <v>0.77510551239845027</v>
      </c>
      <c r="AA26" s="250">
        <f t="shared" si="36"/>
        <v>0.44576733700720528</v>
      </c>
      <c r="AB26" s="69">
        <f t="shared" si="19"/>
        <v>0.52309928371215175</v>
      </c>
      <c r="AC26" s="68">
        <f t="shared" si="20"/>
        <v>0.3226801660679155</v>
      </c>
      <c r="AD26" s="68">
        <f t="shared" si="21"/>
        <v>0.44576733700720528</v>
      </c>
      <c r="AE26" s="23">
        <f t="shared" si="22"/>
        <v>1.0297871168423696</v>
      </c>
      <c r="AF26" s="23">
        <f t="shared" si="23"/>
        <v>0.68652474456157975</v>
      </c>
      <c r="AG26" s="23">
        <f t="shared" si="24"/>
        <v>1.3703956419074634</v>
      </c>
      <c r="AH26" s="23">
        <f t="shared" si="25"/>
        <v>0.34591621949648577</v>
      </c>
      <c r="AI26" s="23">
        <f t="shared" si="26"/>
        <v>1.1987644557670685</v>
      </c>
      <c r="AJ26" s="23">
        <f t="shared" si="27"/>
        <v>0.51754740563688062</v>
      </c>
      <c r="AK26" s="244">
        <f t="shared" si="28"/>
        <v>2.0419678055013431E-3</v>
      </c>
      <c r="AL26" s="70">
        <f t="shared" si="29"/>
        <v>5.4999999999999991</v>
      </c>
      <c r="AM26" s="178">
        <f t="shared" si="37"/>
        <v>0.1</v>
      </c>
      <c r="AN26" s="179">
        <f t="shared" si="43"/>
        <v>7</v>
      </c>
      <c r="AO26" s="71">
        <f t="shared" si="38"/>
        <v>0</v>
      </c>
      <c r="AP26" s="295">
        <f t="shared" si="39"/>
        <v>0</v>
      </c>
      <c r="AQ26" s="296">
        <f t="shared" si="40"/>
        <v>0</v>
      </c>
      <c r="AR26" s="296">
        <f t="shared" si="41"/>
        <v>0</v>
      </c>
    </row>
    <row r="27" spans="1:44" s="74" customFormat="1" ht="15" customHeight="1">
      <c r="A27" s="63">
        <f t="shared" si="42"/>
        <v>6.9999999999999993E-2</v>
      </c>
      <c r="B27" s="64">
        <f t="shared" si="0"/>
        <v>0.25358165834676971</v>
      </c>
      <c r="C27" s="64">
        <f t="shared" si="1"/>
        <v>1.7535816583467696</v>
      </c>
      <c r="D27" s="601">
        <f t="shared" si="2"/>
        <v>-7.5888245980555533</v>
      </c>
      <c r="E27" s="590">
        <f t="shared" si="3"/>
        <v>2.8698074999999991E-3</v>
      </c>
      <c r="F27" s="65">
        <f t="shared" si="4"/>
        <v>43230.693731481937</v>
      </c>
      <c r="G27" s="65">
        <f t="shared" si="5"/>
        <v>64285.71428571429</v>
      </c>
      <c r="H27" s="66">
        <f t="shared" si="6"/>
        <v>34.222626395788232</v>
      </c>
      <c r="I27" s="66">
        <f t="shared" si="7"/>
        <v>37.970918574952876</v>
      </c>
      <c r="J27" s="328">
        <f t="shared" si="8"/>
        <v>2.6584424396136361</v>
      </c>
      <c r="K27" s="207">
        <f t="shared" si="9"/>
        <v>0.21976696908424653</v>
      </c>
      <c r="L27" s="222">
        <f t="shared" si="10"/>
        <v>0.91566912209085993</v>
      </c>
      <c r="M27" s="223">
        <f t="shared" si="11"/>
        <v>2.1024580682757845</v>
      </c>
      <c r="N27" s="209">
        <f t="shared" si="30"/>
        <v>0</v>
      </c>
      <c r="O27" s="478">
        <f t="shared" si="31"/>
        <v>-0.38098851535007516</v>
      </c>
      <c r="P27" s="64">
        <f t="shared" si="12"/>
        <v>2.8661030926995474E-2</v>
      </c>
      <c r="Q27" s="64">
        <f t="shared" si="13"/>
        <v>4.0682587011573956E-2</v>
      </c>
      <c r="R27" s="222">
        <f t="shared" si="32"/>
        <v>0.57509672185069949</v>
      </c>
      <c r="S27" s="64">
        <f t="shared" si="33"/>
        <v>0.1121571240760969</v>
      </c>
      <c r="T27" s="287">
        <f t="shared" si="34"/>
        <v>4.6956296529896351</v>
      </c>
      <c r="U27" s="230">
        <f t="shared" si="35"/>
        <v>6.1021855682588075</v>
      </c>
      <c r="V27" s="159">
        <f t="shared" si="14"/>
        <v>4.4420479946428655</v>
      </c>
      <c r="W27" s="172">
        <f t="shared" si="15"/>
        <v>0.80437034701036403</v>
      </c>
      <c r="X27" s="338">
        <f t="shared" si="16"/>
        <v>-5.7348986821214236</v>
      </c>
      <c r="Y27" s="72">
        <f t="shared" si="17"/>
        <v>0.8507846458669075</v>
      </c>
      <c r="Z27" s="73">
        <f t="shared" si="18"/>
        <v>0.77109765464647362</v>
      </c>
      <c r="AA27" s="250">
        <f t="shared" si="36"/>
        <v>0.43912568860488044</v>
      </c>
      <c r="AB27" s="69">
        <f t="shared" si="19"/>
        <v>0.51544111657489022</v>
      </c>
      <c r="AC27" s="68">
        <f t="shared" si="20"/>
        <v>0.31763858472355588</v>
      </c>
      <c r="AD27" s="68">
        <f t="shared" si="21"/>
        <v>0.43912568860488044</v>
      </c>
      <c r="AE27" s="23">
        <f t="shared" si="22"/>
        <v>1.020941575040289</v>
      </c>
      <c r="AF27" s="23">
        <f t="shared" si="23"/>
        <v>0.68062771669352606</v>
      </c>
      <c r="AG27" s="23">
        <f t="shared" si="24"/>
        <v>1.3586243818697086</v>
      </c>
      <c r="AH27" s="23">
        <f t="shared" si="25"/>
        <v>0.34294490986410647</v>
      </c>
      <c r="AI27" s="23">
        <f t="shared" si="26"/>
        <v>1.188467452696327</v>
      </c>
      <c r="AJ27" s="23">
        <f t="shared" si="27"/>
        <v>0.51310183903748796</v>
      </c>
      <c r="AK27" s="244">
        <f t="shared" si="28"/>
        <v>1.9857033768941341E-3</v>
      </c>
      <c r="AL27" s="70">
        <f t="shared" si="29"/>
        <v>5.4999999999999991</v>
      </c>
      <c r="AM27" s="178">
        <f t="shared" si="37"/>
        <v>0.1</v>
      </c>
      <c r="AN27" s="179">
        <f t="shared" si="43"/>
        <v>7</v>
      </c>
      <c r="AO27" s="71">
        <f t="shared" si="38"/>
        <v>0</v>
      </c>
      <c r="AP27" s="295">
        <f t="shared" si="39"/>
        <v>0</v>
      </c>
      <c r="AQ27" s="296">
        <f t="shared" si="40"/>
        <v>0</v>
      </c>
      <c r="AR27" s="296">
        <f t="shared" si="41"/>
        <v>0</v>
      </c>
    </row>
    <row r="28" spans="1:44" s="62" customFormat="1" ht="15" customHeight="1">
      <c r="A28" s="51">
        <f t="shared" si="42"/>
        <v>7.4999999999999997E-2</v>
      </c>
      <c r="B28" s="52">
        <f t="shared" si="0"/>
        <v>0.27169463394296761</v>
      </c>
      <c r="C28" s="52">
        <f t="shared" si="1"/>
        <v>1.7716946339429676</v>
      </c>
      <c r="D28" s="600">
        <f t="shared" si="2"/>
        <v>-8.1308834979166651</v>
      </c>
      <c r="E28" s="588">
        <f t="shared" si="3"/>
        <v>3.0747937499999993E-3</v>
      </c>
      <c r="F28" s="53">
        <f t="shared" si="4"/>
        <v>40348.647482716471</v>
      </c>
      <c r="G28" s="53">
        <f t="shared" si="5"/>
        <v>60000</v>
      </c>
      <c r="H28" s="54">
        <f t="shared" si="6"/>
        <v>34.607480158722801</v>
      </c>
      <c r="I28" s="54">
        <f t="shared" si="7"/>
        <v>38.318144304446584</v>
      </c>
      <c r="J28" s="327">
        <f t="shared" si="8"/>
        <v>2.7269991155924145</v>
      </c>
      <c r="K28" s="206">
        <f t="shared" si="9"/>
        <v>0.22011620263045328</v>
      </c>
      <c r="L28" s="219">
        <f t="shared" si="10"/>
        <v>0.91729533694623333</v>
      </c>
      <c r="M28" s="220">
        <f t="shared" si="11"/>
        <v>2.107340344243366</v>
      </c>
      <c r="N28" s="221">
        <f t="shared" si="30"/>
        <v>0</v>
      </c>
      <c r="O28" s="477">
        <f t="shared" si="31"/>
        <v>-0.40820198073222347</v>
      </c>
      <c r="P28" s="52">
        <f t="shared" si="12"/>
        <v>3.2559354568197613E-2</v>
      </c>
      <c r="Q28" s="52">
        <f t="shared" si="13"/>
        <v>5.2646392392004776E-2</v>
      </c>
      <c r="R28" s="219">
        <f t="shared" si="32"/>
        <v>0.57770641606909434</v>
      </c>
      <c r="S28" s="52">
        <f t="shared" si="33"/>
        <v>0.12018016460713965</v>
      </c>
      <c r="T28" s="233">
        <f t="shared" si="34"/>
        <v>4.8065220595498541</v>
      </c>
      <c r="U28" s="229">
        <f t="shared" si="35"/>
        <v>6.2166832694774401</v>
      </c>
      <c r="V28" s="170">
        <f t="shared" si="14"/>
        <v>4.5348274256068866</v>
      </c>
      <c r="W28" s="171">
        <f t="shared" si="15"/>
        <v>0.69347794045014499</v>
      </c>
      <c r="X28" s="337">
        <f t="shared" si="16"/>
        <v>-5.7715966775819689</v>
      </c>
      <c r="Y28" s="59">
        <f t="shared" si="17"/>
        <v>0.84307513057942274</v>
      </c>
      <c r="Z28" s="60">
        <f t="shared" si="18"/>
        <v>0.76685177307073749</v>
      </c>
      <c r="AA28" s="249">
        <f t="shared" si="36"/>
        <v>0.43208635793454242</v>
      </c>
      <c r="AB28" s="56">
        <f t="shared" si="19"/>
        <v>0.5073275747882926</v>
      </c>
      <c r="AC28" s="55">
        <f t="shared" si="20"/>
        <v>0.31228737975407594</v>
      </c>
      <c r="AD28" s="55">
        <f t="shared" si="21"/>
        <v>0.43208635793454242</v>
      </c>
      <c r="AE28" s="61">
        <f t="shared" si="22"/>
        <v>1.0116901566953072</v>
      </c>
      <c r="AF28" s="61">
        <f t="shared" si="23"/>
        <v>0.67446010446353821</v>
      </c>
      <c r="AG28" s="61">
        <f t="shared" si="24"/>
        <v>1.3463129990857594</v>
      </c>
      <c r="AH28" s="61">
        <f t="shared" si="25"/>
        <v>0.33983726207308596</v>
      </c>
      <c r="AI28" s="61">
        <f t="shared" si="26"/>
        <v>1.1776979729698749</v>
      </c>
      <c r="AJ28" s="61">
        <f t="shared" si="27"/>
        <v>0.50845228818897048</v>
      </c>
      <c r="AK28" s="253">
        <f t="shared" si="28"/>
        <v>1.9301659833894196E-3</v>
      </c>
      <c r="AL28" s="57">
        <f t="shared" si="29"/>
        <v>5.4999999999999991</v>
      </c>
      <c r="AM28" s="177">
        <f t="shared" si="37"/>
        <v>0.1</v>
      </c>
      <c r="AN28" s="180">
        <f t="shared" si="43"/>
        <v>7</v>
      </c>
      <c r="AO28" s="58">
        <f t="shared" si="38"/>
        <v>0</v>
      </c>
      <c r="AP28" s="293">
        <f t="shared" si="39"/>
        <v>0</v>
      </c>
      <c r="AQ28" s="294">
        <f t="shared" si="40"/>
        <v>0</v>
      </c>
      <c r="AR28" s="294">
        <f t="shared" si="41"/>
        <v>0</v>
      </c>
    </row>
    <row r="29" spans="1:44" s="74" customFormat="1" ht="15" customHeight="1">
      <c r="A29" s="63">
        <f t="shared" si="42"/>
        <v>0.08</v>
      </c>
      <c r="B29" s="64">
        <f t="shared" si="0"/>
        <v>0.28980760953916546</v>
      </c>
      <c r="C29" s="64">
        <f t="shared" si="1"/>
        <v>1.7898076095391655</v>
      </c>
      <c r="D29" s="601">
        <f t="shared" si="2"/>
        <v>-8.672942397777776</v>
      </c>
      <c r="E29" s="590">
        <f t="shared" si="3"/>
        <v>3.2797799999999995E-3</v>
      </c>
      <c r="F29" s="65">
        <f t="shared" si="4"/>
        <v>37826.857015046691</v>
      </c>
      <c r="G29" s="65">
        <f t="shared" si="5"/>
        <v>56250</v>
      </c>
      <c r="H29" s="66">
        <f t="shared" si="6"/>
        <v>35.014198152683804</v>
      </c>
      <c r="I29" s="66">
        <f t="shared" si="7"/>
        <v>38.685870447430879</v>
      </c>
      <c r="J29" s="328">
        <f t="shared" si="8"/>
        <v>2.8004022992565778</v>
      </c>
      <c r="K29" s="207">
        <f t="shared" si="9"/>
        <v>0.22050368315504265</v>
      </c>
      <c r="L29" s="222">
        <f t="shared" si="10"/>
        <v>0.91911005062262241</v>
      </c>
      <c r="M29" s="223">
        <f t="shared" si="11"/>
        <v>2.1128304775361659</v>
      </c>
      <c r="N29" s="209">
        <f t="shared" si="30"/>
        <v>0</v>
      </c>
      <c r="O29" s="478">
        <f t="shared" si="31"/>
        <v>-0.43541544611437166</v>
      </c>
      <c r="P29" s="64">
        <f t="shared" si="12"/>
        <v>3.6634977333727906E-2</v>
      </c>
      <c r="Q29" s="64">
        <f t="shared" si="13"/>
        <v>6.6868969568682504E-2</v>
      </c>
      <c r="R29" s="222">
        <f t="shared" si="32"/>
        <v>0.58169045431334143</v>
      </c>
      <c r="S29" s="64">
        <f t="shared" si="33"/>
        <v>0.12988515274536727</v>
      </c>
      <c r="T29" s="287">
        <f t="shared" si="34"/>
        <v>4.9277645360457569</v>
      </c>
      <c r="U29" s="230">
        <f t="shared" si="35"/>
        <v>6.3419886461143431</v>
      </c>
      <c r="V29" s="159">
        <f t="shared" si="14"/>
        <v>4.6379569265065914</v>
      </c>
      <c r="W29" s="172">
        <f t="shared" si="15"/>
        <v>0.57223546395424219</v>
      </c>
      <c r="X29" s="338">
        <f t="shared" si="16"/>
        <v>-5.8127687626682061</v>
      </c>
      <c r="Y29" s="72">
        <f t="shared" si="17"/>
        <v>0.83506133219700729</v>
      </c>
      <c r="Z29" s="73">
        <f t="shared" si="18"/>
        <v>0.76237942405130765</v>
      </c>
      <c r="AA29" s="250">
        <f t="shared" si="36"/>
        <v>0.4246672452814364</v>
      </c>
      <c r="AB29" s="69">
        <f t="shared" si="19"/>
        <v>0.49878042594200789</v>
      </c>
      <c r="AC29" s="68">
        <f t="shared" si="20"/>
        <v>0.30663826856404719</v>
      </c>
      <c r="AD29" s="68">
        <f t="shared" si="21"/>
        <v>0.4246672452814364</v>
      </c>
      <c r="AE29" s="23">
        <f t="shared" si="22"/>
        <v>1.0020735986364087</v>
      </c>
      <c r="AF29" s="23">
        <f t="shared" si="23"/>
        <v>0.66804906575760592</v>
      </c>
      <c r="AG29" s="23">
        <f t="shared" si="24"/>
        <v>1.3335157043453922</v>
      </c>
      <c r="AH29" s="23">
        <f t="shared" si="25"/>
        <v>0.33660696004862217</v>
      </c>
      <c r="AI29" s="23">
        <f t="shared" si="26"/>
        <v>1.1665034379059909</v>
      </c>
      <c r="AJ29" s="23">
        <f t="shared" si="27"/>
        <v>0.5036192264880236</v>
      </c>
      <c r="AK29" s="244">
        <f t="shared" si="28"/>
        <v>1.8756643569704339E-3</v>
      </c>
      <c r="AL29" s="70">
        <f t="shared" si="29"/>
        <v>5.4999999999999991</v>
      </c>
      <c r="AM29" s="178">
        <f t="shared" si="37"/>
        <v>0.1</v>
      </c>
      <c r="AN29" s="179">
        <f t="shared" si="43"/>
        <v>7</v>
      </c>
      <c r="AO29" s="71">
        <f t="shared" si="38"/>
        <v>0</v>
      </c>
      <c r="AP29" s="295">
        <f t="shared" si="39"/>
        <v>0</v>
      </c>
      <c r="AQ29" s="296">
        <f t="shared" si="40"/>
        <v>0</v>
      </c>
      <c r="AR29" s="296">
        <f t="shared" si="41"/>
        <v>0</v>
      </c>
    </row>
    <row r="30" spans="1:44" s="74" customFormat="1" ht="15" customHeight="1">
      <c r="A30" s="63">
        <f t="shared" si="42"/>
        <v>8.5000000000000006E-2</v>
      </c>
      <c r="B30" s="64">
        <f t="shared" si="0"/>
        <v>0.3079205851353633</v>
      </c>
      <c r="C30" s="64">
        <f t="shared" si="1"/>
        <v>1.8079205851353632</v>
      </c>
      <c r="D30" s="601">
        <f t="shared" si="2"/>
        <v>-9.2150012976388886</v>
      </c>
      <c r="E30" s="590">
        <f t="shared" si="3"/>
        <v>3.4847662499999997E-3</v>
      </c>
      <c r="F30" s="65">
        <f t="shared" si="4"/>
        <v>35601.747778867466</v>
      </c>
      <c r="G30" s="65">
        <f t="shared" si="5"/>
        <v>52941.176470588231</v>
      </c>
      <c r="H30" s="66">
        <f t="shared" si="6"/>
        <v>35.442027671152559</v>
      </c>
      <c r="I30" s="66">
        <f t="shared" si="7"/>
        <v>39.073518211734452</v>
      </c>
      <c r="J30" s="328">
        <f t="shared" si="8"/>
        <v>2.8786809543262901</v>
      </c>
      <c r="K30" s="207">
        <f t="shared" si="9"/>
        <v>0.22093459690331185</v>
      </c>
      <c r="L30" s="222">
        <f t="shared" si="10"/>
        <v>0.92113782569653546</v>
      </c>
      <c r="M30" s="223">
        <f t="shared" si="11"/>
        <v>2.1190032374977226</v>
      </c>
      <c r="N30" s="209">
        <f t="shared" si="30"/>
        <v>0</v>
      </c>
      <c r="O30" s="478">
        <f>(10^-6)*3.14*$L$11*D30*$C$7</f>
        <v>-0.46262891149652002</v>
      </c>
      <c r="P30" s="64">
        <f t="shared" si="12"/>
        <v>4.0871947865236333E-2</v>
      </c>
      <c r="Q30" s="64">
        <f t="shared" si="13"/>
        <v>8.3549111099660234E-2</v>
      </c>
      <c r="R30" s="222">
        <f t="shared" si="32"/>
        <v>0.5871852141947862</v>
      </c>
      <c r="S30" s="64">
        <f t="shared" si="33"/>
        <v>0.14154590866350925</v>
      </c>
      <c r="T30" s="287">
        <f t="shared" si="34"/>
        <v>5.0600195991161447</v>
      </c>
      <c r="U30" s="230">
        <f t="shared" si="35"/>
        <v>6.4788196078206433</v>
      </c>
      <c r="V30" s="159">
        <f t="shared" si="14"/>
        <v>4.7520990139807813</v>
      </c>
      <c r="W30" s="172">
        <f t="shared" si="15"/>
        <v>0.43998040088385437</v>
      </c>
      <c r="X30" s="338">
        <f t="shared" si="16"/>
        <v>-5.8588870176358974</v>
      </c>
      <c r="Y30" s="72">
        <f t="shared" si="17"/>
        <v>0.82677670175425078</v>
      </c>
      <c r="Z30" s="73">
        <f t="shared" si="18"/>
        <v>0.75769257718006955</v>
      </c>
      <c r="AA30" s="250">
        <f t="shared" si="36"/>
        <v>0.41688677872619939</v>
      </c>
      <c r="AB30" s="69">
        <f t="shared" si="19"/>
        <v>0.4898221777824121</v>
      </c>
      <c r="AC30" s="68">
        <f t="shared" si="20"/>
        <v>0.30070324940985271</v>
      </c>
      <c r="AD30" s="68">
        <f t="shared" si="21"/>
        <v>0.41688677872619939</v>
      </c>
      <c r="AE30" s="23">
        <f t="shared" si="22"/>
        <v>0.99213204210510086</v>
      </c>
      <c r="AF30" s="23">
        <f t="shared" si="23"/>
        <v>0.66142136140340069</v>
      </c>
      <c r="AG30" s="23">
        <f t="shared" si="24"/>
        <v>1.3202859158566262</v>
      </c>
      <c r="AH30" s="23">
        <f t="shared" si="25"/>
        <v>0.33326748765187536</v>
      </c>
      <c r="AI30" s="23">
        <f t="shared" si="26"/>
        <v>1.1549305755057762</v>
      </c>
      <c r="AJ30" s="23">
        <f t="shared" si="27"/>
        <v>0.49862282800272556</v>
      </c>
      <c r="AK30" s="244">
        <f t="shared" si="28"/>
        <v>1.8224354557791116E-3</v>
      </c>
      <c r="AL30" s="70">
        <f t="shared" si="29"/>
        <v>5.4999999999999991</v>
      </c>
      <c r="AM30" s="178">
        <f t="shared" si="37"/>
        <v>0.1</v>
      </c>
      <c r="AN30" s="179">
        <f t="shared" si="43"/>
        <v>7</v>
      </c>
      <c r="AO30" s="71">
        <f t="shared" si="38"/>
        <v>0</v>
      </c>
      <c r="AP30" s="295">
        <f t="shared" si="39"/>
        <v>0</v>
      </c>
      <c r="AQ30" s="296">
        <f t="shared" si="40"/>
        <v>0</v>
      </c>
      <c r="AR30" s="296">
        <f t="shared" si="41"/>
        <v>0</v>
      </c>
    </row>
    <row r="31" spans="1:44" s="74" customFormat="1" ht="15" customHeight="1">
      <c r="A31" s="63">
        <f t="shared" si="42"/>
        <v>9.0000000000000011E-2</v>
      </c>
      <c r="B31" s="64">
        <f t="shared" si="0"/>
        <v>0.32603356073156115</v>
      </c>
      <c r="C31" s="64">
        <f t="shared" si="1"/>
        <v>1.8260335607315612</v>
      </c>
      <c r="D31" s="601">
        <f t="shared" si="2"/>
        <v>-9.7570601974999995</v>
      </c>
      <c r="E31" s="590">
        <f t="shared" si="3"/>
        <v>3.6897524999999999E-3</v>
      </c>
      <c r="F31" s="65">
        <f t="shared" si="4"/>
        <v>33623.872902263713</v>
      </c>
      <c r="G31" s="65">
        <f t="shared" si="5"/>
        <v>49999.999999999993</v>
      </c>
      <c r="H31" s="66">
        <f t="shared" si="6"/>
        <v>35.890213741887976</v>
      </c>
      <c r="I31" s="66">
        <f t="shared" si="7"/>
        <v>39.480500787583793</v>
      </c>
      <c r="J31" s="328">
        <f t="shared" si="8"/>
        <v>2.9618685658035777</v>
      </c>
      <c r="K31" s="207">
        <f t="shared" si="9"/>
        <v>0.22141501211825387</v>
      </c>
      <c r="L31" s="222">
        <f t="shared" si="10"/>
        <v>0.92340707164175972</v>
      </c>
      <c r="M31" s="223">
        <f t="shared" si="11"/>
        <v>2.1259438590507225</v>
      </c>
      <c r="N31" s="209">
        <f t="shared" si="30"/>
        <v>0</v>
      </c>
      <c r="O31" s="478">
        <f t="shared" si="31"/>
        <v>-0.48984237687866822</v>
      </c>
      <c r="P31" s="64">
        <f t="shared" si="12"/>
        <v>4.5253980342707591E-2</v>
      </c>
      <c r="Q31" s="64">
        <f t="shared" si="13"/>
        <v>0.10287831000284921</v>
      </c>
      <c r="R31" s="222">
        <f t="shared" si="32"/>
        <v>0.59433415266582057</v>
      </c>
      <c r="S31" s="64">
        <f t="shared" si="33"/>
        <v>0.15548988872278524</v>
      </c>
      <c r="T31" s="287">
        <f t="shared" si="34"/>
        <v>5.2040115495683539</v>
      </c>
      <c r="U31" s="230">
        <f t="shared" si="35"/>
        <v>6.6279633490955696</v>
      </c>
      <c r="V31" s="159">
        <f t="shared" si="14"/>
        <v>4.8779779888367925</v>
      </c>
      <c r="W31" s="172">
        <f t="shared" si="15"/>
        <v>0.29598845043164523</v>
      </c>
      <c r="X31" s="338">
        <f t="shared" si="16"/>
        <v>-5.9104501206359563</v>
      </c>
      <c r="Y31" s="72">
        <f t="shared" si="17"/>
        <v>0.81825391949415383</v>
      </c>
      <c r="Z31" s="73">
        <f t="shared" si="18"/>
        <v>0.75280353807370748</v>
      </c>
      <c r="AA31" s="250">
        <f t="shared" si="36"/>
        <v>0.40876380792071121</v>
      </c>
      <c r="AB31" s="69">
        <f t="shared" si="19"/>
        <v>0.48047593679845013</v>
      </c>
      <c r="AC31" s="68">
        <f t="shared" si="20"/>
        <v>0.29449454612304082</v>
      </c>
      <c r="AD31" s="68">
        <f t="shared" si="21"/>
        <v>0.40876380792071121</v>
      </c>
      <c r="AE31" s="23">
        <f t="shared" si="22"/>
        <v>0.98190470339298452</v>
      </c>
      <c r="AF31" s="23">
        <f t="shared" si="23"/>
        <v>0.65460313559532313</v>
      </c>
      <c r="AG31" s="23">
        <f t="shared" si="24"/>
        <v>1.3066758209446103</v>
      </c>
      <c r="AH31" s="23">
        <f t="shared" si="25"/>
        <v>0.32983201804369722</v>
      </c>
      <c r="AI31" s="23">
        <f t="shared" si="26"/>
        <v>1.1430250370457795</v>
      </c>
      <c r="AJ31" s="23">
        <f t="shared" si="27"/>
        <v>0.49348280194252797</v>
      </c>
      <c r="AK31" s="244">
        <f t="shared" si="28"/>
        <v>1.7706545587776368E-3</v>
      </c>
      <c r="AL31" s="70">
        <f t="shared" si="29"/>
        <v>5.4999999999999991</v>
      </c>
      <c r="AM31" s="178">
        <f t="shared" si="37"/>
        <v>0.1</v>
      </c>
      <c r="AN31" s="179">
        <f t="shared" si="43"/>
        <v>7</v>
      </c>
      <c r="AO31" s="71">
        <f t="shared" si="38"/>
        <v>0</v>
      </c>
      <c r="AP31" s="295">
        <f t="shared" si="39"/>
        <v>0</v>
      </c>
      <c r="AQ31" s="296">
        <f t="shared" si="40"/>
        <v>0</v>
      </c>
      <c r="AR31" s="296">
        <f t="shared" si="41"/>
        <v>0</v>
      </c>
    </row>
    <row r="32" spans="1:44" s="74" customFormat="1" ht="15" customHeight="1" thickBot="1">
      <c r="A32" s="63">
        <f t="shared" si="42"/>
        <v>9.5000000000000015E-2</v>
      </c>
      <c r="B32" s="64">
        <f t="shared" si="0"/>
        <v>0.34414653632775899</v>
      </c>
      <c r="C32" s="64">
        <f t="shared" si="1"/>
        <v>1.8441465363277589</v>
      </c>
      <c r="D32" s="601">
        <f t="shared" si="2"/>
        <v>-10.29911909736111</v>
      </c>
      <c r="E32" s="590">
        <f t="shared" si="3"/>
        <v>3.8947387500000001E-3</v>
      </c>
      <c r="F32" s="65">
        <f t="shared" si="4"/>
        <v>31854.195381091944</v>
      </c>
      <c r="G32" s="65">
        <f t="shared" si="5"/>
        <v>47368.421052631573</v>
      </c>
      <c r="H32" s="66">
        <f t="shared" si="6"/>
        <v>36.358003565410314</v>
      </c>
      <c r="I32" s="66">
        <f t="shared" si="7"/>
        <v>39.90622662270124</v>
      </c>
      <c r="J32" s="328">
        <f t="shared" si="8"/>
        <v>3.0500039608989189</v>
      </c>
      <c r="K32" s="207">
        <f t="shared" si="9"/>
        <v>0.22195192594931834</v>
      </c>
      <c r="L32" s="222">
        <f t="shared" si="10"/>
        <v>0.92595028474240326</v>
      </c>
      <c r="M32" s="223">
        <f t="shared" si="11"/>
        <v>2.1337489329009967</v>
      </c>
      <c r="N32" s="209">
        <f t="shared" si="30"/>
        <v>0</v>
      </c>
      <c r="O32" s="478">
        <f t="shared" si="31"/>
        <v>-0.51705584226081647</v>
      </c>
      <c r="P32" s="64">
        <f t="shared" si="12"/>
        <v>4.9764557767305692E-2</v>
      </c>
      <c r="Q32" s="64">
        <f t="shared" si="13"/>
        <v>0.12503951768210581</v>
      </c>
      <c r="R32" s="222">
        <f t="shared" si="32"/>
        <v>0.60329273739165046</v>
      </c>
      <c r="S32" s="64">
        <f t="shared" si="33"/>
        <v>0.17211386203100099</v>
      </c>
      <c r="T32" s="287">
        <f t="shared" si="34"/>
        <v>5.3605468990738387</v>
      </c>
      <c r="U32" s="230">
        <f t="shared" si="35"/>
        <v>6.7902974731817487</v>
      </c>
      <c r="V32" s="159">
        <f t="shared" si="14"/>
        <v>5.0164003627460794</v>
      </c>
      <c r="W32" s="172">
        <f t="shared" si="15"/>
        <v>0.13945310092616037</v>
      </c>
      <c r="X32" s="338">
        <f t="shared" si="16"/>
        <v>-5.9679948752913479</v>
      </c>
      <c r="Y32" s="72">
        <f t="shared" si="17"/>
        <v>0.8095246593586789</v>
      </c>
      <c r="Z32" s="73">
        <f t="shared" si="18"/>
        <v>0.74772486946961081</v>
      </c>
      <c r="AA32" s="250">
        <f t="shared" si="36"/>
        <v>0.40031749963294017</v>
      </c>
      <c r="AB32" s="69">
        <f t="shared" si="19"/>
        <v>0.47076526499684856</v>
      </c>
      <c r="AC32" s="68">
        <f t="shared" si="20"/>
        <v>0.28802455746431566</v>
      </c>
      <c r="AD32" s="68">
        <f t="shared" si="21"/>
        <v>0.40031749963294017</v>
      </c>
      <c r="AE32" s="23">
        <f t="shared" si="22"/>
        <v>0.9714295912304145</v>
      </c>
      <c r="AF32" s="23">
        <f t="shared" si="23"/>
        <v>0.64761972748694319</v>
      </c>
      <c r="AG32" s="23">
        <f t="shared" si="24"/>
        <v>1.2927359999648194</v>
      </c>
      <c r="AH32" s="23">
        <f t="shared" si="25"/>
        <v>0.32631331875253827</v>
      </c>
      <c r="AI32" s="23">
        <f t="shared" si="26"/>
        <v>1.1308310680930835</v>
      </c>
      <c r="AJ32" s="23">
        <f t="shared" si="27"/>
        <v>0.48821825062427404</v>
      </c>
      <c r="AK32" s="244">
        <f t="shared" si="28"/>
        <v>1.7204450019815418E-3</v>
      </c>
      <c r="AL32" s="70">
        <f t="shared" si="29"/>
        <v>5.4999999999999991</v>
      </c>
      <c r="AM32" s="178">
        <f t="shared" si="37"/>
        <v>0.1</v>
      </c>
      <c r="AN32" s="179">
        <f t="shared" si="43"/>
        <v>7</v>
      </c>
      <c r="AO32" s="71">
        <f t="shared" si="38"/>
        <v>0</v>
      </c>
      <c r="AP32" s="295">
        <f t="shared" si="39"/>
        <v>0</v>
      </c>
      <c r="AQ32" s="296">
        <f t="shared" si="40"/>
        <v>0</v>
      </c>
      <c r="AR32" s="296">
        <f t="shared" si="41"/>
        <v>0</v>
      </c>
    </row>
    <row r="33" spans="1:49" s="62" customFormat="1" ht="15" customHeight="1" thickBot="1">
      <c r="A33" s="501">
        <f t="shared" si="42"/>
        <v>0.10000000000000002</v>
      </c>
      <c r="B33" s="502">
        <f t="shared" si="0"/>
        <v>0.36225951192395689</v>
      </c>
      <c r="C33" s="502">
        <f t="shared" si="1"/>
        <v>1.8622595119239569</v>
      </c>
      <c r="D33" s="602">
        <f t="shared" si="2"/>
        <v>-10.841177997222223</v>
      </c>
      <c r="E33" s="592">
        <f t="shared" si="3"/>
        <v>4.0997250000000002E-3</v>
      </c>
      <c r="F33" s="503">
        <f t="shared" si="4"/>
        <v>30261.485612037341</v>
      </c>
      <c r="G33" s="503">
        <f t="shared" si="5"/>
        <v>44999.999999999993</v>
      </c>
      <c r="H33" s="520">
        <f t="shared" si="6"/>
        <v>36.844650465361958</v>
      </c>
      <c r="I33" s="520">
        <f t="shared" si="7"/>
        <v>40.350102452344494</v>
      </c>
      <c r="J33" s="505">
        <f t="shared" si="8"/>
        <v>3.1431322444357113</v>
      </c>
      <c r="K33" s="521">
        <f t="shared" si="9"/>
        <v>0.22255331186276006</v>
      </c>
      <c r="L33" s="522">
        <f t="shared" si="10"/>
        <v>0.92880430197851283</v>
      </c>
      <c r="M33" s="523">
        <f t="shared" si="11"/>
        <v>2.1425274123568778</v>
      </c>
      <c r="N33" s="524">
        <f t="shared" si="30"/>
        <v>0</v>
      </c>
      <c r="O33" s="514">
        <f t="shared" si="31"/>
        <v>-0.54426930764296477</v>
      </c>
      <c r="P33" s="502">
        <f t="shared" si="12"/>
        <v>5.438703436603607E-2</v>
      </c>
      <c r="Q33" s="502">
        <f t="shared" si="13"/>
        <v>0.15020619113806502</v>
      </c>
      <c r="R33" s="522">
        <f t="shared" si="32"/>
        <v>0.61423390874109407</v>
      </c>
      <c r="S33" s="502">
        <f t="shared" si="33"/>
        <v>0.19190468890832713</v>
      </c>
      <c r="T33" s="525">
        <f t="shared" si="34"/>
        <v>5.5305408471256667</v>
      </c>
      <c r="U33" s="526">
        <f t="shared" si="35"/>
        <v>6.9668172693667918</v>
      </c>
      <c r="V33" s="517">
        <f t="shared" si="14"/>
        <v>5.1682813352017103</v>
      </c>
      <c r="W33" s="518">
        <f t="shared" si="15"/>
        <v>-3.0540847125667625E-2</v>
      </c>
      <c r="X33" s="519">
        <f t="shared" si="16"/>
        <v>-6.0321111091316117</v>
      </c>
      <c r="Y33" s="59">
        <f t="shared" si="17"/>
        <v>0.80061939250802117</v>
      </c>
      <c r="Z33" s="60">
        <f t="shared" si="18"/>
        <v>0.74246931184761644</v>
      </c>
      <c r="AA33" s="249">
        <f t="shared" si="36"/>
        <v>0.39156723588022202</v>
      </c>
      <c r="AB33" s="56">
        <f t="shared" si="19"/>
        <v>0.46071403685665402</v>
      </c>
      <c r="AC33" s="55">
        <f t="shared" si="20"/>
        <v>0.28130581071098737</v>
      </c>
      <c r="AD33" s="55">
        <f t="shared" si="21"/>
        <v>0.39156723588022202</v>
      </c>
      <c r="AE33" s="61">
        <f t="shared" si="22"/>
        <v>0.96074327100962531</v>
      </c>
      <c r="AF33" s="61">
        <f t="shared" si="23"/>
        <v>0.64049551400641702</v>
      </c>
      <c r="AG33" s="61">
        <f t="shared" si="24"/>
        <v>1.2785151125415026</v>
      </c>
      <c r="AH33" s="61">
        <f t="shared" si="25"/>
        <v>0.32272367247453954</v>
      </c>
      <c r="AI33" s="61">
        <f t="shared" si="26"/>
        <v>1.1183912340398985</v>
      </c>
      <c r="AJ33" s="61">
        <f t="shared" si="27"/>
        <v>0.48284755097614374</v>
      </c>
      <c r="AK33" s="253">
        <f t="shared" si="28"/>
        <v>1.6718871601155742E-3</v>
      </c>
      <c r="AL33" s="57">
        <f t="shared" si="29"/>
        <v>5.4999999999999991</v>
      </c>
      <c r="AM33" s="177">
        <f t="shared" si="37"/>
        <v>0.1</v>
      </c>
      <c r="AN33" s="180">
        <f t="shared" si="43"/>
        <v>7</v>
      </c>
      <c r="AO33" s="58">
        <f t="shared" si="38"/>
        <v>-3.0540847125667625E-2</v>
      </c>
      <c r="AP33" s="293">
        <f t="shared" si="39"/>
        <v>40.350102452344494</v>
      </c>
      <c r="AQ33" s="294">
        <f t="shared" si="40"/>
        <v>1.127440920984661</v>
      </c>
      <c r="AR33" s="294">
        <f t="shared" si="41"/>
        <v>0.48675460876181265</v>
      </c>
    </row>
    <row r="34" spans="1:49" s="74" customFormat="1" ht="15" customHeight="1">
      <c r="A34" s="63">
        <f t="shared" si="42"/>
        <v>0.10500000000000002</v>
      </c>
      <c r="B34" s="64">
        <f t="shared" si="0"/>
        <v>0.38037248752015473</v>
      </c>
      <c r="C34" s="64">
        <f t="shared" si="1"/>
        <v>1.8803724875201548</v>
      </c>
      <c r="D34" s="601">
        <f t="shared" si="2"/>
        <v>-11.383236897083334</v>
      </c>
      <c r="E34" s="590">
        <f t="shared" si="3"/>
        <v>4.30471125E-3</v>
      </c>
      <c r="F34" s="65">
        <f t="shared" si="4"/>
        <v>28820.462487654615</v>
      </c>
      <c r="G34" s="65">
        <f t="shared" si="5"/>
        <v>42857.142857142848</v>
      </c>
      <c r="H34" s="66">
        <f t="shared" si="6"/>
        <v>37.349417350145217</v>
      </c>
      <c r="I34" s="66">
        <f t="shared" si="7"/>
        <v>40.811536070029618</v>
      </c>
      <c r="J34" s="328">
        <f t="shared" si="8"/>
        <v>3.241305854859724</v>
      </c>
      <c r="K34" s="207">
        <f t="shared" si="9"/>
        <v>0.22322817059558897</v>
      </c>
      <c r="L34" s="222">
        <f t="shared" si="10"/>
        <v>0.93201058265504866</v>
      </c>
      <c r="M34" s="223">
        <f t="shared" si="11"/>
        <v>2.1524017818198971</v>
      </c>
      <c r="N34" s="209">
        <f t="shared" si="30"/>
        <v>0</v>
      </c>
      <c r="O34" s="478">
        <f t="shared" si="31"/>
        <v>-0.57148277302511308</v>
      </c>
      <c r="P34" s="64">
        <f t="shared" si="12"/>
        <v>5.91047362437465E-2</v>
      </c>
      <c r="Q34" s="64">
        <f t="shared" si="13"/>
        <v>0.17854160778509293</v>
      </c>
      <c r="R34" s="222">
        <f t="shared" si="32"/>
        <v>0.62735425256407185</v>
      </c>
      <c r="S34" s="64">
        <f t="shared" si="33"/>
        <v>0.21546731390252172</v>
      </c>
      <c r="T34" s="287">
        <f t="shared" si="34"/>
        <v>5.7150520992866136</v>
      </c>
      <c r="U34" s="230">
        <f t="shared" si="35"/>
        <v>7.158671469047051</v>
      </c>
      <c r="V34" s="159">
        <f t="shared" si="14"/>
        <v>5.3346796117664592</v>
      </c>
      <c r="W34" s="172">
        <f t="shared" si="15"/>
        <v>-0.21505209928661451</v>
      </c>
      <c r="X34" s="338">
        <f t="shared" si="16"/>
        <v>-6.1034611576949125</v>
      </c>
      <c r="Y34" s="72">
        <f t="shared" si="17"/>
        <v>0.79156722887370157</v>
      </c>
      <c r="Z34" s="73">
        <f t="shared" si="18"/>
        <v>0.73704970481382115</v>
      </c>
      <c r="AA34" s="250">
        <f t="shared" si="36"/>
        <v>0.38253251540379996</v>
      </c>
      <c r="AB34" s="69">
        <f t="shared" si="19"/>
        <v>0.45034629842372498</v>
      </c>
      <c r="AC34" s="68">
        <f t="shared" si="20"/>
        <v>0.27435091898172459</v>
      </c>
      <c r="AD34" s="68">
        <f t="shared" si="21"/>
        <v>0.38253251540379996</v>
      </c>
      <c r="AE34" s="23">
        <f t="shared" si="22"/>
        <v>0.94988067464844184</v>
      </c>
      <c r="AF34" s="23">
        <f t="shared" si="23"/>
        <v>0.6332537830989613</v>
      </c>
      <c r="AG34" s="23">
        <f t="shared" si="24"/>
        <v>1.2640596445426306</v>
      </c>
      <c r="AH34" s="23">
        <f t="shared" si="25"/>
        <v>0.3190748132047726</v>
      </c>
      <c r="AI34" s="23">
        <f t="shared" si="26"/>
        <v>1.1057461987678903</v>
      </c>
      <c r="AJ34" s="23">
        <f t="shared" si="27"/>
        <v>0.47738825897951287</v>
      </c>
      <c r="AK34" s="244">
        <f t="shared" si="28"/>
        <v>1.6250264661614988E-3</v>
      </c>
      <c r="AL34" s="70">
        <f t="shared" si="29"/>
        <v>5.4999999999999991</v>
      </c>
      <c r="AM34" s="178">
        <f t="shared" si="37"/>
        <v>0.1</v>
      </c>
      <c r="AN34" s="179">
        <f t="shared" si="43"/>
        <v>7</v>
      </c>
      <c r="AO34" s="71">
        <f t="shared" si="38"/>
        <v>0</v>
      </c>
      <c r="AP34" s="295">
        <f t="shared" si="39"/>
        <v>0</v>
      </c>
      <c r="AQ34" s="296">
        <f t="shared" si="40"/>
        <v>0</v>
      </c>
      <c r="AR34" s="296">
        <f t="shared" si="41"/>
        <v>0</v>
      </c>
    </row>
    <row r="35" spans="1:49" s="74" customFormat="1" ht="15" customHeight="1">
      <c r="A35" s="63">
        <f t="shared" si="42"/>
        <v>0.11000000000000003</v>
      </c>
      <c r="B35" s="64">
        <f t="shared" si="0"/>
        <v>0.39848546311635258</v>
      </c>
      <c r="C35" s="64">
        <f t="shared" si="1"/>
        <v>1.8984854631163526</v>
      </c>
      <c r="D35" s="601">
        <f t="shared" si="2"/>
        <v>-11.925295796944445</v>
      </c>
      <c r="E35" s="590">
        <f t="shared" si="3"/>
        <v>4.5096975000000006E-3</v>
      </c>
      <c r="F35" s="65">
        <f t="shared" si="4"/>
        <v>27510.441465488493</v>
      </c>
      <c r="G35" s="65">
        <f t="shared" si="5"/>
        <v>40909.090909090897</v>
      </c>
      <c r="H35" s="66">
        <f t="shared" si="6"/>
        <v>37.871579696446297</v>
      </c>
      <c r="I35" s="66">
        <f t="shared" si="7"/>
        <v>41.289938831442747</v>
      </c>
      <c r="J35" s="328">
        <f t="shared" si="8"/>
        <v>3.3445857486347137</v>
      </c>
      <c r="K35" s="207">
        <f t="shared" si="9"/>
        <v>0.22398658814446826</v>
      </c>
      <c r="L35" s="222">
        <f t="shared" si="10"/>
        <v>0.93561553385319929</v>
      </c>
      <c r="M35" s="223">
        <f t="shared" si="11"/>
        <v>2.1635094415808931</v>
      </c>
      <c r="N35" s="209">
        <f t="shared" si="30"/>
        <v>0</v>
      </c>
      <c r="O35" s="478">
        <f t="shared" si="31"/>
        <v>-0.59869623840726116</v>
      </c>
      <c r="P35" s="64">
        <f t="shared" si="12"/>
        <v>6.3901059448872297E-2</v>
      </c>
      <c r="Q35" s="64">
        <f t="shared" si="13"/>
        <v>0.21019842232165753</v>
      </c>
      <c r="R35" s="222">
        <f t="shared" si="32"/>
        <v>0.64288115493005005</v>
      </c>
      <c r="S35" s="64">
        <f t="shared" si="33"/>
        <v>0.24356316956763013</v>
      </c>
      <c r="T35" s="287">
        <f t="shared" si="34"/>
        <v>5.9153294924236031</v>
      </c>
      <c r="U35" s="230">
        <f t="shared" si="35"/>
        <v>7.3672099882957651</v>
      </c>
      <c r="V35" s="159">
        <f t="shared" si="14"/>
        <v>5.5168440293072507</v>
      </c>
      <c r="W35" s="172">
        <f t="shared" si="15"/>
        <v>-0.41532949242360395</v>
      </c>
      <c r="X35" s="338">
        <f t="shared" si="16"/>
        <v>-6.1828057780262071</v>
      </c>
      <c r="Y35" s="72">
        <f t="shared" si="17"/>
        <v>0.78239579489112221</v>
      </c>
      <c r="Z35" s="73">
        <f t="shared" si="18"/>
        <v>0.73147891042895696</v>
      </c>
      <c r="AA35" s="250">
        <f t="shared" si="36"/>
        <v>0.37323285916943427</v>
      </c>
      <c r="AB35" s="69">
        <f t="shared" si="19"/>
        <v>0.43968613041055282</v>
      </c>
      <c r="AC35" s="68">
        <f t="shared" si="20"/>
        <v>0.26717254176184158</v>
      </c>
      <c r="AD35" s="68">
        <f t="shared" si="21"/>
        <v>0.37323285916943427</v>
      </c>
      <c r="AE35" s="23">
        <f t="shared" si="22"/>
        <v>0.93887495386934661</v>
      </c>
      <c r="AF35" s="23">
        <f t="shared" si="23"/>
        <v>0.62591663591289781</v>
      </c>
      <c r="AG35" s="23">
        <f t="shared" si="24"/>
        <v>1.2494137128300948</v>
      </c>
      <c r="AH35" s="23">
        <f t="shared" si="25"/>
        <v>0.31537787695214969</v>
      </c>
      <c r="AI35" s="23">
        <f t="shared" si="26"/>
        <v>1.0929345538518702</v>
      </c>
      <c r="AJ35" s="23">
        <f t="shared" si="27"/>
        <v>0.47185703593037415</v>
      </c>
      <c r="AK35" s="244">
        <f t="shared" si="28"/>
        <v>1.5798803945747677E-3</v>
      </c>
      <c r="AL35" s="70">
        <f t="shared" si="29"/>
        <v>5.4999999999999991</v>
      </c>
      <c r="AM35" s="178">
        <f t="shared" si="37"/>
        <v>0.1</v>
      </c>
      <c r="AN35" s="179">
        <f t="shared" si="43"/>
        <v>7</v>
      </c>
      <c r="AO35" s="71">
        <f t="shared" si="38"/>
        <v>0</v>
      </c>
      <c r="AP35" s="295">
        <f t="shared" si="39"/>
        <v>0</v>
      </c>
      <c r="AQ35" s="296">
        <f t="shared" si="40"/>
        <v>0</v>
      </c>
      <c r="AR35" s="296">
        <f t="shared" si="41"/>
        <v>0</v>
      </c>
    </row>
    <row r="36" spans="1:49" s="74" customFormat="1" ht="15" customHeight="1">
      <c r="A36" s="63">
        <f t="shared" si="42"/>
        <v>0.11500000000000003</v>
      </c>
      <c r="B36" s="64">
        <f t="shared" si="0"/>
        <v>0.41659843871255042</v>
      </c>
      <c r="C36" s="64">
        <f t="shared" si="1"/>
        <v>1.9165984387125503</v>
      </c>
      <c r="D36" s="601">
        <f t="shared" si="2"/>
        <v>-12.467354696805558</v>
      </c>
      <c r="E36" s="590">
        <f t="shared" si="3"/>
        <v>4.7146837500000004E-3</v>
      </c>
      <c r="F36" s="65">
        <f t="shared" si="4"/>
        <v>26314.335314815078</v>
      </c>
      <c r="G36" s="65">
        <f t="shared" si="5"/>
        <v>39130.434782608681</v>
      </c>
      <c r="H36" s="66">
        <f t="shared" si="6"/>
        <v>38.410428074177489</v>
      </c>
      <c r="I36" s="66">
        <f t="shared" si="7"/>
        <v>41.784727890002614</v>
      </c>
      <c r="J36" s="328">
        <f t="shared" si="8"/>
        <v>3.4530427232112277</v>
      </c>
      <c r="K36" s="207">
        <f t="shared" si="9"/>
        <v>0.22483980472449794</v>
      </c>
      <c r="L36" s="222">
        <f t="shared" si="10"/>
        <v>0.93967089823204386</v>
      </c>
      <c r="M36" s="223">
        <f t="shared" si="11"/>
        <v>2.1760043749543518</v>
      </c>
      <c r="N36" s="209">
        <f t="shared" si="30"/>
        <v>0</v>
      </c>
      <c r="O36" s="478">
        <f t="shared" si="31"/>
        <v>-0.62590970378940947</v>
      </c>
      <c r="P36" s="64">
        <f t="shared" si="12"/>
        <v>6.8759564668835912E-2</v>
      </c>
      <c r="Q36" s="64">
        <f t="shared" si="13"/>
        <v>0.24531843805445183</v>
      </c>
      <c r="R36" s="222">
        <f t="shared" si="32"/>
        <v>0.66108131935050762</v>
      </c>
      <c r="S36" s="64">
        <f t="shared" si="33"/>
        <v>0.27716393263210015</v>
      </c>
      <c r="T36" s="287">
        <f t="shared" si="34"/>
        <v>6.1328757501928806</v>
      </c>
      <c r="U36" s="230">
        <f t="shared" si="35"/>
        <v>7.5940490316396874</v>
      </c>
      <c r="V36" s="159">
        <f t="shared" si="14"/>
        <v>5.7162773114803302</v>
      </c>
      <c r="W36" s="172">
        <f t="shared" si="15"/>
        <v>-0.63287575019288145</v>
      </c>
      <c r="X36" s="338">
        <f t="shared" si="16"/>
        <v>-6.2710393153078918</v>
      </c>
      <c r="Y36" s="72">
        <f t="shared" si="17"/>
        <v>0.77313114490238799</v>
      </c>
      <c r="Z36" s="73">
        <f t="shared" si="18"/>
        <v>0.72576973956960944</v>
      </c>
      <c r="AA36" s="250">
        <f t="shared" si="36"/>
        <v>0.36368772050835574</v>
      </c>
      <c r="AB36" s="69">
        <f t="shared" si="19"/>
        <v>0.42875751701430143</v>
      </c>
      <c r="AC36" s="68">
        <f t="shared" si="20"/>
        <v>0.25978334810160297</v>
      </c>
      <c r="AD36" s="68">
        <f t="shared" si="21"/>
        <v>0.36368772050835574</v>
      </c>
      <c r="AE36" s="23">
        <f t="shared" si="22"/>
        <v>0.9277573738828655</v>
      </c>
      <c r="AF36" s="23">
        <f t="shared" si="23"/>
        <v>0.61850491592191048</v>
      </c>
      <c r="AG36" s="23">
        <f t="shared" si="24"/>
        <v>1.2346189237782101</v>
      </c>
      <c r="AH36" s="23">
        <f t="shared" si="25"/>
        <v>0.31164336602656589</v>
      </c>
      <c r="AI36" s="23">
        <f t="shared" si="26"/>
        <v>1.0799926947977325</v>
      </c>
      <c r="AJ36" s="23">
        <f t="shared" si="27"/>
        <v>0.46626959500704346</v>
      </c>
      <c r="AK36" s="244">
        <f t="shared" si="28"/>
        <v>1.5364444218506283E-3</v>
      </c>
      <c r="AL36" s="70">
        <f t="shared" si="29"/>
        <v>5.4999999999999991</v>
      </c>
      <c r="AM36" s="178">
        <f t="shared" si="37"/>
        <v>0.1</v>
      </c>
      <c r="AN36" s="179">
        <f t="shared" si="43"/>
        <v>7</v>
      </c>
      <c r="AO36" s="71">
        <f t="shared" si="38"/>
        <v>0</v>
      </c>
      <c r="AP36" s="295">
        <f t="shared" si="39"/>
        <v>0</v>
      </c>
      <c r="AQ36" s="296">
        <f t="shared" si="40"/>
        <v>0</v>
      </c>
      <c r="AR36" s="296">
        <f t="shared" si="41"/>
        <v>0</v>
      </c>
    </row>
    <row r="37" spans="1:49" s="74" customFormat="1" ht="15" customHeight="1">
      <c r="A37" s="63">
        <f t="shared" si="42"/>
        <v>0.12000000000000004</v>
      </c>
      <c r="B37" s="64">
        <f t="shared" si="0"/>
        <v>0.43471141430874832</v>
      </c>
      <c r="C37" s="64">
        <f t="shared" si="1"/>
        <v>1.9347114143087483</v>
      </c>
      <c r="D37" s="601">
        <f t="shared" si="2"/>
        <v>-13.009413596666668</v>
      </c>
      <c r="E37" s="590">
        <f t="shared" si="3"/>
        <v>4.919670000000001E-3</v>
      </c>
      <c r="F37" s="65">
        <f t="shared" si="4"/>
        <v>25217.904676697784</v>
      </c>
      <c r="G37" s="65">
        <f t="shared" si="5"/>
        <v>37499.999999999985</v>
      </c>
      <c r="H37" s="66">
        <f t="shared" si="6"/>
        <v>38.96527023911375</v>
      </c>
      <c r="I37" s="66">
        <f t="shared" si="7"/>
        <v>42.29532816762584</v>
      </c>
      <c r="J37" s="328">
        <f t="shared" si="8"/>
        <v>3.5667588919927966</v>
      </c>
      <c r="K37" s="207">
        <f t="shared" si="9"/>
        <v>0.22580029910791177</v>
      </c>
      <c r="L37" s="222">
        <f t="shared" si="10"/>
        <v>0.94423422548285663</v>
      </c>
      <c r="M37" s="223">
        <f t="shared" si="11"/>
        <v>2.1900591778628131</v>
      </c>
      <c r="N37" s="209">
        <f t="shared" si="30"/>
        <v>0</v>
      </c>
      <c r="O37" s="478">
        <f t="shared" si="31"/>
        <v>-0.65312316917155777</v>
      </c>
      <c r="P37" s="64">
        <f t="shared" si="12"/>
        <v>7.3664067828245514E-2</v>
      </c>
      <c r="Q37" s="64">
        <f t="shared" si="13"/>
        <v>0.28403256453972647</v>
      </c>
      <c r="R37" s="222">
        <f t="shared" si="32"/>
        <v>0.68227116977685587</v>
      </c>
      <c r="S37" s="64">
        <f t="shared" si="33"/>
        <v>0.31752847562207887</v>
      </c>
      <c r="T37" s="287">
        <f t="shared" si="34"/>
        <v>6.3695367417230626</v>
      </c>
      <c r="U37" s="230">
        <f t="shared" si="35"/>
        <v>7.8411619932109309</v>
      </c>
      <c r="V37" s="159">
        <f t="shared" si="14"/>
        <v>5.9348253274143143</v>
      </c>
      <c r="W37" s="172">
        <f t="shared" si="15"/>
        <v>-0.8695367417230635</v>
      </c>
      <c r="X37" s="338">
        <f t="shared" si="16"/>
        <v>-6.3692385393107021</v>
      </c>
      <c r="Y37" s="72">
        <f t="shared" si="17"/>
        <v>0.76379770325933471</v>
      </c>
      <c r="Z37" s="73">
        <f t="shared" si="18"/>
        <v>0.71993488228420399</v>
      </c>
      <c r="AA37" s="250">
        <f t="shared" si="36"/>
        <v>0.35391640043898809</v>
      </c>
      <c r="AB37" s="69">
        <f t="shared" si="19"/>
        <v>0.41758422196740019</v>
      </c>
      <c r="AC37" s="68">
        <f t="shared" si="20"/>
        <v>0.25219598200847715</v>
      </c>
      <c r="AD37" s="68">
        <f t="shared" si="21"/>
        <v>0.35391640043898809</v>
      </c>
      <c r="AE37" s="23">
        <f t="shared" si="22"/>
        <v>0.91655724391120164</v>
      </c>
      <c r="AF37" s="23">
        <f t="shared" si="23"/>
        <v>0.61103816260746779</v>
      </c>
      <c r="AG37" s="23">
        <f t="shared" si="24"/>
        <v>1.219714280817606</v>
      </c>
      <c r="AH37" s="23">
        <f t="shared" si="25"/>
        <v>0.30788112570106341</v>
      </c>
      <c r="AI37" s="23">
        <f t="shared" si="26"/>
        <v>1.0669547401657391</v>
      </c>
      <c r="AJ37" s="23">
        <f t="shared" si="27"/>
        <v>0.46064066635293033</v>
      </c>
      <c r="AK37" s="244">
        <f t="shared" si="28"/>
        <v>1.494697031329239E-3</v>
      </c>
      <c r="AL37" s="70">
        <f t="shared" si="29"/>
        <v>5.4999999999999991</v>
      </c>
      <c r="AM37" s="178">
        <f t="shared" si="37"/>
        <v>0.1</v>
      </c>
      <c r="AN37" s="179">
        <f t="shared" si="43"/>
        <v>7</v>
      </c>
      <c r="AO37" s="71">
        <f t="shared" si="38"/>
        <v>0</v>
      </c>
      <c r="AP37" s="295">
        <f t="shared" si="39"/>
        <v>0</v>
      </c>
      <c r="AQ37" s="296">
        <f t="shared" si="40"/>
        <v>0</v>
      </c>
      <c r="AR37" s="296">
        <f t="shared" si="41"/>
        <v>0</v>
      </c>
    </row>
    <row r="38" spans="1:49" s="85" customFormat="1" ht="15" customHeight="1" thickBot="1">
      <c r="A38" s="75">
        <f t="shared" si="42"/>
        <v>0.12500000000000003</v>
      </c>
      <c r="B38" s="76">
        <f t="shared" si="0"/>
        <v>0.45282438990494611</v>
      </c>
      <c r="C38" s="76">
        <f t="shared" si="1"/>
        <v>1.9528243899049462</v>
      </c>
      <c r="D38" s="603">
        <f t="shared" si="2"/>
        <v>-13.551472496527779</v>
      </c>
      <c r="E38" s="594">
        <f t="shared" si="3"/>
        <v>5.1246562499999999E-3</v>
      </c>
      <c r="F38" s="77">
        <f t="shared" si="4"/>
        <v>24209.188489629872</v>
      </c>
      <c r="G38" s="77">
        <f t="shared" si="5"/>
        <v>35999.999999999993</v>
      </c>
      <c r="H38" s="78">
        <f t="shared" si="6"/>
        <v>39.53543282425386</v>
      </c>
      <c r="I38" s="78">
        <f t="shared" si="7"/>
        <v>42.821174068456948</v>
      </c>
      <c r="J38" s="329">
        <f t="shared" si="8"/>
        <v>3.6858293288941617</v>
      </c>
      <c r="K38" s="208">
        <f t="shared" si="9"/>
        <v>0.22688189330584985</v>
      </c>
      <c r="L38" s="210">
        <f t="shared" si="10"/>
        <v>0.94936945207631052</v>
      </c>
      <c r="M38" s="224">
        <f t="shared" si="11"/>
        <v>2.2058675489131141</v>
      </c>
      <c r="N38" s="221">
        <f t="shared" si="30"/>
        <v>0</v>
      </c>
      <c r="O38" s="479">
        <f t="shared" si="31"/>
        <v>-0.68033663455370597</v>
      </c>
      <c r="P38" s="76">
        <f t="shared" si="12"/>
        <v>7.8598725927028254E-2</v>
      </c>
      <c r="Q38" s="76">
        <f t="shared" si="13"/>
        <v>0.32646093405451826</v>
      </c>
      <c r="R38" s="210">
        <f t="shared" si="32"/>
        <v>0.70682986043880058</v>
      </c>
      <c r="S38" s="76">
        <f t="shared" si="33"/>
        <v>0.36631585053686699</v>
      </c>
      <c r="T38" s="234">
        <f t="shared" si="34"/>
        <v>6.6276298159056033</v>
      </c>
      <c r="U38" s="231">
        <f t="shared" si="35"/>
        <v>8.1110098060482567</v>
      </c>
      <c r="V38" s="173">
        <f t="shared" si="14"/>
        <v>6.1748054260006571</v>
      </c>
      <c r="W38" s="174">
        <f t="shared" si="15"/>
        <v>-1.1276298159056042</v>
      </c>
      <c r="X38" s="339">
        <f t="shared" si="16"/>
        <v>-6.4787322625410315</v>
      </c>
      <c r="Y38" s="80">
        <f t="shared" si="17"/>
        <v>0.75441823387157236</v>
      </c>
      <c r="Z38" s="83">
        <f t="shared" si="18"/>
        <v>0.71398684295626325</v>
      </c>
      <c r="AA38" s="249">
        <f t="shared" si="36"/>
        <v>0.34393796863218151</v>
      </c>
      <c r="AB38" s="79">
        <f t="shared" si="19"/>
        <v>0.40618967310274101</v>
      </c>
      <c r="AC38" s="80">
        <f t="shared" si="20"/>
        <v>0.24442302963028939</v>
      </c>
      <c r="AD38" s="80">
        <f t="shared" si="21"/>
        <v>0.34393796863218151</v>
      </c>
      <c r="AE38" s="84">
        <f t="shared" si="22"/>
        <v>0.90530188064588679</v>
      </c>
      <c r="AF38" s="84">
        <f t="shared" si="23"/>
        <v>0.60353458709725794</v>
      </c>
      <c r="AG38" s="84">
        <f t="shared" si="24"/>
        <v>1.204736135806268</v>
      </c>
      <c r="AH38" s="84">
        <f t="shared" si="25"/>
        <v>0.3041003319368768</v>
      </c>
      <c r="AI38" s="84">
        <f t="shared" si="26"/>
        <v>1.0538524890319534</v>
      </c>
      <c r="AJ38" s="84">
        <f t="shared" si="27"/>
        <v>0.45498397871119128</v>
      </c>
      <c r="AK38" s="311">
        <f t="shared" si="28"/>
        <v>1.4546038573533767E-3</v>
      </c>
      <c r="AL38" s="81">
        <f t="shared" si="29"/>
        <v>5.4999999999999991</v>
      </c>
      <c r="AM38" s="181">
        <f t="shared" si="37"/>
        <v>0.1</v>
      </c>
      <c r="AN38" s="182">
        <f>ROUNDUP(L6,0)</f>
        <v>7</v>
      </c>
      <c r="AO38" s="82">
        <f t="shared" si="38"/>
        <v>0</v>
      </c>
      <c r="AP38" s="297">
        <f t="shared" si="39"/>
        <v>0</v>
      </c>
      <c r="AQ38" s="294">
        <f t="shared" si="40"/>
        <v>0</v>
      </c>
      <c r="AR38" s="294">
        <f t="shared" si="41"/>
        <v>0</v>
      </c>
    </row>
    <row r="39" spans="1:49" s="74" customFormat="1" ht="15" customHeight="1">
      <c r="A39" s="86"/>
      <c r="B39" s="86"/>
      <c r="C39" s="86"/>
      <c r="D39" s="69"/>
      <c r="E39" s="86"/>
      <c r="F39" s="86"/>
      <c r="G39" s="86"/>
      <c r="H39" s="69"/>
      <c r="I39" s="69"/>
      <c r="J39" s="107"/>
      <c r="K39" s="69"/>
      <c r="L39" s="351"/>
      <c r="M39" s="69"/>
      <c r="N39" s="86"/>
      <c r="O39" s="69"/>
      <c r="P39" s="69"/>
      <c r="Q39" s="69"/>
      <c r="R39" s="87"/>
      <c r="S39" s="88"/>
      <c r="T39" s="89"/>
      <c r="U39" s="89"/>
      <c r="V39" s="88"/>
      <c r="W39" s="88"/>
      <c r="X39" s="88"/>
      <c r="Y39" s="254"/>
      <c r="Z39" s="255" t="s">
        <v>190</v>
      </c>
      <c r="AA39" s="255"/>
      <c r="AB39" s="255"/>
      <c r="AC39" s="255"/>
      <c r="AD39" s="255"/>
      <c r="AE39" s="256"/>
      <c r="AF39" s="255"/>
      <c r="AG39" s="255"/>
      <c r="AH39" s="255"/>
      <c r="AI39" s="255"/>
      <c r="AJ39" s="255"/>
      <c r="AK39" s="255"/>
      <c r="AL39" s="257" t="s">
        <v>164</v>
      </c>
      <c r="AM39" s="258"/>
      <c r="AO39" s="90">
        <f>SUM(AO18:AO38)</f>
        <v>-3.0540847125667625E-2</v>
      </c>
      <c r="AP39" s="298">
        <f>SUM(AP18:AP38)</f>
        <v>40.350102452344494</v>
      </c>
      <c r="AQ39" s="299">
        <f>SUM(AQ18:AQ38)</f>
        <v>1.127440920984661</v>
      </c>
      <c r="AR39" s="299">
        <f>SUM(AR18:AR38)</f>
        <v>0.48675460876181265</v>
      </c>
      <c r="AS39" s="5"/>
      <c r="AT39" s="255" t="s">
        <v>189</v>
      </c>
      <c r="AU39" s="5"/>
      <c r="AV39" s="5"/>
      <c r="AW39" s="258" t="s">
        <v>189</v>
      </c>
    </row>
    <row r="40" spans="1:49" s="74" customFormat="1" ht="15" customHeight="1">
      <c r="A40" s="91" t="s">
        <v>97</v>
      </c>
      <c r="B40" s="86"/>
      <c r="C40" s="196" t="s">
        <v>98</v>
      </c>
      <c r="D40" s="69"/>
      <c r="E40" s="86"/>
      <c r="F40" s="86"/>
      <c r="G40" s="86"/>
      <c r="K40" s="106"/>
      <c r="L40" s="191"/>
      <c r="N40" s="86"/>
      <c r="Y40" s="259"/>
      <c r="Z40" s="243" t="s">
        <v>149</v>
      </c>
      <c r="AA40" s="243" t="s">
        <v>162</v>
      </c>
      <c r="AB40" s="243" t="s">
        <v>150</v>
      </c>
      <c r="AC40" s="243" t="s">
        <v>151</v>
      </c>
      <c r="AD40" s="243" t="s">
        <v>152</v>
      </c>
      <c r="AE40" s="243" t="s">
        <v>153</v>
      </c>
      <c r="AF40" s="243" t="s">
        <v>154</v>
      </c>
      <c r="AG40" s="243" t="s">
        <v>156</v>
      </c>
      <c r="AH40" s="243" t="s">
        <v>157</v>
      </c>
      <c r="AI40" s="243" t="s">
        <v>158</v>
      </c>
      <c r="AJ40" s="243" t="s">
        <v>159</v>
      </c>
      <c r="AK40" s="243" t="s">
        <v>160</v>
      </c>
      <c r="AL40" s="243" t="s">
        <v>165</v>
      </c>
      <c r="AM40" s="260" t="s">
        <v>166</v>
      </c>
      <c r="AN40" s="255" t="s">
        <v>149</v>
      </c>
      <c r="AO40" s="258" t="s">
        <v>163</v>
      </c>
      <c r="AP40" s="117"/>
      <c r="AQ40" s="7"/>
      <c r="AR40" s="243" t="s">
        <v>152</v>
      </c>
      <c r="AS40" s="243" t="s">
        <v>153</v>
      </c>
      <c r="AT40" s="243" t="s">
        <v>154</v>
      </c>
      <c r="AU40" s="243" t="s">
        <v>156</v>
      </c>
      <c r="AV40" s="243" t="s">
        <v>157</v>
      </c>
      <c r="AW40" s="260" t="s">
        <v>158</v>
      </c>
    </row>
    <row r="41" spans="1:49" s="74" customFormat="1" ht="15" customHeight="1">
      <c r="A41" s="86" t="s">
        <v>99</v>
      </c>
      <c r="B41" s="86"/>
      <c r="C41" s="86"/>
      <c r="D41" s="69"/>
      <c r="E41" s="86"/>
      <c r="F41" s="86"/>
      <c r="G41" s="86"/>
      <c r="L41" s="352"/>
      <c r="M41" s="69"/>
      <c r="N41" s="86"/>
      <c r="O41" s="69"/>
      <c r="P41" s="69"/>
      <c r="Q41" s="69"/>
      <c r="R41" s="87"/>
      <c r="S41" s="69"/>
      <c r="T41" s="89"/>
      <c r="U41" s="89"/>
      <c r="V41" s="69"/>
      <c r="Y41" s="261" t="s">
        <v>155</v>
      </c>
      <c r="Z41" s="243">
        <v>-0.25</v>
      </c>
      <c r="AA41" s="243">
        <f t="shared" ref="AA41:AA71" si="44">0.5+(-0.5+Z41)*$Y$44</f>
        <v>-0.25</v>
      </c>
      <c r="AB41" s="243">
        <f t="shared" ref="AB41:AB71" si="45">MAX(MIN(B_1*Tb_eff*($AA41)/(SQRT(2)*$AG$9),10),-10)</f>
        <v>-0.45928091439929042</v>
      </c>
      <c r="AC41" s="243">
        <f t="shared" ref="AC41:AC71" si="46">MAX(MIN(B_1*Tb_eff*(1-$AA41)/(SQRT(2)*$AG$9),10),-10)</f>
        <v>2.2964045719964519</v>
      </c>
      <c r="AD41" s="262">
        <f t="shared" ref="AD41:AE71" si="47">(ERF(AB41)+1)/2</f>
        <v>0.25800074234383874</v>
      </c>
      <c r="AE41" s="262">
        <f t="shared" si="47"/>
        <v>0.99941809947791327</v>
      </c>
      <c r="AF41" s="263">
        <f t="shared" ref="AF41:AF71" si="48">AD41+AE41-1</f>
        <v>0.25741884182175201</v>
      </c>
      <c r="AG41" s="263">
        <f t="shared" ref="AG41:AI71" si="49">1-AD41</f>
        <v>0.74199925765616126</v>
      </c>
      <c r="AH41" s="263">
        <f t="shared" si="49"/>
        <v>5.8190052208673126E-4</v>
      </c>
      <c r="AI41" s="263">
        <f t="shared" si="49"/>
        <v>0.74258115817824799</v>
      </c>
      <c r="AJ41" s="243">
        <f t="shared" ref="AJ41:AJ71" si="50">Z41-1</f>
        <v>-1.25</v>
      </c>
      <c r="AK41" s="243">
        <f t="shared" ref="AK41:AK71" si="51">Z41+1</f>
        <v>0.75</v>
      </c>
      <c r="AL41" s="243">
        <f t="shared" ref="AL41:AL71" si="52">$Z41-$G$9/(2*$Y$44)</f>
        <v>-0.44845374999999998</v>
      </c>
      <c r="AM41" s="260">
        <f t="shared" ref="AM41:AM71" si="53">$Z41+$G$9/(2*$Y$44)</f>
        <v>-5.1546249999999988E-2</v>
      </c>
      <c r="AN41" s="243">
        <f>$C$12</f>
        <v>0.3</v>
      </c>
      <c r="AO41" s="270">
        <v>0.5</v>
      </c>
      <c r="AP41" s="261">
        <f t="shared" ref="AP41:AP69" si="54">MAX(MIN(B_1*Tb_eff*($AA41)/(SQRT(2)*$AP$39),10),-10)</f>
        <v>-0.40030969625401058</v>
      </c>
      <c r="AQ41" s="243">
        <f t="shared" ref="AQ41:AQ69" si="55">MAX(MIN(B_1*Tb_eff*(1-$AA41)/(SQRT(2)*$AP$39),10),-10)</f>
        <v>2.0015484812700528</v>
      </c>
      <c r="AR41" s="262">
        <f t="shared" ref="AR41:AS69" si="56">(ERF(AP41)+1)/2</f>
        <v>0.2856549480553639</v>
      </c>
      <c r="AS41" s="262">
        <f t="shared" si="56"/>
        <v>0.99767708426358803</v>
      </c>
      <c r="AT41" s="263">
        <f t="shared" ref="AT41:AT69" si="57">AR41+AS41-1</f>
        <v>0.28333203231895188</v>
      </c>
      <c r="AU41" s="263">
        <f t="shared" ref="AU41:AW69" si="58">1-AR41</f>
        <v>0.71434505194463616</v>
      </c>
      <c r="AV41" s="263">
        <f t="shared" si="58"/>
        <v>2.3229157364119679E-3</v>
      </c>
      <c r="AW41" s="281">
        <f t="shared" si="58"/>
        <v>0.71666796768104812</v>
      </c>
    </row>
    <row r="42" spans="1:49" s="74" customFormat="1" ht="15" customHeight="1">
      <c r="A42" s="69"/>
      <c r="B42" s="92"/>
      <c r="C42" s="93"/>
      <c r="D42" s="93"/>
      <c r="E42" s="93"/>
      <c r="F42" s="86"/>
      <c r="G42" s="86"/>
      <c r="H42" s="93"/>
      <c r="I42" s="93"/>
      <c r="J42" s="93"/>
      <c r="K42" s="93"/>
      <c r="L42" s="353"/>
      <c r="M42" s="93"/>
      <c r="N42" s="86"/>
      <c r="O42" s="69"/>
      <c r="P42" s="69"/>
      <c r="Q42" s="69"/>
      <c r="R42" s="87"/>
      <c r="S42" s="69"/>
      <c r="T42" s="89"/>
      <c r="U42" s="89"/>
      <c r="V42" s="69"/>
      <c r="Y42" s="261">
        <v>0.05</v>
      </c>
      <c r="Z42" s="243">
        <f t="shared" ref="Z42:Z71" si="59">Z41+$Y$42</f>
        <v>-0.2</v>
      </c>
      <c r="AA42" s="243">
        <f t="shared" si="44"/>
        <v>-0.19999999999999996</v>
      </c>
      <c r="AB42" s="243">
        <f t="shared" si="45"/>
        <v>-0.36742473151943222</v>
      </c>
      <c r="AC42" s="243">
        <f t="shared" si="46"/>
        <v>2.204548389116594</v>
      </c>
      <c r="AD42" s="262">
        <f t="shared" si="47"/>
        <v>0.30166526006036853</v>
      </c>
      <c r="AE42" s="262">
        <f t="shared" si="47"/>
        <v>0.99908866573921562</v>
      </c>
      <c r="AF42" s="263">
        <f t="shared" si="48"/>
        <v>0.30075392579958415</v>
      </c>
      <c r="AG42" s="263">
        <f t="shared" si="49"/>
        <v>0.69833473993963147</v>
      </c>
      <c r="AH42" s="263">
        <f t="shared" si="49"/>
        <v>9.1133426078437996E-4</v>
      </c>
      <c r="AI42" s="263">
        <f t="shared" si="49"/>
        <v>0.69924607420041585</v>
      </c>
      <c r="AJ42" s="243">
        <f t="shared" si="50"/>
        <v>-1.2</v>
      </c>
      <c r="AK42" s="243">
        <f t="shared" si="51"/>
        <v>0.8</v>
      </c>
      <c r="AL42" s="243">
        <f t="shared" si="52"/>
        <v>-0.39845375000000005</v>
      </c>
      <c r="AM42" s="260">
        <f t="shared" si="53"/>
        <v>-1.546249999999999E-3</v>
      </c>
      <c r="AN42" s="243">
        <f>$C$13</f>
        <v>0.4</v>
      </c>
      <c r="AO42" s="270">
        <f>$C$14</f>
        <v>0.25</v>
      </c>
      <c r="AP42" s="261">
        <f t="shared" si="54"/>
        <v>-0.32024775700320834</v>
      </c>
      <c r="AQ42" s="243">
        <f t="shared" si="55"/>
        <v>1.9214865420192506</v>
      </c>
      <c r="AR42" s="262">
        <f t="shared" si="56"/>
        <v>0.3253108358836545</v>
      </c>
      <c r="AS42" s="262">
        <f t="shared" si="56"/>
        <v>0.99671007197449291</v>
      </c>
      <c r="AT42" s="263">
        <f t="shared" si="57"/>
        <v>0.32202090785814752</v>
      </c>
      <c r="AU42" s="263">
        <f t="shared" si="58"/>
        <v>0.6746891641163455</v>
      </c>
      <c r="AV42" s="263">
        <f t="shared" si="58"/>
        <v>3.289928025507094E-3</v>
      </c>
      <c r="AW42" s="281">
        <f t="shared" si="58"/>
        <v>0.67797909214185248</v>
      </c>
    </row>
    <row r="43" spans="1:49" s="74" customFormat="1" ht="15" customHeight="1">
      <c r="A43" s="86"/>
      <c r="B43" s="93" t="s">
        <v>167</v>
      </c>
      <c r="C43" s="86"/>
      <c r="D43" s="69"/>
      <c r="E43" s="86"/>
      <c r="F43" s="86"/>
      <c r="G43" s="86"/>
      <c r="H43" s="69"/>
      <c r="I43" s="69"/>
      <c r="J43" s="69"/>
      <c r="K43" s="69"/>
      <c r="L43" s="351"/>
      <c r="M43" s="69"/>
      <c r="N43" s="86"/>
      <c r="O43" s="69"/>
      <c r="P43" s="69"/>
      <c r="Q43" s="69"/>
      <c r="R43" s="87"/>
      <c r="S43" s="69"/>
      <c r="T43" s="89"/>
      <c r="U43" s="89"/>
      <c r="V43" s="69"/>
      <c r="Y43" s="261" t="s">
        <v>161</v>
      </c>
      <c r="Z43" s="243">
        <f t="shared" si="59"/>
        <v>-0.15000000000000002</v>
      </c>
      <c r="AA43" s="243">
        <f t="shared" si="44"/>
        <v>-0.15000000000000002</v>
      </c>
      <c r="AB43" s="243">
        <f t="shared" si="45"/>
        <v>-0.27556854863957431</v>
      </c>
      <c r="AC43" s="243">
        <f t="shared" si="46"/>
        <v>2.1126922062367357</v>
      </c>
      <c r="AD43" s="262">
        <f t="shared" si="47"/>
        <v>0.3483744730212659</v>
      </c>
      <c r="AE43" s="262">
        <f t="shared" si="47"/>
        <v>0.998595023833309</v>
      </c>
      <c r="AF43" s="263">
        <f t="shared" si="48"/>
        <v>0.3469694968545749</v>
      </c>
      <c r="AG43" s="263">
        <f t="shared" si="49"/>
        <v>0.6516255269787341</v>
      </c>
      <c r="AH43" s="263">
        <f t="shared" si="49"/>
        <v>1.4049761666909966E-3</v>
      </c>
      <c r="AI43" s="263">
        <f t="shared" si="49"/>
        <v>0.6530305031454251</v>
      </c>
      <c r="AJ43" s="243">
        <f t="shared" si="50"/>
        <v>-1.1499999999999999</v>
      </c>
      <c r="AK43" s="243">
        <f t="shared" si="51"/>
        <v>0.85</v>
      </c>
      <c r="AL43" s="243">
        <f t="shared" si="52"/>
        <v>-0.34845375000000001</v>
      </c>
      <c r="AM43" s="260">
        <f t="shared" si="53"/>
        <v>4.845374999999999E-2</v>
      </c>
      <c r="AN43" s="243">
        <f>1-AN42</f>
        <v>0.6</v>
      </c>
      <c r="AO43" s="270">
        <f>$C$14</f>
        <v>0.25</v>
      </c>
      <c r="AP43" s="261">
        <f t="shared" si="54"/>
        <v>-0.24018581775240638</v>
      </c>
      <c r="AQ43" s="243">
        <f t="shared" si="55"/>
        <v>1.8414246027684484</v>
      </c>
      <c r="AR43" s="262">
        <f t="shared" si="56"/>
        <v>0.36705100645683808</v>
      </c>
      <c r="AS43" s="262">
        <f t="shared" si="56"/>
        <v>0.99539511523951241</v>
      </c>
      <c r="AT43" s="263">
        <f t="shared" si="57"/>
        <v>0.3624461216963506</v>
      </c>
      <c r="AU43" s="263">
        <f t="shared" si="58"/>
        <v>0.63294899354316192</v>
      </c>
      <c r="AV43" s="263">
        <f t="shared" si="58"/>
        <v>4.6048847604875931E-3</v>
      </c>
      <c r="AW43" s="281">
        <f t="shared" si="58"/>
        <v>0.6375538783036494</v>
      </c>
    </row>
    <row r="44" spans="1:49" s="74" customFormat="1" ht="15" customHeight="1">
      <c r="A44" s="86"/>
      <c r="B44" s="93" t="s">
        <v>193</v>
      </c>
      <c r="C44" s="86"/>
      <c r="D44" s="69"/>
      <c r="E44" s="86"/>
      <c r="F44" s="86"/>
      <c r="G44" s="86"/>
      <c r="H44" s="69"/>
      <c r="I44" s="69"/>
      <c r="J44" s="69"/>
      <c r="K44" s="69"/>
      <c r="L44" s="351"/>
      <c r="M44" s="69"/>
      <c r="N44" s="86"/>
      <c r="O44" s="69"/>
      <c r="P44" s="69"/>
      <c r="Q44" s="69"/>
      <c r="R44" s="87"/>
      <c r="S44" s="69"/>
      <c r="T44" s="89"/>
      <c r="U44" s="89"/>
      <c r="V44" s="69"/>
      <c r="Y44" s="261">
        <f>$L$11/$C$4</f>
        <v>1</v>
      </c>
      <c r="Z44" s="243">
        <f t="shared" si="59"/>
        <v>-0.10000000000000002</v>
      </c>
      <c r="AA44" s="243">
        <f t="shared" si="44"/>
        <v>-9.9999999999999978E-2</v>
      </c>
      <c r="AB44" s="243">
        <f t="shared" si="45"/>
        <v>-0.18371236575971611</v>
      </c>
      <c r="AC44" s="243">
        <f t="shared" si="46"/>
        <v>2.0208360233568778</v>
      </c>
      <c r="AD44" s="262">
        <f t="shared" si="47"/>
        <v>0.39750573958349106</v>
      </c>
      <c r="AE44" s="262">
        <f t="shared" si="47"/>
        <v>0.99786768392800873</v>
      </c>
      <c r="AF44" s="263">
        <f t="shared" si="48"/>
        <v>0.39537342351149984</v>
      </c>
      <c r="AG44" s="263">
        <f t="shared" si="49"/>
        <v>0.60249426041650889</v>
      </c>
      <c r="AH44" s="263">
        <f t="shared" si="49"/>
        <v>2.1323160719912693E-3</v>
      </c>
      <c r="AI44" s="263">
        <f t="shared" si="49"/>
        <v>0.60462657648850016</v>
      </c>
      <c r="AJ44" s="243">
        <f t="shared" si="50"/>
        <v>-1.1000000000000001</v>
      </c>
      <c r="AK44" s="243">
        <f t="shared" si="51"/>
        <v>0.9</v>
      </c>
      <c r="AL44" s="243">
        <f t="shared" si="52"/>
        <v>-0.29845375000000002</v>
      </c>
      <c r="AM44" s="260">
        <f t="shared" si="53"/>
        <v>9.8453749999999993E-2</v>
      </c>
      <c r="AN44" s="243">
        <f>1-AN41</f>
        <v>0.7</v>
      </c>
      <c r="AO44" s="270">
        <v>0.5</v>
      </c>
      <c r="AP44" s="261">
        <f t="shared" si="54"/>
        <v>-0.16012387850160417</v>
      </c>
      <c r="AQ44" s="243">
        <f t="shared" si="55"/>
        <v>1.7613626635176465</v>
      </c>
      <c r="AR44" s="262">
        <f t="shared" si="56"/>
        <v>0.41042597029220912</v>
      </c>
      <c r="AS44" s="262">
        <f t="shared" si="56"/>
        <v>0.99362977153879761</v>
      </c>
      <c r="AT44" s="263">
        <f t="shared" si="57"/>
        <v>0.40405574183100668</v>
      </c>
      <c r="AU44" s="263">
        <f t="shared" si="58"/>
        <v>0.58957402970779094</v>
      </c>
      <c r="AV44" s="263">
        <f t="shared" si="58"/>
        <v>6.3702284612023874E-3</v>
      </c>
      <c r="AW44" s="281">
        <f t="shared" si="58"/>
        <v>0.59594425816899332</v>
      </c>
    </row>
    <row r="45" spans="1:49" s="74" customFormat="1" ht="15" customHeight="1">
      <c r="A45" s="86"/>
      <c r="B45" s="86"/>
      <c r="C45" s="86"/>
      <c r="D45" s="69"/>
      <c r="E45" s="86"/>
      <c r="G45" s="86"/>
      <c r="H45" s="69"/>
      <c r="I45" s="69"/>
      <c r="J45" s="69"/>
      <c r="K45" s="69"/>
      <c r="L45" s="351"/>
      <c r="M45" s="69"/>
      <c r="N45" s="86"/>
      <c r="O45" s="69"/>
      <c r="P45" s="69"/>
      <c r="Q45" s="69"/>
      <c r="R45" s="87"/>
      <c r="S45" s="69"/>
      <c r="T45" s="89"/>
      <c r="U45" s="89"/>
      <c r="V45" s="69"/>
      <c r="Y45" s="261"/>
      <c r="Z45" s="243">
        <f t="shared" si="59"/>
        <v>-5.0000000000000017E-2</v>
      </c>
      <c r="AA45" s="243">
        <f t="shared" si="44"/>
        <v>-5.0000000000000044E-2</v>
      </c>
      <c r="AB45" s="243">
        <f t="shared" si="45"/>
        <v>-9.1856182879858167E-2</v>
      </c>
      <c r="AC45" s="243">
        <f t="shared" si="46"/>
        <v>1.92897984047702</v>
      </c>
      <c r="AD45" s="262">
        <f t="shared" si="47"/>
        <v>0.44832108708096408</v>
      </c>
      <c r="AE45" s="262">
        <f t="shared" si="47"/>
        <v>0.99681391772028982</v>
      </c>
      <c r="AF45" s="263">
        <f t="shared" si="48"/>
        <v>0.4451350048012539</v>
      </c>
      <c r="AG45" s="263">
        <f t="shared" si="49"/>
        <v>0.55167891291903592</v>
      </c>
      <c r="AH45" s="263">
        <f t="shared" si="49"/>
        <v>3.1860822797101784E-3</v>
      </c>
      <c r="AI45" s="263">
        <f t="shared" si="49"/>
        <v>0.5548649951987461</v>
      </c>
      <c r="AJ45" s="243">
        <f t="shared" si="50"/>
        <v>-1.05</v>
      </c>
      <c r="AK45" s="243">
        <f t="shared" si="51"/>
        <v>0.95</v>
      </c>
      <c r="AL45" s="243">
        <f t="shared" si="52"/>
        <v>-0.24845375000000003</v>
      </c>
      <c r="AM45" s="260">
        <f t="shared" si="53"/>
        <v>0.14845375</v>
      </c>
      <c r="AN45" s="243">
        <f>AN43</f>
        <v>0.6</v>
      </c>
      <c r="AO45" s="270">
        <f>1-$C$14</f>
        <v>0.75</v>
      </c>
      <c r="AP45" s="261">
        <f t="shared" si="54"/>
        <v>-8.0061939250802183E-2</v>
      </c>
      <c r="AQ45" s="243">
        <f t="shared" si="55"/>
        <v>1.6813007242668445</v>
      </c>
      <c r="AR45" s="262">
        <f t="shared" si="56"/>
        <v>0.45492621470838812</v>
      </c>
      <c r="AS45" s="262">
        <f t="shared" si="56"/>
        <v>0.99128993552735556</v>
      </c>
      <c r="AT45" s="263">
        <f t="shared" si="57"/>
        <v>0.44621615023574357</v>
      </c>
      <c r="AU45" s="263">
        <f t="shared" si="58"/>
        <v>0.54507378529161188</v>
      </c>
      <c r="AV45" s="263">
        <f t="shared" si="58"/>
        <v>8.7100644726444409E-3</v>
      </c>
      <c r="AW45" s="281">
        <f t="shared" si="58"/>
        <v>0.55378384976425643</v>
      </c>
    </row>
    <row r="46" spans="1:49" s="74" customFormat="1" ht="15" customHeight="1">
      <c r="A46" s="86"/>
      <c r="D46" s="69"/>
      <c r="E46" s="86"/>
      <c r="F46" s="86"/>
      <c r="G46" s="86"/>
      <c r="H46" s="69"/>
      <c r="I46" s="69"/>
      <c r="J46" s="69"/>
      <c r="K46" s="69"/>
      <c r="L46" s="351"/>
      <c r="M46" s="69"/>
      <c r="N46" s="86"/>
      <c r="O46" s="69"/>
      <c r="P46" s="69"/>
      <c r="Q46" s="69"/>
      <c r="R46" s="87"/>
      <c r="S46" s="69"/>
      <c r="T46" s="89"/>
      <c r="U46" s="89"/>
      <c r="V46" s="69"/>
      <c r="Y46" s="261"/>
      <c r="Z46" s="243">
        <f t="shared" si="59"/>
        <v>0</v>
      </c>
      <c r="AA46" s="243">
        <f t="shared" si="44"/>
        <v>0</v>
      </c>
      <c r="AB46" s="243">
        <f t="shared" si="45"/>
        <v>0</v>
      </c>
      <c r="AC46" s="243">
        <f t="shared" si="46"/>
        <v>1.8371236575971617</v>
      </c>
      <c r="AD46" s="262">
        <f t="shared" si="47"/>
        <v>0.5</v>
      </c>
      <c r="AE46" s="262">
        <f t="shared" si="47"/>
        <v>0.99531273836865641</v>
      </c>
      <c r="AF46" s="263">
        <f t="shared" si="48"/>
        <v>0.49531273836865641</v>
      </c>
      <c r="AG46" s="263">
        <f t="shared" si="49"/>
        <v>0.5</v>
      </c>
      <c r="AH46" s="263">
        <f t="shared" si="49"/>
        <v>4.6872616313435866E-3</v>
      </c>
      <c r="AI46" s="263">
        <f t="shared" si="49"/>
        <v>0.50468726163134359</v>
      </c>
      <c r="AJ46" s="243">
        <f t="shared" si="50"/>
        <v>-1</v>
      </c>
      <c r="AK46" s="243">
        <f t="shared" si="51"/>
        <v>1</v>
      </c>
      <c r="AL46" s="243">
        <f t="shared" si="52"/>
        <v>-0.19845375000000001</v>
      </c>
      <c r="AM46" s="260">
        <f t="shared" si="53"/>
        <v>0.19845375000000001</v>
      </c>
      <c r="AN46" s="243">
        <f>AN42</f>
        <v>0.4</v>
      </c>
      <c r="AO46" s="270">
        <f>AO45</f>
        <v>0.75</v>
      </c>
      <c r="AP46" s="261">
        <f t="shared" si="54"/>
        <v>0</v>
      </c>
      <c r="AQ46" s="243">
        <f t="shared" si="55"/>
        <v>1.6012387850160423</v>
      </c>
      <c r="AR46" s="262">
        <f t="shared" si="56"/>
        <v>0.5</v>
      </c>
      <c r="AS46" s="262">
        <f t="shared" si="56"/>
        <v>0.98822811372297448</v>
      </c>
      <c r="AT46" s="263">
        <f t="shared" si="57"/>
        <v>0.48822811372297448</v>
      </c>
      <c r="AU46" s="263">
        <f t="shared" si="58"/>
        <v>0.5</v>
      </c>
      <c r="AV46" s="263">
        <f t="shared" si="58"/>
        <v>1.1771886277025523E-2</v>
      </c>
      <c r="AW46" s="281">
        <f t="shared" si="58"/>
        <v>0.51177188627702552</v>
      </c>
    </row>
    <row r="47" spans="1:49" s="74" customFormat="1" ht="15" customHeight="1">
      <c r="A47" s="94"/>
      <c r="B47" s="86"/>
      <c r="D47" s="95"/>
      <c r="E47" s="86"/>
      <c r="F47" s="86"/>
      <c r="G47" s="94"/>
      <c r="H47" s="69"/>
      <c r="I47" s="69"/>
      <c r="J47" s="69"/>
      <c r="K47" s="69"/>
      <c r="L47" s="351"/>
      <c r="M47" s="69"/>
      <c r="N47" s="86"/>
      <c r="O47" s="69"/>
      <c r="P47" s="69"/>
      <c r="Q47" s="69"/>
      <c r="R47" s="87"/>
      <c r="S47" s="69"/>
      <c r="T47" s="89"/>
      <c r="U47" s="89"/>
      <c r="V47" s="69"/>
      <c r="X47" s="96"/>
      <c r="Y47" s="264"/>
      <c r="Z47" s="243">
        <f t="shared" si="59"/>
        <v>0.05</v>
      </c>
      <c r="AA47" s="243">
        <f t="shared" si="44"/>
        <v>4.9999999999999989E-2</v>
      </c>
      <c r="AB47" s="243">
        <f t="shared" si="45"/>
        <v>9.1856182879858056E-2</v>
      </c>
      <c r="AC47" s="243">
        <f t="shared" si="46"/>
        <v>1.7452674747173034</v>
      </c>
      <c r="AD47" s="262">
        <f t="shared" si="47"/>
        <v>0.55167891291903581</v>
      </c>
      <c r="AE47" s="262">
        <f t="shared" si="47"/>
        <v>0.99320991707626871</v>
      </c>
      <c r="AF47" s="263">
        <f t="shared" si="48"/>
        <v>0.54488882999530452</v>
      </c>
      <c r="AG47" s="263">
        <f t="shared" si="49"/>
        <v>0.44832108708096419</v>
      </c>
      <c r="AH47" s="263">
        <f t="shared" si="49"/>
        <v>6.7900829237312887E-3</v>
      </c>
      <c r="AI47" s="263">
        <f t="shared" si="49"/>
        <v>0.45511117000469548</v>
      </c>
      <c r="AJ47" s="243">
        <f t="shared" si="50"/>
        <v>-0.95</v>
      </c>
      <c r="AK47" s="243">
        <f t="shared" si="51"/>
        <v>1.05</v>
      </c>
      <c r="AL47" s="243">
        <f t="shared" si="52"/>
        <v>-0.14845375</v>
      </c>
      <c r="AM47" s="260">
        <f t="shared" si="53"/>
        <v>0.24845375000000003</v>
      </c>
      <c r="AN47" s="266">
        <f>AN41</f>
        <v>0.3</v>
      </c>
      <c r="AO47" s="271">
        <v>0.5</v>
      </c>
      <c r="AP47" s="261">
        <f t="shared" si="54"/>
        <v>8.0061939250802086E-2</v>
      </c>
      <c r="AQ47" s="243">
        <f t="shared" si="55"/>
        <v>1.5211768457652399</v>
      </c>
      <c r="AR47" s="262">
        <f t="shared" si="56"/>
        <v>0.54507378529161177</v>
      </c>
      <c r="AS47" s="262">
        <f t="shared" si="56"/>
        <v>0.98427251027709617</v>
      </c>
      <c r="AT47" s="263">
        <f t="shared" si="57"/>
        <v>0.52934629556870805</v>
      </c>
      <c r="AU47" s="263">
        <f t="shared" si="58"/>
        <v>0.45492621470838823</v>
      </c>
      <c r="AV47" s="263">
        <f t="shared" si="58"/>
        <v>1.5727489722903831E-2</v>
      </c>
      <c r="AW47" s="281">
        <f t="shared" si="58"/>
        <v>0.47065370443129195</v>
      </c>
    </row>
    <row r="48" spans="1:49" s="74" customFormat="1" ht="15" customHeight="1">
      <c r="A48" s="94"/>
      <c r="B48" s="86"/>
      <c r="D48" s="95"/>
      <c r="E48" s="86"/>
      <c r="F48" s="86"/>
      <c r="G48" s="94"/>
      <c r="H48" s="69"/>
      <c r="I48" s="69"/>
      <c r="J48" s="69"/>
      <c r="K48" s="69"/>
      <c r="L48" s="351"/>
      <c r="M48" s="69"/>
      <c r="N48" s="86"/>
      <c r="O48" s="69"/>
      <c r="P48" s="69"/>
      <c r="Q48" s="69"/>
      <c r="R48" s="87"/>
      <c r="S48" s="69"/>
      <c r="T48" s="89"/>
      <c r="U48" s="89"/>
      <c r="V48" s="69"/>
      <c r="X48" s="96"/>
      <c r="Y48" s="264"/>
      <c r="Z48" s="243">
        <f t="shared" si="59"/>
        <v>0.1</v>
      </c>
      <c r="AA48" s="243">
        <f t="shared" si="44"/>
        <v>9.9999999999999978E-2</v>
      </c>
      <c r="AB48" s="243">
        <f t="shared" si="45"/>
        <v>0.18371236575971611</v>
      </c>
      <c r="AC48" s="243">
        <f t="shared" si="46"/>
        <v>1.6534112918374455</v>
      </c>
      <c r="AD48" s="262">
        <f t="shared" si="47"/>
        <v>0.60249426041650889</v>
      </c>
      <c r="AE48" s="262">
        <f t="shared" si="47"/>
        <v>0.99031354985132469</v>
      </c>
      <c r="AF48" s="263">
        <f t="shared" si="48"/>
        <v>0.59280781026783358</v>
      </c>
      <c r="AG48" s="263">
        <f t="shared" si="49"/>
        <v>0.39750573958349111</v>
      </c>
      <c r="AH48" s="263">
        <f t="shared" si="49"/>
        <v>9.6864501486753074E-3</v>
      </c>
      <c r="AI48" s="263">
        <f t="shared" si="49"/>
        <v>0.40719218973216642</v>
      </c>
      <c r="AJ48" s="243">
        <f t="shared" si="50"/>
        <v>-0.9</v>
      </c>
      <c r="AK48" s="243">
        <f t="shared" si="51"/>
        <v>1.1000000000000001</v>
      </c>
      <c r="AL48" s="243">
        <f t="shared" si="52"/>
        <v>-9.8453750000000007E-2</v>
      </c>
      <c r="AM48" s="260">
        <f t="shared" si="53"/>
        <v>0.29845375000000002</v>
      </c>
      <c r="AP48" s="261">
        <f t="shared" si="54"/>
        <v>0.16012387850160417</v>
      </c>
      <c r="AQ48" s="243">
        <f t="shared" si="55"/>
        <v>1.441114906514438</v>
      </c>
      <c r="AR48" s="262">
        <f t="shared" si="56"/>
        <v>0.58957402970779083</v>
      </c>
      <c r="AS48" s="262">
        <f t="shared" si="56"/>
        <v>0.9792272459095972</v>
      </c>
      <c r="AT48" s="263">
        <f t="shared" si="57"/>
        <v>0.56880127561738814</v>
      </c>
      <c r="AU48" s="263">
        <f t="shared" si="58"/>
        <v>0.41042597029220917</v>
      </c>
      <c r="AV48" s="263">
        <f t="shared" si="58"/>
        <v>2.0772754090402801E-2</v>
      </c>
      <c r="AW48" s="281">
        <f t="shared" si="58"/>
        <v>0.43119872438261186</v>
      </c>
    </row>
    <row r="49" spans="1:49" s="74" customFormat="1" ht="15" customHeight="1">
      <c r="A49" s="94"/>
      <c r="B49" s="86"/>
      <c r="D49" s="95"/>
      <c r="E49" s="86"/>
      <c r="F49" s="86"/>
      <c r="G49" s="94"/>
      <c r="H49" s="69"/>
      <c r="I49" s="69"/>
      <c r="J49" s="69"/>
      <c r="K49" s="69"/>
      <c r="L49" s="351"/>
      <c r="M49" s="69"/>
      <c r="N49" s="86"/>
      <c r="O49" s="69"/>
      <c r="P49" s="69"/>
      <c r="Q49" s="69"/>
      <c r="R49" s="87"/>
      <c r="S49" s="69"/>
      <c r="T49" s="89"/>
      <c r="U49" s="89"/>
      <c r="V49" s="69"/>
      <c r="X49" s="96"/>
      <c r="Y49" s="264"/>
      <c r="Z49" s="243">
        <f t="shared" si="59"/>
        <v>0.15000000000000002</v>
      </c>
      <c r="AA49" s="243">
        <f t="shared" si="44"/>
        <v>0.15000000000000002</v>
      </c>
      <c r="AB49" s="243">
        <f t="shared" si="45"/>
        <v>0.27556854863957431</v>
      </c>
      <c r="AC49" s="243">
        <f t="shared" si="46"/>
        <v>1.5615551089575874</v>
      </c>
      <c r="AD49" s="262">
        <f t="shared" si="47"/>
        <v>0.6516255269787341</v>
      </c>
      <c r="AE49" s="262">
        <f t="shared" si="47"/>
        <v>0.98639083840010811</v>
      </c>
      <c r="AF49" s="263">
        <f t="shared" si="48"/>
        <v>0.63801636537884221</v>
      </c>
      <c r="AG49" s="263">
        <f t="shared" si="49"/>
        <v>0.3483744730212659</v>
      </c>
      <c r="AH49" s="263">
        <f t="shared" si="49"/>
        <v>1.3609161599891895E-2</v>
      </c>
      <c r="AI49" s="263">
        <f t="shared" si="49"/>
        <v>0.36198363462115779</v>
      </c>
      <c r="AJ49" s="243">
        <f t="shared" si="50"/>
        <v>-0.85</v>
      </c>
      <c r="AK49" s="243">
        <f t="shared" si="51"/>
        <v>1.1499999999999999</v>
      </c>
      <c r="AL49" s="243">
        <f t="shared" si="52"/>
        <v>-4.845374999999999E-2</v>
      </c>
      <c r="AM49" s="260">
        <f t="shared" si="53"/>
        <v>0.34845375000000001</v>
      </c>
      <c r="AP49" s="261">
        <f t="shared" si="54"/>
        <v>0.24018581775240638</v>
      </c>
      <c r="AQ49" s="243">
        <f t="shared" si="55"/>
        <v>1.361052967263636</v>
      </c>
      <c r="AR49" s="262">
        <f t="shared" si="56"/>
        <v>0.63294899354316192</v>
      </c>
      <c r="AS49" s="262">
        <f t="shared" si="56"/>
        <v>0.97287403230561909</v>
      </c>
      <c r="AT49" s="263">
        <f t="shared" si="57"/>
        <v>0.60582302584878089</v>
      </c>
      <c r="AU49" s="263">
        <f t="shared" si="58"/>
        <v>0.36705100645683808</v>
      </c>
      <c r="AV49" s="263">
        <f t="shared" si="58"/>
        <v>2.7125967694380915E-2</v>
      </c>
      <c r="AW49" s="281">
        <f t="shared" si="58"/>
        <v>0.39417697415121911</v>
      </c>
    </row>
    <row r="50" spans="1:49" s="74" customFormat="1" ht="15" customHeight="1">
      <c r="A50" s="94"/>
      <c r="B50" s="86"/>
      <c r="C50" s="86"/>
      <c r="D50" s="95"/>
      <c r="E50" s="86"/>
      <c r="F50" s="86"/>
      <c r="G50" s="94"/>
      <c r="H50" s="69"/>
      <c r="I50" s="69"/>
      <c r="J50" s="69"/>
      <c r="K50" s="69"/>
      <c r="L50" s="351"/>
      <c r="M50" s="69"/>
      <c r="N50" s="86"/>
      <c r="O50" s="86"/>
      <c r="P50" s="86"/>
      <c r="Q50" s="69"/>
      <c r="R50" s="87"/>
      <c r="S50" s="69"/>
      <c r="T50" s="89"/>
      <c r="U50" s="89"/>
      <c r="V50" s="69"/>
      <c r="X50" s="96"/>
      <c r="Y50" s="264"/>
      <c r="Z50" s="243">
        <f t="shared" si="59"/>
        <v>0.2</v>
      </c>
      <c r="AA50" s="243">
        <f t="shared" si="44"/>
        <v>0.2</v>
      </c>
      <c r="AB50" s="243">
        <f t="shared" si="45"/>
        <v>0.36742473151943239</v>
      </c>
      <c r="AC50" s="243">
        <f t="shared" si="46"/>
        <v>1.4696989260777296</v>
      </c>
      <c r="AD50" s="262">
        <f t="shared" si="47"/>
        <v>0.69833473993963158</v>
      </c>
      <c r="AE50" s="262">
        <f t="shared" si="47"/>
        <v>0.98116686944113118</v>
      </c>
      <c r="AF50" s="263">
        <f t="shared" si="48"/>
        <v>0.67950160938076287</v>
      </c>
      <c r="AG50" s="263">
        <f t="shared" si="49"/>
        <v>0.30166526006036842</v>
      </c>
      <c r="AH50" s="263">
        <f t="shared" si="49"/>
        <v>1.8833130558868816E-2</v>
      </c>
      <c r="AI50" s="263">
        <f t="shared" si="49"/>
        <v>0.32049839061923713</v>
      </c>
      <c r="AJ50" s="243">
        <f t="shared" si="50"/>
        <v>-0.8</v>
      </c>
      <c r="AK50" s="243">
        <f t="shared" si="51"/>
        <v>1.2</v>
      </c>
      <c r="AL50" s="243">
        <f t="shared" si="52"/>
        <v>1.546249999999999E-3</v>
      </c>
      <c r="AM50" s="260">
        <f t="shared" si="53"/>
        <v>0.39845375000000005</v>
      </c>
      <c r="AP50" s="261">
        <f t="shared" si="54"/>
        <v>0.32024775700320851</v>
      </c>
      <c r="AQ50" s="243">
        <f t="shared" si="55"/>
        <v>1.280991028012834</v>
      </c>
      <c r="AR50" s="262">
        <f t="shared" si="56"/>
        <v>0.67468916411634561</v>
      </c>
      <c r="AS50" s="262">
        <f t="shared" si="56"/>
        <v>0.96497559207036099</v>
      </c>
      <c r="AT50" s="263">
        <f t="shared" si="57"/>
        <v>0.6396647561867066</v>
      </c>
      <c r="AU50" s="263">
        <f t="shared" si="58"/>
        <v>0.32531083588365439</v>
      </c>
      <c r="AV50" s="263">
        <f t="shared" si="58"/>
        <v>3.5024407929639012E-2</v>
      </c>
      <c r="AW50" s="281">
        <f t="shared" si="58"/>
        <v>0.3603352438132934</v>
      </c>
    </row>
    <row r="51" spans="1:49" s="74" customFormat="1" ht="15" customHeight="1">
      <c r="A51" s="94"/>
      <c r="B51" s="86"/>
      <c r="C51" s="86"/>
      <c r="D51" s="95"/>
      <c r="E51" s="86"/>
      <c r="F51" s="86"/>
      <c r="G51" s="94"/>
      <c r="H51" s="69"/>
      <c r="I51" s="69"/>
      <c r="J51" s="69"/>
      <c r="K51" s="69"/>
      <c r="L51" s="351"/>
      <c r="M51" s="69"/>
      <c r="N51" s="86"/>
      <c r="O51" s="86"/>
      <c r="P51" s="86"/>
      <c r="Q51" s="86"/>
      <c r="R51" s="197"/>
      <c r="S51" s="69"/>
      <c r="T51" s="89"/>
      <c r="U51" s="89"/>
      <c r="V51" s="69"/>
      <c r="X51" s="96"/>
      <c r="Y51" s="264"/>
      <c r="Z51" s="243">
        <f t="shared" si="59"/>
        <v>0.25</v>
      </c>
      <c r="AA51" s="243">
        <f t="shared" si="44"/>
        <v>0.25</v>
      </c>
      <c r="AB51" s="243">
        <f t="shared" si="45"/>
        <v>0.45928091439929042</v>
      </c>
      <c r="AC51" s="243">
        <f t="shared" si="46"/>
        <v>1.3778427431978713</v>
      </c>
      <c r="AD51" s="262">
        <f t="shared" si="47"/>
        <v>0.74199925765616126</v>
      </c>
      <c r="AE51" s="262">
        <f t="shared" si="47"/>
        <v>0.97432623626031001</v>
      </c>
      <c r="AF51" s="263">
        <f t="shared" si="48"/>
        <v>0.71632549391647116</v>
      </c>
      <c r="AG51" s="263">
        <f t="shared" si="49"/>
        <v>0.25800074234383874</v>
      </c>
      <c r="AH51" s="263">
        <f t="shared" si="49"/>
        <v>2.5673763739689992E-2</v>
      </c>
      <c r="AI51" s="263">
        <f t="shared" si="49"/>
        <v>0.28367450608352884</v>
      </c>
      <c r="AJ51" s="243">
        <f t="shared" si="50"/>
        <v>-0.75</v>
      </c>
      <c r="AK51" s="243">
        <f t="shared" si="51"/>
        <v>1.25</v>
      </c>
      <c r="AL51" s="243">
        <f t="shared" si="52"/>
        <v>5.1546249999999988E-2</v>
      </c>
      <c r="AM51" s="260">
        <f t="shared" si="53"/>
        <v>0.44845374999999998</v>
      </c>
      <c r="AP51" s="261">
        <f t="shared" si="54"/>
        <v>0.40030969625401058</v>
      </c>
      <c r="AQ51" s="243">
        <f t="shared" si="55"/>
        <v>1.2009290887620316</v>
      </c>
      <c r="AR51" s="262">
        <f t="shared" si="56"/>
        <v>0.71434505194463616</v>
      </c>
      <c r="AS51" s="262">
        <f t="shared" si="56"/>
        <v>0.95528104403226322</v>
      </c>
      <c r="AT51" s="263">
        <f t="shared" si="57"/>
        <v>0.66962609597689937</v>
      </c>
      <c r="AU51" s="263">
        <f t="shared" si="58"/>
        <v>0.28565494805536384</v>
      </c>
      <c r="AV51" s="263">
        <f t="shared" si="58"/>
        <v>4.4718955967736784E-2</v>
      </c>
      <c r="AW51" s="281">
        <f t="shared" si="58"/>
        <v>0.33037390402310063</v>
      </c>
    </row>
    <row r="52" spans="1:49" s="74" customFormat="1" ht="15" customHeight="1">
      <c r="A52" s="97"/>
      <c r="B52" s="86"/>
      <c r="C52" s="86"/>
      <c r="D52" s="95"/>
      <c r="E52" s="86"/>
      <c r="F52" s="86"/>
      <c r="G52" s="94"/>
      <c r="H52" s="69"/>
      <c r="I52" s="69"/>
      <c r="J52" s="69"/>
      <c r="K52" s="69"/>
      <c r="L52" s="351"/>
      <c r="M52" s="69"/>
      <c r="N52" s="86"/>
      <c r="O52" s="86"/>
      <c r="P52" s="86"/>
      <c r="Q52" s="69"/>
      <c r="R52" s="87"/>
      <c r="S52" s="69"/>
      <c r="T52" s="89"/>
      <c r="U52" s="89"/>
      <c r="V52" s="69"/>
      <c r="X52" s="96"/>
      <c r="Y52" s="264"/>
      <c r="Z52" s="243">
        <f t="shared" si="59"/>
        <v>0.3</v>
      </c>
      <c r="AA52" s="243">
        <f t="shared" si="44"/>
        <v>0.3</v>
      </c>
      <c r="AB52" s="243">
        <f t="shared" si="45"/>
        <v>0.5511370972791485</v>
      </c>
      <c r="AC52" s="243">
        <f t="shared" si="46"/>
        <v>1.2859865603180132</v>
      </c>
      <c r="AD52" s="262">
        <f t="shared" si="47"/>
        <v>0.7821354632842199</v>
      </c>
      <c r="AE52" s="262">
        <f t="shared" si="47"/>
        <v>0.96551831319065073</v>
      </c>
      <c r="AF52" s="263">
        <f t="shared" si="48"/>
        <v>0.74765377647487075</v>
      </c>
      <c r="AG52" s="263">
        <f t="shared" si="49"/>
        <v>0.2178645367157801</v>
      </c>
      <c r="AH52" s="263">
        <f t="shared" si="49"/>
        <v>3.4481686809349266E-2</v>
      </c>
      <c r="AI52" s="263">
        <f t="shared" si="49"/>
        <v>0.25234622352512925</v>
      </c>
      <c r="AJ52" s="243">
        <f t="shared" si="50"/>
        <v>-0.7</v>
      </c>
      <c r="AK52" s="243">
        <f t="shared" si="51"/>
        <v>1.3</v>
      </c>
      <c r="AL52" s="243">
        <f t="shared" si="52"/>
        <v>0.10154624999999998</v>
      </c>
      <c r="AM52" s="260">
        <f t="shared" si="53"/>
        <v>0.49845375000000003</v>
      </c>
      <c r="AP52" s="261">
        <f t="shared" si="54"/>
        <v>0.48037163550481266</v>
      </c>
      <c r="AQ52" s="243">
        <f t="shared" si="55"/>
        <v>1.1208671495112295</v>
      </c>
      <c r="AR52" s="262">
        <f t="shared" si="56"/>
        <v>0.75154133116329669</v>
      </c>
      <c r="AS52" s="262">
        <f t="shared" si="56"/>
        <v>0.9435333628804764</v>
      </c>
      <c r="AT52" s="263">
        <f t="shared" si="57"/>
        <v>0.69507469404377309</v>
      </c>
      <c r="AU52" s="263">
        <f t="shared" si="58"/>
        <v>0.24845866883670331</v>
      </c>
      <c r="AV52" s="263">
        <f t="shared" si="58"/>
        <v>5.6466637119523599E-2</v>
      </c>
      <c r="AW52" s="281">
        <f t="shared" si="58"/>
        <v>0.30492530595622691</v>
      </c>
    </row>
    <row r="53" spans="1:49" s="74" customFormat="1" ht="15" customHeight="1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351"/>
      <c r="M53" s="100"/>
      <c r="N53" s="100"/>
      <c r="O53" s="69"/>
      <c r="P53" s="69"/>
      <c r="R53" s="195"/>
      <c r="T53" s="89"/>
      <c r="U53" s="89"/>
      <c r="X53" s="96"/>
      <c r="Y53" s="264"/>
      <c r="Z53" s="243">
        <f t="shared" si="59"/>
        <v>0.35</v>
      </c>
      <c r="AA53" s="243">
        <f t="shared" si="44"/>
        <v>0.35</v>
      </c>
      <c r="AB53" s="243">
        <f t="shared" si="45"/>
        <v>0.64299328015900659</v>
      </c>
      <c r="AC53" s="243">
        <f t="shared" si="46"/>
        <v>1.1941303774381551</v>
      </c>
      <c r="AD53" s="262">
        <f t="shared" si="47"/>
        <v>0.81841197206305605</v>
      </c>
      <c r="AE53" s="262">
        <f t="shared" si="47"/>
        <v>0.95436684056984133</v>
      </c>
      <c r="AF53" s="263">
        <f t="shared" si="48"/>
        <v>0.77277881263289738</v>
      </c>
      <c r="AG53" s="263">
        <f t="shared" si="49"/>
        <v>0.18158802793694395</v>
      </c>
      <c r="AH53" s="263">
        <f t="shared" si="49"/>
        <v>4.5633159430158665E-2</v>
      </c>
      <c r="AI53" s="263">
        <f t="shared" si="49"/>
        <v>0.22722118736710262</v>
      </c>
      <c r="AJ53" s="243">
        <f t="shared" si="50"/>
        <v>-0.65</v>
      </c>
      <c r="AK53" s="243">
        <f t="shared" si="51"/>
        <v>1.35</v>
      </c>
      <c r="AL53" s="243">
        <f t="shared" si="52"/>
        <v>0.15154624999999997</v>
      </c>
      <c r="AM53" s="260">
        <f t="shared" si="53"/>
        <v>0.54845374999999996</v>
      </c>
      <c r="AP53" s="261">
        <f t="shared" si="54"/>
        <v>0.56043357475561473</v>
      </c>
      <c r="AQ53" s="243">
        <f t="shared" si="55"/>
        <v>1.0408052102604275</v>
      </c>
      <c r="AR53" s="262">
        <f t="shared" si="56"/>
        <v>0.78598660836290746</v>
      </c>
      <c r="AS53" s="262">
        <f t="shared" si="56"/>
        <v>0.92947887294549147</v>
      </c>
      <c r="AT53" s="263">
        <f t="shared" si="57"/>
        <v>0.71546548130839893</v>
      </c>
      <c r="AU53" s="263">
        <f t="shared" si="58"/>
        <v>0.21401339163709254</v>
      </c>
      <c r="AV53" s="263">
        <f t="shared" si="58"/>
        <v>7.0521127054508526E-2</v>
      </c>
      <c r="AW53" s="281">
        <f t="shared" si="58"/>
        <v>0.28453451869160107</v>
      </c>
    </row>
    <row r="54" spans="1:49" s="74" customFormat="1" ht="15" customHeight="1">
      <c r="A54" s="97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351"/>
      <c r="M54" s="100"/>
      <c r="N54" s="100"/>
      <c r="O54" s="69"/>
      <c r="P54" s="69"/>
      <c r="R54" s="195"/>
      <c r="T54" s="89"/>
      <c r="U54" s="89"/>
      <c r="X54" s="96"/>
      <c r="Y54" s="264"/>
      <c r="Z54" s="243">
        <f t="shared" si="59"/>
        <v>0.39999999999999997</v>
      </c>
      <c r="AA54" s="243">
        <f t="shared" si="44"/>
        <v>0.39999999999999997</v>
      </c>
      <c r="AB54" s="243">
        <f t="shared" si="45"/>
        <v>0.73484946303886456</v>
      </c>
      <c r="AC54" s="243">
        <f t="shared" si="46"/>
        <v>1.1022741945582972</v>
      </c>
      <c r="AD54" s="262">
        <f t="shared" si="47"/>
        <v>0.85065205717045222</v>
      </c>
      <c r="AE54" s="262">
        <f t="shared" si="47"/>
        <v>0.94048418861668415</v>
      </c>
      <c r="AF54" s="263">
        <f t="shared" si="48"/>
        <v>0.79113624578713626</v>
      </c>
      <c r="AG54" s="263">
        <f t="shared" si="49"/>
        <v>0.14934794282954778</v>
      </c>
      <c r="AH54" s="263">
        <f t="shared" si="49"/>
        <v>5.9515811383315853E-2</v>
      </c>
      <c r="AI54" s="263">
        <f t="shared" si="49"/>
        <v>0.20886375421286374</v>
      </c>
      <c r="AJ54" s="243">
        <f t="shared" si="50"/>
        <v>-0.60000000000000009</v>
      </c>
      <c r="AK54" s="243">
        <f t="shared" si="51"/>
        <v>1.4</v>
      </c>
      <c r="AL54" s="243">
        <f t="shared" si="52"/>
        <v>0.20154624999999995</v>
      </c>
      <c r="AM54" s="260">
        <f t="shared" si="53"/>
        <v>0.59845375000000001</v>
      </c>
      <c r="AP54" s="261">
        <f t="shared" si="54"/>
        <v>0.6404955140064168</v>
      </c>
      <c r="AQ54" s="243">
        <f t="shared" si="55"/>
        <v>0.96074327100962553</v>
      </c>
      <c r="AR54" s="262">
        <f t="shared" si="56"/>
        <v>0.81747846253787126</v>
      </c>
      <c r="AS54" s="262">
        <f t="shared" si="56"/>
        <v>0.91287855589045563</v>
      </c>
      <c r="AT54" s="263">
        <f t="shared" si="57"/>
        <v>0.73035701842832701</v>
      </c>
      <c r="AU54" s="263">
        <f t="shared" si="58"/>
        <v>0.18252153746212874</v>
      </c>
      <c r="AV54" s="263">
        <f t="shared" si="58"/>
        <v>8.7121444109544366E-2</v>
      </c>
      <c r="AW54" s="281">
        <f t="shared" si="58"/>
        <v>0.26964298157167299</v>
      </c>
    </row>
    <row r="55" spans="1:49" s="74" customFormat="1" ht="15" customHeight="1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351"/>
      <c r="M55" s="100"/>
      <c r="N55" s="100"/>
      <c r="O55" s="69"/>
      <c r="P55" s="69"/>
      <c r="R55" s="195"/>
      <c r="T55" s="89"/>
      <c r="U55" s="89"/>
      <c r="X55" s="96"/>
      <c r="Y55" s="264"/>
      <c r="Z55" s="243">
        <f t="shared" si="59"/>
        <v>0.44999999999999996</v>
      </c>
      <c r="AA55" s="243">
        <f t="shared" si="44"/>
        <v>0.44999999999999996</v>
      </c>
      <c r="AB55" s="243">
        <f t="shared" si="45"/>
        <v>0.82670564591872275</v>
      </c>
      <c r="AC55" s="243">
        <f t="shared" si="46"/>
        <v>1.0104180116784389</v>
      </c>
      <c r="AD55" s="262">
        <f t="shared" si="47"/>
        <v>0.87882604982001944</v>
      </c>
      <c r="AE55" s="262">
        <f t="shared" si="47"/>
        <v>0.92349024564503035</v>
      </c>
      <c r="AF55" s="263">
        <f t="shared" si="48"/>
        <v>0.80231629546504979</v>
      </c>
      <c r="AG55" s="263">
        <f t="shared" si="49"/>
        <v>0.12117395017998056</v>
      </c>
      <c r="AH55" s="263">
        <f t="shared" si="49"/>
        <v>7.650975435496965E-2</v>
      </c>
      <c r="AI55" s="263">
        <f t="shared" si="49"/>
        <v>0.19768370453495021</v>
      </c>
      <c r="AJ55" s="243">
        <f t="shared" si="50"/>
        <v>-0.55000000000000004</v>
      </c>
      <c r="AK55" s="243">
        <f t="shared" si="51"/>
        <v>1.45</v>
      </c>
      <c r="AL55" s="243">
        <f t="shared" si="52"/>
        <v>0.25154624999999997</v>
      </c>
      <c r="AM55" s="260">
        <f t="shared" si="53"/>
        <v>0.64845374999999994</v>
      </c>
      <c r="AP55" s="261">
        <f t="shared" si="54"/>
        <v>0.72055745325721898</v>
      </c>
      <c r="AQ55" s="243">
        <f t="shared" si="55"/>
        <v>0.88068133175882324</v>
      </c>
      <c r="AR55" s="262">
        <f t="shared" si="56"/>
        <v>0.84590376806649603</v>
      </c>
      <c r="AS55" s="262">
        <f t="shared" si="56"/>
        <v>0.89352075430898492</v>
      </c>
      <c r="AT55" s="263">
        <f t="shared" si="57"/>
        <v>0.73942452237548095</v>
      </c>
      <c r="AU55" s="263">
        <f t="shared" si="58"/>
        <v>0.15409623193350397</v>
      </c>
      <c r="AV55" s="263">
        <f t="shared" si="58"/>
        <v>0.10647924569101508</v>
      </c>
      <c r="AW55" s="281">
        <f t="shared" si="58"/>
        <v>0.26057547762451905</v>
      </c>
    </row>
    <row r="56" spans="1:49" s="74" customFormat="1" ht="15" customHeight="1">
      <c r="A56" s="94"/>
      <c r="B56" s="86"/>
      <c r="C56" s="86"/>
      <c r="D56" s="95"/>
      <c r="E56" s="86"/>
      <c r="F56" s="86"/>
      <c r="G56" s="94"/>
      <c r="H56" s="69"/>
      <c r="I56" s="69"/>
      <c r="J56" s="69"/>
      <c r="K56" s="69"/>
      <c r="L56" s="351"/>
      <c r="M56" s="69"/>
      <c r="N56" s="86"/>
      <c r="O56" s="69"/>
      <c r="P56" s="69"/>
      <c r="R56" s="195"/>
      <c r="T56" s="89"/>
      <c r="U56" s="89"/>
      <c r="X56" s="96"/>
      <c r="Y56" s="264"/>
      <c r="Z56" s="243">
        <f t="shared" si="59"/>
        <v>0.49999999999999994</v>
      </c>
      <c r="AA56" s="243">
        <f t="shared" si="44"/>
        <v>0.49999999999999994</v>
      </c>
      <c r="AB56" s="243">
        <f t="shared" si="45"/>
        <v>0.91856182879858073</v>
      </c>
      <c r="AC56" s="243">
        <f t="shared" si="46"/>
        <v>0.91856182879858084</v>
      </c>
      <c r="AD56" s="262">
        <f t="shared" si="47"/>
        <v>0.90303534434775634</v>
      </c>
      <c r="AE56" s="262">
        <f t="shared" si="47"/>
        <v>0.90303534434775634</v>
      </c>
      <c r="AF56" s="263">
        <f t="shared" si="48"/>
        <v>0.80607068869551268</v>
      </c>
      <c r="AG56" s="263">
        <f t="shared" si="49"/>
        <v>9.6964655652243659E-2</v>
      </c>
      <c r="AH56" s="263">
        <f t="shared" si="49"/>
        <v>9.6964655652243659E-2</v>
      </c>
      <c r="AI56" s="263">
        <f t="shared" si="49"/>
        <v>0.19392931130448732</v>
      </c>
      <c r="AJ56" s="243">
        <f t="shared" si="50"/>
        <v>-0.5</v>
      </c>
      <c r="AK56" s="243">
        <f t="shared" si="51"/>
        <v>1.5</v>
      </c>
      <c r="AL56" s="243">
        <f t="shared" si="52"/>
        <v>0.3015462499999999</v>
      </c>
      <c r="AM56" s="260">
        <f t="shared" si="53"/>
        <v>0.69845374999999998</v>
      </c>
      <c r="AP56" s="261">
        <f t="shared" si="54"/>
        <v>0.80061939250802105</v>
      </c>
      <c r="AQ56" s="243">
        <f t="shared" si="55"/>
        <v>0.80061939250802117</v>
      </c>
      <c r="AR56" s="262">
        <f t="shared" si="56"/>
        <v>0.87123465592380822</v>
      </c>
      <c r="AS56" s="262">
        <f t="shared" si="56"/>
        <v>0.87123465592380822</v>
      </c>
      <c r="AT56" s="263">
        <f t="shared" si="57"/>
        <v>0.74246931184761644</v>
      </c>
      <c r="AU56" s="263">
        <f t="shared" si="58"/>
        <v>0.12876534407619178</v>
      </c>
      <c r="AV56" s="263">
        <f t="shared" si="58"/>
        <v>0.12876534407619178</v>
      </c>
      <c r="AW56" s="281">
        <f t="shared" si="58"/>
        <v>0.25753068815238356</v>
      </c>
    </row>
    <row r="57" spans="1:49" s="74" customFormat="1" ht="15" customHeight="1">
      <c r="A57" s="94"/>
      <c r="B57" s="86"/>
      <c r="C57" s="86"/>
      <c r="D57" s="95"/>
      <c r="E57" s="86"/>
      <c r="F57" s="86"/>
      <c r="G57" s="94"/>
      <c r="H57" s="69"/>
      <c r="I57" s="69"/>
      <c r="J57" s="69"/>
      <c r="K57" s="69"/>
      <c r="L57" s="351"/>
      <c r="M57" s="69"/>
      <c r="N57" s="86"/>
      <c r="O57" s="69"/>
      <c r="P57" s="69"/>
      <c r="R57" s="195"/>
      <c r="T57" s="89"/>
      <c r="U57" s="89"/>
      <c r="X57" s="96"/>
      <c r="Y57" s="264"/>
      <c r="Z57" s="243">
        <f t="shared" si="59"/>
        <v>0.54999999999999993</v>
      </c>
      <c r="AA57" s="243">
        <f t="shared" si="44"/>
        <v>0.54999999999999993</v>
      </c>
      <c r="AB57" s="243">
        <f t="shared" si="45"/>
        <v>1.0104180116784387</v>
      </c>
      <c r="AC57" s="243">
        <f t="shared" si="46"/>
        <v>0.82670564591872286</v>
      </c>
      <c r="AD57" s="262">
        <f t="shared" si="47"/>
        <v>0.92349024564503024</v>
      </c>
      <c r="AE57" s="262">
        <f t="shared" si="47"/>
        <v>0.87882604982001955</v>
      </c>
      <c r="AF57" s="263">
        <f t="shared" si="48"/>
        <v>0.80231629546504979</v>
      </c>
      <c r="AG57" s="263">
        <f t="shared" si="49"/>
        <v>7.6509754354969761E-2</v>
      </c>
      <c r="AH57" s="263">
        <f t="shared" si="49"/>
        <v>0.12117395017998045</v>
      </c>
      <c r="AI57" s="263">
        <f t="shared" si="49"/>
        <v>0.19768370453495021</v>
      </c>
      <c r="AJ57" s="243">
        <f t="shared" si="50"/>
        <v>-0.45000000000000007</v>
      </c>
      <c r="AK57" s="243">
        <f t="shared" si="51"/>
        <v>1.5499999999999998</v>
      </c>
      <c r="AL57" s="243">
        <f t="shared" si="52"/>
        <v>0.35154624999999995</v>
      </c>
      <c r="AM57" s="260">
        <f t="shared" si="53"/>
        <v>0.74845374999999992</v>
      </c>
      <c r="AP57" s="261">
        <f t="shared" si="54"/>
        <v>0.88068133175882313</v>
      </c>
      <c r="AQ57" s="243">
        <f t="shared" si="55"/>
        <v>0.72055745325721909</v>
      </c>
      <c r="AR57" s="262">
        <f t="shared" si="56"/>
        <v>0.89352075430898492</v>
      </c>
      <c r="AS57" s="262">
        <f t="shared" si="56"/>
        <v>0.84590376806649603</v>
      </c>
      <c r="AT57" s="263">
        <f t="shared" si="57"/>
        <v>0.73942452237548095</v>
      </c>
      <c r="AU57" s="263">
        <f t="shared" si="58"/>
        <v>0.10647924569101508</v>
      </c>
      <c r="AV57" s="263">
        <f t="shared" si="58"/>
        <v>0.15409623193350397</v>
      </c>
      <c r="AW57" s="281">
        <f t="shared" si="58"/>
        <v>0.26057547762451905</v>
      </c>
    </row>
    <row r="58" spans="1:49" s="74" customFormat="1" ht="15" customHeight="1">
      <c r="A58" s="94"/>
      <c r="B58" s="86"/>
      <c r="C58" s="86"/>
      <c r="D58" s="95"/>
      <c r="E58" s="86"/>
      <c r="F58" s="86"/>
      <c r="G58" s="94"/>
      <c r="H58" s="69"/>
      <c r="I58" s="69"/>
      <c r="J58" s="69"/>
      <c r="K58" s="69"/>
      <c r="L58" s="351"/>
      <c r="M58" s="69"/>
      <c r="N58" s="86"/>
      <c r="O58" s="69"/>
      <c r="P58" s="69"/>
      <c r="R58" s="195"/>
      <c r="T58" s="89"/>
      <c r="U58" s="89"/>
      <c r="X58" s="96"/>
      <c r="Y58" s="264"/>
      <c r="Z58" s="243">
        <f t="shared" si="59"/>
        <v>0.6</v>
      </c>
      <c r="AA58" s="243">
        <f t="shared" si="44"/>
        <v>0.6</v>
      </c>
      <c r="AB58" s="243">
        <f t="shared" si="45"/>
        <v>1.102274194558297</v>
      </c>
      <c r="AC58" s="243">
        <f t="shared" si="46"/>
        <v>0.73484946303886478</v>
      </c>
      <c r="AD58" s="262">
        <f t="shared" si="47"/>
        <v>0.94048418861668415</v>
      </c>
      <c r="AE58" s="262">
        <f t="shared" si="47"/>
        <v>0.85065205717045234</v>
      </c>
      <c r="AF58" s="263">
        <f t="shared" si="48"/>
        <v>0.79113624578713648</v>
      </c>
      <c r="AG58" s="263">
        <f t="shared" si="49"/>
        <v>5.9515811383315853E-2</v>
      </c>
      <c r="AH58" s="263">
        <f t="shared" si="49"/>
        <v>0.14934794282954766</v>
      </c>
      <c r="AI58" s="263">
        <f t="shared" si="49"/>
        <v>0.20886375421286352</v>
      </c>
      <c r="AJ58" s="243">
        <f t="shared" si="50"/>
        <v>-0.4</v>
      </c>
      <c r="AK58" s="243">
        <f t="shared" si="51"/>
        <v>1.6</v>
      </c>
      <c r="AL58" s="243">
        <f t="shared" si="52"/>
        <v>0.40154624999999999</v>
      </c>
      <c r="AM58" s="260">
        <f t="shared" si="53"/>
        <v>0.79845374999999996</v>
      </c>
      <c r="AP58" s="261">
        <f t="shared" si="54"/>
        <v>0.96074327100962531</v>
      </c>
      <c r="AQ58" s="243">
        <f t="shared" si="55"/>
        <v>0.64049551400641702</v>
      </c>
      <c r="AR58" s="262">
        <f t="shared" si="56"/>
        <v>0.91287855589045563</v>
      </c>
      <c r="AS58" s="262">
        <f t="shared" si="56"/>
        <v>0.81747846253787126</v>
      </c>
      <c r="AT58" s="263">
        <f t="shared" si="57"/>
        <v>0.73035701842832701</v>
      </c>
      <c r="AU58" s="263">
        <f t="shared" si="58"/>
        <v>8.7121444109544366E-2</v>
      </c>
      <c r="AV58" s="263">
        <f t="shared" si="58"/>
        <v>0.18252153746212874</v>
      </c>
      <c r="AW58" s="281">
        <f t="shared" si="58"/>
        <v>0.26964298157167299</v>
      </c>
    </row>
    <row r="59" spans="1:49" s="74" customFormat="1" ht="15" customHeight="1">
      <c r="A59" s="94"/>
      <c r="B59" s="86"/>
      <c r="C59" s="86"/>
      <c r="D59" s="95"/>
      <c r="E59" s="86"/>
      <c r="F59" s="86"/>
      <c r="G59" s="94"/>
      <c r="H59" s="69"/>
      <c r="I59" s="69"/>
      <c r="J59" s="69"/>
      <c r="K59" s="69"/>
      <c r="L59" s="351"/>
      <c r="M59" s="69"/>
      <c r="N59" s="86"/>
      <c r="O59" s="69"/>
      <c r="P59" s="69"/>
      <c r="R59" s="195"/>
      <c r="T59" s="89"/>
      <c r="U59" s="89"/>
      <c r="X59" s="96"/>
      <c r="Y59" s="264"/>
      <c r="Z59" s="243">
        <f t="shared" si="59"/>
        <v>0.65</v>
      </c>
      <c r="AA59" s="243">
        <f t="shared" si="44"/>
        <v>0.65</v>
      </c>
      <c r="AB59" s="243">
        <f t="shared" si="45"/>
        <v>1.1941303774381551</v>
      </c>
      <c r="AC59" s="243">
        <f t="shared" si="46"/>
        <v>0.64299328015900659</v>
      </c>
      <c r="AD59" s="262">
        <f t="shared" si="47"/>
        <v>0.95436684056984133</v>
      </c>
      <c r="AE59" s="262">
        <f t="shared" si="47"/>
        <v>0.81841197206305605</v>
      </c>
      <c r="AF59" s="263">
        <f t="shared" si="48"/>
        <v>0.77277881263289738</v>
      </c>
      <c r="AG59" s="263">
        <f t="shared" si="49"/>
        <v>4.5633159430158665E-2</v>
      </c>
      <c r="AH59" s="263">
        <f t="shared" si="49"/>
        <v>0.18158802793694395</v>
      </c>
      <c r="AI59" s="263">
        <f t="shared" si="49"/>
        <v>0.22722118736710262</v>
      </c>
      <c r="AJ59" s="243">
        <f t="shared" si="50"/>
        <v>-0.35</v>
      </c>
      <c r="AK59" s="243">
        <f t="shared" si="51"/>
        <v>1.65</v>
      </c>
      <c r="AL59" s="243">
        <f t="shared" si="52"/>
        <v>0.45154625000000004</v>
      </c>
      <c r="AM59" s="260">
        <f t="shared" si="53"/>
        <v>0.84845375000000001</v>
      </c>
      <c r="AP59" s="261">
        <f t="shared" si="54"/>
        <v>1.0408052102604275</v>
      </c>
      <c r="AQ59" s="243">
        <f t="shared" si="55"/>
        <v>0.56043357475561473</v>
      </c>
      <c r="AR59" s="262">
        <f t="shared" si="56"/>
        <v>0.92947887294549147</v>
      </c>
      <c r="AS59" s="262">
        <f t="shared" si="56"/>
        <v>0.78598660836290746</v>
      </c>
      <c r="AT59" s="263">
        <f t="shared" si="57"/>
        <v>0.71546548130839893</v>
      </c>
      <c r="AU59" s="263">
        <f t="shared" si="58"/>
        <v>7.0521127054508526E-2</v>
      </c>
      <c r="AV59" s="263">
        <f t="shared" si="58"/>
        <v>0.21401339163709254</v>
      </c>
      <c r="AW59" s="281">
        <f t="shared" si="58"/>
        <v>0.28453451869160107</v>
      </c>
    </row>
    <row r="60" spans="1:49" s="74" customFormat="1" ht="15" customHeight="1">
      <c r="A60" s="94"/>
      <c r="B60" s="86"/>
      <c r="C60" s="86"/>
      <c r="D60" s="95"/>
      <c r="E60" s="86"/>
      <c r="F60" s="86"/>
      <c r="G60" s="94"/>
      <c r="H60" s="69"/>
      <c r="I60" s="69"/>
      <c r="J60" s="69"/>
      <c r="K60" s="69"/>
      <c r="L60" s="351"/>
      <c r="M60" s="69"/>
      <c r="N60" s="86"/>
      <c r="O60" s="69"/>
      <c r="P60" s="69"/>
      <c r="R60" s="195"/>
      <c r="T60" s="89"/>
      <c r="U60" s="89"/>
      <c r="X60" s="96"/>
      <c r="Y60" s="264"/>
      <c r="Z60" s="243">
        <f t="shared" si="59"/>
        <v>0.70000000000000007</v>
      </c>
      <c r="AA60" s="243">
        <f t="shared" si="44"/>
        <v>0.70000000000000007</v>
      </c>
      <c r="AB60" s="243">
        <f t="shared" si="45"/>
        <v>1.2859865603180132</v>
      </c>
      <c r="AC60" s="243">
        <f t="shared" si="46"/>
        <v>0.55113709727914839</v>
      </c>
      <c r="AD60" s="262">
        <f t="shared" si="47"/>
        <v>0.96551831319065073</v>
      </c>
      <c r="AE60" s="262">
        <f t="shared" si="47"/>
        <v>0.78213546328421979</v>
      </c>
      <c r="AF60" s="263">
        <f t="shared" si="48"/>
        <v>0.74765377647487052</v>
      </c>
      <c r="AG60" s="263">
        <f t="shared" si="49"/>
        <v>3.4481686809349266E-2</v>
      </c>
      <c r="AH60" s="263">
        <f t="shared" si="49"/>
        <v>0.21786453671578021</v>
      </c>
      <c r="AI60" s="263">
        <f t="shared" si="49"/>
        <v>0.25234622352512948</v>
      </c>
      <c r="AJ60" s="243">
        <f t="shared" si="50"/>
        <v>-0.29999999999999993</v>
      </c>
      <c r="AK60" s="243">
        <f t="shared" si="51"/>
        <v>1.7000000000000002</v>
      </c>
      <c r="AL60" s="243">
        <f t="shared" si="52"/>
        <v>0.50154625000000008</v>
      </c>
      <c r="AM60" s="260">
        <f t="shared" si="53"/>
        <v>0.89845375000000005</v>
      </c>
      <c r="AP60" s="261">
        <f t="shared" si="54"/>
        <v>1.1208671495112297</v>
      </c>
      <c r="AQ60" s="243">
        <f t="shared" si="55"/>
        <v>0.4803716355048126</v>
      </c>
      <c r="AR60" s="262">
        <f t="shared" si="56"/>
        <v>0.9435333628804764</v>
      </c>
      <c r="AS60" s="262">
        <f t="shared" si="56"/>
        <v>0.75154133116329669</v>
      </c>
      <c r="AT60" s="263">
        <f t="shared" si="57"/>
        <v>0.69507469404377309</v>
      </c>
      <c r="AU60" s="263">
        <f t="shared" si="58"/>
        <v>5.6466637119523599E-2</v>
      </c>
      <c r="AV60" s="263">
        <f t="shared" si="58"/>
        <v>0.24845866883670331</v>
      </c>
      <c r="AW60" s="281">
        <f t="shared" si="58"/>
        <v>0.30492530595622691</v>
      </c>
    </row>
    <row r="61" spans="1:49" s="74" customFormat="1" ht="15" customHeight="1">
      <c r="A61" s="94"/>
      <c r="B61" s="86"/>
      <c r="C61" s="86"/>
      <c r="D61" s="95"/>
      <c r="E61" s="86"/>
      <c r="F61" s="86"/>
      <c r="G61" s="94"/>
      <c r="H61" s="69"/>
      <c r="I61" s="69"/>
      <c r="J61" s="69"/>
      <c r="K61" s="69"/>
      <c r="L61" s="351"/>
      <c r="M61" s="69"/>
      <c r="N61" s="86"/>
      <c r="O61" s="69"/>
      <c r="P61" s="69"/>
      <c r="R61" s="195"/>
      <c r="T61" s="89"/>
      <c r="U61" s="89"/>
      <c r="X61" s="96"/>
      <c r="Y61" s="264"/>
      <c r="Z61" s="243">
        <f t="shared" si="59"/>
        <v>0.75000000000000011</v>
      </c>
      <c r="AA61" s="243">
        <f t="shared" si="44"/>
        <v>0.75000000000000011</v>
      </c>
      <c r="AB61" s="243">
        <f t="shared" si="45"/>
        <v>1.3778427431978715</v>
      </c>
      <c r="AC61" s="243">
        <f t="shared" si="46"/>
        <v>0.4592809143992902</v>
      </c>
      <c r="AD61" s="262">
        <f t="shared" si="47"/>
        <v>0.97432623626031001</v>
      </c>
      <c r="AE61" s="262">
        <f t="shared" si="47"/>
        <v>0.74199925765616115</v>
      </c>
      <c r="AF61" s="263">
        <f t="shared" si="48"/>
        <v>0.71632549391647116</v>
      </c>
      <c r="AG61" s="263">
        <f t="shared" si="49"/>
        <v>2.5673763739689992E-2</v>
      </c>
      <c r="AH61" s="263">
        <f t="shared" si="49"/>
        <v>0.25800074234383885</v>
      </c>
      <c r="AI61" s="263">
        <f t="shared" si="49"/>
        <v>0.28367450608352884</v>
      </c>
      <c r="AJ61" s="243">
        <f t="shared" si="50"/>
        <v>-0.24999999999999989</v>
      </c>
      <c r="AK61" s="243">
        <f t="shared" si="51"/>
        <v>1.75</v>
      </c>
      <c r="AL61" s="243">
        <f t="shared" si="52"/>
        <v>0.55154625000000013</v>
      </c>
      <c r="AM61" s="260">
        <f t="shared" si="53"/>
        <v>0.9484537500000001</v>
      </c>
      <c r="AP61" s="261">
        <f t="shared" si="54"/>
        <v>1.2009290887620319</v>
      </c>
      <c r="AQ61" s="243">
        <f t="shared" si="55"/>
        <v>0.40030969625401036</v>
      </c>
      <c r="AR61" s="262">
        <f t="shared" si="56"/>
        <v>0.95528104403226333</v>
      </c>
      <c r="AS61" s="262">
        <f t="shared" si="56"/>
        <v>0.71434505194463593</v>
      </c>
      <c r="AT61" s="263">
        <f t="shared" si="57"/>
        <v>0.66962609597689937</v>
      </c>
      <c r="AU61" s="263">
        <f t="shared" si="58"/>
        <v>4.4718955967736673E-2</v>
      </c>
      <c r="AV61" s="263">
        <f t="shared" si="58"/>
        <v>0.28565494805536407</v>
      </c>
      <c r="AW61" s="281">
        <f t="shared" si="58"/>
        <v>0.33037390402310063</v>
      </c>
    </row>
    <row r="62" spans="1:49" s="74" customFormat="1" ht="15" customHeight="1">
      <c r="A62" s="94"/>
      <c r="B62" s="86"/>
      <c r="C62" s="86"/>
      <c r="D62" s="95"/>
      <c r="E62" s="86"/>
      <c r="F62" s="86"/>
      <c r="G62" s="94"/>
      <c r="H62" s="69"/>
      <c r="I62" s="69"/>
      <c r="J62" s="69"/>
      <c r="K62" s="69"/>
      <c r="L62" s="351"/>
      <c r="M62" s="69"/>
      <c r="N62" s="86"/>
      <c r="O62" s="69"/>
      <c r="P62" s="69"/>
      <c r="R62" s="195"/>
      <c r="T62" s="89"/>
      <c r="U62" s="89"/>
      <c r="X62" s="96"/>
      <c r="Y62" s="264"/>
      <c r="Z62" s="243">
        <f t="shared" si="59"/>
        <v>0.80000000000000016</v>
      </c>
      <c r="AA62" s="243">
        <f t="shared" si="44"/>
        <v>0.80000000000000016</v>
      </c>
      <c r="AB62" s="243">
        <f t="shared" si="45"/>
        <v>1.4696989260777296</v>
      </c>
      <c r="AC62" s="243">
        <f t="shared" si="46"/>
        <v>0.367424731519432</v>
      </c>
      <c r="AD62" s="262">
        <f t="shared" si="47"/>
        <v>0.98116686944113118</v>
      </c>
      <c r="AE62" s="262">
        <f t="shared" si="47"/>
        <v>0.69833473993963135</v>
      </c>
      <c r="AF62" s="263">
        <f t="shared" si="48"/>
        <v>0.67950160938076243</v>
      </c>
      <c r="AG62" s="263">
        <f t="shared" si="49"/>
        <v>1.8833130558868816E-2</v>
      </c>
      <c r="AH62" s="263">
        <f t="shared" si="49"/>
        <v>0.30166526006036865</v>
      </c>
      <c r="AI62" s="263">
        <f t="shared" si="49"/>
        <v>0.32049839061923757</v>
      </c>
      <c r="AJ62" s="243">
        <f t="shared" si="50"/>
        <v>-0.19999999999999984</v>
      </c>
      <c r="AK62" s="243">
        <f t="shared" si="51"/>
        <v>1.8000000000000003</v>
      </c>
      <c r="AL62" s="243">
        <f t="shared" si="52"/>
        <v>0.60154625000000017</v>
      </c>
      <c r="AM62" s="260">
        <f t="shared" si="53"/>
        <v>0.99845375000000014</v>
      </c>
      <c r="AP62" s="261">
        <f t="shared" si="54"/>
        <v>1.280991028012834</v>
      </c>
      <c r="AQ62" s="243">
        <f t="shared" si="55"/>
        <v>0.32024775700320818</v>
      </c>
      <c r="AR62" s="262">
        <f t="shared" si="56"/>
        <v>0.96497559207036099</v>
      </c>
      <c r="AS62" s="262">
        <f t="shared" si="56"/>
        <v>0.6746891641163455</v>
      </c>
      <c r="AT62" s="263">
        <f t="shared" si="57"/>
        <v>0.63966475618670637</v>
      </c>
      <c r="AU62" s="263">
        <f t="shared" si="58"/>
        <v>3.5024407929639012E-2</v>
      </c>
      <c r="AV62" s="263">
        <f t="shared" si="58"/>
        <v>0.3253108358836545</v>
      </c>
      <c r="AW62" s="281">
        <f t="shared" si="58"/>
        <v>0.36033524381329363</v>
      </c>
    </row>
    <row r="63" spans="1:49" s="74" customFormat="1" ht="15" customHeight="1">
      <c r="A63" s="94"/>
      <c r="B63" s="86"/>
      <c r="C63" s="86"/>
      <c r="D63" s="95"/>
      <c r="E63" s="86"/>
      <c r="F63" s="86"/>
      <c r="G63" s="94"/>
      <c r="H63" s="69"/>
      <c r="I63" s="69"/>
      <c r="J63" s="69"/>
      <c r="K63" s="69"/>
      <c r="L63" s="351"/>
      <c r="M63" s="69"/>
      <c r="N63" s="86"/>
      <c r="O63" s="69"/>
      <c r="P63" s="69"/>
      <c r="R63" s="195"/>
      <c r="T63" s="89"/>
      <c r="U63" s="89"/>
      <c r="X63" s="96"/>
      <c r="Y63" s="264"/>
      <c r="Z63" s="243">
        <f t="shared" si="59"/>
        <v>0.8500000000000002</v>
      </c>
      <c r="AA63" s="243">
        <f t="shared" si="44"/>
        <v>0.8500000000000002</v>
      </c>
      <c r="AB63" s="243">
        <f t="shared" si="45"/>
        <v>1.5615551089575876</v>
      </c>
      <c r="AC63" s="243">
        <f t="shared" si="46"/>
        <v>0.27556854863957386</v>
      </c>
      <c r="AD63" s="262">
        <f t="shared" si="47"/>
        <v>0.98639083840010811</v>
      </c>
      <c r="AE63" s="262">
        <f t="shared" si="47"/>
        <v>0.65162552697873388</v>
      </c>
      <c r="AF63" s="263">
        <f t="shared" si="48"/>
        <v>0.63801636537884199</v>
      </c>
      <c r="AG63" s="263">
        <f t="shared" si="49"/>
        <v>1.3609161599891895E-2</v>
      </c>
      <c r="AH63" s="263">
        <f t="shared" si="49"/>
        <v>0.34837447302126612</v>
      </c>
      <c r="AI63" s="263">
        <f t="shared" si="49"/>
        <v>0.36198363462115801</v>
      </c>
      <c r="AJ63" s="243">
        <f t="shared" si="50"/>
        <v>-0.1499999999999998</v>
      </c>
      <c r="AK63" s="243">
        <f t="shared" si="51"/>
        <v>1.85</v>
      </c>
      <c r="AL63" s="243">
        <f t="shared" si="52"/>
        <v>0.65154625000000022</v>
      </c>
      <c r="AM63" s="260">
        <f t="shared" si="53"/>
        <v>1.0484537500000002</v>
      </c>
      <c r="AP63" s="261">
        <f t="shared" si="54"/>
        <v>1.3610529672636362</v>
      </c>
      <c r="AQ63" s="243">
        <f t="shared" si="55"/>
        <v>0.24018581775240599</v>
      </c>
      <c r="AR63" s="262">
        <f t="shared" si="56"/>
        <v>0.97287403230561909</v>
      </c>
      <c r="AS63" s="262">
        <f t="shared" si="56"/>
        <v>0.63294899354316181</v>
      </c>
      <c r="AT63" s="263">
        <f t="shared" si="57"/>
        <v>0.60582302584878089</v>
      </c>
      <c r="AU63" s="263">
        <f t="shared" si="58"/>
        <v>2.7125967694380915E-2</v>
      </c>
      <c r="AV63" s="263">
        <f t="shared" si="58"/>
        <v>0.36705100645683819</v>
      </c>
      <c r="AW63" s="281">
        <f t="shared" si="58"/>
        <v>0.39417697415121911</v>
      </c>
    </row>
    <row r="64" spans="1:49" s="74" customFormat="1" ht="15" customHeight="1">
      <c r="A64" s="94"/>
      <c r="B64" s="86"/>
      <c r="C64" s="86"/>
      <c r="D64" s="95"/>
      <c r="E64" s="86"/>
      <c r="F64" s="86"/>
      <c r="G64" s="94"/>
      <c r="H64" s="69"/>
      <c r="I64" s="69"/>
      <c r="J64" s="69"/>
      <c r="K64" s="69"/>
      <c r="L64" s="351"/>
      <c r="M64" s="69"/>
      <c r="N64" s="86"/>
      <c r="O64" s="69"/>
      <c r="P64" s="69"/>
      <c r="R64" s="195"/>
      <c r="T64" s="89"/>
      <c r="U64" s="89"/>
      <c r="X64" s="96"/>
      <c r="Y64" s="264"/>
      <c r="Z64" s="243">
        <f t="shared" si="59"/>
        <v>0.90000000000000024</v>
      </c>
      <c r="AA64" s="243">
        <f t="shared" si="44"/>
        <v>0.90000000000000024</v>
      </c>
      <c r="AB64" s="243">
        <f t="shared" si="45"/>
        <v>1.653411291837446</v>
      </c>
      <c r="AC64" s="243">
        <f t="shared" si="46"/>
        <v>0.18371236575971572</v>
      </c>
      <c r="AD64" s="262">
        <f t="shared" si="47"/>
        <v>0.9903135498513248</v>
      </c>
      <c r="AE64" s="262">
        <f t="shared" si="47"/>
        <v>0.60249426041650878</v>
      </c>
      <c r="AF64" s="263">
        <f t="shared" si="48"/>
        <v>0.59280781026783358</v>
      </c>
      <c r="AG64" s="263">
        <f t="shared" si="49"/>
        <v>9.6864501486751964E-3</v>
      </c>
      <c r="AH64" s="263">
        <f t="shared" si="49"/>
        <v>0.39750573958349122</v>
      </c>
      <c r="AI64" s="263">
        <f t="shared" si="49"/>
        <v>0.40719218973216642</v>
      </c>
      <c r="AJ64" s="243">
        <f t="shared" si="50"/>
        <v>-9.9999999999999756E-2</v>
      </c>
      <c r="AK64" s="243">
        <f t="shared" si="51"/>
        <v>1.9000000000000004</v>
      </c>
      <c r="AL64" s="243">
        <f t="shared" si="52"/>
        <v>0.70154625000000026</v>
      </c>
      <c r="AM64" s="260">
        <f t="shared" si="53"/>
        <v>1.0984537500000002</v>
      </c>
      <c r="AP64" s="261">
        <f t="shared" si="54"/>
        <v>1.4411149065144384</v>
      </c>
      <c r="AQ64" s="243">
        <f t="shared" si="55"/>
        <v>0.16012387850160384</v>
      </c>
      <c r="AR64" s="262">
        <f t="shared" si="56"/>
        <v>0.97922724590959731</v>
      </c>
      <c r="AS64" s="262">
        <f t="shared" si="56"/>
        <v>0.58957402970779071</v>
      </c>
      <c r="AT64" s="263">
        <f t="shared" si="57"/>
        <v>0.56880127561738814</v>
      </c>
      <c r="AU64" s="263">
        <f t="shared" si="58"/>
        <v>2.077275409040269E-2</v>
      </c>
      <c r="AV64" s="263">
        <f t="shared" si="58"/>
        <v>0.41042597029220929</v>
      </c>
      <c r="AW64" s="281">
        <f t="shared" si="58"/>
        <v>0.43119872438261186</v>
      </c>
    </row>
    <row r="65" spans="1:49" s="74" customFormat="1" ht="15" customHeight="1">
      <c r="A65" s="94"/>
      <c r="B65" s="86"/>
      <c r="C65" s="86"/>
      <c r="D65" s="95"/>
      <c r="E65" s="86"/>
      <c r="F65" s="86"/>
      <c r="G65" s="94"/>
      <c r="H65" s="69"/>
      <c r="I65" s="69"/>
      <c r="J65" s="69"/>
      <c r="K65" s="69"/>
      <c r="L65" s="351"/>
      <c r="M65" s="69"/>
      <c r="N65" s="86"/>
      <c r="O65" s="69"/>
      <c r="P65" s="69"/>
      <c r="R65" s="195"/>
      <c r="T65" s="89"/>
      <c r="U65" s="89"/>
      <c r="X65" s="96"/>
      <c r="Y65" s="264"/>
      <c r="Z65" s="243">
        <f t="shared" si="59"/>
        <v>0.95000000000000029</v>
      </c>
      <c r="AA65" s="243">
        <f t="shared" si="44"/>
        <v>0.95000000000000029</v>
      </c>
      <c r="AB65" s="243">
        <f t="shared" si="45"/>
        <v>1.745267474717304</v>
      </c>
      <c r="AC65" s="243">
        <f t="shared" si="46"/>
        <v>9.1856182879857556E-2</v>
      </c>
      <c r="AD65" s="262">
        <f t="shared" si="47"/>
        <v>0.99320991707626871</v>
      </c>
      <c r="AE65" s="262">
        <f t="shared" si="47"/>
        <v>0.55167891291903559</v>
      </c>
      <c r="AF65" s="263">
        <f t="shared" si="48"/>
        <v>0.5448888299953043</v>
      </c>
      <c r="AG65" s="263">
        <f t="shared" si="49"/>
        <v>6.7900829237312887E-3</v>
      </c>
      <c r="AH65" s="263">
        <f t="shared" si="49"/>
        <v>0.44832108708096441</v>
      </c>
      <c r="AI65" s="263">
        <f t="shared" si="49"/>
        <v>0.4551111700046957</v>
      </c>
      <c r="AJ65" s="243">
        <f t="shared" si="50"/>
        <v>-4.9999999999999711E-2</v>
      </c>
      <c r="AK65" s="243">
        <f t="shared" si="51"/>
        <v>1.9500000000000002</v>
      </c>
      <c r="AL65" s="243">
        <f t="shared" si="52"/>
        <v>0.7515462500000003</v>
      </c>
      <c r="AM65" s="260">
        <f t="shared" si="53"/>
        <v>1.1484537500000003</v>
      </c>
      <c r="AP65" s="261">
        <f t="shared" si="54"/>
        <v>1.5211768457652406</v>
      </c>
      <c r="AQ65" s="243">
        <f t="shared" si="55"/>
        <v>8.0061939250801656E-2</v>
      </c>
      <c r="AR65" s="262">
        <f t="shared" si="56"/>
        <v>0.98427251027709617</v>
      </c>
      <c r="AS65" s="262">
        <f t="shared" si="56"/>
        <v>0.54507378529161155</v>
      </c>
      <c r="AT65" s="263">
        <f t="shared" si="57"/>
        <v>0.5293462955687076</v>
      </c>
      <c r="AU65" s="263">
        <f t="shared" si="58"/>
        <v>1.5727489722903831E-2</v>
      </c>
      <c r="AV65" s="263">
        <f t="shared" si="58"/>
        <v>0.45492621470838845</v>
      </c>
      <c r="AW65" s="281">
        <f t="shared" si="58"/>
        <v>0.4706537044312924</v>
      </c>
    </row>
    <row r="66" spans="1:49" s="74" customFormat="1" ht="15" customHeight="1">
      <c r="A66" s="94"/>
      <c r="B66" s="86"/>
      <c r="C66" s="86"/>
      <c r="D66" s="95"/>
      <c r="E66" s="86"/>
      <c r="F66" s="86"/>
      <c r="G66" s="94"/>
      <c r="H66" s="69"/>
      <c r="I66" s="69"/>
      <c r="J66" s="69"/>
      <c r="K66" s="69"/>
      <c r="L66" s="351"/>
      <c r="M66" s="69"/>
      <c r="N66" s="86"/>
      <c r="O66" s="69"/>
      <c r="P66" s="69"/>
      <c r="R66" s="195"/>
      <c r="T66" s="89"/>
      <c r="U66" s="89"/>
      <c r="X66" s="96"/>
      <c r="Y66" s="264"/>
      <c r="Z66" s="243">
        <f t="shared" si="59"/>
        <v>1.0000000000000002</v>
      </c>
      <c r="AA66" s="243">
        <f t="shared" si="44"/>
        <v>1.0000000000000002</v>
      </c>
      <c r="AB66" s="243">
        <f t="shared" si="45"/>
        <v>1.8371236575971619</v>
      </c>
      <c r="AC66" s="243">
        <f t="shared" si="46"/>
        <v>-4.0792339674959026E-16</v>
      </c>
      <c r="AD66" s="262">
        <f t="shared" si="47"/>
        <v>0.99531273836865641</v>
      </c>
      <c r="AE66" s="262">
        <f t="shared" si="47"/>
        <v>0.49999999999999978</v>
      </c>
      <c r="AF66" s="263">
        <f t="shared" si="48"/>
        <v>0.49531273836865619</v>
      </c>
      <c r="AG66" s="263">
        <f t="shared" si="49"/>
        <v>4.6872616313435866E-3</v>
      </c>
      <c r="AH66" s="263">
        <f t="shared" si="49"/>
        <v>0.50000000000000022</v>
      </c>
      <c r="AI66" s="263">
        <f t="shared" si="49"/>
        <v>0.50468726163134381</v>
      </c>
      <c r="AJ66" s="243">
        <f t="shared" si="50"/>
        <v>0</v>
      </c>
      <c r="AK66" s="243">
        <f t="shared" si="51"/>
        <v>2</v>
      </c>
      <c r="AL66" s="243">
        <f t="shared" si="52"/>
        <v>0.80154625000000024</v>
      </c>
      <c r="AM66" s="260">
        <f t="shared" si="53"/>
        <v>1.1984537500000003</v>
      </c>
      <c r="AP66" s="261">
        <f t="shared" si="54"/>
        <v>1.6012387850160426</v>
      </c>
      <c r="AQ66" s="243">
        <f t="shared" si="55"/>
        <v>-3.5554643340952426E-16</v>
      </c>
      <c r="AR66" s="262">
        <f t="shared" si="56"/>
        <v>0.98822811372297448</v>
      </c>
      <c r="AS66" s="262">
        <f t="shared" si="56"/>
        <v>0.49999999999999978</v>
      </c>
      <c r="AT66" s="263">
        <f t="shared" si="57"/>
        <v>0.48822811372297426</v>
      </c>
      <c r="AU66" s="263">
        <f t="shared" si="58"/>
        <v>1.1771886277025523E-2</v>
      </c>
      <c r="AV66" s="263">
        <f t="shared" si="58"/>
        <v>0.50000000000000022</v>
      </c>
      <c r="AW66" s="281">
        <f t="shared" si="58"/>
        <v>0.51177188627702574</v>
      </c>
    </row>
    <row r="67" spans="1:49" s="74" customFormat="1">
      <c r="L67" s="191"/>
      <c r="R67" s="195"/>
      <c r="T67" s="89"/>
      <c r="U67" s="89"/>
      <c r="X67" s="96"/>
      <c r="Y67" s="264"/>
      <c r="Z67" s="243">
        <f t="shared" si="59"/>
        <v>1.0500000000000003</v>
      </c>
      <c r="AA67" s="243">
        <f t="shared" si="44"/>
        <v>1.0500000000000003</v>
      </c>
      <c r="AB67" s="243">
        <f t="shared" si="45"/>
        <v>1.9289798404770202</v>
      </c>
      <c r="AC67" s="243">
        <f t="shared" si="46"/>
        <v>-9.1856182879858569E-2</v>
      </c>
      <c r="AD67" s="262">
        <f t="shared" si="47"/>
        <v>0.99681391772028982</v>
      </c>
      <c r="AE67" s="262">
        <f t="shared" si="47"/>
        <v>0.44832108708096385</v>
      </c>
      <c r="AF67" s="263">
        <f t="shared" si="48"/>
        <v>0.44513500480125368</v>
      </c>
      <c r="AG67" s="263">
        <f t="shared" si="49"/>
        <v>3.1860822797101784E-3</v>
      </c>
      <c r="AH67" s="263">
        <f t="shared" si="49"/>
        <v>0.55167891291903615</v>
      </c>
      <c r="AI67" s="263">
        <f t="shared" si="49"/>
        <v>0.55486499519874632</v>
      </c>
      <c r="AJ67" s="243">
        <f t="shared" si="50"/>
        <v>5.0000000000000266E-2</v>
      </c>
      <c r="AK67" s="243">
        <f t="shared" si="51"/>
        <v>2.0500000000000003</v>
      </c>
      <c r="AL67" s="243">
        <f t="shared" si="52"/>
        <v>0.85154625000000028</v>
      </c>
      <c r="AM67" s="260">
        <f t="shared" si="53"/>
        <v>1.2484537500000004</v>
      </c>
      <c r="AP67" s="261">
        <f t="shared" si="54"/>
        <v>1.6813007242668447</v>
      </c>
      <c r="AQ67" s="243">
        <f t="shared" si="55"/>
        <v>-8.0061939250802544E-2</v>
      </c>
      <c r="AR67" s="262">
        <f t="shared" si="56"/>
        <v>0.99128993552735556</v>
      </c>
      <c r="AS67" s="262">
        <f t="shared" si="56"/>
        <v>0.4549262147083879</v>
      </c>
      <c r="AT67" s="263">
        <f t="shared" si="57"/>
        <v>0.44621615023574357</v>
      </c>
      <c r="AU67" s="263">
        <f t="shared" si="58"/>
        <v>8.7100644726444409E-3</v>
      </c>
      <c r="AV67" s="263">
        <f t="shared" si="58"/>
        <v>0.5450737852916121</v>
      </c>
      <c r="AW67" s="281">
        <f t="shared" si="58"/>
        <v>0.55378384976425643</v>
      </c>
    </row>
    <row r="68" spans="1:49" s="74" customFormat="1">
      <c r="L68" s="191"/>
      <c r="R68" s="195"/>
      <c r="T68" s="89"/>
      <c r="U68" s="89"/>
      <c r="X68" s="96"/>
      <c r="Y68" s="264"/>
      <c r="Z68" s="243">
        <f t="shared" si="59"/>
        <v>1.1000000000000003</v>
      </c>
      <c r="AA68" s="243">
        <f t="shared" si="44"/>
        <v>1.1000000000000003</v>
      </c>
      <c r="AB68" s="243">
        <f t="shared" si="45"/>
        <v>2.0208360233568783</v>
      </c>
      <c r="AC68" s="243">
        <f t="shared" si="46"/>
        <v>-0.18371236575971672</v>
      </c>
      <c r="AD68" s="262">
        <f t="shared" si="47"/>
        <v>0.99786768392800873</v>
      </c>
      <c r="AE68" s="262">
        <f t="shared" si="47"/>
        <v>0.39750573958349067</v>
      </c>
      <c r="AF68" s="263">
        <f t="shared" si="48"/>
        <v>0.3953734235114994</v>
      </c>
      <c r="AG68" s="263">
        <f t="shared" si="49"/>
        <v>2.1323160719912693E-3</v>
      </c>
      <c r="AH68" s="263">
        <f t="shared" si="49"/>
        <v>0.60249426041650933</v>
      </c>
      <c r="AI68" s="263">
        <f t="shared" si="49"/>
        <v>0.6046265764885006</v>
      </c>
      <c r="AJ68" s="243">
        <f t="shared" si="50"/>
        <v>0.10000000000000031</v>
      </c>
      <c r="AK68" s="243">
        <f t="shared" si="51"/>
        <v>2.1000000000000005</v>
      </c>
      <c r="AL68" s="243">
        <f t="shared" si="52"/>
        <v>0.90154625000000033</v>
      </c>
      <c r="AM68" s="260">
        <f t="shared" si="53"/>
        <v>1.2984537500000004</v>
      </c>
      <c r="AP68" s="261">
        <f t="shared" si="54"/>
        <v>1.7613626635176469</v>
      </c>
      <c r="AQ68" s="243">
        <f t="shared" si="55"/>
        <v>-0.1601238785016047</v>
      </c>
      <c r="AR68" s="262">
        <f t="shared" si="56"/>
        <v>0.99362977153879761</v>
      </c>
      <c r="AS68" s="262">
        <f t="shared" si="56"/>
        <v>0.41042597029220884</v>
      </c>
      <c r="AT68" s="263">
        <f t="shared" si="57"/>
        <v>0.40405574183100645</v>
      </c>
      <c r="AU68" s="263">
        <f t="shared" si="58"/>
        <v>6.3702284612023874E-3</v>
      </c>
      <c r="AV68" s="263">
        <f t="shared" si="58"/>
        <v>0.58957402970779116</v>
      </c>
      <c r="AW68" s="281">
        <f t="shared" si="58"/>
        <v>0.59594425816899355</v>
      </c>
    </row>
    <row r="69" spans="1:49" s="74" customFormat="1">
      <c r="L69" s="191"/>
      <c r="R69" s="195"/>
      <c r="T69" s="89"/>
      <c r="U69" s="89"/>
      <c r="X69" s="96"/>
      <c r="Y69" s="264"/>
      <c r="Z69" s="243">
        <f t="shared" si="59"/>
        <v>1.1500000000000004</v>
      </c>
      <c r="AA69" s="243">
        <f t="shared" si="44"/>
        <v>1.1500000000000004</v>
      </c>
      <c r="AB69" s="243">
        <f t="shared" si="45"/>
        <v>2.1126922062367366</v>
      </c>
      <c r="AC69" s="243">
        <f t="shared" si="46"/>
        <v>-0.27556854863957492</v>
      </c>
      <c r="AD69" s="262">
        <f t="shared" si="47"/>
        <v>0.998595023833309</v>
      </c>
      <c r="AE69" s="262">
        <f t="shared" si="47"/>
        <v>0.34837447302126567</v>
      </c>
      <c r="AF69" s="263">
        <f t="shared" si="48"/>
        <v>0.34696949685457468</v>
      </c>
      <c r="AG69" s="263">
        <f t="shared" si="49"/>
        <v>1.4049761666909966E-3</v>
      </c>
      <c r="AH69" s="263">
        <f t="shared" si="49"/>
        <v>0.65162552697873433</v>
      </c>
      <c r="AI69" s="263">
        <f t="shared" si="49"/>
        <v>0.65303050314542532</v>
      </c>
      <c r="AJ69" s="243">
        <f t="shared" si="50"/>
        <v>0.15000000000000036</v>
      </c>
      <c r="AK69" s="243">
        <f t="shared" si="51"/>
        <v>2.1500000000000004</v>
      </c>
      <c r="AL69" s="243">
        <f t="shared" si="52"/>
        <v>0.95154625000000037</v>
      </c>
      <c r="AM69" s="260">
        <f t="shared" si="53"/>
        <v>1.3484537500000005</v>
      </c>
      <c r="AP69" s="282">
        <f t="shared" si="54"/>
        <v>1.8414246027684491</v>
      </c>
      <c r="AQ69" s="266">
        <f t="shared" si="55"/>
        <v>-0.24018581775240691</v>
      </c>
      <c r="AR69" s="267">
        <f t="shared" si="56"/>
        <v>0.99539511523951241</v>
      </c>
      <c r="AS69" s="267">
        <f t="shared" si="56"/>
        <v>0.3670510064568378</v>
      </c>
      <c r="AT69" s="268">
        <f t="shared" si="57"/>
        <v>0.36244612169635015</v>
      </c>
      <c r="AU69" s="268">
        <f t="shared" si="58"/>
        <v>4.6048847604875931E-3</v>
      </c>
      <c r="AV69" s="268">
        <f t="shared" si="58"/>
        <v>0.63294899354316225</v>
      </c>
      <c r="AW69" s="283">
        <f t="shared" si="58"/>
        <v>0.63755387830364985</v>
      </c>
    </row>
    <row r="70" spans="1:49" s="74" customFormat="1">
      <c r="L70" s="191"/>
      <c r="R70" s="195"/>
      <c r="T70" s="89"/>
      <c r="U70" s="89"/>
      <c r="X70" s="96"/>
      <c r="Y70" s="264"/>
      <c r="Z70" s="243">
        <f t="shared" si="59"/>
        <v>1.2000000000000004</v>
      </c>
      <c r="AA70" s="243">
        <f t="shared" si="44"/>
        <v>1.2000000000000004</v>
      </c>
      <c r="AB70" s="243">
        <f t="shared" si="45"/>
        <v>2.2045483891165945</v>
      </c>
      <c r="AC70" s="243">
        <f t="shared" si="46"/>
        <v>-0.36742473151943311</v>
      </c>
      <c r="AD70" s="262">
        <f t="shared" si="47"/>
        <v>0.99908866573921562</v>
      </c>
      <c r="AE70" s="262">
        <f t="shared" si="47"/>
        <v>0.30166526006036809</v>
      </c>
      <c r="AF70" s="263">
        <f t="shared" si="48"/>
        <v>0.30075392579958371</v>
      </c>
      <c r="AG70" s="263">
        <f t="shared" si="49"/>
        <v>9.1133426078437996E-4</v>
      </c>
      <c r="AH70" s="263">
        <f t="shared" si="49"/>
        <v>0.69833473993963191</v>
      </c>
      <c r="AI70" s="263">
        <f t="shared" si="49"/>
        <v>0.69924607420041629</v>
      </c>
      <c r="AJ70" s="243">
        <f t="shared" si="50"/>
        <v>0.2000000000000004</v>
      </c>
      <c r="AK70" s="243">
        <f t="shared" si="51"/>
        <v>2.2000000000000002</v>
      </c>
      <c r="AL70" s="243">
        <f t="shared" si="52"/>
        <v>1.0015462500000003</v>
      </c>
      <c r="AM70" s="260">
        <f t="shared" si="53"/>
        <v>1.3984537500000005</v>
      </c>
    </row>
    <row r="71" spans="1:49" s="74" customFormat="1">
      <c r="L71" s="191"/>
      <c r="R71" s="195"/>
      <c r="T71" s="89"/>
      <c r="U71" s="89"/>
      <c r="X71" s="96"/>
      <c r="Y71" s="265"/>
      <c r="Z71" s="266">
        <f t="shared" si="59"/>
        <v>1.2500000000000004</v>
      </c>
      <c r="AA71" s="266">
        <f t="shared" si="44"/>
        <v>1.2500000000000004</v>
      </c>
      <c r="AB71" s="266">
        <f t="shared" si="45"/>
        <v>2.2964045719964528</v>
      </c>
      <c r="AC71" s="266">
        <f t="shared" si="46"/>
        <v>-0.4592809143992912</v>
      </c>
      <c r="AD71" s="267">
        <f t="shared" si="47"/>
        <v>0.99941809947791327</v>
      </c>
      <c r="AE71" s="267">
        <f t="shared" si="47"/>
        <v>0.25800074234383835</v>
      </c>
      <c r="AF71" s="268">
        <f t="shared" si="48"/>
        <v>0.25741884182175157</v>
      </c>
      <c r="AG71" s="268">
        <f t="shared" si="49"/>
        <v>5.8190052208673126E-4</v>
      </c>
      <c r="AH71" s="268">
        <f t="shared" si="49"/>
        <v>0.74199925765616159</v>
      </c>
      <c r="AI71" s="268">
        <f t="shared" si="49"/>
        <v>0.74258115817824843</v>
      </c>
      <c r="AJ71" s="266">
        <f t="shared" si="50"/>
        <v>0.25000000000000044</v>
      </c>
      <c r="AK71" s="266">
        <f t="shared" si="51"/>
        <v>2.2500000000000004</v>
      </c>
      <c r="AL71" s="266">
        <f t="shared" si="52"/>
        <v>1.0515462500000003</v>
      </c>
      <c r="AM71" s="269">
        <f t="shared" si="53"/>
        <v>1.4484537500000005</v>
      </c>
    </row>
  </sheetData>
  <mergeCells count="6">
    <mergeCell ref="AG13:AH13"/>
    <mergeCell ref="R1:U1"/>
    <mergeCell ref="W1:X1"/>
    <mergeCell ref="J2:K2"/>
    <mergeCell ref="L2:M2"/>
    <mergeCell ref="W2:X2"/>
  </mergeCells>
  <hyperlinks>
    <hyperlink ref="V11" location="Notes!A193" display="Notes!A193"/>
    <hyperlink ref="B7" location="Notes!A189" display="Notes!A189"/>
  </hyperlinks>
  <printOptions horizontalCentered="1"/>
  <pageMargins left="0.5" right="0.5" top="0.45" bottom="0.55000000000000004" header="0.3" footer="0.4"/>
  <pageSetup orientation="landscape" r:id="rId1"/>
  <headerFooter alignWithMargins="0">
    <oddHeader xml:space="preserve">&amp;CSpreadsheet by Agilent Technologies&amp;R </oddHeader>
    <oddFooter>&amp;L&amp;F tab &amp;A page &amp;P of &amp;N&amp;RPrinted &amp;T 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0.12600889677120625</v>
      </c>
      <c r="L5" s="377">
        <f>C106</f>
        <v>0.74738316763855095</v>
      </c>
      <c r="M5" s="377">
        <f>K5</f>
        <v>0.12600889677120625</v>
      </c>
      <c r="N5" s="377">
        <f>0</f>
        <v>0</v>
      </c>
      <c r="O5" s="378">
        <f>0</f>
        <v>0</v>
      </c>
      <c r="P5" s="371"/>
      <c r="Q5" s="376">
        <f>K5</f>
        <v>0.12600889677120625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0.12600889677120625</v>
      </c>
      <c r="M6" s="383">
        <f t="shared" si="0"/>
        <v>0.74738316763855095</v>
      </c>
      <c r="N6" s="383">
        <f t="shared" si="0"/>
        <v>0.12600889677120625</v>
      </c>
      <c r="O6" s="384">
        <f>0</f>
        <v>0</v>
      </c>
      <c r="P6" s="371"/>
      <c r="Q6" s="382">
        <f>L5</f>
        <v>0.74738316763855095</v>
      </c>
      <c r="R6" s="383">
        <f>Q5</f>
        <v>0.12600889677120625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2xCDR'!K23/'M5E 850S4500 32GFC EQ &amp; 2xCDR'!Tb_eff</f>
        <v>1.1201762413218639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0.12600889677120625</v>
      </c>
      <c r="N7" s="389">
        <f t="shared" si="0"/>
        <v>0.74738316763855095</v>
      </c>
      <c r="O7" s="390">
        <f>N6</f>
        <v>0.12600889677120625</v>
      </c>
      <c r="P7" s="371"/>
      <c r="Q7" s="382">
        <f>Q5</f>
        <v>0.12600889677120625</v>
      </c>
      <c r="R7" s="383">
        <f>Q6</f>
        <v>0.74738316763855095</v>
      </c>
      <c r="S7" s="384">
        <f>R6</f>
        <v>0.12600889677120625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0.12600889677120625</v>
      </c>
      <c r="S8" s="384">
        <f>R7</f>
        <v>0.74738316763855095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0.12600889677120625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16.313471966686041</v>
      </c>
      <c r="C12" s="366" t="s">
        <v>229</v>
      </c>
      <c r="E12" s="365"/>
      <c r="F12" s="365"/>
      <c r="J12" s="370"/>
      <c r="K12" s="379">
        <f t="array" ref="K12:M14">MMULT(K5:O7,Q5:S9)</f>
        <v>0.59033808340042737</v>
      </c>
      <c r="L12" s="380">
        <v>0.1883538568390066</v>
      </c>
      <c r="M12" s="381">
        <v>1.5878242065496512E-2</v>
      </c>
      <c r="N12" s="371"/>
      <c r="O12" s="379">
        <f t="shared" ref="O12:Q14" si="1">$B$9^2*K12</f>
        <v>0.29516904170021374</v>
      </c>
      <c r="P12" s="380">
        <f t="shared" si="1"/>
        <v>9.4176928419503328E-2</v>
      </c>
      <c r="Q12" s="381">
        <f t="shared" si="1"/>
        <v>7.9391210327482576E-3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0.1883538568390066</v>
      </c>
      <c r="L13" s="386">
        <v>0.59033808340042737</v>
      </c>
      <c r="M13" s="387">
        <v>0.1883538568390066</v>
      </c>
      <c r="N13" s="371"/>
      <c r="O13" s="385">
        <f t="shared" si="1"/>
        <v>9.4176928419503328E-2</v>
      </c>
      <c r="P13" s="386">
        <f t="shared" si="1"/>
        <v>0.29516904170021374</v>
      </c>
      <c r="Q13" s="387">
        <f t="shared" si="1"/>
        <v>9.4176928419503328E-2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1.2727949707111252</v>
      </c>
      <c r="C14" s="366" t="s">
        <v>236</v>
      </c>
      <c r="E14" s="365"/>
      <c r="F14" s="365"/>
      <c r="J14" s="370"/>
      <c r="K14" s="391">
        <v>1.5878242065496512E-2</v>
      </c>
      <c r="L14" s="392">
        <v>0.1883538568390066</v>
      </c>
      <c r="M14" s="393">
        <v>0.59033808340042737</v>
      </c>
      <c r="N14" s="371"/>
      <c r="O14" s="391">
        <f t="shared" si="1"/>
        <v>7.9391210327482576E-3</v>
      </c>
      <c r="P14" s="392">
        <f t="shared" si="1"/>
        <v>9.4176928419503328E-2</v>
      </c>
      <c r="Q14" s="393">
        <f t="shared" si="1"/>
        <v>0.29516904170021374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1.1573098281396761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3.0559985815523794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2.4559978069190347</v>
      </c>
      <c r="C17" s="366" t="s">
        <v>18</v>
      </c>
      <c r="E17" s="365"/>
      <c r="F17" s="365"/>
      <c r="J17" s="370"/>
      <c r="K17" s="379">
        <f t="shared" ref="K17:M19" si="3">O12+S12</f>
        <v>0.29738193911107402</v>
      </c>
      <c r="L17" s="380">
        <f t="shared" si="3"/>
        <v>9.4176928419503328E-2</v>
      </c>
      <c r="M17" s="381">
        <f t="shared" si="3"/>
        <v>7.9391210327482576E-3</v>
      </c>
      <c r="N17" s="371"/>
      <c r="O17" s="367">
        <f t="array" ref="O17:Q19">MINVERSE(K17:M19)</f>
        <v>3.7626918555187667</v>
      </c>
      <c r="P17" s="368">
        <v>-1.2890639902191647</v>
      </c>
      <c r="Q17" s="369">
        <v>0.30777800884183426</v>
      </c>
      <c r="R17" s="371"/>
      <c r="S17" s="400">
        <f>$B$9^2*M5</f>
        <v>6.3004448385603137E-2</v>
      </c>
      <c r="T17" s="371"/>
      <c r="U17" s="401">
        <f t="array" ref="U17:U19">MMULT(O17:Q19,S17:S19)</f>
        <v>-0.22525465567513428</v>
      </c>
      <c r="V17" s="371"/>
      <c r="W17" s="401">
        <f>U17/$U$18</f>
        <v>-0.16097952608998925</v>
      </c>
      <c r="X17" s="375"/>
    </row>
    <row r="18" spans="1:26" ht="15">
      <c r="A18" s="441" t="s">
        <v>259</v>
      </c>
      <c r="B18" s="365">
        <f ca="1">-10*LOG(1-2*I191)-B17</f>
        <v>-2.2758171095813129E-2</v>
      </c>
      <c r="C18" s="366" t="s">
        <v>18</v>
      </c>
      <c r="E18" s="365"/>
      <c r="F18" s="365"/>
      <c r="J18" s="370"/>
      <c r="K18" s="385">
        <f t="shared" si="3"/>
        <v>9.4176928419503328E-2</v>
      </c>
      <c r="L18" s="386">
        <f t="shared" si="3"/>
        <v>0.29738193911107402</v>
      </c>
      <c r="M18" s="387">
        <f t="shared" si="3"/>
        <v>9.4176928419503328E-2</v>
      </c>
      <c r="N18" s="371"/>
      <c r="O18" s="370">
        <v>-1.2890639902191645</v>
      </c>
      <c r="P18" s="371">
        <v>4.1791380404102672</v>
      </c>
      <c r="Q18" s="375">
        <v>-1.2890639902191643</v>
      </c>
      <c r="R18" s="371"/>
      <c r="S18" s="403">
        <f>$B$9^2*M6</f>
        <v>0.37369158381927553</v>
      </c>
      <c r="T18" s="371"/>
      <c r="U18" s="401">
        <v>1.3992751820452904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-1.2398911944832254</v>
      </c>
      <c r="C19" s="366" t="s">
        <v>18</v>
      </c>
      <c r="E19" s="365"/>
      <c r="F19" s="365"/>
      <c r="J19" s="370"/>
      <c r="K19" s="391">
        <f t="shared" si="3"/>
        <v>7.9391210327482576E-3</v>
      </c>
      <c r="L19" s="392">
        <f t="shared" si="3"/>
        <v>9.4176928419503328E-2</v>
      </c>
      <c r="M19" s="393">
        <f t="shared" si="3"/>
        <v>0.29738193911107402</v>
      </c>
      <c r="N19" s="371"/>
      <c r="O19" s="397">
        <v>0.30777800884183432</v>
      </c>
      <c r="P19" s="398">
        <v>-1.2890639902191645</v>
      </c>
      <c r="Q19" s="399">
        <v>3.7626918555187663</v>
      </c>
      <c r="R19" s="371"/>
      <c r="S19" s="404">
        <f>$B$9^2*M7</f>
        <v>6.3004448385603137E-2</v>
      </c>
      <c r="T19" s="371"/>
      <c r="U19" s="402">
        <v>-0.22525465567513422</v>
      </c>
      <c r="V19" s="371"/>
      <c r="W19" s="402">
        <f>U19/$U$18</f>
        <v>-0.16097952608998919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1.2480153902128821</v>
      </c>
      <c r="C21" s="365"/>
      <c r="E21" s="365"/>
      <c r="F21" s="365"/>
      <c r="J21" s="370"/>
      <c r="K21" s="405" t="s">
        <v>245</v>
      </c>
      <c r="L21" s="406">
        <f>W17</f>
        <v>-0.16097952608998925</v>
      </c>
      <c r="M21" s="406">
        <f>W18</f>
        <v>1</v>
      </c>
      <c r="N21" s="407">
        <f>W19</f>
        <v>-0.16097952608998919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0.80622794855296243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5.3236309804916004E-9</v>
      </c>
      <c r="C26" s="386">
        <f>0.5*SIGN(2*A26+$B$6)*ERF((2.563*(ABS(2*A26+$B$6)))/(2*SQRT(2)*$B$7))-0.5*SIGN(2*A26-$B$6)*ERF((2.563*(ABS(2*A26-$B$6)))/(2*SQRT(2)*$B$7))</f>
        <v>2.9951408588674289E-4</v>
      </c>
      <c r="D26" s="401">
        <f>0.5*SIGN(2*(A26+$B$6)+$B$6)*ERF((2.563*(ABS(2*(A26+$B$6)+$B$6)))/(2*SQRT(2)*$B$7))-0.5*SIGN(2*(A26+$B$6)-$B$6)*ERF((2.563*(ABS(2*(A26+$B$6)-$B$6)))/(2*SQRT(2)*$B$7))</f>
        <v>0.12600889677120625</v>
      </c>
      <c r="E26" s="386">
        <f t="shared" ref="E26:E57" si="4">C26+$B$13*B26+$B$13*D26</f>
        <v>-1.3204072795861457E-2</v>
      </c>
      <c r="F26" s="401">
        <f t="shared" ref="F26:F89" si="5">$B$14*E26</f>
        <v>-1.6806077447476048E-2</v>
      </c>
      <c r="G26" s="403">
        <f>F66</f>
        <v>5.8401451901217614E-2</v>
      </c>
      <c r="H26" s="403">
        <f>1-G26</f>
        <v>0.94159854809878241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5.5511151231257827E-16</v>
      </c>
      <c r="N26" s="386">
        <f>0.5*SIGN(2*L26+$B$6)*ERF((2.563*(ABS(2*L26+$B$6)))/(2*SQRT(2)*$B$7))-0.5*SIGN(2*L26-$B$6)*ERF((2.563*(ABS(2*L26-$B$6)))/(2*SQRT(2)*$B$7))</f>
        <v>5.3236309804916004E-9</v>
      </c>
      <c r="O26" s="401">
        <f>0.5*SIGN(2*(L26+$B$6)+$B$6)*ERF((2.563*(ABS(2*(L26+$B$6)+$B$6)))/(2*SQRT(2)*$B$7))-0.5*SIGN(2*(L26+$B$6)-$B$6)*ERF((2.563*(ABS(2*(L26+$B$6)-$B$6)))/(2*SQRT(2)*$B$7))</f>
        <v>2.9951408588674289E-4</v>
      </c>
      <c r="P26" s="386">
        <f>N26+$B$13*M26+$B$13*O26</f>
        <v>-3.2091729941016554E-5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7.442609084584717E-9</v>
      </c>
      <c r="C27" s="386">
        <f t="shared" ref="C27:C90" si="7">0.5*SIGN(2*A27+$B$6)*ERF((2.563*(ABS(2*A27+$B$6)))/(2*SQRT(2)*$B$7))-0.5*SIGN(2*A27-$B$6)*ERF((2.563*(ABS(2*A27-$B$6)))/(2*SQRT(2)*$B$7))</f>
        <v>3.6927437220790615E-4</v>
      </c>
      <c r="D27" s="401">
        <f t="shared" ref="D27:D90" si="8">0.5*SIGN(2*(A27+$B$6)+$B$6)*ERF((2.563*(ABS(2*(A27+$B$6)+$B$6)))/(2*SQRT(2)*$B$7))-0.5*SIGN(2*(A27+$B$6)-$B$6)*ERF((2.563*(ABS(2*(A27+$B$6)-$B$6)))/(2*SQRT(2)*$B$7))</f>
        <v>0.13818987692631579</v>
      </c>
      <c r="E27" s="386">
        <f t="shared" si="4"/>
        <v>-1.4439672287370756E-2</v>
      </c>
      <c r="F27" s="401">
        <f t="shared" si="5"/>
        <v>-1.8378742266082309E-2</v>
      </c>
      <c r="G27" s="403">
        <f t="shared" ref="G27:G90" si="9">F67</f>
        <v>7.4001644278878537E-2</v>
      </c>
      <c r="H27" s="403">
        <f t="shared" ref="H27:H90" si="10">1-G27</f>
        <v>0.92599835572112144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9.4368957093138306E-16</v>
      </c>
      <c r="N27" s="386">
        <f t="shared" ref="N27:N90" si="12">0.5*SIGN(2*L27+$B$6)*ERF((2.563*(ABS(2*L27+$B$6)))/(2*SQRT(2)*$B$7))-0.5*SIGN(2*L27-$B$6)*ERF((2.563*(ABS(2*L27-$B$6)))/(2*SQRT(2)*$B$7))</f>
        <v>7.442609084584717E-9</v>
      </c>
      <c r="O27" s="401">
        <f t="shared" ref="O27:O90" si="13">0.5*SIGN(2*(L27+$B$6)+$B$6)*ERF((2.563*(ABS(2*(L27+$B$6)+$B$6)))/(2*SQRT(2)*$B$7))-0.5*SIGN(2*(L27+$B$6)-$B$6)*ERF((2.563*(ABS(2*(L27+$B$6)-$B$6)))/(2*SQRT(2)*$B$7))</f>
        <v>3.6927437220790615E-4</v>
      </c>
      <c r="P27" s="386">
        <f t="shared" ref="P27:P90" si="14">N27+$B$13*M27+$B$13*O27</f>
        <v>-3.9565385067584242E-5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1.0371920211582619E-8</v>
      </c>
      <c r="C28" s="386">
        <f t="shared" si="7"/>
        <v>4.5388434472332095E-4</v>
      </c>
      <c r="D28" s="401">
        <f t="shared" si="8"/>
        <v>0.15114154543671271</v>
      </c>
      <c r="E28" s="386">
        <f t="shared" si="4"/>
        <v>-1.5743012036203801E-2</v>
      </c>
      <c r="F28" s="401">
        <f t="shared" si="5"/>
        <v>-2.0037626543524908E-2</v>
      </c>
      <c r="G28" s="403">
        <f t="shared" si="9"/>
        <v>9.0791788776870108E-2</v>
      </c>
      <c r="H28" s="403">
        <f t="shared" si="10"/>
        <v>0.90920821122312989</v>
      </c>
      <c r="I28" s="403"/>
      <c r="J28" s="375"/>
      <c r="L28" s="385">
        <v>-2.95</v>
      </c>
      <c r="M28" s="401">
        <f t="shared" si="11"/>
        <v>1.4432899320127035E-15</v>
      </c>
      <c r="N28" s="386">
        <f t="shared" si="12"/>
        <v>1.0371920211582619E-8</v>
      </c>
      <c r="O28" s="401">
        <f t="shared" si="13"/>
        <v>4.5388434472332095E-4</v>
      </c>
      <c r="P28" s="386">
        <f t="shared" si="14"/>
        <v>-4.8629577967164835E-5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1.4408224391360136E-8</v>
      </c>
      <c r="C29" s="386">
        <f t="shared" si="7"/>
        <v>5.5616982756745426E-4</v>
      </c>
      <c r="D29" s="401">
        <f t="shared" si="8"/>
        <v>0.16486614391087973</v>
      </c>
      <c r="E29" s="386">
        <f t="shared" si="4"/>
        <v>-1.7111506469195476E-2</v>
      </c>
      <c r="F29" s="401">
        <f t="shared" si="5"/>
        <v>-2.1779439375282886E-2</v>
      </c>
      <c r="G29" s="403">
        <f t="shared" si="9"/>
        <v>0.10877260177448811</v>
      </c>
      <c r="H29" s="403">
        <f t="shared" si="10"/>
        <v>0.89122739822551189</v>
      </c>
      <c r="I29" s="403"/>
      <c r="J29" s="375"/>
      <c r="L29" s="385">
        <v>-2.9249999999999998</v>
      </c>
      <c r="M29" s="401">
        <f t="shared" si="11"/>
        <v>2.3314683517128287E-15</v>
      </c>
      <c r="N29" s="386">
        <f t="shared" si="12"/>
        <v>1.4408224391360136E-8</v>
      </c>
      <c r="O29" s="401">
        <f t="shared" si="13"/>
        <v>5.5616982756745426E-4</v>
      </c>
      <c r="P29" s="386">
        <f t="shared" si="14"/>
        <v>-5.9586837899815803E-5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1.9951694352204896E-8</v>
      </c>
      <c r="C30" s="386">
        <f t="shared" si="7"/>
        <v>6.7941943802923843E-4</v>
      </c>
      <c r="D30" s="401">
        <f t="shared" si="8"/>
        <v>0.17936043805454172</v>
      </c>
      <c r="E30" s="386">
        <f t="shared" si="4"/>
        <v>-1.8541520412827469E-2</v>
      </c>
      <c r="F30" s="401">
        <f t="shared" si="5"/>
        <v>-2.3599553930784469E-2</v>
      </c>
      <c r="G30" s="403">
        <f t="shared" si="9"/>
        <v>0.12793661298246936</v>
      </c>
      <c r="H30" s="403">
        <f t="shared" si="10"/>
        <v>0.87206338701753061</v>
      </c>
      <c r="I30" s="403"/>
      <c r="J30" s="375"/>
      <c r="L30" s="385">
        <v>-2.9</v>
      </c>
      <c r="M30" s="401">
        <f t="shared" si="11"/>
        <v>3.6637359812630166E-15</v>
      </c>
      <c r="N30" s="386">
        <f t="shared" si="12"/>
        <v>1.9951694352204896E-8</v>
      </c>
      <c r="O30" s="401">
        <f t="shared" si="13"/>
        <v>6.7941943802923843E-4</v>
      </c>
      <c r="P30" s="386">
        <f t="shared" si="14"/>
        <v>-7.2789185264247869E-5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2.7540246194668327E-8</v>
      </c>
      <c r="C31" s="386">
        <f t="shared" si="7"/>
        <v>8.2744481647478718E-4</v>
      </c>
      <c r="D31" s="401">
        <f t="shared" si="8"/>
        <v>0.19461536177040789</v>
      </c>
      <c r="E31" s="386">
        <f t="shared" si="4"/>
        <v>-2.0028270727366466E-2</v>
      </c>
      <c r="F31" s="401">
        <f t="shared" si="5"/>
        <v>-2.5491882253832889E-2</v>
      </c>
      <c r="G31" s="403">
        <f t="shared" si="9"/>
        <v>0.14826772474781086</v>
      </c>
      <c r="H31" s="403">
        <f t="shared" si="10"/>
        <v>0.8517322752521892</v>
      </c>
      <c r="I31" s="403"/>
      <c r="J31" s="375"/>
      <c r="L31" s="385">
        <v>-2.875</v>
      </c>
      <c r="M31" s="401">
        <f t="shared" si="11"/>
        <v>5.7176485768195562E-15</v>
      </c>
      <c r="N31" s="386">
        <f t="shared" si="12"/>
        <v>2.7540246194668327E-8</v>
      </c>
      <c r="O31" s="401">
        <f t="shared" si="13"/>
        <v>8.2744481647478718E-4</v>
      </c>
      <c r="P31" s="386">
        <f t="shared" si="14"/>
        <v>-8.8644551831770397E-5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3.7894421434092607E-8</v>
      </c>
      <c r="C32" s="386">
        <f t="shared" si="7"/>
        <v>1.0046456771958812E-3</v>
      </c>
      <c r="D32" s="401">
        <f t="shared" si="8"/>
        <v>0.21061571078957203</v>
      </c>
      <c r="E32" s="386">
        <f t="shared" si="4"/>
        <v>-2.1565728429216363E-2</v>
      </c>
      <c r="F32" s="401">
        <f t="shared" si="5"/>
        <v>-2.7448750684428522E-2</v>
      </c>
      <c r="G32" s="403">
        <f t="shared" si="9"/>
        <v>0.16974084190138822</v>
      </c>
      <c r="H32" s="403">
        <f t="shared" si="10"/>
        <v>0.83025915809861184</v>
      </c>
      <c r="I32" s="403"/>
      <c r="J32" s="375"/>
      <c r="L32" s="385">
        <v>-2.85</v>
      </c>
      <c r="M32" s="401">
        <f t="shared" si="11"/>
        <v>8.9372953482325102E-15</v>
      </c>
      <c r="N32" s="386">
        <f t="shared" si="12"/>
        <v>3.7894421434092607E-8</v>
      </c>
      <c r="O32" s="401">
        <f t="shared" si="13"/>
        <v>1.0046456771958812E-3</v>
      </c>
      <c r="P32" s="386">
        <f t="shared" si="14"/>
        <v>-1.076237069573137E-4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5.1976005721598995E-8</v>
      </c>
      <c r="C33" s="386">
        <f t="shared" si="7"/>
        <v>1.2160794906799777E-3</v>
      </c>
      <c r="D33" s="401">
        <f t="shared" si="8"/>
        <v>0.22733989307371483</v>
      </c>
      <c r="E33" s="386">
        <f t="shared" si="4"/>
        <v>-2.3146522267093309E-2</v>
      </c>
      <c r="F33" s="401">
        <f t="shared" si="5"/>
        <v>-2.9460777131009436E-2</v>
      </c>
      <c r="G33" s="403">
        <f t="shared" si="9"/>
        <v>0.1923215813288647</v>
      </c>
      <c r="H33" s="403">
        <f t="shared" si="10"/>
        <v>0.80767841867113532</v>
      </c>
      <c r="I33" s="403"/>
      <c r="J33" s="375"/>
      <c r="L33" s="385">
        <v>-2.8250000000000002</v>
      </c>
      <c r="M33" s="401">
        <f t="shared" si="11"/>
        <v>1.3933298959045715E-14</v>
      </c>
      <c r="N33" s="386">
        <f t="shared" si="12"/>
        <v>5.1976005721598995E-8</v>
      </c>
      <c r="O33" s="401">
        <f t="shared" si="13"/>
        <v>1.2160794906799777E-3</v>
      </c>
      <c r="P33" s="386">
        <f t="shared" si="14"/>
        <v>-1.3026766637429195E-4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7.1064291340405816E-8</v>
      </c>
      <c r="C34" s="386">
        <f t="shared" si="7"/>
        <v>1.4675354698851506E-3</v>
      </c>
      <c r="D34" s="401">
        <f t="shared" si="8"/>
        <v>0.24475974250961763</v>
      </c>
      <c r="E34" s="386">
        <f t="shared" si="4"/>
        <v>-2.476184477872816E-2</v>
      </c>
      <c r="F34" s="401">
        <f t="shared" si="5"/>
        <v>-3.1516751499894739E-2</v>
      </c>
      <c r="G34" s="403">
        <f t="shared" si="9"/>
        <v>0.21596606951645925</v>
      </c>
      <c r="H34" s="403">
        <f t="shared" si="10"/>
        <v>0.78403393048354075</v>
      </c>
      <c r="I34" s="403"/>
      <c r="J34" s="375"/>
      <c r="L34" s="385">
        <v>-2.8</v>
      </c>
      <c r="M34" s="401">
        <f t="shared" si="11"/>
        <v>2.170486013142181E-14</v>
      </c>
      <c r="N34" s="386">
        <f t="shared" si="12"/>
        <v>7.1064291340405816E-8</v>
      </c>
      <c r="O34" s="401">
        <f t="shared" si="13"/>
        <v>1.4675354698851506E-3</v>
      </c>
      <c r="P34" s="386">
        <f t="shared" si="14"/>
        <v>-1.5719554457903657E-4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9.6854908426813324E-8</v>
      </c>
      <c r="C35" s="386">
        <f t="shared" si="7"/>
        <v>1.7656123758502673E-3</v>
      </c>
      <c r="D35" s="401">
        <f t="shared" si="8"/>
        <v>0.26284040152966531</v>
      </c>
      <c r="E35" s="386">
        <f t="shared" si="4"/>
        <v>-2.6401361917020017E-2</v>
      </c>
      <c r="F35" s="401">
        <f t="shared" si="5"/>
        <v>-3.3603520667907311E-2</v>
      </c>
      <c r="G35" s="403">
        <f t="shared" si="9"/>
        <v>0.24062083516864693</v>
      </c>
      <c r="H35" s="403">
        <f t="shared" si="10"/>
        <v>0.75937916483135304</v>
      </c>
      <c r="I35" s="403"/>
      <c r="J35" s="375"/>
      <c r="L35" s="385">
        <v>-2.7749999999999999</v>
      </c>
      <c r="M35" s="401">
        <f t="shared" si="11"/>
        <v>3.3584246494910985E-14</v>
      </c>
      <c r="N35" s="386">
        <f t="shared" si="12"/>
        <v>9.6854908426813324E-8</v>
      </c>
      <c r="O35" s="401">
        <f t="shared" si="13"/>
        <v>1.7656123758502673E-3</v>
      </c>
      <c r="P35" s="386">
        <f t="shared" si="14"/>
        <v>-1.8911279394077379E-4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1.3158740003182956E-7</v>
      </c>
      <c r="C36" s="386">
        <f t="shared" si="7"/>
        <v>2.1177994820309465E-3</v>
      </c>
      <c r="D36" s="401">
        <f t="shared" si="8"/>
        <v>0.28154027725165454</v>
      </c>
      <c r="E36" s="386">
        <f t="shared" si="4"/>
        <v>-2.8053127399148888E-2</v>
      </c>
      <c r="F36" s="401">
        <f t="shared" si="5"/>
        <v>-3.5705879466355173E-2</v>
      </c>
      <c r="G36" s="403">
        <f t="shared" si="9"/>
        <v>0.26622280263621523</v>
      </c>
      <c r="H36" s="403">
        <f t="shared" si="10"/>
        <v>0.73377719736378477</v>
      </c>
      <c r="I36" s="403"/>
      <c r="J36" s="375"/>
      <c r="L36" s="385">
        <v>-2.75</v>
      </c>
      <c r="M36" s="401">
        <f t="shared" si="11"/>
        <v>5.184741524999481E-14</v>
      </c>
      <c r="N36" s="386">
        <f t="shared" si="12"/>
        <v>1.3158740003182956E-7</v>
      </c>
      <c r="O36" s="401">
        <f t="shared" si="13"/>
        <v>2.1177994820309465E-3</v>
      </c>
      <c r="P36" s="386">
        <f t="shared" si="14"/>
        <v>-2.2681975356874282E-4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1.7820925457545655E-7</v>
      </c>
      <c r="C37" s="386">
        <f t="shared" si="7"/>
        <v>2.5325598434942642E-3</v>
      </c>
      <c r="D37" s="401">
        <f t="shared" si="8"/>
        <v>0.3008110745613316</v>
      </c>
      <c r="E37" s="386">
        <f t="shared" si="4"/>
        <v>-2.9703503000208242E-2</v>
      </c>
      <c r="F37" s="401">
        <f t="shared" si="5"/>
        <v>-3.7806469231167872E-2</v>
      </c>
      <c r="G37" s="403">
        <f t="shared" si="9"/>
        <v>0.29269939035908893</v>
      </c>
      <c r="H37" s="403">
        <f t="shared" si="10"/>
        <v>0.70730060964091113</v>
      </c>
      <c r="I37" s="403"/>
      <c r="J37" s="375"/>
      <c r="L37" s="385">
        <v>-2.7250000000000001</v>
      </c>
      <c r="M37" s="401">
        <f t="shared" si="11"/>
        <v>7.9825035470548755E-14</v>
      </c>
      <c r="N37" s="386">
        <f t="shared" si="12"/>
        <v>1.7820925457545655E-7</v>
      </c>
      <c r="O37" s="401">
        <f t="shared" si="13"/>
        <v>2.5325598434942642E-3</v>
      </c>
      <c r="P37" s="386">
        <f t="shared" si="14"/>
        <v>-2.7122040871918211E-4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2.4058597680731708E-7</v>
      </c>
      <c r="C38" s="386">
        <f t="shared" si="7"/>
        <v>3.0194148087168138E-3</v>
      </c>
      <c r="D38" s="401">
        <f t="shared" si="8"/>
        <v>0.32059790828926671</v>
      </c>
      <c r="E38" s="386">
        <f t="shared" si="4"/>
        <v>-3.1337086085213836E-2</v>
      </c>
      <c r="F38" s="401">
        <f t="shared" si="5"/>
        <v>-3.9885685566001756E-2</v>
      </c>
      <c r="G38" s="403">
        <f t="shared" si="9"/>
        <v>0.31996871685449807</v>
      </c>
      <c r="H38" s="403">
        <f t="shared" si="10"/>
        <v>0.68003128314550199</v>
      </c>
      <c r="I38" s="403"/>
      <c r="J38" s="375"/>
      <c r="L38" s="385">
        <v>-2.7</v>
      </c>
      <c r="M38" s="401">
        <f t="shared" si="11"/>
        <v>1.2240208846492351E-13</v>
      </c>
      <c r="N38" s="386">
        <f t="shared" si="12"/>
        <v>2.4058597680731708E-7</v>
      </c>
      <c r="O38" s="401">
        <f t="shared" si="13"/>
        <v>3.0194148087168138E-3</v>
      </c>
      <c r="P38" s="386">
        <f t="shared" si="14"/>
        <v>-3.2333123732588941E-4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3.2376904807174256E-7</v>
      </c>
      <c r="C39" s="386">
        <f t="shared" si="7"/>
        <v>3.5890284912702963E-3</v>
      </c>
      <c r="D39" s="401">
        <f t="shared" si="8"/>
        <v>0.34083949529144253</v>
      </c>
      <c r="E39" s="386">
        <f t="shared" si="4"/>
        <v>-3.2936645750210498E-2</v>
      </c>
      <c r="F39" s="401">
        <f t="shared" si="5"/>
        <v>-4.1921597062961877E-2</v>
      </c>
      <c r="G39" s="403">
        <f t="shared" si="9"/>
        <v>0.34793991500848176</v>
      </c>
      <c r="H39" s="403">
        <f t="shared" si="10"/>
        <v>0.65206008499151824</v>
      </c>
      <c r="I39" s="403"/>
      <c r="J39" s="375"/>
      <c r="L39" s="385">
        <v>-2.6749999999999998</v>
      </c>
      <c r="M39" s="401">
        <f t="shared" si="11"/>
        <v>1.8718360195180139E-13</v>
      </c>
      <c r="N39" s="386">
        <f t="shared" si="12"/>
        <v>3.2376904807174256E-7</v>
      </c>
      <c r="O39" s="401">
        <f t="shared" si="13"/>
        <v>3.5890284912702963E-3</v>
      </c>
      <c r="P39" s="386">
        <f t="shared" si="14"/>
        <v>-3.8428999434294691E-4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4.343363597669736E-7</v>
      </c>
      <c r="C40" s="386">
        <f t="shared" si="7"/>
        <v>4.2532906901538436E-3</v>
      </c>
      <c r="D40" s="401">
        <f t="shared" si="8"/>
        <v>0.3614684258645931</v>
      </c>
      <c r="E40" s="386">
        <f t="shared" si="4"/>
        <v>-3.4483069024308331E-2</v>
      </c>
      <c r="F40" s="401">
        <f t="shared" si="5"/>
        <v>-4.3889876828824233E-2</v>
      </c>
      <c r="G40" s="403">
        <f t="shared" si="9"/>
        <v>0.37651355360277938</v>
      </c>
      <c r="H40" s="403">
        <f t="shared" si="10"/>
        <v>0.62348644639722062</v>
      </c>
      <c r="I40" s="403"/>
      <c r="J40" s="375"/>
      <c r="L40" s="385">
        <v>-2.65</v>
      </c>
      <c r="M40" s="401">
        <f t="shared" si="11"/>
        <v>2.8532731732866523E-13</v>
      </c>
      <c r="N40" s="386">
        <f t="shared" si="12"/>
        <v>4.343363597669736E-7</v>
      </c>
      <c r="O40" s="401">
        <f t="shared" si="13"/>
        <v>4.2532906901538436E-3</v>
      </c>
      <c r="P40" s="386">
        <f t="shared" si="14"/>
        <v>-4.5536425736537677E-4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5.8082297560435592E-7</v>
      </c>
      <c r="C41" s="386">
        <f t="shared" si="7"/>
        <v>5.0253965159023917E-3</v>
      </c>
      <c r="D41" s="401">
        <f t="shared" si="8"/>
        <v>0.38241151254885003</v>
      </c>
      <c r="E41" s="386">
        <f t="shared" si="4"/>
        <v>-3.5955318668737142E-2</v>
      </c>
      <c r="F41" s="401">
        <f t="shared" si="5"/>
        <v>-4.5763748771884466E-2</v>
      </c>
      <c r="G41" s="403">
        <f t="shared" si="9"/>
        <v>0.40558216317794471</v>
      </c>
      <c r="H41" s="403">
        <f t="shared" si="10"/>
        <v>0.59441783682205529</v>
      </c>
      <c r="I41" s="403"/>
      <c r="J41" s="375"/>
      <c r="L41" s="385">
        <v>-2.625</v>
      </c>
      <c r="M41" s="401">
        <f t="shared" si="11"/>
        <v>4.3354209111612363E-13</v>
      </c>
      <c r="N41" s="386">
        <f t="shared" si="12"/>
        <v>5.8082297560435592E-7</v>
      </c>
      <c r="O41" s="401">
        <f t="shared" si="13"/>
        <v>5.0253965159023917E-3</v>
      </c>
      <c r="P41" s="386">
        <f t="shared" si="14"/>
        <v>-5.3795952889972064E-4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7.7426397931956714E-7</v>
      </c>
      <c r="C42" s="386">
        <f t="shared" si="7"/>
        <v>5.9199207507911744E-3</v>
      </c>
      <c r="D42" s="401">
        <f t="shared" si="8"/>
        <v>0.40359021302804926</v>
      </c>
      <c r="E42" s="386">
        <f t="shared" si="4"/>
        <v>-3.7330404194399612E-2</v>
      </c>
      <c r="F42" s="401">
        <f t="shared" si="5"/>
        <v>-4.7513950713245323E-2</v>
      </c>
      <c r="G42" s="403">
        <f t="shared" si="9"/>
        <v>0.43503086154604259</v>
      </c>
      <c r="H42" s="403">
        <f t="shared" si="10"/>
        <v>0.56496913845395746</v>
      </c>
      <c r="I42" s="403"/>
      <c r="J42" s="375"/>
      <c r="L42" s="385">
        <v>-2.6</v>
      </c>
      <c r="M42" s="401">
        <f t="shared" si="11"/>
        <v>6.5664140791454884E-13</v>
      </c>
      <c r="N42" s="386">
        <f t="shared" si="12"/>
        <v>7.7426397931956714E-7</v>
      </c>
      <c r="O42" s="401">
        <f t="shared" si="13"/>
        <v>5.9199207507911744E-3</v>
      </c>
      <c r="P42" s="386">
        <f t="shared" si="14"/>
        <v>-6.3362666223520177E-4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1.0288757766874213E-6</v>
      </c>
      <c r="C43" s="386">
        <f t="shared" si="7"/>
        <v>6.9528847523017134E-3</v>
      </c>
      <c r="D43" s="401">
        <f t="shared" si="8"/>
        <v>0.42492112256757147</v>
      </c>
      <c r="E43" s="386">
        <f t="shared" si="4"/>
        <v>-3.8583367802903369E-2</v>
      </c>
      <c r="F43" s="401">
        <f t="shared" si="5"/>
        <v>-4.9108716492632966E-2</v>
      </c>
      <c r="G43" s="403">
        <f t="shared" si="9"/>
        <v>0.46473807257077121</v>
      </c>
      <c r="H43" s="403">
        <f t="shared" si="10"/>
        <v>0.53526192742922873</v>
      </c>
      <c r="I43" s="403"/>
      <c r="J43" s="375"/>
      <c r="L43" s="385">
        <v>-2.5750000000000002</v>
      </c>
      <c r="M43" s="401">
        <f t="shared" si="11"/>
        <v>9.9131813868780227E-13</v>
      </c>
      <c r="N43" s="386">
        <f t="shared" si="12"/>
        <v>1.0288757766874213E-6</v>
      </c>
      <c r="O43" s="401">
        <f t="shared" si="13"/>
        <v>6.9528847523017134E-3</v>
      </c>
      <c r="P43" s="386">
        <f t="shared" si="14"/>
        <v>-7.440683497686308E-4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1.3629076442422949E-6</v>
      </c>
      <c r="C44" s="386">
        <f t="shared" si="7"/>
        <v>8.1418135071805731E-3</v>
      </c>
      <c r="D44" s="401">
        <f t="shared" si="8"/>
        <v>0.44631653026412921</v>
      </c>
      <c r="E44" s="386">
        <f t="shared" si="4"/>
        <v>-3.9687287033572292E-2</v>
      </c>
      <c r="F44" s="401">
        <f t="shared" si="5"/>
        <v>-5.0513779337499669E-2</v>
      </c>
      <c r="G44" s="403">
        <f t="shared" si="9"/>
        <v>0.49457633027479109</v>
      </c>
      <c r="H44" s="403">
        <f t="shared" si="10"/>
        <v>0.50542366972520891</v>
      </c>
      <c r="I44" s="403"/>
      <c r="J44" s="375"/>
      <c r="L44" s="385">
        <v>-2.5499999999999998</v>
      </c>
      <c r="M44" s="401">
        <f t="shared" si="11"/>
        <v>1.4917511670375916E-12</v>
      </c>
      <c r="N44" s="386">
        <f t="shared" si="12"/>
        <v>1.3629076442422949E-6</v>
      </c>
      <c r="O44" s="401">
        <f t="shared" si="13"/>
        <v>8.1418135071805731E-3</v>
      </c>
      <c r="P44" s="386">
        <f t="shared" si="14"/>
        <v>-8.7114438558335617E-4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1.799701652871466E-6</v>
      </c>
      <c r="C45" s="386">
        <f t="shared" si="7"/>
        <v>9.5057802672633418E-3</v>
      </c>
      <c r="D45" s="401">
        <f t="shared" si="8"/>
        <v>0.46768503235125425</v>
      </c>
      <c r="E45" s="386">
        <f t="shared" si="4"/>
        <v>-4.0613295965325813E-2</v>
      </c>
      <c r="F45" s="401">
        <f t="shared" si="5"/>
        <v>-5.1692398848669129E-2</v>
      </c>
      <c r="G45" s="403">
        <f t="shared" si="9"/>
        <v>0.52441315895448237</v>
      </c>
      <c r="H45" s="403">
        <f t="shared" si="10"/>
        <v>0.47558684104551763</v>
      </c>
      <c r="I45" s="403"/>
      <c r="J45" s="375"/>
      <c r="L45" s="385">
        <v>-2.5249999999999999</v>
      </c>
      <c r="M45" s="401">
        <f t="shared" si="11"/>
        <v>2.2375989949807717E-12</v>
      </c>
      <c r="N45" s="386">
        <f t="shared" si="12"/>
        <v>1.799701652871466E-6</v>
      </c>
      <c r="O45" s="401">
        <f t="shared" si="13"/>
        <v>9.5057802672633418E-3</v>
      </c>
      <c r="P45" s="386">
        <f t="shared" si="14"/>
        <v>-1.0168753888689509E-3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2.3690064380743614E-6</v>
      </c>
      <c r="C46" s="386">
        <f t="shared" si="7"/>
        <v>1.1065436056624134E-2</v>
      </c>
      <c r="D46" s="401">
        <f t="shared" si="8"/>
        <v>0.48893219493359219</v>
      </c>
      <c r="E46" s="386">
        <f t="shared" si="4"/>
        <v>-4.1330626871412271E-2</v>
      </c>
      <c r="F46" s="401">
        <f t="shared" si="5"/>
        <v>-5.260541401827163E-2</v>
      </c>
      <c r="G46" s="403">
        <f t="shared" si="9"/>
        <v>0.55411201881636063</v>
      </c>
      <c r="H46" s="403">
        <f t="shared" si="10"/>
        <v>0.44588798118363937</v>
      </c>
      <c r="I46" s="403"/>
      <c r="J46" s="375"/>
      <c r="L46" s="385">
        <v>-2.5</v>
      </c>
      <c r="M46" s="401">
        <f t="shared" si="11"/>
        <v>3.345601573556678E-12</v>
      </c>
      <c r="N46" s="386">
        <f t="shared" si="12"/>
        <v>2.3690064380743614E-6</v>
      </c>
      <c r="O46" s="401">
        <f t="shared" si="13"/>
        <v>1.1065436056624134E-2</v>
      </c>
      <c r="P46" s="386">
        <f t="shared" si="14"/>
        <v>-1.1834446522490836E-3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3.1085987439727347E-6</v>
      </c>
      <c r="C47" s="386">
        <f t="shared" si="7"/>
        <v>1.2843021241700725E-2</v>
      </c>
      <c r="D47" s="401">
        <f t="shared" si="8"/>
        <v>0.50996125783216095</v>
      </c>
      <c r="E47" s="386">
        <f t="shared" si="4"/>
        <v>-4.1806674249754108E-2</v>
      </c>
      <c r="F47" s="401">
        <f t="shared" si="5"/>
        <v>-5.3211324727245331E-2</v>
      </c>
      <c r="G47" s="403">
        <f t="shared" si="9"/>
        <v>0.58353330572448658</v>
      </c>
      <c r="H47" s="403">
        <f t="shared" si="10"/>
        <v>0.41646669427551342</v>
      </c>
      <c r="I47" s="403"/>
      <c r="J47" s="375"/>
      <c r="L47" s="385">
        <v>-2.4750000000000001</v>
      </c>
      <c r="M47" s="401">
        <f t="shared" si="11"/>
        <v>4.9862891593477343E-12</v>
      </c>
      <c r="N47" s="386">
        <f t="shared" si="12"/>
        <v>3.1085987439727347E-6</v>
      </c>
      <c r="O47" s="401">
        <f t="shared" si="13"/>
        <v>1.2843021241700725E-2</v>
      </c>
      <c r="P47" s="386">
        <f t="shared" si="14"/>
        <v>-1.3731977601373316E-3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4.0662763264864843E-6</v>
      </c>
      <c r="C48" s="386">
        <f t="shared" si="7"/>
        <v>1.4862356310992531E-2</v>
      </c>
      <c r="D48" s="401">
        <f t="shared" si="8"/>
        <v>0.53067387072482741</v>
      </c>
      <c r="E48" s="386">
        <f t="shared" si="4"/>
        <v>-4.2007083144393248E-2</v>
      </c>
      <c r="F48" s="401">
        <f t="shared" si="5"/>
        <v>-5.3466404160427805E-2</v>
      </c>
      <c r="G48" s="403">
        <f t="shared" si="9"/>
        <v>0.61253539298356574</v>
      </c>
      <c r="H48" s="403">
        <f t="shared" si="10"/>
        <v>0.38746460701643426</v>
      </c>
      <c r="I48" s="403"/>
      <c r="J48" s="375"/>
      <c r="L48" s="385">
        <v>-2.4500000000000002</v>
      </c>
      <c r="M48" s="401">
        <f t="shared" si="11"/>
        <v>7.407741087206432E-12</v>
      </c>
      <c r="N48" s="386">
        <f t="shared" si="12"/>
        <v>4.0662763264864843E-6</v>
      </c>
      <c r="O48" s="401">
        <f t="shared" si="13"/>
        <v>1.4862356310992531E-2</v>
      </c>
      <c r="P48" s="386">
        <f t="shared" si="14"/>
        <v>-1.5886396077543824E-3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5.3022967389515507E-6</v>
      </c>
      <c r="C49" s="386">
        <f t="shared" si="7"/>
        <v>1.7148809027593304E-2</v>
      </c>
      <c r="D49" s="401">
        <f t="shared" si="8"/>
        <v>0.55097085246805699</v>
      </c>
      <c r="E49" s="386">
        <f t="shared" si="4"/>
        <v>-4.1895863626076293E-2</v>
      </c>
      <c r="F49" s="401">
        <f t="shared" si="5"/>
        <v>-5.3324844516869072E-2</v>
      </c>
      <c r="G49" s="403">
        <f t="shared" si="9"/>
        <v>0.6409757026878784</v>
      </c>
      <c r="H49" s="403">
        <f t="shared" si="10"/>
        <v>0.3590242973121216</v>
      </c>
      <c r="I49" s="403"/>
      <c r="J49" s="375"/>
      <c r="L49" s="385">
        <v>-2.4249999999999998</v>
      </c>
      <c r="M49" s="401">
        <f t="shared" si="11"/>
        <v>1.0969780639413784E-11</v>
      </c>
      <c r="N49" s="386">
        <f t="shared" si="12"/>
        <v>5.3022967389515507E-6</v>
      </c>
      <c r="O49" s="401">
        <f t="shared" si="13"/>
        <v>1.7148809027593304E-2</v>
      </c>
      <c r="P49" s="386">
        <f t="shared" si="14"/>
        <v>-1.8324284422882018E-3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6.8923488085181894E-6</v>
      </c>
      <c r="C50" s="386">
        <f t="shared" si="7"/>
        <v>1.9729235204380191E-2</v>
      </c>
      <c r="D50" s="401">
        <f t="shared" si="8"/>
        <v>0.57075296438714218</v>
      </c>
      <c r="E50" s="386">
        <f t="shared" si="4"/>
        <v>-4.1435533204183271E-2</v>
      </c>
      <c r="F50" s="401">
        <f t="shared" si="5"/>
        <v>-5.2738938271018304E-2</v>
      </c>
      <c r="G50" s="403">
        <f t="shared" si="9"/>
        <v>0.6687117940420283</v>
      </c>
      <c r="H50" s="403">
        <f t="shared" si="10"/>
        <v>0.3312882059579717</v>
      </c>
      <c r="I50" s="403"/>
      <c r="J50" s="375"/>
      <c r="L50" s="385">
        <v>-2.4</v>
      </c>
      <c r="M50" s="401">
        <f t="shared" si="11"/>
        <v>1.6192713836460371E-11</v>
      </c>
      <c r="N50" s="386">
        <f t="shared" si="12"/>
        <v>6.8923488085181894E-6</v>
      </c>
      <c r="O50" s="401">
        <f t="shared" si="13"/>
        <v>1.9729235204380191E-2</v>
      </c>
      <c r="P50" s="386">
        <f t="shared" si="14"/>
        <v>-2.107366544669836E-3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8.9311572767369896E-6</v>
      </c>
      <c r="C51" s="386">
        <f t="shared" si="7"/>
        <v>2.2631890515295905E-2</v>
      </c>
      <c r="D51" s="401">
        <f t="shared" si="8"/>
        <v>0.58992168841544002</v>
      </c>
      <c r="E51" s="386">
        <f t="shared" si="4"/>
        <v>-4.0587288790053445E-2</v>
      </c>
      <c r="F51" s="401">
        <f t="shared" si="5"/>
        <v>-5.1659297046780059E-2</v>
      </c>
      <c r="G51" s="403">
        <f t="shared" si="9"/>
        <v>0.6956024561966645</v>
      </c>
      <c r="H51" s="403">
        <f t="shared" si="10"/>
        <v>0.3043975438033355</v>
      </c>
      <c r="I51" s="403"/>
      <c r="J51" s="375"/>
      <c r="L51" s="385">
        <v>-2.375</v>
      </c>
      <c r="M51" s="401">
        <f t="shared" si="11"/>
        <v>2.3825774686514478E-11</v>
      </c>
      <c r="N51" s="386">
        <f t="shared" si="12"/>
        <v>8.9311572767369896E-6</v>
      </c>
      <c r="O51" s="401">
        <f t="shared" si="13"/>
        <v>2.2631890515295905E-2</v>
      </c>
      <c r="P51" s="386">
        <f t="shared" si="14"/>
        <v>-2.4163871743061714E-3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1.1536836119208083E-5</v>
      </c>
      <c r="C52" s="386">
        <f t="shared" si="7"/>
        <v>2.5886311002545792E-2</v>
      </c>
      <c r="D52" s="401">
        <f t="shared" si="8"/>
        <v>0.60838000123499802</v>
      </c>
      <c r="E52" s="386">
        <f t="shared" si="4"/>
        <v>-3.9311209616121265E-2</v>
      </c>
      <c r="F52" s="401">
        <f t="shared" si="5"/>
        <v>-5.0035109891969971E-2</v>
      </c>
      <c r="G52" s="403">
        <f t="shared" si="9"/>
        <v>0.72150879352262098</v>
      </c>
      <c r="H52" s="403">
        <f t="shared" si="10"/>
        <v>0.27849120647737902</v>
      </c>
      <c r="I52" s="403"/>
      <c r="J52" s="375"/>
      <c r="L52" s="385">
        <v>-2.35</v>
      </c>
      <c r="M52" s="401">
        <f t="shared" si="11"/>
        <v>3.4944880322740346E-11</v>
      </c>
      <c r="N52" s="386">
        <f t="shared" si="12"/>
        <v>1.1536836119208083E-5</v>
      </c>
      <c r="O52" s="401">
        <f t="shared" si="13"/>
        <v>2.5886311002545792E-2</v>
      </c>
      <c r="P52" s="386">
        <f t="shared" si="14"/>
        <v>-2.7625374104735217E-3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1.4856122439843578E-5</v>
      </c>
      <c r="C53" s="386">
        <f t="shared" si="7"/>
        <v>2.9523160272601934E-2</v>
      </c>
      <c r="D53" s="401">
        <f t="shared" si="8"/>
        <v>0.62603313600192101</v>
      </c>
      <c r="E53" s="386">
        <f t="shared" si="4"/>
        <v>-3.7566492230145229E-2</v>
      </c>
      <c r="F53" s="401">
        <f t="shared" si="5"/>
        <v>-4.7814442377787411E-2</v>
      </c>
      <c r="G53" s="403">
        <f t="shared" si="9"/>
        <v>0.74629529184428378</v>
      </c>
      <c r="H53" s="403">
        <f t="shared" si="10"/>
        <v>0.25370470815571622</v>
      </c>
      <c r="I53" s="403"/>
      <c r="J53" s="375"/>
      <c r="L53" s="385">
        <v>-2.3250000000000002</v>
      </c>
      <c r="M53" s="401">
        <f t="shared" si="11"/>
        <v>5.1089132924175829E-11</v>
      </c>
      <c r="N53" s="386">
        <f t="shared" si="12"/>
        <v>1.4856122439843578E-5</v>
      </c>
      <c r="O53" s="401">
        <f t="shared" si="13"/>
        <v>2.9523160272601878E-2</v>
      </c>
      <c r="P53" s="386">
        <f t="shared" si="14"/>
        <v>-3.1489565433882871E-3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1.9070640438767494E-5</v>
      </c>
      <c r="C54" s="386">
        <f t="shared" si="7"/>
        <v>3.357404179538237E-2</v>
      </c>
      <c r="D54" s="401">
        <f t="shared" si="8"/>
        <v>0.64278932380564335</v>
      </c>
      <c r="E54" s="386">
        <f t="shared" si="4"/>
        <v>-3.5311718324857411E-2</v>
      </c>
      <c r="F54" s="401">
        <f t="shared" si="5"/>
        <v>-4.494457749104639E-2</v>
      </c>
      <c r="G54" s="403">
        <f t="shared" si="9"/>
        <v>0.76983085493443126</v>
      </c>
      <c r="H54" s="403">
        <f t="shared" si="10"/>
        <v>0.23016914506556874</v>
      </c>
      <c r="I54" s="403"/>
      <c r="J54" s="375"/>
      <c r="L54" s="385">
        <v>-2.2999999999999998</v>
      </c>
      <c r="M54" s="401">
        <f t="shared" si="11"/>
        <v>7.445299932129501E-11</v>
      </c>
      <c r="N54" s="386">
        <f t="shared" si="12"/>
        <v>1.9070640438767494E-5</v>
      </c>
      <c r="O54" s="401">
        <f t="shared" si="13"/>
        <v>3.357404179538237E-2</v>
      </c>
      <c r="P54" s="386">
        <f t="shared" si="14"/>
        <v>-3.578849695535249E-3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2.4404363616892244E-5</v>
      </c>
      <c r="C55" s="386">
        <f t="shared" si="7"/>
        <v>3.8071275230075474E-2</v>
      </c>
      <c r="D55" s="401">
        <f t="shared" si="8"/>
        <v>0.65856050768399266</v>
      </c>
      <c r="E55" s="386">
        <f t="shared" si="4"/>
        <v>-3.2505155728350936E-2</v>
      </c>
      <c r="F55" s="401">
        <f t="shared" si="5"/>
        <v>-4.1372398733226998E-2</v>
      </c>
      <c r="G55" s="403">
        <f t="shared" si="9"/>
        <v>0.79198980150014675</v>
      </c>
      <c r="H55" s="403">
        <f t="shared" si="10"/>
        <v>0.20801019849985325</v>
      </c>
      <c r="I55" s="403"/>
      <c r="J55" s="375"/>
      <c r="L55" s="385">
        <v>-2.2749999999999999</v>
      </c>
      <c r="M55" s="401">
        <f t="shared" si="11"/>
        <v>1.0815470741221134E-10</v>
      </c>
      <c r="N55" s="386">
        <f t="shared" si="12"/>
        <v>2.4404363616892244E-5</v>
      </c>
      <c r="O55" s="401">
        <f t="shared" si="13"/>
        <v>3.8071275230075474E-2</v>
      </c>
      <c r="P55" s="386">
        <f t="shared" si="14"/>
        <v>-4.0554563897275513E-3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3.1132462836480634E-5</v>
      </c>
      <c r="C56" s="386">
        <f t="shared" si="7"/>
        <v>4.3047636294229863E-2</v>
      </c>
      <c r="D56" s="401">
        <f t="shared" si="8"/>
        <v>0.67326302276518668</v>
      </c>
      <c r="E56" s="386">
        <f t="shared" si="4"/>
        <v>-2.9105092369750597E-2</v>
      </c>
      <c r="F56" s="401">
        <f t="shared" si="5"/>
        <v>-3.7044815190301304E-2</v>
      </c>
      <c r="G56" s="403">
        <f t="shared" si="9"/>
        <v>0.81265281392113931</v>
      </c>
      <c r="H56" s="403">
        <f t="shared" si="10"/>
        <v>0.18734718607886069</v>
      </c>
      <c r="I56" s="403"/>
      <c r="J56" s="375"/>
      <c r="L56" s="385">
        <v>-2.25</v>
      </c>
      <c r="M56" s="401">
        <f t="shared" si="11"/>
        <v>1.5660966967701029E-10</v>
      </c>
      <c r="N56" s="386">
        <f t="shared" si="12"/>
        <v>3.1132462836480634E-5</v>
      </c>
      <c r="O56" s="401">
        <f t="shared" si="13"/>
        <v>4.3047636294229863E-2</v>
      </c>
      <c r="P56" s="386">
        <f t="shared" si="14"/>
        <v>-4.5820138244815718E-3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3.9591747756417828E-5</v>
      </c>
      <c r="C57" s="386">
        <f t="shared" si="7"/>
        <v>4.853606036336755E-2</v>
      </c>
      <c r="D57" s="401">
        <f t="shared" si="8"/>
        <v>0.68681823690236976</v>
      </c>
      <c r="E57" s="386">
        <f t="shared" si="4"/>
        <v>-2.5070202451344406E-2</v>
      </c>
      <c r="F57" s="401">
        <f t="shared" si="5"/>
        <v>-3.1909227594780883E-2</v>
      </c>
      <c r="G57" s="403">
        <f t="shared" si="9"/>
        <v>0.83170783109479707</v>
      </c>
      <c r="H57" s="403">
        <f t="shared" si="10"/>
        <v>0.16829216890520293</v>
      </c>
      <c r="I57" s="403"/>
      <c r="J57" s="375"/>
      <c r="L57" s="385">
        <v>-2.2250000000000001</v>
      </c>
      <c r="M57" s="401">
        <f t="shared" si="11"/>
        <v>2.2604867977449317E-10</v>
      </c>
      <c r="N57" s="386">
        <f t="shared" si="12"/>
        <v>3.9591747756417828E-5</v>
      </c>
      <c r="O57" s="401">
        <f t="shared" si="13"/>
        <v>4.853606036336755E-2</v>
      </c>
      <c r="P57" s="386">
        <f t="shared" si="14"/>
        <v>-5.1617146692592578E-3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5.0192929029357902E-5</v>
      </c>
      <c r="C58" s="386">
        <f t="shared" si="7"/>
        <v>5.4569310726842846E-2</v>
      </c>
      <c r="D58" s="401">
        <f t="shared" si="8"/>
        <v>0.6991531469750778</v>
      </c>
      <c r="E58" s="386">
        <f t="shared" ref="E58:E89" si="17">C58+$B$13*B58+$B$13*D58</f>
        <v>-2.0359943408690739E-2</v>
      </c>
      <c r="F58" s="401">
        <f t="shared" si="5"/>
        <v>-2.5914033574544696E-2</v>
      </c>
      <c r="G58" s="403">
        <f t="shared" si="9"/>
        <v>0.84905087885406916</v>
      </c>
      <c r="H58" s="403">
        <f t="shared" si="10"/>
        <v>0.15094912114593084</v>
      </c>
      <c r="I58" s="403"/>
      <c r="J58" s="375"/>
      <c r="L58" s="385">
        <v>-2.2000000000000002</v>
      </c>
      <c r="M58" s="401">
        <f t="shared" si="11"/>
        <v>3.2523422843766525E-10</v>
      </c>
      <c r="N58" s="386">
        <f t="shared" si="12"/>
        <v>5.0192929029357902E-5</v>
      </c>
      <c r="O58" s="401">
        <f t="shared" si="13"/>
        <v>5.4569310726842846E-2</v>
      </c>
      <c r="P58" s="386">
        <f t="shared" si="14"/>
        <v>-5.79765925140049E-3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6.3434947903395766E-5</v>
      </c>
      <c r="C59" s="386">
        <f t="shared" si="7"/>
        <v>6.117961321918991E-2</v>
      </c>
      <c r="D59" s="401">
        <f t="shared" si="8"/>
        <v>0.71020092682604563</v>
      </c>
      <c r="E59" s="386">
        <f t="shared" si="17"/>
        <v>-1.493498153384952E-2</v>
      </c>
      <c r="F59" s="401">
        <f t="shared" si="5"/>
        <v>-1.9009169383947196E-2</v>
      </c>
      <c r="G59" s="403">
        <f t="shared" si="9"/>
        <v>0.86458683251468771</v>
      </c>
      <c r="H59" s="403">
        <f t="shared" si="10"/>
        <v>0.13541316748531229</v>
      </c>
      <c r="I59" s="403"/>
      <c r="J59" s="375"/>
      <c r="L59" s="385">
        <v>-2.1749999999999998</v>
      </c>
      <c r="M59" s="401">
        <f t="shared" si="11"/>
        <v>4.6644665907535909E-10</v>
      </c>
      <c r="N59" s="386">
        <f t="shared" si="12"/>
        <v>6.3434947903395766E-5</v>
      </c>
      <c r="O59" s="401">
        <f t="shared" si="13"/>
        <v>6.117961321918991E-2</v>
      </c>
      <c r="P59" s="386">
        <f t="shared" si="14"/>
        <v>-6.4928020723510095E-3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7.992163777736927E-5</v>
      </c>
      <c r="C60" s="386">
        <f t="shared" si="7"/>
        <v>6.8398259779022863E-2</v>
      </c>
      <c r="D60" s="401">
        <f t="shared" si="8"/>
        <v>0.71990142355516451</v>
      </c>
      <c r="E60" s="386">
        <f t="shared" si="17"/>
        <v>-8.7576433867199849E-3</v>
      </c>
      <c r="F60" s="401">
        <f t="shared" si="5"/>
        <v>-1.1146684457898742E-2</v>
      </c>
      <c r="G60" s="403">
        <f t="shared" si="9"/>
        <v>0.87823010714156557</v>
      </c>
      <c r="H60" s="403">
        <f t="shared" si="10"/>
        <v>0.12176989285843443</v>
      </c>
      <c r="I60" s="403"/>
      <c r="J60" s="375"/>
      <c r="L60" s="385">
        <v>-2.15</v>
      </c>
      <c r="M60" s="401">
        <f t="shared" si="11"/>
        <v>6.6683691901658904E-10</v>
      </c>
      <c r="N60" s="386">
        <f t="shared" si="12"/>
        <v>7.992163777736927E-5</v>
      </c>
      <c r="O60" s="401">
        <f t="shared" si="13"/>
        <v>6.8398259779022863E-2</v>
      </c>
      <c r="P60" s="386">
        <f t="shared" si="14"/>
        <v>-7.2498926621358999E-3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1.0038099795156574E-4</v>
      </c>
      <c r="C61" s="386">
        <f t="shared" si="7"/>
        <v>7.6255184341168458E-2</v>
      </c>
      <c r="D61" s="401">
        <f t="shared" si="8"/>
        <v>0.72820159958346919</v>
      </c>
      <c r="E61" s="386">
        <f t="shared" si="17"/>
        <v>-1.7923893415915937E-3</v>
      </c>
      <c r="F61" s="401">
        <f t="shared" si="5"/>
        <v>-2.2813441395340057E-3</v>
      </c>
      <c r="G61" s="403">
        <f t="shared" si="9"/>
        <v>0.88990527207044223</v>
      </c>
      <c r="H61" s="403">
        <f t="shared" si="10"/>
        <v>0.11009472792955777</v>
      </c>
      <c r="I61" s="403"/>
      <c r="J61" s="375"/>
      <c r="L61" s="385">
        <v>-2.125</v>
      </c>
      <c r="M61" s="401">
        <f t="shared" si="11"/>
        <v>9.5027613555842549E-10</v>
      </c>
      <c r="N61" s="386">
        <f t="shared" si="12"/>
        <v>1.0038099795156574E-4</v>
      </c>
      <c r="O61" s="401">
        <f t="shared" si="13"/>
        <v>7.6255184341168458E-2</v>
      </c>
      <c r="P61" s="386">
        <f t="shared" si="14"/>
        <v>-8.071410856816277E-3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1.2568737227541815E-4</v>
      </c>
      <c r="C62" s="386">
        <f t="shared" si="7"/>
        <v>8.4778515321232484E-2</v>
      </c>
      <c r="D62" s="401">
        <f t="shared" si="8"/>
        <v>0.73505591851234964</v>
      </c>
      <c r="E62" s="386">
        <f t="shared" si="17"/>
        <v>5.9936951705540503E-3</v>
      </c>
      <c r="F62" s="401">
        <f t="shared" si="5"/>
        <v>7.6287450690567552E-3</v>
      </c>
      <c r="G62" s="403">
        <f t="shared" si="9"/>
        <v>0.89954758705726068</v>
      </c>
      <c r="H62" s="403">
        <f t="shared" si="10"/>
        <v>0.10045241294273932</v>
      </c>
      <c r="I62" s="403"/>
      <c r="J62" s="375"/>
      <c r="L62" s="385">
        <v>-2.1</v>
      </c>
      <c r="M62" s="401">
        <f t="shared" si="11"/>
        <v>1.3498733797412399E-9</v>
      </c>
      <c r="N62" s="386">
        <f t="shared" si="12"/>
        <v>1.2568737227541815E-4</v>
      </c>
      <c r="O62" s="401">
        <f t="shared" si="13"/>
        <v>8.4778515321232484E-2</v>
      </c>
      <c r="P62" s="386">
        <f t="shared" si="14"/>
        <v>-8.9594966626779429E-3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1.5688683344916576E-4</v>
      </c>
      <c r="C63" s="386">
        <f t="shared" si="7"/>
        <v>9.3994109782447377E-2</v>
      </c>
      <c r="D63" s="401">
        <f t="shared" si="8"/>
        <v>0.74042667332603695</v>
      </c>
      <c r="E63" s="386">
        <f t="shared" si="17"/>
        <v>1.4630395937203486E-2</v>
      </c>
      <c r="F63" s="401">
        <f t="shared" si="5"/>
        <v>1.8621494368385075E-2</v>
      </c>
      <c r="G63" s="403">
        <f t="shared" si="9"/>
        <v>0.90710345813951021</v>
      </c>
      <c r="H63" s="403">
        <f t="shared" si="10"/>
        <v>9.289654186048979E-2</v>
      </c>
      <c r="I63" s="403"/>
      <c r="J63" s="375"/>
      <c r="L63" s="385">
        <v>-2.0750000000000002</v>
      </c>
      <c r="M63" s="401">
        <f t="shared" si="11"/>
        <v>1.9113924332181398E-9</v>
      </c>
      <c r="N63" s="386">
        <f t="shared" si="12"/>
        <v>1.5688683344916576E-4</v>
      </c>
      <c r="O63" s="401">
        <f t="shared" si="13"/>
        <v>9.3994109782447266E-2</v>
      </c>
      <c r="P63" s="386">
        <f t="shared" si="14"/>
        <v>-9.9158749518668907E-3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1.952260760772484E-4</v>
      </c>
      <c r="C64" s="386">
        <f t="shared" si="7"/>
        <v>0.10392507515839838</v>
      </c>
      <c r="D64" s="401">
        <f t="shared" si="8"/>
        <v>0.74428425591429737</v>
      </c>
      <c r="E64" s="386">
        <f t="shared" si="17"/>
        <v>2.4143859707686108E-2</v>
      </c>
      <c r="F64" s="401">
        <f t="shared" si="5"/>
        <v>3.0730183209497858E-2</v>
      </c>
      <c r="G64" s="403">
        <f t="shared" si="9"/>
        <v>0.91253081187466389</v>
      </c>
      <c r="H64" s="403">
        <f t="shared" si="10"/>
        <v>8.7469188125336106E-2</v>
      </c>
      <c r="I64" s="403"/>
      <c r="J64" s="375"/>
      <c r="L64" s="385">
        <v>-2.0499999999999998</v>
      </c>
      <c r="M64" s="401">
        <f t="shared" si="11"/>
        <v>2.6978692058143849E-9</v>
      </c>
      <c r="N64" s="386">
        <f t="shared" si="12"/>
        <v>1.952260760772484E-4</v>
      </c>
      <c r="O64" s="401">
        <f t="shared" si="13"/>
        <v>0.10392507515839838</v>
      </c>
      <c r="P64" s="386">
        <f t="shared" si="14"/>
        <v>-1.0941775315843087E-2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2.4218511674894971E-4</v>
      </c>
      <c r="C65" s="386">
        <f t="shared" si="7"/>
        <v>0.11459128511746303</v>
      </c>
      <c r="D65" s="401">
        <f t="shared" si="8"/>
        <v>0.74660736722882426</v>
      </c>
      <c r="E65" s="386">
        <f t="shared" si="17"/>
        <v>3.4556084032202547E-2</v>
      </c>
      <c r="F65" s="401">
        <f t="shared" si="5"/>
        <v>4.3982809963658422E-2</v>
      </c>
      <c r="G65" s="403">
        <f t="shared" si="9"/>
        <v>0.91579938707314135</v>
      </c>
      <c r="H65" s="403">
        <f t="shared" si="10"/>
        <v>8.4200612926858653E-2</v>
      </c>
      <c r="I65" s="403"/>
      <c r="J65" s="375"/>
      <c r="L65" s="385">
        <v>-2.0249999999999999</v>
      </c>
      <c r="M65" s="401">
        <f t="shared" si="11"/>
        <v>3.7958295950879517E-9</v>
      </c>
      <c r="N65" s="386">
        <f t="shared" si="12"/>
        <v>2.4218511674894971E-4</v>
      </c>
      <c r="O65" s="401">
        <f t="shared" si="13"/>
        <v>0.11459128511746303</v>
      </c>
      <c r="P65" s="386">
        <f t="shared" si="14"/>
        <v>-1.2037847484182308E-2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2.9951408588674289E-4</v>
      </c>
      <c r="C66" s="386">
        <f t="shared" si="7"/>
        <v>0.12600889677120625</v>
      </c>
      <c r="D66" s="401">
        <f t="shared" si="8"/>
        <v>0.74738316763855095</v>
      </c>
      <c r="E66" s="386">
        <f t="shared" si="17"/>
        <v>4.5884414414827587E-2</v>
      </c>
      <c r="F66" s="401">
        <f t="shared" si="5"/>
        <v>5.8401451901217614E-2</v>
      </c>
      <c r="G66" s="403">
        <f t="shared" si="9"/>
        <v>0.91689094347745759</v>
      </c>
      <c r="H66" s="403">
        <f t="shared" si="10"/>
        <v>8.3109056522542413E-2</v>
      </c>
      <c r="I66" s="403">
        <f>F26</f>
        <v>-1.6806077447476048E-2</v>
      </c>
      <c r="J66" s="375">
        <f>1-I66</f>
        <v>1.0168060774474761</v>
      </c>
      <c r="L66" s="385">
        <v>-2</v>
      </c>
      <c r="M66" s="401">
        <f t="shared" si="11"/>
        <v>5.3236309804916004E-9</v>
      </c>
      <c r="N66" s="386">
        <f t="shared" si="12"/>
        <v>2.9951408588674289E-4</v>
      </c>
      <c r="O66" s="401">
        <f t="shared" si="13"/>
        <v>0.12600889677120625</v>
      </c>
      <c r="P66" s="386">
        <f t="shared" si="14"/>
        <v>-1.3204072795861457E-2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3.6927437220790615E-4</v>
      </c>
      <c r="C67" s="386">
        <f t="shared" si="7"/>
        <v>0.1381898769263159</v>
      </c>
      <c r="D67" s="401">
        <f t="shared" si="8"/>
        <v>0.74660736722882426</v>
      </c>
      <c r="E67" s="386">
        <f t="shared" si="17"/>
        <v>5.8141056479452433E-2</v>
      </c>
      <c r="F67" s="401">
        <f t="shared" si="5"/>
        <v>7.4001644278878537E-2</v>
      </c>
      <c r="G67" s="403">
        <f t="shared" si="9"/>
        <v>0.91579938707314135</v>
      </c>
      <c r="H67" s="403">
        <f t="shared" si="10"/>
        <v>8.4200612926858653E-2</v>
      </c>
      <c r="I67" s="403">
        <f t="shared" ref="I67:I130" si="18">F27</f>
        <v>-1.8378742266082309E-2</v>
      </c>
      <c r="J67" s="375">
        <f t="shared" ref="J67:J130" si="19">1-I67</f>
        <v>1.0183787422660824</v>
      </c>
      <c r="L67" s="385">
        <v>-1.9749999999999999</v>
      </c>
      <c r="M67" s="401">
        <f t="shared" si="11"/>
        <v>7.442609084584717E-9</v>
      </c>
      <c r="N67" s="386">
        <f t="shared" si="12"/>
        <v>3.6927437220790615E-4</v>
      </c>
      <c r="O67" s="401">
        <f t="shared" si="13"/>
        <v>0.1381898769263159</v>
      </c>
      <c r="P67" s="386">
        <f t="shared" si="14"/>
        <v>-1.4439672287370768E-2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4.5388434472332095E-4</v>
      </c>
      <c r="C68" s="386">
        <f t="shared" si="7"/>
        <v>0.15114154543671271</v>
      </c>
      <c r="D68" s="401">
        <f t="shared" si="8"/>
        <v>0.74428425591429737</v>
      </c>
      <c r="E68" s="386">
        <f t="shared" si="17"/>
        <v>7.1332611195142989E-2</v>
      </c>
      <c r="F68" s="401">
        <f t="shared" si="5"/>
        <v>9.0791788776870108E-2</v>
      </c>
      <c r="G68" s="403">
        <f t="shared" si="9"/>
        <v>0.91253081187466367</v>
      </c>
      <c r="H68" s="403">
        <f t="shared" si="10"/>
        <v>8.7469188125336328E-2</v>
      </c>
      <c r="I68" s="403">
        <f t="shared" si="18"/>
        <v>-2.0037626543524908E-2</v>
      </c>
      <c r="J68" s="375">
        <f t="shared" si="19"/>
        <v>1.0200376265435249</v>
      </c>
      <c r="L68" s="385">
        <v>-1.95</v>
      </c>
      <c r="M68" s="401">
        <f t="shared" si="11"/>
        <v>1.0371920211582619E-8</v>
      </c>
      <c r="N68" s="386">
        <f t="shared" si="12"/>
        <v>4.5388434472332095E-4</v>
      </c>
      <c r="O68" s="401">
        <f t="shared" si="13"/>
        <v>0.15114154543671271</v>
      </c>
      <c r="P68" s="386">
        <f t="shared" si="14"/>
        <v>-1.5743012036203801E-2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5.5616982756745426E-4</v>
      </c>
      <c r="C69" s="386">
        <f t="shared" si="7"/>
        <v>0.16486614391087973</v>
      </c>
      <c r="D69" s="401">
        <f t="shared" si="8"/>
        <v>0.74042667332603695</v>
      </c>
      <c r="E69" s="386">
        <f t="shared" si="17"/>
        <v>8.5459641401407799E-2</v>
      </c>
      <c r="F69" s="401">
        <f t="shared" si="5"/>
        <v>0.10877260177448811</v>
      </c>
      <c r="G69" s="403">
        <f t="shared" si="9"/>
        <v>0.90710345813951021</v>
      </c>
      <c r="H69" s="403">
        <f t="shared" si="10"/>
        <v>9.289654186048979E-2</v>
      </c>
      <c r="I69" s="403">
        <f t="shared" si="18"/>
        <v>-2.1779439375282886E-2</v>
      </c>
      <c r="J69" s="375">
        <f t="shared" si="19"/>
        <v>1.0217794393752828</v>
      </c>
      <c r="L69" s="385">
        <v>-1.925</v>
      </c>
      <c r="M69" s="401">
        <f t="shared" si="11"/>
        <v>1.4408224391360136E-8</v>
      </c>
      <c r="N69" s="386">
        <f t="shared" si="12"/>
        <v>5.5616982756745426E-4</v>
      </c>
      <c r="O69" s="401">
        <f t="shared" si="13"/>
        <v>0.16486614391087973</v>
      </c>
      <c r="P69" s="386">
        <f t="shared" si="14"/>
        <v>-1.7111506469195476E-2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6.7941943802923843E-4</v>
      </c>
      <c r="C70" s="386">
        <f t="shared" si="7"/>
        <v>0.17936043805454172</v>
      </c>
      <c r="D70" s="401">
        <f t="shared" si="8"/>
        <v>0.73505591851234964</v>
      </c>
      <c r="E70" s="386">
        <f t="shared" si="17"/>
        <v>0.10051627789744462</v>
      </c>
      <c r="F70" s="401">
        <f t="shared" si="5"/>
        <v>0.12793661298246936</v>
      </c>
      <c r="G70" s="403">
        <f t="shared" si="9"/>
        <v>0.89954758705726046</v>
      </c>
      <c r="H70" s="403">
        <f t="shared" si="10"/>
        <v>0.10045241294273954</v>
      </c>
      <c r="I70" s="403">
        <f t="shared" si="18"/>
        <v>-2.3599553930784469E-2</v>
      </c>
      <c r="J70" s="375">
        <f t="shared" si="19"/>
        <v>1.0235995539307845</v>
      </c>
      <c r="L70" s="385">
        <v>-1.9</v>
      </c>
      <c r="M70" s="401">
        <f t="shared" si="11"/>
        <v>1.9951694352204896E-8</v>
      </c>
      <c r="N70" s="386">
        <f t="shared" si="12"/>
        <v>6.7941943802923843E-4</v>
      </c>
      <c r="O70" s="401">
        <f t="shared" si="13"/>
        <v>0.17936043805454172</v>
      </c>
      <c r="P70" s="386">
        <f t="shared" si="14"/>
        <v>-1.8541520412827469E-2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8.2744481647478718E-4</v>
      </c>
      <c r="C71" s="386">
        <f t="shared" si="7"/>
        <v>0.19461536177040789</v>
      </c>
      <c r="D71" s="401">
        <f t="shared" si="8"/>
        <v>0.72820159958346919</v>
      </c>
      <c r="E71" s="386">
        <f t="shared" si="17"/>
        <v>0.11648987320005827</v>
      </c>
      <c r="F71" s="401">
        <f t="shared" si="5"/>
        <v>0.14826772474781086</v>
      </c>
      <c r="G71" s="403">
        <f t="shared" si="9"/>
        <v>0.88990527207044223</v>
      </c>
      <c r="H71" s="403">
        <f t="shared" si="10"/>
        <v>0.11009472792955777</v>
      </c>
      <c r="I71" s="403">
        <f t="shared" si="18"/>
        <v>-2.5491882253832889E-2</v>
      </c>
      <c r="J71" s="375">
        <f t="shared" si="19"/>
        <v>1.0254918822538328</v>
      </c>
      <c r="L71" s="385">
        <v>-1.875</v>
      </c>
      <c r="M71" s="401">
        <f t="shared" si="11"/>
        <v>2.7540246194668327E-8</v>
      </c>
      <c r="N71" s="386">
        <f t="shared" si="12"/>
        <v>8.2744481647478718E-4</v>
      </c>
      <c r="O71" s="401">
        <f t="shared" si="13"/>
        <v>0.19461536177040789</v>
      </c>
      <c r="P71" s="386">
        <f t="shared" si="14"/>
        <v>-2.0028270727366466E-2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1.0046456771958812E-3</v>
      </c>
      <c r="C72" s="386">
        <f t="shared" si="7"/>
        <v>0.21061571078957214</v>
      </c>
      <c r="D72" s="401">
        <f t="shared" si="8"/>
        <v>0.71990142355516451</v>
      </c>
      <c r="E72" s="386">
        <f t="shared" si="17"/>
        <v>0.13336071072511549</v>
      </c>
      <c r="F72" s="401">
        <f t="shared" si="5"/>
        <v>0.16974084190138822</v>
      </c>
      <c r="G72" s="403">
        <f t="shared" si="9"/>
        <v>0.87823010714156557</v>
      </c>
      <c r="H72" s="403">
        <f t="shared" si="10"/>
        <v>0.12176989285843443</v>
      </c>
      <c r="I72" s="403">
        <f t="shared" si="18"/>
        <v>-2.7448750684428522E-2</v>
      </c>
      <c r="J72" s="375">
        <f t="shared" si="19"/>
        <v>1.0274487506844285</v>
      </c>
      <c r="L72" s="385">
        <v>-1.8499999999999999</v>
      </c>
      <c r="M72" s="401">
        <f t="shared" si="11"/>
        <v>3.7894421434092607E-8</v>
      </c>
      <c r="N72" s="386">
        <f t="shared" si="12"/>
        <v>1.0046456771958812E-3</v>
      </c>
      <c r="O72" s="401">
        <f t="shared" si="13"/>
        <v>0.21061571078957214</v>
      </c>
      <c r="P72" s="386">
        <f t="shared" si="14"/>
        <v>-2.1565728429216377E-2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1.2160794906799777E-3</v>
      </c>
      <c r="C73" s="386">
        <f t="shared" si="7"/>
        <v>0.22733989307371483</v>
      </c>
      <c r="D73" s="401">
        <f t="shared" si="8"/>
        <v>0.71020092682604563</v>
      </c>
      <c r="E73" s="386">
        <f t="shared" si="17"/>
        <v>0.15110177660539656</v>
      </c>
      <c r="F73" s="401">
        <f t="shared" si="5"/>
        <v>0.1923215813288647</v>
      </c>
      <c r="G73" s="403">
        <f t="shared" si="9"/>
        <v>0.86458683251468749</v>
      </c>
      <c r="H73" s="403">
        <f t="shared" si="10"/>
        <v>0.13541316748531251</v>
      </c>
      <c r="I73" s="403">
        <f t="shared" si="18"/>
        <v>-2.9460777131009436E-2</v>
      </c>
      <c r="J73" s="375">
        <f t="shared" si="19"/>
        <v>1.0294607771310094</v>
      </c>
      <c r="L73" s="385">
        <v>-1.825</v>
      </c>
      <c r="M73" s="401">
        <f t="shared" si="11"/>
        <v>5.1976005721598995E-8</v>
      </c>
      <c r="N73" s="386">
        <f t="shared" si="12"/>
        <v>1.2160794906799777E-3</v>
      </c>
      <c r="O73" s="401">
        <f t="shared" si="13"/>
        <v>0.22733989307371483</v>
      </c>
      <c r="P73" s="386">
        <f t="shared" si="14"/>
        <v>-2.3146522267093309E-2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1.4675354698851506E-3</v>
      </c>
      <c r="C74" s="386">
        <f t="shared" si="7"/>
        <v>0.24475974250961779</v>
      </c>
      <c r="D74" s="401">
        <f t="shared" si="8"/>
        <v>0.69915314697507758</v>
      </c>
      <c r="E74" s="386">
        <f t="shared" si="17"/>
        <v>0.16967860062787371</v>
      </c>
      <c r="F74" s="401">
        <f t="shared" si="5"/>
        <v>0.21596606951645925</v>
      </c>
      <c r="G74" s="403">
        <f t="shared" si="9"/>
        <v>0.84905087885406882</v>
      </c>
      <c r="H74" s="403">
        <f t="shared" si="10"/>
        <v>0.15094912114593118</v>
      </c>
      <c r="I74" s="403">
        <f t="shared" si="18"/>
        <v>-3.1516751499894739E-2</v>
      </c>
      <c r="J74" s="375">
        <f t="shared" si="19"/>
        <v>1.0315167514998946</v>
      </c>
      <c r="L74" s="385">
        <v>-1.7999999999999998</v>
      </c>
      <c r="M74" s="401">
        <f t="shared" si="11"/>
        <v>7.1064291340405816E-8</v>
      </c>
      <c r="N74" s="386">
        <f t="shared" si="12"/>
        <v>1.4675354698851506E-3</v>
      </c>
      <c r="O74" s="401">
        <f t="shared" si="13"/>
        <v>0.24475974250961779</v>
      </c>
      <c r="P74" s="386">
        <f t="shared" si="14"/>
        <v>-2.4761844778728177E-2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1.7656123758502673E-3</v>
      </c>
      <c r="C75" s="386">
        <f t="shared" si="7"/>
        <v>0.26284040152966531</v>
      </c>
      <c r="D75" s="401">
        <f t="shared" si="8"/>
        <v>0.68681823690236976</v>
      </c>
      <c r="E75" s="386">
        <f t="shared" si="17"/>
        <v>0.18904917186639203</v>
      </c>
      <c r="F75" s="401">
        <f t="shared" si="5"/>
        <v>0.24062083516864693</v>
      </c>
      <c r="G75" s="403">
        <f t="shared" si="9"/>
        <v>0.83170783109479696</v>
      </c>
      <c r="H75" s="403">
        <f t="shared" si="10"/>
        <v>0.16829216890520304</v>
      </c>
      <c r="I75" s="403">
        <f t="shared" si="18"/>
        <v>-3.3603520667907311E-2</v>
      </c>
      <c r="J75" s="375">
        <f t="shared" si="19"/>
        <v>1.0336035206679073</v>
      </c>
      <c r="L75" s="385">
        <v>-1.7749999999999999</v>
      </c>
      <c r="M75" s="401">
        <f t="shared" si="11"/>
        <v>9.6854908426813324E-8</v>
      </c>
      <c r="N75" s="386">
        <f t="shared" si="12"/>
        <v>1.7656123758502673E-3</v>
      </c>
      <c r="O75" s="401">
        <f t="shared" si="13"/>
        <v>0.26284040152966531</v>
      </c>
      <c r="P75" s="386">
        <f t="shared" si="14"/>
        <v>-2.6401361917020017E-2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2.1177994820309465E-3</v>
      </c>
      <c r="C76" s="386">
        <f t="shared" si="7"/>
        <v>0.28154027725165454</v>
      </c>
      <c r="D76" s="401">
        <f t="shared" si="8"/>
        <v>0.67326302276518668</v>
      </c>
      <c r="E76" s="386">
        <f t="shared" si="17"/>
        <v>0.20916393351827395</v>
      </c>
      <c r="F76" s="401">
        <f t="shared" si="5"/>
        <v>0.26622280263621523</v>
      </c>
      <c r="G76" s="403">
        <f t="shared" si="9"/>
        <v>0.81265281392113931</v>
      </c>
      <c r="H76" s="403">
        <f t="shared" si="10"/>
        <v>0.18734718607886069</v>
      </c>
      <c r="I76" s="403">
        <f t="shared" si="18"/>
        <v>-3.5705879466355173E-2</v>
      </c>
      <c r="J76" s="375">
        <f t="shared" si="19"/>
        <v>1.0357058794663552</v>
      </c>
      <c r="L76" s="385">
        <v>-1.75</v>
      </c>
      <c r="M76" s="401">
        <f t="shared" si="11"/>
        <v>1.3158740003182956E-7</v>
      </c>
      <c r="N76" s="386">
        <f t="shared" si="12"/>
        <v>2.1177994820309465E-3</v>
      </c>
      <c r="O76" s="401">
        <f t="shared" si="13"/>
        <v>0.28154027725165454</v>
      </c>
      <c r="P76" s="386">
        <f t="shared" si="14"/>
        <v>-2.8053127399148888E-2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2.5325598434942642E-3</v>
      </c>
      <c r="C77" s="386">
        <f t="shared" si="7"/>
        <v>0.30081107456133171</v>
      </c>
      <c r="D77" s="401">
        <f t="shared" si="8"/>
        <v>0.65856050768399255</v>
      </c>
      <c r="E77" s="386">
        <f t="shared" si="17"/>
        <v>0.22996586024813909</v>
      </c>
      <c r="F77" s="401">
        <f t="shared" si="5"/>
        <v>0.29269939035908893</v>
      </c>
      <c r="G77" s="403">
        <f t="shared" si="9"/>
        <v>0.79198980150014675</v>
      </c>
      <c r="H77" s="403">
        <f t="shared" si="10"/>
        <v>0.20801019849985325</v>
      </c>
      <c r="I77" s="403">
        <f t="shared" si="18"/>
        <v>-3.7806469231167872E-2</v>
      </c>
      <c r="J77" s="375">
        <f t="shared" si="19"/>
        <v>1.0378064692311679</v>
      </c>
      <c r="L77" s="385">
        <v>-1.7249999999999999</v>
      </c>
      <c r="M77" s="401">
        <f t="shared" si="11"/>
        <v>1.7820925457545655E-7</v>
      </c>
      <c r="N77" s="386">
        <f t="shared" si="12"/>
        <v>2.5325598434942642E-3</v>
      </c>
      <c r="O77" s="401">
        <f t="shared" si="13"/>
        <v>0.30081107456133171</v>
      </c>
      <c r="P77" s="386">
        <f t="shared" si="14"/>
        <v>-2.9703503000208256E-2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3.0194148087168138E-3</v>
      </c>
      <c r="C78" s="386">
        <f t="shared" si="7"/>
        <v>0.32059790828926671</v>
      </c>
      <c r="D78" s="401">
        <f t="shared" si="8"/>
        <v>0.64278932380564324</v>
      </c>
      <c r="E78" s="386">
        <f t="shared" si="17"/>
        <v>0.25139062002714219</v>
      </c>
      <c r="F78" s="401">
        <f t="shared" si="5"/>
        <v>0.31996871685449807</v>
      </c>
      <c r="G78" s="403">
        <f t="shared" si="9"/>
        <v>0.76983085493443093</v>
      </c>
      <c r="H78" s="403">
        <f t="shared" si="10"/>
        <v>0.23016914506556907</v>
      </c>
      <c r="I78" s="403">
        <f t="shared" si="18"/>
        <v>-3.9885685566001756E-2</v>
      </c>
      <c r="J78" s="375">
        <f t="shared" si="19"/>
        <v>1.0398856855660017</v>
      </c>
      <c r="L78" s="385">
        <v>-1.7</v>
      </c>
      <c r="M78" s="401">
        <f t="shared" si="11"/>
        <v>2.4058597680731708E-7</v>
      </c>
      <c r="N78" s="386">
        <f t="shared" si="12"/>
        <v>3.0194148087168138E-3</v>
      </c>
      <c r="O78" s="401">
        <f t="shared" si="13"/>
        <v>0.32059790828926671</v>
      </c>
      <c r="P78" s="386">
        <f t="shared" si="14"/>
        <v>-3.1337086085213836E-2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3.5890284912702963E-3</v>
      </c>
      <c r="C79" s="386">
        <f t="shared" si="7"/>
        <v>0.3408394952914427</v>
      </c>
      <c r="D79" s="401">
        <f t="shared" si="8"/>
        <v>0.6260331360019209</v>
      </c>
      <c r="E79" s="386">
        <f t="shared" si="17"/>
        <v>0.27336682106316285</v>
      </c>
      <c r="F79" s="401">
        <f t="shared" si="5"/>
        <v>0.34793991500848176</v>
      </c>
      <c r="G79" s="403">
        <f t="shared" si="9"/>
        <v>0.74629529184428345</v>
      </c>
      <c r="H79" s="403">
        <f t="shared" si="10"/>
        <v>0.25370470815571655</v>
      </c>
      <c r="I79" s="403">
        <f t="shared" si="18"/>
        <v>-4.1921597062961877E-2</v>
      </c>
      <c r="J79" s="375">
        <f t="shared" si="19"/>
        <v>1.0419215970629618</v>
      </c>
      <c r="L79" s="385">
        <v>-1.6749999999999998</v>
      </c>
      <c r="M79" s="401">
        <f t="shared" si="11"/>
        <v>3.2376904807174256E-7</v>
      </c>
      <c r="N79" s="386">
        <f t="shared" si="12"/>
        <v>3.5890284912702963E-3</v>
      </c>
      <c r="O79" s="401">
        <f t="shared" si="13"/>
        <v>0.3408394952914427</v>
      </c>
      <c r="P79" s="386">
        <f t="shared" si="14"/>
        <v>-3.2936645750210519E-2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4.2532906901538436E-3</v>
      </c>
      <c r="C80" s="386">
        <f t="shared" si="7"/>
        <v>0.3614684258645931</v>
      </c>
      <c r="D80" s="401">
        <f t="shared" si="8"/>
        <v>0.60838000123499802</v>
      </c>
      <c r="E80" s="386">
        <f t="shared" si="17"/>
        <v>0.29581634298288978</v>
      </c>
      <c r="F80" s="401">
        <f t="shared" si="5"/>
        <v>0.37651355360277938</v>
      </c>
      <c r="G80" s="403">
        <f t="shared" si="9"/>
        <v>0.72150879352262065</v>
      </c>
      <c r="H80" s="403">
        <f t="shared" si="10"/>
        <v>0.27849120647737935</v>
      </c>
      <c r="I80" s="403">
        <f t="shared" si="18"/>
        <v>-4.3889876828824233E-2</v>
      </c>
      <c r="J80" s="375">
        <f t="shared" si="19"/>
        <v>1.0438898768288243</v>
      </c>
      <c r="L80" s="385">
        <v>-1.65</v>
      </c>
      <c r="M80" s="401">
        <f t="shared" si="11"/>
        <v>4.343363597669736E-7</v>
      </c>
      <c r="N80" s="386">
        <f t="shared" si="12"/>
        <v>4.2532906901538436E-3</v>
      </c>
      <c r="O80" s="401">
        <f t="shared" si="13"/>
        <v>0.3614684258645931</v>
      </c>
      <c r="P80" s="386">
        <f t="shared" si="14"/>
        <v>-3.4483069024308331E-2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5.0253965159023917E-3</v>
      </c>
      <c r="C81" s="386">
        <f t="shared" si="7"/>
        <v>0.38241151254885003</v>
      </c>
      <c r="D81" s="401">
        <f t="shared" si="8"/>
        <v>0.58992168841544002</v>
      </c>
      <c r="E81" s="386">
        <f t="shared" si="17"/>
        <v>0.31865474998800575</v>
      </c>
      <c r="F81" s="401">
        <f t="shared" si="5"/>
        <v>0.40558216317794471</v>
      </c>
      <c r="G81" s="403">
        <f t="shared" si="9"/>
        <v>0.6956024561966645</v>
      </c>
      <c r="H81" s="403">
        <f t="shared" si="10"/>
        <v>0.3043975438033355</v>
      </c>
      <c r="I81" s="403">
        <f t="shared" si="18"/>
        <v>-4.5763748771884466E-2</v>
      </c>
      <c r="J81" s="375">
        <f t="shared" si="19"/>
        <v>1.0457637487718845</v>
      </c>
      <c r="L81" s="385">
        <v>-1.625</v>
      </c>
      <c r="M81" s="401">
        <f t="shared" si="11"/>
        <v>5.8082297560435592E-7</v>
      </c>
      <c r="N81" s="386">
        <f t="shared" si="12"/>
        <v>5.0253965159023917E-3</v>
      </c>
      <c r="O81" s="401">
        <f t="shared" si="13"/>
        <v>0.38241151254885003</v>
      </c>
      <c r="P81" s="386">
        <f t="shared" si="14"/>
        <v>-3.5955318668737142E-2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5.9199207507912299E-3</v>
      </c>
      <c r="C82" s="386">
        <f t="shared" si="7"/>
        <v>0.40359021302804937</v>
      </c>
      <c r="D82" s="401">
        <f t="shared" si="8"/>
        <v>0.57075296438714196</v>
      </c>
      <c r="E82" s="386">
        <f t="shared" si="17"/>
        <v>0.34179178230330831</v>
      </c>
      <c r="F82" s="401">
        <f t="shared" si="5"/>
        <v>0.43503086154604259</v>
      </c>
      <c r="G82" s="403">
        <f t="shared" si="9"/>
        <v>0.66871179404202774</v>
      </c>
      <c r="H82" s="403">
        <f t="shared" si="10"/>
        <v>0.33128820595797226</v>
      </c>
      <c r="I82" s="403">
        <f t="shared" si="18"/>
        <v>-4.7513950713245323E-2</v>
      </c>
      <c r="J82" s="375">
        <f t="shared" si="19"/>
        <v>1.0475139507132454</v>
      </c>
      <c r="L82" s="385">
        <v>-1.5999999999999999</v>
      </c>
      <c r="M82" s="401">
        <f t="shared" si="11"/>
        <v>7.7426397931956714E-7</v>
      </c>
      <c r="N82" s="386">
        <f t="shared" si="12"/>
        <v>5.9199207507912299E-3</v>
      </c>
      <c r="O82" s="401">
        <f t="shared" si="13"/>
        <v>0.40359021302804937</v>
      </c>
      <c r="P82" s="386">
        <f t="shared" si="14"/>
        <v>-3.7330404194399563E-2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6.9528847523017134E-3</v>
      </c>
      <c r="C83" s="386">
        <f t="shared" si="7"/>
        <v>0.42492112256757147</v>
      </c>
      <c r="D83" s="401">
        <f t="shared" si="8"/>
        <v>0.55097085246805677</v>
      </c>
      <c r="E83" s="386">
        <f t="shared" si="17"/>
        <v>0.36513192090248181</v>
      </c>
      <c r="F83" s="401">
        <f t="shared" si="5"/>
        <v>0.46473807257077121</v>
      </c>
      <c r="G83" s="403">
        <f t="shared" si="9"/>
        <v>0.64097570268787796</v>
      </c>
      <c r="H83" s="403">
        <f t="shared" si="10"/>
        <v>0.35902429731212204</v>
      </c>
      <c r="I83" s="403">
        <f t="shared" si="18"/>
        <v>-4.9108716492632966E-2</v>
      </c>
      <c r="J83" s="375">
        <f t="shared" si="19"/>
        <v>1.0491087164926329</v>
      </c>
      <c r="L83" s="385">
        <v>-1.575</v>
      </c>
      <c r="M83" s="401">
        <f t="shared" si="11"/>
        <v>1.0288757766874213E-6</v>
      </c>
      <c r="N83" s="386">
        <f t="shared" si="12"/>
        <v>6.9528847523017134E-3</v>
      </c>
      <c r="O83" s="401">
        <f t="shared" si="13"/>
        <v>0.42492112256757147</v>
      </c>
      <c r="P83" s="386">
        <f t="shared" si="14"/>
        <v>-3.8583367802903369E-2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8.1418135071805731E-3</v>
      </c>
      <c r="C84" s="386">
        <f t="shared" si="7"/>
        <v>0.44631653026412943</v>
      </c>
      <c r="D84" s="401">
        <f t="shared" si="8"/>
        <v>0.5306738707248273</v>
      </c>
      <c r="E84" s="386">
        <f t="shared" si="17"/>
        <v>0.3885750192731085</v>
      </c>
      <c r="F84" s="401">
        <f t="shared" si="5"/>
        <v>0.49457633027479109</v>
      </c>
      <c r="G84" s="403">
        <f t="shared" si="9"/>
        <v>0.61253539298356563</v>
      </c>
      <c r="H84" s="403">
        <f t="shared" si="10"/>
        <v>0.38746460701643437</v>
      </c>
      <c r="I84" s="403">
        <f t="shared" si="18"/>
        <v>-5.0513779337499669E-2</v>
      </c>
      <c r="J84" s="375">
        <f t="shared" si="19"/>
        <v>1.0505137793374997</v>
      </c>
      <c r="L84" s="385">
        <v>-1.5499999999999998</v>
      </c>
      <c r="M84" s="401">
        <f t="shared" si="11"/>
        <v>1.3629076442422949E-6</v>
      </c>
      <c r="N84" s="386">
        <f t="shared" si="12"/>
        <v>8.1418135071805731E-3</v>
      </c>
      <c r="O84" s="401">
        <f t="shared" si="13"/>
        <v>0.44631653026412943</v>
      </c>
      <c r="P84" s="386">
        <f t="shared" si="14"/>
        <v>-3.968728703357232E-2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9.5057802672633418E-3</v>
      </c>
      <c r="C85" s="386">
        <f t="shared" si="7"/>
        <v>0.46768503235125425</v>
      </c>
      <c r="D85" s="401">
        <f t="shared" si="8"/>
        <v>0.50996125783216095</v>
      </c>
      <c r="E85" s="386">
        <f t="shared" si="17"/>
        <v>0.41201699489862592</v>
      </c>
      <c r="F85" s="401">
        <f t="shared" si="5"/>
        <v>0.52441315895448237</v>
      </c>
      <c r="G85" s="403">
        <f t="shared" si="9"/>
        <v>0.58353330572448636</v>
      </c>
      <c r="H85" s="403">
        <f t="shared" si="10"/>
        <v>0.41646669427551364</v>
      </c>
      <c r="I85" s="403">
        <f t="shared" si="18"/>
        <v>-5.1692398848669129E-2</v>
      </c>
      <c r="J85" s="375">
        <f t="shared" si="19"/>
        <v>1.0516923988486691</v>
      </c>
      <c r="L85" s="385">
        <v>-1.5249999999999999</v>
      </c>
      <c r="M85" s="401">
        <f t="shared" si="11"/>
        <v>1.799701652871466E-6</v>
      </c>
      <c r="N85" s="386">
        <f t="shared" si="12"/>
        <v>9.5057802672633418E-3</v>
      </c>
      <c r="O85" s="401">
        <f t="shared" si="13"/>
        <v>0.46768503235125425</v>
      </c>
      <c r="P85" s="386">
        <f t="shared" si="14"/>
        <v>-4.0613295965325813E-2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1.1065436056624134E-2</v>
      </c>
      <c r="C86" s="386">
        <f t="shared" si="7"/>
        <v>0.48893219493359219</v>
      </c>
      <c r="D86" s="401">
        <f t="shared" si="8"/>
        <v>0.48893219493359219</v>
      </c>
      <c r="E86" s="386">
        <f t="shared" si="17"/>
        <v>0.43535057221884832</v>
      </c>
      <c r="F86" s="401">
        <f t="shared" si="5"/>
        <v>0.55411201881636063</v>
      </c>
      <c r="G86" s="403">
        <f t="shared" si="9"/>
        <v>0.55411201881636063</v>
      </c>
      <c r="H86" s="403">
        <f t="shared" si="10"/>
        <v>0.44588798118363937</v>
      </c>
      <c r="I86" s="403">
        <f t="shared" si="18"/>
        <v>-5.260541401827163E-2</v>
      </c>
      <c r="J86" s="375">
        <f t="shared" si="19"/>
        <v>1.0526054140182717</v>
      </c>
      <c r="L86" s="385">
        <v>-1.5</v>
      </c>
      <c r="M86" s="401">
        <f t="shared" si="11"/>
        <v>2.3690064380743614E-6</v>
      </c>
      <c r="N86" s="386">
        <f t="shared" si="12"/>
        <v>1.1065436056624134E-2</v>
      </c>
      <c r="O86" s="401">
        <f t="shared" si="13"/>
        <v>0.48893219493359219</v>
      </c>
      <c r="P86" s="386">
        <f t="shared" si="14"/>
        <v>-4.1330626871412271E-2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1.2843021241700725E-2</v>
      </c>
      <c r="C87" s="386">
        <f t="shared" si="7"/>
        <v>0.50996125783216117</v>
      </c>
      <c r="D87" s="401">
        <f t="shared" si="8"/>
        <v>0.46768503235125408</v>
      </c>
      <c r="E87" s="386">
        <f t="shared" si="17"/>
        <v>0.45846606810400881</v>
      </c>
      <c r="F87" s="401">
        <f t="shared" si="5"/>
        <v>0.58353330572448658</v>
      </c>
      <c r="G87" s="403">
        <f t="shared" si="9"/>
        <v>0.52441315895448182</v>
      </c>
      <c r="H87" s="403">
        <f t="shared" si="10"/>
        <v>0.47558684104551818</v>
      </c>
      <c r="I87" s="403">
        <f t="shared" si="18"/>
        <v>-5.3211324727245331E-2</v>
      </c>
      <c r="J87" s="375">
        <f t="shared" si="19"/>
        <v>1.0532113247272454</v>
      </c>
      <c r="L87" s="385">
        <v>-1.4749999999999999</v>
      </c>
      <c r="M87" s="401">
        <f t="shared" si="11"/>
        <v>3.1085987439727347E-6</v>
      </c>
      <c r="N87" s="386">
        <f t="shared" si="12"/>
        <v>1.2843021241700725E-2</v>
      </c>
      <c r="O87" s="401">
        <f t="shared" si="13"/>
        <v>0.50996125783216117</v>
      </c>
      <c r="P87" s="386">
        <f t="shared" si="14"/>
        <v>-4.1806674249754136E-2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1.4862356310992531E-2</v>
      </c>
      <c r="C88" s="386">
        <f t="shared" si="7"/>
        <v>0.53067387072482741</v>
      </c>
      <c r="D88" s="401">
        <f t="shared" si="8"/>
        <v>0.44631653026412921</v>
      </c>
      <c r="E88" s="386">
        <f t="shared" si="17"/>
        <v>0.48125221035508586</v>
      </c>
      <c r="F88" s="401">
        <f t="shared" si="5"/>
        <v>0.61253539298356574</v>
      </c>
      <c r="G88" s="403">
        <f t="shared" si="9"/>
        <v>0.49457633027479048</v>
      </c>
      <c r="H88" s="403">
        <f t="shared" si="10"/>
        <v>0.50542366972520947</v>
      </c>
      <c r="I88" s="403">
        <f t="shared" si="18"/>
        <v>-5.3466404160427805E-2</v>
      </c>
      <c r="J88" s="375">
        <f t="shared" si="19"/>
        <v>1.0534664041604278</v>
      </c>
      <c r="L88" s="385">
        <v>-1.45</v>
      </c>
      <c r="M88" s="401">
        <f t="shared" si="11"/>
        <v>4.0662763264864843E-6</v>
      </c>
      <c r="N88" s="386">
        <f t="shared" si="12"/>
        <v>1.4862356310992531E-2</v>
      </c>
      <c r="O88" s="401">
        <f t="shared" si="13"/>
        <v>0.53067387072482741</v>
      </c>
      <c r="P88" s="386">
        <f t="shared" si="14"/>
        <v>-4.2007083144393248E-2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1.7148809027593304E-2</v>
      </c>
      <c r="C89" s="386">
        <f t="shared" si="7"/>
        <v>0.55097085246805699</v>
      </c>
      <c r="D89" s="401">
        <f t="shared" si="8"/>
        <v>0.42492112256757125</v>
      </c>
      <c r="E89" s="386">
        <f t="shared" si="17"/>
        <v>0.50359697943319015</v>
      </c>
      <c r="F89" s="401">
        <f t="shared" si="5"/>
        <v>0.6409757026878784</v>
      </c>
      <c r="G89" s="403">
        <f t="shared" si="9"/>
        <v>0.46473807257077088</v>
      </c>
      <c r="H89" s="403">
        <f t="shared" si="10"/>
        <v>0.53526192742922918</v>
      </c>
      <c r="I89" s="403">
        <f t="shared" si="18"/>
        <v>-5.3324844516869072E-2</v>
      </c>
      <c r="J89" s="375">
        <f t="shared" si="19"/>
        <v>1.053324844516869</v>
      </c>
      <c r="L89" s="385">
        <v>-1.4249999999999998</v>
      </c>
      <c r="M89" s="401">
        <f t="shared" si="11"/>
        <v>5.3022967389515507E-6</v>
      </c>
      <c r="N89" s="386">
        <f t="shared" si="12"/>
        <v>1.7148809027593304E-2</v>
      </c>
      <c r="O89" s="401">
        <f t="shared" si="13"/>
        <v>0.55097085246805699</v>
      </c>
      <c r="P89" s="386">
        <f t="shared" si="14"/>
        <v>-4.1895863626076293E-2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1.9729235204380191E-2</v>
      </c>
      <c r="C90" s="386">
        <f t="shared" si="7"/>
        <v>0.57075296438714218</v>
      </c>
      <c r="D90" s="401">
        <f t="shared" si="8"/>
        <v>0.40359021302804926</v>
      </c>
      <c r="E90" s="386">
        <f t="shared" ref="E90:E121" si="20">C90+$B$13*B90+$B$13*D90</f>
        <v>0.52538846352324231</v>
      </c>
      <c r="F90" s="401">
        <f t="shared" ref="F90:F153" si="21">$B$14*E90</f>
        <v>0.6687117940420283</v>
      </c>
      <c r="G90" s="403">
        <f t="shared" si="9"/>
        <v>0.43503086154604237</v>
      </c>
      <c r="H90" s="403">
        <f t="shared" si="10"/>
        <v>0.56496913845395769</v>
      </c>
      <c r="I90" s="403">
        <f t="shared" si="18"/>
        <v>-5.2738938271018304E-2</v>
      </c>
      <c r="J90" s="375">
        <f t="shared" si="19"/>
        <v>1.0527389382710184</v>
      </c>
      <c r="L90" s="385">
        <v>-1.4</v>
      </c>
      <c r="M90" s="401">
        <f t="shared" si="11"/>
        <v>6.8923488085181894E-6</v>
      </c>
      <c r="N90" s="386">
        <f t="shared" si="12"/>
        <v>1.9729235204380191E-2</v>
      </c>
      <c r="O90" s="401">
        <f t="shared" si="13"/>
        <v>0.57075296438714218</v>
      </c>
      <c r="P90" s="386">
        <f t="shared" si="14"/>
        <v>-4.1435533204183271E-2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2.2631890515295905E-2</v>
      </c>
      <c r="C91" s="386">
        <f t="shared" ref="C91:C154" si="23">0.5*SIGN(2*A91+$B$6)*ERF((2.563*(ABS(2*A91+$B$6)))/(2*SQRT(2)*$B$7))-0.5*SIGN(2*A91-$B$6)*ERF((2.563*(ABS(2*A91-$B$6)))/(2*SQRT(2)*$B$7))</f>
        <v>0.58992168841544002</v>
      </c>
      <c r="D91" s="401">
        <f t="shared" ref="D91:D154" si="24">0.5*SIGN(2*(A91+$B$6)+$B$6)*ERF((2.563*(ABS(2*(A91+$B$6)+$B$6)))/(2*SQRT(2)*$B$7))-0.5*SIGN(2*(A91+$B$6)-$B$6)*ERF((2.563*(ABS(2*(A91+$B$6)-$B$6)))/(2*SQRT(2)*$B$7))</f>
        <v>0.38241151254885003</v>
      </c>
      <c r="E91" s="386">
        <f t="shared" si="20"/>
        <v>0.54651571714494074</v>
      </c>
      <c r="F91" s="401">
        <f t="shared" si="21"/>
        <v>0.6956024561966645</v>
      </c>
      <c r="G91" s="403">
        <f t="shared" ref="G91:G146" si="25">F131</f>
        <v>0.40558216317794471</v>
      </c>
      <c r="H91" s="403">
        <f t="shared" ref="H91:H146" si="26">1-G91</f>
        <v>0.59441783682205529</v>
      </c>
      <c r="I91" s="403">
        <f t="shared" si="18"/>
        <v>-5.1659297046780059E-2</v>
      </c>
      <c r="J91" s="375">
        <f t="shared" si="19"/>
        <v>1.05165929704678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8.9311572767369896E-6</v>
      </c>
      <c r="N91" s="386">
        <f t="shared" ref="N91:N154" si="28">0.5*SIGN(2*L91+$B$6)*ERF((2.563*(ABS(2*L91+$B$6)))/(2*SQRT(2)*$B$7))-0.5*SIGN(2*L91-$B$6)*ERF((2.563*(ABS(2*L91-$B$6)))/(2*SQRT(2)*$B$7))</f>
        <v>2.2631890515295905E-2</v>
      </c>
      <c r="O91" s="401">
        <f t="shared" ref="O91:O154" si="29">0.5*SIGN(2*(L91+$B$6)+$B$6)*ERF((2.563*(ABS(2*(L91+$B$6)+$B$6)))/(2*SQRT(2)*$B$7))-0.5*SIGN(2*(L91+$B$6)-$B$6)*ERF((2.563*(ABS(2*(L91+$B$6)-$B$6)))/(2*SQRT(2)*$B$7))</f>
        <v>0.58992168841544002</v>
      </c>
      <c r="P91" s="386">
        <f t="shared" ref="P91:P154" si="30">N91+$B$13*M91+$B$13*O91</f>
        <v>-4.0587288790053445E-2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2.5886311002545848E-2</v>
      </c>
      <c r="C92" s="386">
        <f t="shared" si="23"/>
        <v>0.60838000123499825</v>
      </c>
      <c r="D92" s="401">
        <f t="shared" si="24"/>
        <v>0.36146842586459288</v>
      </c>
      <c r="E92" s="386">
        <f t="shared" si="20"/>
        <v>0.56686961382280265</v>
      </c>
      <c r="F92" s="401">
        <f t="shared" si="21"/>
        <v>0.72150879352262098</v>
      </c>
      <c r="G92" s="403">
        <f t="shared" si="25"/>
        <v>0.37651355360277883</v>
      </c>
      <c r="H92" s="403">
        <f t="shared" si="26"/>
        <v>0.62348644639722117</v>
      </c>
      <c r="I92" s="403">
        <f t="shared" si="18"/>
        <v>-5.0035109891969971E-2</v>
      </c>
      <c r="J92" s="375">
        <f t="shared" si="19"/>
        <v>1.05003510989197</v>
      </c>
      <c r="L92" s="385">
        <v>-1.3499999999999999</v>
      </c>
      <c r="M92" s="401">
        <f t="shared" si="27"/>
        <v>1.1536836119208083E-5</v>
      </c>
      <c r="N92" s="386">
        <f t="shared" si="28"/>
        <v>2.5886311002545848E-2</v>
      </c>
      <c r="O92" s="401">
        <f t="shared" si="29"/>
        <v>0.60838000123499825</v>
      </c>
      <c r="P92" s="386">
        <f t="shared" si="30"/>
        <v>-3.9311209616121237E-2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2.9523160272601934E-2</v>
      </c>
      <c r="C93" s="386">
        <f t="shared" si="23"/>
        <v>0.62603313600192101</v>
      </c>
      <c r="D93" s="401">
        <f t="shared" si="24"/>
        <v>0.34083949529144253</v>
      </c>
      <c r="E93" s="386">
        <f t="shared" si="20"/>
        <v>0.58634368379639334</v>
      </c>
      <c r="F93" s="401">
        <f t="shared" si="21"/>
        <v>0.74629529184428378</v>
      </c>
      <c r="G93" s="403">
        <f t="shared" si="25"/>
        <v>0.3479399150084812</v>
      </c>
      <c r="H93" s="403">
        <f t="shared" si="26"/>
        <v>0.6520600849915188</v>
      </c>
      <c r="I93" s="403">
        <f t="shared" si="18"/>
        <v>-4.7814442377787411E-2</v>
      </c>
      <c r="J93" s="375">
        <f t="shared" si="19"/>
        <v>1.0478144423777873</v>
      </c>
      <c r="L93" s="385">
        <v>-1.325</v>
      </c>
      <c r="M93" s="401">
        <f t="shared" si="27"/>
        <v>1.4856122439843578E-5</v>
      </c>
      <c r="N93" s="386">
        <f t="shared" si="28"/>
        <v>2.9523160272601934E-2</v>
      </c>
      <c r="O93" s="401">
        <f t="shared" si="29"/>
        <v>0.62603313600192101</v>
      </c>
      <c r="P93" s="386">
        <f t="shared" si="30"/>
        <v>-3.7566492230145229E-2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3.357404179538237E-2</v>
      </c>
      <c r="C94" s="386">
        <f t="shared" si="23"/>
        <v>0.64278932380564335</v>
      </c>
      <c r="D94" s="401">
        <f t="shared" si="24"/>
        <v>0.32059790828926649</v>
      </c>
      <c r="E94" s="386">
        <f t="shared" si="20"/>
        <v>0.60483492836581365</v>
      </c>
      <c r="F94" s="401">
        <f t="shared" si="21"/>
        <v>0.76983085493443126</v>
      </c>
      <c r="G94" s="403">
        <f t="shared" si="25"/>
        <v>0.31996871685449779</v>
      </c>
      <c r="H94" s="403">
        <f t="shared" si="26"/>
        <v>0.68003128314550221</v>
      </c>
      <c r="I94" s="403">
        <f t="shared" si="18"/>
        <v>-4.494457749104639E-2</v>
      </c>
      <c r="J94" s="375">
        <f t="shared" si="19"/>
        <v>1.0449445774910464</v>
      </c>
      <c r="L94" s="385">
        <v>-1.2999999999999998</v>
      </c>
      <c r="M94" s="401">
        <f t="shared" si="27"/>
        <v>1.9070640438767494E-5</v>
      </c>
      <c r="N94" s="386">
        <f t="shared" si="28"/>
        <v>3.357404179538237E-2</v>
      </c>
      <c r="O94" s="401">
        <f t="shared" si="29"/>
        <v>0.64278932380564335</v>
      </c>
      <c r="P94" s="386">
        <f t="shared" si="30"/>
        <v>-3.5311718324857411E-2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3.8071275230075474E-2</v>
      </c>
      <c r="C95" s="386">
        <f t="shared" si="23"/>
        <v>0.65856050768399266</v>
      </c>
      <c r="D95" s="401">
        <f t="shared" si="24"/>
        <v>0.3008110745613316</v>
      </c>
      <c r="E95" s="386">
        <f t="shared" si="20"/>
        <v>0.62224460319610853</v>
      </c>
      <c r="F95" s="401">
        <f t="shared" si="21"/>
        <v>0.79198980150014675</v>
      </c>
      <c r="G95" s="403">
        <f t="shared" si="25"/>
        <v>0.29269939035908876</v>
      </c>
      <c r="H95" s="403">
        <f t="shared" si="26"/>
        <v>0.70730060964091124</v>
      </c>
      <c r="I95" s="403">
        <f t="shared" si="18"/>
        <v>-4.1372398733226998E-2</v>
      </c>
      <c r="J95" s="375">
        <f t="shared" si="19"/>
        <v>1.0413723987332271</v>
      </c>
      <c r="L95" s="385">
        <v>-1.2749999999999999</v>
      </c>
      <c r="M95" s="401">
        <f t="shared" si="27"/>
        <v>2.4404363616892244E-5</v>
      </c>
      <c r="N95" s="386">
        <f t="shared" si="28"/>
        <v>3.8071275230075474E-2</v>
      </c>
      <c r="O95" s="401">
        <f t="shared" si="29"/>
        <v>0.65856050768399266</v>
      </c>
      <c r="P95" s="386">
        <f t="shared" si="30"/>
        <v>-3.2505155728350936E-2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4.3047636294229863E-2</v>
      </c>
      <c r="C96" s="386">
        <f t="shared" si="23"/>
        <v>0.67326302276518668</v>
      </c>
      <c r="D96" s="401">
        <f t="shared" si="24"/>
        <v>0.28154027725165454</v>
      </c>
      <c r="E96" s="386">
        <f t="shared" si="20"/>
        <v>0.63847896371487134</v>
      </c>
      <c r="F96" s="401">
        <f t="shared" si="21"/>
        <v>0.81265281392113931</v>
      </c>
      <c r="G96" s="403">
        <f t="shared" si="25"/>
        <v>0.26622280263621528</v>
      </c>
      <c r="H96" s="403">
        <f t="shared" si="26"/>
        <v>0.73377719736378477</v>
      </c>
      <c r="I96" s="403">
        <f t="shared" si="18"/>
        <v>-3.7044815190301304E-2</v>
      </c>
      <c r="J96" s="375">
        <f t="shared" si="19"/>
        <v>1.0370448151903013</v>
      </c>
      <c r="L96" s="385">
        <v>-1.25</v>
      </c>
      <c r="M96" s="401">
        <f t="shared" si="27"/>
        <v>3.1132462836480634E-5</v>
      </c>
      <c r="N96" s="386">
        <f t="shared" si="28"/>
        <v>4.3047636294229863E-2</v>
      </c>
      <c r="O96" s="401">
        <f t="shared" si="29"/>
        <v>0.67326302276518668</v>
      </c>
      <c r="P96" s="386">
        <f t="shared" si="30"/>
        <v>-2.9105092369750597E-2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4.8536060363367606E-2</v>
      </c>
      <c r="C97" s="386">
        <f t="shared" si="23"/>
        <v>0.68681823690236987</v>
      </c>
      <c r="D97" s="401">
        <f t="shared" si="24"/>
        <v>0.26284040152966515</v>
      </c>
      <c r="E97" s="386">
        <f t="shared" si="20"/>
        <v>0.6534499665960436</v>
      </c>
      <c r="F97" s="401">
        <f t="shared" si="21"/>
        <v>0.83170783109479707</v>
      </c>
      <c r="G97" s="403">
        <f t="shared" si="25"/>
        <v>0.24062083516864635</v>
      </c>
      <c r="H97" s="403">
        <f t="shared" si="26"/>
        <v>0.7593791648313537</v>
      </c>
      <c r="I97" s="403">
        <f t="shared" si="18"/>
        <v>-3.1909227594780883E-2</v>
      </c>
      <c r="J97" s="375">
        <f t="shared" si="19"/>
        <v>1.031909227594781</v>
      </c>
      <c r="L97" s="385">
        <v>-1.2249999999999999</v>
      </c>
      <c r="M97" s="401">
        <f t="shared" si="27"/>
        <v>3.9591747756417828E-5</v>
      </c>
      <c r="N97" s="386">
        <f t="shared" si="28"/>
        <v>4.8536060363367606E-2</v>
      </c>
      <c r="O97" s="401">
        <f t="shared" si="29"/>
        <v>0.68681823690236987</v>
      </c>
      <c r="P97" s="386">
        <f t="shared" si="30"/>
        <v>-2.5070202451344364E-2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5.4569310726842846E-2</v>
      </c>
      <c r="C98" s="386">
        <f t="shared" si="23"/>
        <v>0.6991531469750778</v>
      </c>
      <c r="D98" s="401">
        <f t="shared" si="24"/>
        <v>0.24475974250961763</v>
      </c>
      <c r="E98" s="386">
        <f t="shared" si="20"/>
        <v>0.66707592219640421</v>
      </c>
      <c r="F98" s="401">
        <f t="shared" si="21"/>
        <v>0.84905087885406916</v>
      </c>
      <c r="G98" s="403">
        <f t="shared" si="25"/>
        <v>0.21596606951645875</v>
      </c>
      <c r="H98" s="403">
        <f t="shared" si="26"/>
        <v>0.78403393048354131</v>
      </c>
      <c r="I98" s="403">
        <f t="shared" si="18"/>
        <v>-2.5914033574544696E-2</v>
      </c>
      <c r="J98" s="375">
        <f t="shared" si="19"/>
        <v>1.0259140335745447</v>
      </c>
      <c r="L98" s="385">
        <v>-1.2</v>
      </c>
      <c r="M98" s="401">
        <f t="shared" si="27"/>
        <v>5.0192929029357902E-5</v>
      </c>
      <c r="N98" s="386">
        <f t="shared" si="28"/>
        <v>5.4569310726842846E-2</v>
      </c>
      <c r="O98" s="401">
        <f t="shared" si="29"/>
        <v>0.6991531469750778</v>
      </c>
      <c r="P98" s="386">
        <f t="shared" si="30"/>
        <v>-2.0359943408690739E-2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6.117961321918991E-2</v>
      </c>
      <c r="C99" s="386">
        <f t="shared" si="23"/>
        <v>0.71020092682604563</v>
      </c>
      <c r="D99" s="401">
        <f t="shared" si="24"/>
        <v>0.22733989307371472</v>
      </c>
      <c r="E99" s="386">
        <f t="shared" si="20"/>
        <v>0.67928209366794801</v>
      </c>
      <c r="F99" s="401">
        <f t="shared" si="21"/>
        <v>0.86458683251468771</v>
      </c>
      <c r="G99" s="403">
        <f t="shared" si="25"/>
        <v>0.19232158132886457</v>
      </c>
      <c r="H99" s="403">
        <f t="shared" si="26"/>
        <v>0.80767841867113543</v>
      </c>
      <c r="I99" s="403">
        <f t="shared" si="18"/>
        <v>-1.9009169383947196E-2</v>
      </c>
      <c r="J99" s="375">
        <f t="shared" si="19"/>
        <v>1.0190091693839471</v>
      </c>
      <c r="L99" s="385">
        <v>-1.1749999999999998</v>
      </c>
      <c r="M99" s="401">
        <f t="shared" si="27"/>
        <v>6.3434947903395766E-5</v>
      </c>
      <c r="N99" s="386">
        <f t="shared" si="28"/>
        <v>6.117961321918991E-2</v>
      </c>
      <c r="O99" s="401">
        <f t="shared" si="29"/>
        <v>0.71020092682604563</v>
      </c>
      <c r="P99" s="386">
        <f t="shared" si="30"/>
        <v>-1.493498153384952E-2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6.8398259779022863E-2</v>
      </c>
      <c r="C100" s="386">
        <f t="shared" si="23"/>
        <v>0.71990142355516451</v>
      </c>
      <c r="D100" s="401">
        <f t="shared" si="24"/>
        <v>0.21061571078957203</v>
      </c>
      <c r="E100" s="386">
        <f t="shared" si="20"/>
        <v>0.69000123928120827</v>
      </c>
      <c r="F100" s="401">
        <f t="shared" si="21"/>
        <v>0.87823010714156557</v>
      </c>
      <c r="G100" s="403">
        <f t="shared" si="25"/>
        <v>0.16974084190138808</v>
      </c>
      <c r="H100" s="403">
        <f t="shared" si="26"/>
        <v>0.83025915809861195</v>
      </c>
      <c r="I100" s="403">
        <f t="shared" si="18"/>
        <v>-1.1146684457898742E-2</v>
      </c>
      <c r="J100" s="375">
        <f t="shared" si="19"/>
        <v>1.0111466844578987</v>
      </c>
      <c r="L100" s="385">
        <v>-1.1499999999999999</v>
      </c>
      <c r="M100" s="401">
        <f t="shared" si="27"/>
        <v>7.992163777736927E-5</v>
      </c>
      <c r="N100" s="386">
        <f t="shared" si="28"/>
        <v>6.8398259779022863E-2</v>
      </c>
      <c r="O100" s="401">
        <f t="shared" si="29"/>
        <v>0.71990142355516451</v>
      </c>
      <c r="P100" s="386">
        <f t="shared" si="30"/>
        <v>-8.7576433867199849E-3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7.6255184341168458E-2</v>
      </c>
      <c r="C101" s="386">
        <f t="shared" si="23"/>
        <v>0.72820159958346919</v>
      </c>
      <c r="D101" s="401">
        <f t="shared" si="24"/>
        <v>0.19461536177040789</v>
      </c>
      <c r="E101" s="386">
        <f t="shared" si="20"/>
        <v>0.69917409523801144</v>
      </c>
      <c r="F101" s="401">
        <f t="shared" si="21"/>
        <v>0.88990527207044223</v>
      </c>
      <c r="G101" s="403">
        <f t="shared" si="25"/>
        <v>0.14826772474781086</v>
      </c>
      <c r="H101" s="403">
        <f t="shared" si="26"/>
        <v>0.8517322752521892</v>
      </c>
      <c r="I101" s="403">
        <f t="shared" si="18"/>
        <v>-2.2813441395340057E-3</v>
      </c>
      <c r="J101" s="375">
        <f t="shared" si="19"/>
        <v>1.002281344139534</v>
      </c>
      <c r="L101" s="385">
        <v>-1.125</v>
      </c>
      <c r="M101" s="401">
        <f t="shared" si="27"/>
        <v>1.0038099795156574E-4</v>
      </c>
      <c r="N101" s="386">
        <f t="shared" si="28"/>
        <v>7.6255184341168458E-2</v>
      </c>
      <c r="O101" s="401">
        <f t="shared" si="29"/>
        <v>0.72820159958346919</v>
      </c>
      <c r="P101" s="386">
        <f t="shared" si="30"/>
        <v>-1.7923893415915937E-3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8.4778515321232539E-2</v>
      </c>
      <c r="C102" s="386">
        <f t="shared" si="23"/>
        <v>0.73505591851234975</v>
      </c>
      <c r="D102" s="401">
        <f t="shared" si="24"/>
        <v>0.17936043805454155</v>
      </c>
      <c r="E102" s="386">
        <f t="shared" si="20"/>
        <v>0.70674979690929562</v>
      </c>
      <c r="F102" s="401">
        <f t="shared" si="21"/>
        <v>0.89954758705726068</v>
      </c>
      <c r="G102" s="403">
        <f t="shared" si="25"/>
        <v>0.12793661298246889</v>
      </c>
      <c r="H102" s="403">
        <f t="shared" si="26"/>
        <v>0.87206338701753117</v>
      </c>
      <c r="I102" s="403">
        <f t="shared" si="18"/>
        <v>7.6287450690567552E-3</v>
      </c>
      <c r="J102" s="375">
        <f t="shared" si="19"/>
        <v>0.99237125493094325</v>
      </c>
      <c r="L102" s="385">
        <v>-1.0999999999999999</v>
      </c>
      <c r="M102" s="401">
        <f t="shared" si="27"/>
        <v>1.2568737227541815E-4</v>
      </c>
      <c r="N102" s="386">
        <f t="shared" si="28"/>
        <v>8.4778515321232539E-2</v>
      </c>
      <c r="O102" s="401">
        <f t="shared" si="29"/>
        <v>0.73505591851234975</v>
      </c>
      <c r="P102" s="386">
        <f t="shared" si="30"/>
        <v>5.993695170554092E-3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9.3994109782447377E-2</v>
      </c>
      <c r="C103" s="386">
        <f t="shared" si="23"/>
        <v>0.74042667332603695</v>
      </c>
      <c r="D103" s="401">
        <f t="shared" si="24"/>
        <v>0.16486614391087973</v>
      </c>
      <c r="E103" s="386">
        <f t="shared" si="20"/>
        <v>0.71268623699282929</v>
      </c>
      <c r="F103" s="401">
        <f t="shared" si="21"/>
        <v>0.90710345813951021</v>
      </c>
      <c r="G103" s="403">
        <f t="shared" si="25"/>
        <v>0.10877260177448794</v>
      </c>
      <c r="H103" s="403">
        <f t="shared" si="26"/>
        <v>0.89122739822551211</v>
      </c>
      <c r="I103" s="403">
        <f t="shared" si="18"/>
        <v>1.8621494368385075E-2</v>
      </c>
      <c r="J103" s="375">
        <f t="shared" si="19"/>
        <v>0.98137850563161488</v>
      </c>
      <c r="L103" s="385">
        <v>-1.075</v>
      </c>
      <c r="M103" s="401">
        <f t="shared" si="27"/>
        <v>1.5688683344916576E-4</v>
      </c>
      <c r="N103" s="386">
        <f t="shared" si="28"/>
        <v>9.3994109782447377E-2</v>
      </c>
      <c r="O103" s="401">
        <f t="shared" si="29"/>
        <v>0.74042667332603695</v>
      </c>
      <c r="P103" s="386">
        <f t="shared" si="30"/>
        <v>1.4630395937203486E-2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0.10392507515839838</v>
      </c>
      <c r="C104" s="386">
        <f t="shared" si="23"/>
        <v>0.74428425591429737</v>
      </c>
      <c r="D104" s="401">
        <f t="shared" si="24"/>
        <v>0.1511415454367126</v>
      </c>
      <c r="E104" s="386">
        <f t="shared" si="20"/>
        <v>0.71695035954205755</v>
      </c>
      <c r="F104" s="401">
        <f t="shared" si="21"/>
        <v>0.91253081187466389</v>
      </c>
      <c r="G104" s="403">
        <f t="shared" si="25"/>
        <v>9.0791788776869942E-2</v>
      </c>
      <c r="H104" s="403">
        <f t="shared" si="26"/>
        <v>0.90920821122313011</v>
      </c>
      <c r="I104" s="403">
        <f t="shared" si="18"/>
        <v>3.0730183209497858E-2</v>
      </c>
      <c r="J104" s="375">
        <f t="shared" si="19"/>
        <v>0.96926981679050217</v>
      </c>
      <c r="L104" s="385">
        <v>-1.0499999999999998</v>
      </c>
      <c r="M104" s="401">
        <f t="shared" si="27"/>
        <v>1.952260760772484E-4</v>
      </c>
      <c r="N104" s="386">
        <f t="shared" si="28"/>
        <v>0.10392507515839838</v>
      </c>
      <c r="O104" s="401">
        <f t="shared" si="29"/>
        <v>0.74428425591429737</v>
      </c>
      <c r="P104" s="386">
        <f t="shared" si="30"/>
        <v>2.4143859707686108E-2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0.11459128511746303</v>
      </c>
      <c r="C105" s="386">
        <f t="shared" si="23"/>
        <v>0.74660736722882426</v>
      </c>
      <c r="D105" s="401">
        <f t="shared" si="24"/>
        <v>0.13818987692631579</v>
      </c>
      <c r="E105" s="386">
        <f t="shared" si="20"/>
        <v>0.71951838917266753</v>
      </c>
      <c r="F105" s="401">
        <f t="shared" si="21"/>
        <v>0.91579938707314135</v>
      </c>
      <c r="G105" s="403">
        <f t="shared" si="25"/>
        <v>7.4001644278878384E-2</v>
      </c>
      <c r="H105" s="403">
        <f t="shared" si="26"/>
        <v>0.92599835572112166</v>
      </c>
      <c r="I105" s="403">
        <f t="shared" si="18"/>
        <v>4.3982809963658422E-2</v>
      </c>
      <c r="J105" s="375">
        <f t="shared" si="19"/>
        <v>0.95601719003634156</v>
      </c>
      <c r="L105" s="385">
        <v>-1.0249999999999999</v>
      </c>
      <c r="M105" s="401">
        <f t="shared" si="27"/>
        <v>2.4218511674894971E-4</v>
      </c>
      <c r="N105" s="386">
        <f t="shared" si="28"/>
        <v>0.11459128511746303</v>
      </c>
      <c r="O105" s="401">
        <f t="shared" si="29"/>
        <v>0.74660736722882426</v>
      </c>
      <c r="P105" s="386">
        <f t="shared" si="30"/>
        <v>3.4556084032202547E-2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0.12600889677120625</v>
      </c>
      <c r="C106" s="386">
        <f t="shared" si="23"/>
        <v>0.74738316763855095</v>
      </c>
      <c r="D106" s="401">
        <f t="shared" si="24"/>
        <v>0.12600889677120625</v>
      </c>
      <c r="E106" s="386">
        <f t="shared" si="20"/>
        <v>0.72037599501605509</v>
      </c>
      <c r="F106" s="401">
        <f t="shared" si="21"/>
        <v>0.91689094347745759</v>
      </c>
      <c r="G106" s="403">
        <f t="shared" si="25"/>
        <v>5.8401451901217601E-2</v>
      </c>
      <c r="H106" s="403">
        <f t="shared" si="26"/>
        <v>0.94159854809878241</v>
      </c>
      <c r="I106" s="403">
        <f t="shared" si="18"/>
        <v>5.8401451901217614E-2</v>
      </c>
      <c r="J106" s="375">
        <f t="shared" si="19"/>
        <v>0.94159854809878241</v>
      </c>
      <c r="L106" s="385">
        <v>-1</v>
      </c>
      <c r="M106" s="401">
        <f t="shared" si="27"/>
        <v>2.9951408588674289E-4</v>
      </c>
      <c r="N106" s="386">
        <f t="shared" si="28"/>
        <v>0.12600889677120625</v>
      </c>
      <c r="O106" s="401">
        <f t="shared" si="29"/>
        <v>0.74738316763855095</v>
      </c>
      <c r="P106" s="386">
        <f t="shared" si="30"/>
        <v>4.5884414414827587E-2</v>
      </c>
      <c r="Q106" s="403">
        <f>$B$14*P26</f>
        <v>-4.0846192470345503E-5</v>
      </c>
      <c r="R106" s="403">
        <f>$B$14*P106</f>
        <v>5.8401451901217614E-2</v>
      </c>
      <c r="S106" s="371">
        <f>$B$14*P186</f>
        <v>5.8401451901217601E-2</v>
      </c>
      <c r="T106" s="403">
        <f>1-(Q106+R106+S106)</f>
        <v>0.88323794239003517</v>
      </c>
      <c r="U106" s="610">
        <f>1-T106</f>
        <v>0.11676205760996483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0.13818987692631579</v>
      </c>
      <c r="C107" s="386">
        <f t="shared" si="23"/>
        <v>0.74660736722882426</v>
      </c>
      <c r="D107" s="401">
        <f t="shared" si="24"/>
        <v>0.11459128511746303</v>
      </c>
      <c r="E107" s="386">
        <f t="shared" si="20"/>
        <v>0.71951838917266753</v>
      </c>
      <c r="F107" s="401">
        <f t="shared" si="21"/>
        <v>0.91579938707314135</v>
      </c>
      <c r="G107" s="403">
        <f t="shared" si="25"/>
        <v>4.3982809963658144E-2</v>
      </c>
      <c r="H107" s="403">
        <f t="shared" si="26"/>
        <v>0.95601719003634189</v>
      </c>
      <c r="I107" s="403">
        <f t="shared" si="18"/>
        <v>7.4001644278878537E-2</v>
      </c>
      <c r="J107" s="375">
        <f t="shared" si="19"/>
        <v>0.92599835572112144</v>
      </c>
      <c r="L107" s="385">
        <v>-0.97500000000000009</v>
      </c>
      <c r="M107" s="401">
        <f t="shared" si="27"/>
        <v>3.6927437220790615E-4</v>
      </c>
      <c r="N107" s="386">
        <f t="shared" si="28"/>
        <v>0.13818987692631579</v>
      </c>
      <c r="O107" s="401">
        <f t="shared" si="29"/>
        <v>0.74660736722882426</v>
      </c>
      <c r="P107" s="386">
        <f t="shared" si="30"/>
        <v>5.8141056479452322E-2</v>
      </c>
      <c r="Q107" s="403">
        <f t="shared" ref="Q107:Q170" si="33">$B$14*P27</f>
        <v>-5.0358623128270277E-5</v>
      </c>
      <c r="R107" s="403">
        <f t="shared" ref="R107:R170" si="34">$B$14*P107</f>
        <v>7.4001644278878398E-2</v>
      </c>
      <c r="S107" s="371">
        <f t="shared" ref="S107:S170" si="35">$B$14*P187</f>
        <v>4.3982809963658144E-2</v>
      </c>
      <c r="T107" s="403">
        <f t="shared" ref="T107:T170" si="36">1-(Q107+R107+S107)</f>
        <v>0.88206590438059174</v>
      </c>
      <c r="U107" s="610">
        <f t="shared" ref="U107:U170" si="37">1-T107</f>
        <v>0.11793409561940826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0.15114154543671282</v>
      </c>
      <c r="C108" s="386">
        <f t="shared" si="23"/>
        <v>0.74428425591429725</v>
      </c>
      <c r="D108" s="401">
        <f t="shared" si="24"/>
        <v>0.10392507515839822</v>
      </c>
      <c r="E108" s="386">
        <f t="shared" si="20"/>
        <v>0.71695035954205744</v>
      </c>
      <c r="F108" s="401">
        <f t="shared" si="21"/>
        <v>0.91253081187466367</v>
      </c>
      <c r="G108" s="403">
        <f t="shared" si="25"/>
        <v>3.073018320949767E-2</v>
      </c>
      <c r="H108" s="403">
        <f t="shared" si="26"/>
        <v>0.96926981679050228</v>
      </c>
      <c r="I108" s="403">
        <f t="shared" si="18"/>
        <v>9.0791788776870108E-2</v>
      </c>
      <c r="J108" s="375">
        <f t="shared" si="19"/>
        <v>0.90920821122312989</v>
      </c>
      <c r="L108" s="385">
        <v>-0.94999999999999973</v>
      </c>
      <c r="M108" s="401">
        <f t="shared" si="27"/>
        <v>4.5388434472332095E-4</v>
      </c>
      <c r="N108" s="386">
        <f t="shared" si="28"/>
        <v>0.15114154543671282</v>
      </c>
      <c r="O108" s="401">
        <f t="shared" si="29"/>
        <v>0.74428425591429725</v>
      </c>
      <c r="P108" s="386">
        <f t="shared" si="30"/>
        <v>7.1332611195143114E-2</v>
      </c>
      <c r="Q108" s="403">
        <f t="shared" si="33"/>
        <v>-6.1895482264411947E-5</v>
      </c>
      <c r="R108" s="403">
        <f t="shared" si="34"/>
        <v>9.0791788776870261E-2</v>
      </c>
      <c r="S108" s="371">
        <f t="shared" si="35"/>
        <v>3.0730183209497865E-2</v>
      </c>
      <c r="T108" s="403">
        <f t="shared" si="36"/>
        <v>0.87853992349589627</v>
      </c>
      <c r="U108" s="610">
        <f t="shared" si="37"/>
        <v>0.12146007650410373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0.16486614391087984</v>
      </c>
      <c r="C109" s="386">
        <f t="shared" si="23"/>
        <v>0.74042667332603695</v>
      </c>
      <c r="D109" s="401">
        <f t="shared" si="24"/>
        <v>9.3994109782447266E-2</v>
      </c>
      <c r="E109" s="386">
        <f t="shared" si="20"/>
        <v>0.71268623699282929</v>
      </c>
      <c r="F109" s="401">
        <f t="shared" si="21"/>
        <v>0.90710345813951021</v>
      </c>
      <c r="G109" s="403">
        <f t="shared" si="25"/>
        <v>1.8621494368384936E-2</v>
      </c>
      <c r="H109" s="403">
        <f t="shared" si="26"/>
        <v>0.98137850563161511</v>
      </c>
      <c r="I109" s="403">
        <f t="shared" si="18"/>
        <v>0.10877260177448811</v>
      </c>
      <c r="J109" s="375">
        <f t="shared" si="19"/>
        <v>0.89122739822551189</v>
      </c>
      <c r="L109" s="385">
        <v>-0.92499999999999982</v>
      </c>
      <c r="M109" s="401">
        <f t="shared" si="27"/>
        <v>5.5616982756745426E-4</v>
      </c>
      <c r="N109" s="386">
        <f t="shared" si="28"/>
        <v>0.16486614391087984</v>
      </c>
      <c r="O109" s="401">
        <f t="shared" si="29"/>
        <v>0.74042667332603695</v>
      </c>
      <c r="P109" s="386">
        <f t="shared" si="30"/>
        <v>8.545964140140791E-2</v>
      </c>
      <c r="Q109" s="403">
        <f t="shared" si="33"/>
        <v>-7.5841827599464621E-5</v>
      </c>
      <c r="R109" s="403">
        <f t="shared" si="34"/>
        <v>0.10877260177448825</v>
      </c>
      <c r="S109" s="371">
        <f t="shared" si="35"/>
        <v>1.8621494368384936E-2</v>
      </c>
      <c r="T109" s="403">
        <f t="shared" si="36"/>
        <v>0.87268174568472623</v>
      </c>
      <c r="U109" s="610">
        <f t="shared" si="37"/>
        <v>0.12731825431527377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0.17936043805454172</v>
      </c>
      <c r="C110" s="386">
        <f t="shared" si="23"/>
        <v>0.73505591851234964</v>
      </c>
      <c r="D110" s="401">
        <f t="shared" si="24"/>
        <v>8.4778515321232484E-2</v>
      </c>
      <c r="E110" s="386">
        <f t="shared" si="20"/>
        <v>0.70674979690929551</v>
      </c>
      <c r="F110" s="401">
        <f t="shared" si="21"/>
        <v>0.89954758705726046</v>
      </c>
      <c r="G110" s="403">
        <f t="shared" si="25"/>
        <v>7.6287450690567518E-3</v>
      </c>
      <c r="H110" s="403">
        <f t="shared" si="26"/>
        <v>0.99237125493094325</v>
      </c>
      <c r="I110" s="403">
        <f t="shared" si="18"/>
        <v>0.12793661298246936</v>
      </c>
      <c r="J110" s="375">
        <f t="shared" si="19"/>
        <v>0.87206338701753061</v>
      </c>
      <c r="L110" s="385">
        <v>-0.89999999999999991</v>
      </c>
      <c r="M110" s="401">
        <f t="shared" si="27"/>
        <v>6.7941943802923843E-4</v>
      </c>
      <c r="N110" s="386">
        <f t="shared" si="28"/>
        <v>0.17936043805454172</v>
      </c>
      <c r="O110" s="401">
        <f t="shared" si="29"/>
        <v>0.73505591851234964</v>
      </c>
      <c r="P110" s="386">
        <f t="shared" si="30"/>
        <v>0.10051627789744462</v>
      </c>
      <c r="Q110" s="403">
        <f t="shared" si="33"/>
        <v>-9.2645708926495041E-5</v>
      </c>
      <c r="R110" s="403">
        <f t="shared" si="34"/>
        <v>0.12793661298246936</v>
      </c>
      <c r="S110" s="371">
        <f t="shared" si="35"/>
        <v>7.6287450690565575E-3</v>
      </c>
      <c r="T110" s="403">
        <f t="shared" si="36"/>
        <v>0.86452728765740061</v>
      </c>
      <c r="U110" s="610">
        <f t="shared" si="37"/>
        <v>0.13547271234259939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0.19461536177040789</v>
      </c>
      <c r="C111" s="386">
        <f t="shared" si="23"/>
        <v>0.72820159958346919</v>
      </c>
      <c r="D111" s="401">
        <f t="shared" si="24"/>
        <v>7.6255184341168458E-2</v>
      </c>
      <c r="E111" s="386">
        <f t="shared" si="20"/>
        <v>0.69917409523801144</v>
      </c>
      <c r="F111" s="401">
        <f t="shared" si="21"/>
        <v>0.88990527207044223</v>
      </c>
      <c r="G111" s="403">
        <f t="shared" si="25"/>
        <v>-2.2813441395340031E-3</v>
      </c>
      <c r="H111" s="403">
        <f t="shared" si="26"/>
        <v>1.002281344139534</v>
      </c>
      <c r="I111" s="403">
        <f t="shared" si="18"/>
        <v>0.14826772474781086</v>
      </c>
      <c r="J111" s="375">
        <f t="shared" si="19"/>
        <v>0.8517322752521892</v>
      </c>
      <c r="L111" s="385">
        <v>-0.875</v>
      </c>
      <c r="M111" s="401">
        <f t="shared" si="27"/>
        <v>8.2744481647478718E-4</v>
      </c>
      <c r="N111" s="386">
        <f t="shared" si="28"/>
        <v>0.19461536177040789</v>
      </c>
      <c r="O111" s="401">
        <f t="shared" si="29"/>
        <v>0.72820159958346919</v>
      </c>
      <c r="P111" s="386">
        <f t="shared" si="30"/>
        <v>0.11648987320005827</v>
      </c>
      <c r="Q111" s="403">
        <f t="shared" si="33"/>
        <v>-1.1282633975241902E-4</v>
      </c>
      <c r="R111" s="403">
        <f t="shared" si="34"/>
        <v>0.14826772474781086</v>
      </c>
      <c r="S111" s="371">
        <f t="shared" si="35"/>
        <v>-2.2813441395340031E-3</v>
      </c>
      <c r="T111" s="403">
        <f t="shared" si="36"/>
        <v>0.85412644573147556</v>
      </c>
      <c r="U111" s="610">
        <f t="shared" si="37"/>
        <v>0.14587355426852444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0.21061571078957203</v>
      </c>
      <c r="C112" s="386">
        <f t="shared" si="23"/>
        <v>0.71990142355516451</v>
      </c>
      <c r="D112" s="401">
        <f t="shared" si="24"/>
        <v>6.8398259779022863E-2</v>
      </c>
      <c r="E112" s="386">
        <f t="shared" si="20"/>
        <v>0.69000123928120827</v>
      </c>
      <c r="F112" s="401">
        <f t="shared" si="21"/>
        <v>0.87823010714156557</v>
      </c>
      <c r="G112" s="403">
        <f t="shared" si="25"/>
        <v>-1.1146684457899016E-2</v>
      </c>
      <c r="H112" s="403">
        <f t="shared" si="26"/>
        <v>1.0111466844578991</v>
      </c>
      <c r="I112" s="403">
        <f t="shared" si="18"/>
        <v>0.16974084190138822</v>
      </c>
      <c r="J112" s="375">
        <f t="shared" si="19"/>
        <v>0.83025915809861184</v>
      </c>
      <c r="L112" s="385">
        <v>-0.85000000000000009</v>
      </c>
      <c r="M112" s="401">
        <f t="shared" si="27"/>
        <v>1.0046456771958812E-3</v>
      </c>
      <c r="N112" s="386">
        <f t="shared" si="28"/>
        <v>0.21061571078957203</v>
      </c>
      <c r="O112" s="401">
        <f t="shared" si="29"/>
        <v>0.71990142355516451</v>
      </c>
      <c r="P112" s="386">
        <f t="shared" si="30"/>
        <v>0.13336071072511538</v>
      </c>
      <c r="Q112" s="403">
        <f t="shared" si="33"/>
        <v>-1.3698291294455682E-4</v>
      </c>
      <c r="R112" s="403">
        <f t="shared" si="34"/>
        <v>0.16974084190138808</v>
      </c>
      <c r="S112" s="371">
        <f t="shared" si="35"/>
        <v>-1.1146684457899016E-2</v>
      </c>
      <c r="T112" s="403">
        <f t="shared" si="36"/>
        <v>0.84154282546945547</v>
      </c>
      <c r="U112" s="610">
        <f t="shared" si="37"/>
        <v>0.15845717453054453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0.22733989307371499</v>
      </c>
      <c r="C113" s="386">
        <f t="shared" si="23"/>
        <v>0.71020092682604541</v>
      </c>
      <c r="D113" s="401">
        <f t="shared" si="24"/>
        <v>6.1179613219189855E-2</v>
      </c>
      <c r="E113" s="386">
        <f t="shared" si="20"/>
        <v>0.67928209366794778</v>
      </c>
      <c r="F113" s="401">
        <f t="shared" si="21"/>
        <v>0.86458683251468749</v>
      </c>
      <c r="G113" s="403">
        <f t="shared" si="25"/>
        <v>-1.9009169383947231E-2</v>
      </c>
      <c r="H113" s="403">
        <f t="shared" si="26"/>
        <v>1.0190091693839471</v>
      </c>
      <c r="I113" s="403">
        <f t="shared" si="18"/>
        <v>0.1923215813288647</v>
      </c>
      <c r="J113" s="375">
        <f t="shared" si="19"/>
        <v>0.80767841867113532</v>
      </c>
      <c r="L113" s="385">
        <v>-0.82499999999999973</v>
      </c>
      <c r="M113" s="401">
        <f t="shared" si="27"/>
        <v>1.2160794906799777E-3</v>
      </c>
      <c r="N113" s="386">
        <f t="shared" si="28"/>
        <v>0.22733989307371499</v>
      </c>
      <c r="O113" s="401">
        <f t="shared" si="29"/>
        <v>0.71020092682604541</v>
      </c>
      <c r="P113" s="386">
        <f t="shared" si="30"/>
        <v>0.15110177660539675</v>
      </c>
      <c r="Q113" s="403">
        <f t="shared" si="33"/>
        <v>-1.6580403060747356E-4</v>
      </c>
      <c r="R113" s="403">
        <f t="shared" si="34"/>
        <v>0.19232158132886495</v>
      </c>
      <c r="S113" s="371">
        <f t="shared" si="35"/>
        <v>-1.9009169383947193E-2</v>
      </c>
      <c r="T113" s="403">
        <f t="shared" si="36"/>
        <v>0.82685339208568975</v>
      </c>
      <c r="U113" s="610">
        <f t="shared" si="37"/>
        <v>0.17314660791431025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0.24475974250961779</v>
      </c>
      <c r="C114" s="386">
        <f t="shared" si="23"/>
        <v>0.69915314697507758</v>
      </c>
      <c r="D114" s="401">
        <f t="shared" si="24"/>
        <v>5.4569310726842846E-2</v>
      </c>
      <c r="E114" s="386">
        <f t="shared" si="20"/>
        <v>0.66707592219640399</v>
      </c>
      <c r="F114" s="401">
        <f t="shared" si="21"/>
        <v>0.84905087885406882</v>
      </c>
      <c r="G114" s="403">
        <f t="shared" si="25"/>
        <v>-2.5914033574544675E-2</v>
      </c>
      <c r="H114" s="403">
        <f t="shared" si="26"/>
        <v>1.0259140335745447</v>
      </c>
      <c r="I114" s="403">
        <f t="shared" si="18"/>
        <v>0.21596606951645925</v>
      </c>
      <c r="J114" s="375">
        <f t="shared" si="19"/>
        <v>0.78403393048354075</v>
      </c>
      <c r="L114" s="385">
        <v>-0.79999999999999982</v>
      </c>
      <c r="M114" s="401">
        <f t="shared" si="27"/>
        <v>1.4675354698851506E-3</v>
      </c>
      <c r="N114" s="386">
        <f t="shared" si="28"/>
        <v>0.24475974250961779</v>
      </c>
      <c r="O114" s="401">
        <f t="shared" si="29"/>
        <v>0.69915314697507758</v>
      </c>
      <c r="P114" s="386">
        <f t="shared" si="30"/>
        <v>0.16967860062787371</v>
      </c>
      <c r="Q114" s="403">
        <f t="shared" si="33"/>
        <v>-2.0007769855839424E-4</v>
      </c>
      <c r="R114" s="403">
        <f t="shared" si="34"/>
        <v>0.21596606951645925</v>
      </c>
      <c r="S114" s="371">
        <f t="shared" si="35"/>
        <v>-2.5914033574544675E-2</v>
      </c>
      <c r="T114" s="403">
        <f t="shared" si="36"/>
        <v>0.81014804175664379</v>
      </c>
      <c r="U114" s="610">
        <f t="shared" si="37"/>
        <v>0.18985195824335621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0.26284040152966531</v>
      </c>
      <c r="C115" s="386">
        <f t="shared" si="23"/>
        <v>0.68681823690236976</v>
      </c>
      <c r="D115" s="401">
        <f t="shared" si="24"/>
        <v>4.853606036336755E-2</v>
      </c>
      <c r="E115" s="386">
        <f t="shared" si="20"/>
        <v>0.65344996659604349</v>
      </c>
      <c r="F115" s="401">
        <f t="shared" si="21"/>
        <v>0.83170783109479696</v>
      </c>
      <c r="G115" s="403">
        <f t="shared" si="25"/>
        <v>-3.190922759478089E-2</v>
      </c>
      <c r="H115" s="403">
        <f t="shared" si="26"/>
        <v>1.031909227594781</v>
      </c>
      <c r="I115" s="403">
        <f t="shared" si="18"/>
        <v>0.24062083516864693</v>
      </c>
      <c r="J115" s="375">
        <f t="shared" si="19"/>
        <v>0.75937916483135304</v>
      </c>
      <c r="L115" s="385">
        <v>-0.77499999999999991</v>
      </c>
      <c r="M115" s="401">
        <f t="shared" si="27"/>
        <v>1.7656123758502673E-3</v>
      </c>
      <c r="N115" s="386">
        <f t="shared" si="28"/>
        <v>0.26284040152966531</v>
      </c>
      <c r="O115" s="401">
        <f t="shared" si="29"/>
        <v>0.68681823690236976</v>
      </c>
      <c r="P115" s="386">
        <f t="shared" si="30"/>
        <v>0.18904917186639203</v>
      </c>
      <c r="Q115" s="403">
        <f t="shared" si="33"/>
        <v>-2.4070181302494623E-4</v>
      </c>
      <c r="R115" s="403">
        <f t="shared" si="34"/>
        <v>0.24062083516864693</v>
      </c>
      <c r="S115" s="371">
        <f t="shared" si="35"/>
        <v>-3.1909227594780994E-2</v>
      </c>
      <c r="T115" s="403">
        <f t="shared" si="36"/>
        <v>0.79152909423915896</v>
      </c>
      <c r="U115" s="610">
        <f t="shared" si="37"/>
        <v>0.20847090576084104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0.28154027725165454</v>
      </c>
      <c r="C116" s="386">
        <f t="shared" si="23"/>
        <v>0.67326302276518668</v>
      </c>
      <c r="D116" s="401">
        <f t="shared" si="24"/>
        <v>4.3047636294229863E-2</v>
      </c>
      <c r="E116" s="386">
        <f t="shared" si="20"/>
        <v>0.63847896371487134</v>
      </c>
      <c r="F116" s="401">
        <f t="shared" si="21"/>
        <v>0.81265281392113931</v>
      </c>
      <c r="G116" s="403">
        <f t="shared" si="25"/>
        <v>-3.7044815190301304E-2</v>
      </c>
      <c r="H116" s="403">
        <f t="shared" si="26"/>
        <v>1.0370448151903013</v>
      </c>
      <c r="I116" s="403">
        <f t="shared" si="18"/>
        <v>0.26622280263621523</v>
      </c>
      <c r="J116" s="375">
        <f t="shared" si="19"/>
        <v>0.73377719736378477</v>
      </c>
      <c r="L116" s="385">
        <v>-0.75</v>
      </c>
      <c r="M116" s="401">
        <f t="shared" si="27"/>
        <v>2.1177994820309465E-3</v>
      </c>
      <c r="N116" s="386">
        <f t="shared" si="28"/>
        <v>0.28154027725165454</v>
      </c>
      <c r="O116" s="401">
        <f t="shared" si="29"/>
        <v>0.67326302276518668</v>
      </c>
      <c r="P116" s="386">
        <f t="shared" si="30"/>
        <v>0.20916393351827395</v>
      </c>
      <c r="Q116" s="403">
        <f t="shared" si="33"/>
        <v>-2.8869504160023264E-4</v>
      </c>
      <c r="R116" s="403">
        <f t="shared" si="34"/>
        <v>0.26622280263621523</v>
      </c>
      <c r="S116" s="371">
        <f t="shared" si="35"/>
        <v>-3.7044815190301304E-2</v>
      </c>
      <c r="T116" s="403">
        <f t="shared" si="36"/>
        <v>0.77111070759568634</v>
      </c>
      <c r="U116" s="610">
        <f t="shared" si="37"/>
        <v>0.22888929240431366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0.3008110745613316</v>
      </c>
      <c r="C117" s="386">
        <f t="shared" si="23"/>
        <v>0.65856050768399266</v>
      </c>
      <c r="D117" s="401">
        <f t="shared" si="24"/>
        <v>3.8071275230075474E-2</v>
      </c>
      <c r="E117" s="386">
        <f t="shared" si="20"/>
        <v>0.62224460319610853</v>
      </c>
      <c r="F117" s="401">
        <f t="shared" si="21"/>
        <v>0.79198980150014675</v>
      </c>
      <c r="G117" s="403">
        <f t="shared" si="25"/>
        <v>-4.1372398733227102E-2</v>
      </c>
      <c r="H117" s="403">
        <f t="shared" si="26"/>
        <v>1.0413723987332271</v>
      </c>
      <c r="I117" s="403">
        <f t="shared" si="18"/>
        <v>0.29269939035908893</v>
      </c>
      <c r="J117" s="375">
        <f t="shared" si="19"/>
        <v>0.70730060964091113</v>
      </c>
      <c r="L117" s="385">
        <v>-0.72500000000000009</v>
      </c>
      <c r="M117" s="401">
        <f t="shared" si="27"/>
        <v>2.5325598434942642E-3</v>
      </c>
      <c r="N117" s="386">
        <f t="shared" si="28"/>
        <v>0.3008110745613316</v>
      </c>
      <c r="O117" s="401">
        <f t="shared" si="29"/>
        <v>0.65856050768399266</v>
      </c>
      <c r="P117" s="386">
        <f t="shared" si="30"/>
        <v>0.22996586024813898</v>
      </c>
      <c r="Q117" s="403">
        <f t="shared" si="33"/>
        <v>-3.4520797217199079E-4</v>
      </c>
      <c r="R117" s="403">
        <f t="shared" si="34"/>
        <v>0.29269939035908876</v>
      </c>
      <c r="S117" s="371">
        <f t="shared" si="35"/>
        <v>-4.1372398733227102E-2</v>
      </c>
      <c r="T117" s="403">
        <f t="shared" si="36"/>
        <v>0.74901821634631038</v>
      </c>
      <c r="U117" s="610">
        <f t="shared" si="37"/>
        <v>0.25098178365368962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0.32059790828926682</v>
      </c>
      <c r="C118" s="386">
        <f t="shared" si="23"/>
        <v>0.64278932380564302</v>
      </c>
      <c r="D118" s="401">
        <f t="shared" si="24"/>
        <v>3.3574041795382314E-2</v>
      </c>
      <c r="E118" s="386">
        <f t="shared" si="20"/>
        <v>0.60483492836581332</v>
      </c>
      <c r="F118" s="401">
        <f t="shared" si="21"/>
        <v>0.76983085493443093</v>
      </c>
      <c r="G118" s="403">
        <f t="shared" si="25"/>
        <v>-4.4944577491046425E-2</v>
      </c>
      <c r="H118" s="403">
        <f t="shared" si="26"/>
        <v>1.0449445774910464</v>
      </c>
      <c r="I118" s="403">
        <f t="shared" si="18"/>
        <v>0.31996871685449807</v>
      </c>
      <c r="J118" s="375">
        <f t="shared" si="19"/>
        <v>0.68003128314550199</v>
      </c>
      <c r="L118" s="385">
        <v>-0.69999999999999973</v>
      </c>
      <c r="M118" s="401">
        <f t="shared" si="27"/>
        <v>3.0194148087168138E-3</v>
      </c>
      <c r="N118" s="386">
        <f t="shared" si="28"/>
        <v>0.32059790828926682</v>
      </c>
      <c r="O118" s="401">
        <f t="shared" si="29"/>
        <v>0.64278932380564302</v>
      </c>
      <c r="P118" s="386">
        <f t="shared" si="30"/>
        <v>0.25139062002714235</v>
      </c>
      <c r="Q118" s="403">
        <f t="shared" si="33"/>
        <v>-4.1153437274219732E-4</v>
      </c>
      <c r="R118" s="403">
        <f t="shared" si="34"/>
        <v>0.31996871685449829</v>
      </c>
      <c r="S118" s="371">
        <f t="shared" si="35"/>
        <v>-4.494457749104639E-2</v>
      </c>
      <c r="T118" s="403">
        <f t="shared" si="36"/>
        <v>0.72538739500929039</v>
      </c>
      <c r="U118" s="610">
        <f t="shared" si="37"/>
        <v>0.27461260499070961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0.3408394952914427</v>
      </c>
      <c r="C119" s="386">
        <f t="shared" si="23"/>
        <v>0.6260331360019209</v>
      </c>
      <c r="D119" s="401">
        <f t="shared" si="24"/>
        <v>2.9523160272601878E-2</v>
      </c>
      <c r="E119" s="386">
        <f t="shared" si="20"/>
        <v>0.58634368379639312</v>
      </c>
      <c r="F119" s="401">
        <f t="shared" si="21"/>
        <v>0.74629529184428345</v>
      </c>
      <c r="G119" s="403">
        <f t="shared" si="25"/>
        <v>-4.7814442377787481E-2</v>
      </c>
      <c r="H119" s="403">
        <f t="shared" si="26"/>
        <v>1.0478144423777875</v>
      </c>
      <c r="I119" s="403">
        <f t="shared" si="18"/>
        <v>0.34793991500848176</v>
      </c>
      <c r="J119" s="375">
        <f t="shared" si="19"/>
        <v>0.65206008499151824</v>
      </c>
      <c r="L119" s="385">
        <v>-0.67499999999999982</v>
      </c>
      <c r="M119" s="401">
        <f t="shared" si="27"/>
        <v>3.5890284912702963E-3</v>
      </c>
      <c r="N119" s="386">
        <f t="shared" si="28"/>
        <v>0.3408394952914427</v>
      </c>
      <c r="O119" s="401">
        <f t="shared" si="29"/>
        <v>0.6260331360019209</v>
      </c>
      <c r="P119" s="386">
        <f t="shared" si="30"/>
        <v>0.27336682106316285</v>
      </c>
      <c r="Q119" s="403">
        <f t="shared" si="33"/>
        <v>-4.8912237209430961E-4</v>
      </c>
      <c r="R119" s="403">
        <f t="shared" si="34"/>
        <v>0.34793991500848176</v>
      </c>
      <c r="S119" s="371">
        <f t="shared" si="35"/>
        <v>-4.7814442377787481E-2</v>
      </c>
      <c r="T119" s="403">
        <f t="shared" si="36"/>
        <v>0.70036364974140008</v>
      </c>
      <c r="U119" s="610">
        <f t="shared" si="37"/>
        <v>0.29963635025859992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0.3614684258645931</v>
      </c>
      <c r="C120" s="386">
        <f t="shared" si="23"/>
        <v>0.60838000123499802</v>
      </c>
      <c r="D120" s="401">
        <f t="shared" si="24"/>
        <v>2.5886311002545792E-2</v>
      </c>
      <c r="E120" s="386">
        <f t="shared" si="20"/>
        <v>0.56686961382280243</v>
      </c>
      <c r="F120" s="401">
        <f t="shared" si="21"/>
        <v>0.72150879352262065</v>
      </c>
      <c r="G120" s="403">
        <f t="shared" si="25"/>
        <v>-5.0035109891969971E-2</v>
      </c>
      <c r="H120" s="403">
        <f t="shared" si="26"/>
        <v>1.05003510989197</v>
      </c>
      <c r="I120" s="403">
        <f t="shared" si="18"/>
        <v>0.37651355360277938</v>
      </c>
      <c r="J120" s="375">
        <f t="shared" si="19"/>
        <v>0.62348644639722062</v>
      </c>
      <c r="L120" s="385">
        <v>-0.64999999999999991</v>
      </c>
      <c r="M120" s="401">
        <f t="shared" si="27"/>
        <v>4.2532906901538436E-3</v>
      </c>
      <c r="N120" s="386">
        <f t="shared" si="28"/>
        <v>0.3614684258645931</v>
      </c>
      <c r="O120" s="401">
        <f t="shared" si="29"/>
        <v>0.60838000123499802</v>
      </c>
      <c r="P120" s="386">
        <f t="shared" si="30"/>
        <v>0.29581634298288978</v>
      </c>
      <c r="Q120" s="403">
        <f t="shared" si="33"/>
        <v>-5.7958533661625806E-4</v>
      </c>
      <c r="R120" s="403">
        <f t="shared" si="34"/>
        <v>0.37651355360277938</v>
      </c>
      <c r="S120" s="371">
        <f t="shared" si="35"/>
        <v>-5.003510989197002E-2</v>
      </c>
      <c r="T120" s="403">
        <f t="shared" si="36"/>
        <v>0.67410114162580692</v>
      </c>
      <c r="U120" s="610">
        <f t="shared" si="37"/>
        <v>0.32589885837419308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0.38241151254885003</v>
      </c>
      <c r="C121" s="386">
        <f t="shared" si="23"/>
        <v>0.58992168841544002</v>
      </c>
      <c r="D121" s="401">
        <f t="shared" si="24"/>
        <v>2.2631890515295905E-2</v>
      </c>
      <c r="E121" s="386">
        <f t="shared" si="20"/>
        <v>0.54651571714494074</v>
      </c>
      <c r="F121" s="401">
        <f t="shared" si="21"/>
        <v>0.6956024561966645</v>
      </c>
      <c r="G121" s="403">
        <f t="shared" si="25"/>
        <v>-5.1659297046780059E-2</v>
      </c>
      <c r="H121" s="403">
        <f t="shared" si="26"/>
        <v>1.05165929704678</v>
      </c>
      <c r="I121" s="403">
        <f t="shared" si="18"/>
        <v>0.40558216317794471</v>
      </c>
      <c r="J121" s="375">
        <f t="shared" si="19"/>
        <v>0.59441783682205529</v>
      </c>
      <c r="L121" s="385">
        <v>-0.625</v>
      </c>
      <c r="M121" s="401">
        <f t="shared" si="27"/>
        <v>5.0253965159023917E-3</v>
      </c>
      <c r="N121" s="386">
        <f t="shared" si="28"/>
        <v>0.38241151254885003</v>
      </c>
      <c r="O121" s="401">
        <f t="shared" si="29"/>
        <v>0.58992168841544002</v>
      </c>
      <c r="P121" s="386">
        <f t="shared" si="30"/>
        <v>0.31865474998800575</v>
      </c>
      <c r="Q121" s="403">
        <f t="shared" si="33"/>
        <v>-6.847121828296907E-4</v>
      </c>
      <c r="R121" s="403">
        <f t="shared" si="34"/>
        <v>0.40558216317794471</v>
      </c>
      <c r="S121" s="371">
        <f t="shared" si="35"/>
        <v>-5.1659297046780059E-2</v>
      </c>
      <c r="T121" s="403">
        <f t="shared" si="36"/>
        <v>0.64676184605166509</v>
      </c>
      <c r="U121" s="610">
        <f t="shared" si="37"/>
        <v>0.35323815394833491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0.40359021302804959</v>
      </c>
      <c r="C122" s="386">
        <f t="shared" si="23"/>
        <v>0.57075296438714185</v>
      </c>
      <c r="D122" s="401">
        <f t="shared" si="24"/>
        <v>1.9729235204380136E-2</v>
      </c>
      <c r="E122" s="386">
        <f t="shared" ref="E122:E153" si="38">C122+$B$13*B122+$B$13*D122</f>
        <v>0.52538846352324187</v>
      </c>
      <c r="F122" s="401">
        <f t="shared" si="21"/>
        <v>0.66871179404202774</v>
      </c>
      <c r="G122" s="403">
        <f t="shared" si="25"/>
        <v>-5.2738938271018325E-2</v>
      </c>
      <c r="H122" s="403">
        <f t="shared" si="26"/>
        <v>1.0527389382710184</v>
      </c>
      <c r="I122" s="403">
        <f t="shared" si="18"/>
        <v>0.43503086154604259</v>
      </c>
      <c r="J122" s="375">
        <f t="shared" si="19"/>
        <v>0.56496913845395746</v>
      </c>
      <c r="L122" s="385">
        <v>-0.59999999999999964</v>
      </c>
      <c r="M122" s="401">
        <f t="shared" si="27"/>
        <v>5.9199207507912299E-3</v>
      </c>
      <c r="N122" s="386">
        <f t="shared" si="28"/>
        <v>0.40359021302804959</v>
      </c>
      <c r="O122" s="401">
        <f t="shared" si="29"/>
        <v>0.57075296438714185</v>
      </c>
      <c r="P122" s="386">
        <f t="shared" si="30"/>
        <v>0.34179178230330853</v>
      </c>
      <c r="Q122" s="403">
        <f t="shared" si="33"/>
        <v>-8.0647682900144169E-4</v>
      </c>
      <c r="R122" s="403">
        <f t="shared" si="34"/>
        <v>0.43503086154604287</v>
      </c>
      <c r="S122" s="371">
        <f t="shared" si="35"/>
        <v>-5.2738938271018325E-2</v>
      </c>
      <c r="T122" s="403">
        <f t="shared" si="36"/>
        <v>0.61851455355397689</v>
      </c>
      <c r="U122" s="610">
        <f t="shared" si="37"/>
        <v>0.38148544644602311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0.4249211225675717</v>
      </c>
      <c r="C123" s="386">
        <f t="shared" si="23"/>
        <v>0.55097085246805666</v>
      </c>
      <c r="D123" s="401">
        <f t="shared" si="24"/>
        <v>1.7148809027593248E-2</v>
      </c>
      <c r="E123" s="386">
        <f t="shared" si="38"/>
        <v>0.50359697943318982</v>
      </c>
      <c r="F123" s="401">
        <f t="shared" si="21"/>
        <v>0.64097570268787796</v>
      </c>
      <c r="G123" s="403">
        <f t="shared" si="25"/>
        <v>-5.3324844516869092E-2</v>
      </c>
      <c r="H123" s="403">
        <f t="shared" si="26"/>
        <v>1.053324844516869</v>
      </c>
      <c r="I123" s="403">
        <f t="shared" si="18"/>
        <v>0.46473807257077121</v>
      </c>
      <c r="J123" s="375">
        <f t="shared" si="19"/>
        <v>0.53526192742922873</v>
      </c>
      <c r="L123" s="385">
        <v>-0.57499999999999973</v>
      </c>
      <c r="M123" s="401">
        <f t="shared" si="27"/>
        <v>6.9528847523017134E-3</v>
      </c>
      <c r="N123" s="386">
        <f t="shared" si="28"/>
        <v>0.4249211225675717</v>
      </c>
      <c r="O123" s="401">
        <f t="shared" si="29"/>
        <v>0.55097085246805666</v>
      </c>
      <c r="P123" s="386">
        <f t="shared" si="30"/>
        <v>0.36513192090248203</v>
      </c>
      <c r="Q123" s="403">
        <f t="shared" si="33"/>
        <v>-9.470464534508397E-4</v>
      </c>
      <c r="R123" s="403">
        <f t="shared" si="34"/>
        <v>0.46473807257077154</v>
      </c>
      <c r="S123" s="371">
        <f t="shared" si="35"/>
        <v>-5.3324844516869065E-2</v>
      </c>
      <c r="T123" s="403">
        <f t="shared" si="36"/>
        <v>0.58953381839954844</v>
      </c>
      <c r="U123" s="610">
        <f t="shared" si="37"/>
        <v>0.41046618160045156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0.44631653026412943</v>
      </c>
      <c r="C124" s="386">
        <f t="shared" si="23"/>
        <v>0.5306738707248273</v>
      </c>
      <c r="D124" s="401">
        <f t="shared" si="24"/>
        <v>1.4862356310992531E-2</v>
      </c>
      <c r="E124" s="386">
        <f t="shared" si="38"/>
        <v>0.48125221035508575</v>
      </c>
      <c r="F124" s="401">
        <f t="shared" si="21"/>
        <v>0.61253539298356563</v>
      </c>
      <c r="G124" s="403">
        <f t="shared" si="25"/>
        <v>-5.3466404160427791E-2</v>
      </c>
      <c r="H124" s="403">
        <f t="shared" si="26"/>
        <v>1.0534664041604278</v>
      </c>
      <c r="I124" s="403">
        <f t="shared" si="18"/>
        <v>0.49457633027479109</v>
      </c>
      <c r="J124" s="375">
        <f t="shared" si="19"/>
        <v>0.50542366972520891</v>
      </c>
      <c r="L124" s="385">
        <v>-0.54999999999999982</v>
      </c>
      <c r="M124" s="401">
        <f t="shared" si="27"/>
        <v>8.1418135071805731E-3</v>
      </c>
      <c r="N124" s="386">
        <f t="shared" si="28"/>
        <v>0.44631653026412943</v>
      </c>
      <c r="O124" s="401">
        <f t="shared" si="29"/>
        <v>0.5306738707248273</v>
      </c>
      <c r="P124" s="386">
        <f t="shared" si="30"/>
        <v>0.3885750192731085</v>
      </c>
      <c r="Q124" s="403">
        <f t="shared" si="33"/>
        <v>-1.108788192733729E-3</v>
      </c>
      <c r="R124" s="403">
        <f t="shared" si="34"/>
        <v>0.49457633027479109</v>
      </c>
      <c r="S124" s="371">
        <f t="shared" si="35"/>
        <v>-5.3466404160427791E-2</v>
      </c>
      <c r="T124" s="403">
        <f t="shared" si="36"/>
        <v>0.55999886207837046</v>
      </c>
      <c r="U124" s="610">
        <f t="shared" si="37"/>
        <v>0.44000113792162954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0.46768503235125425</v>
      </c>
      <c r="C125" s="386">
        <f t="shared" si="23"/>
        <v>0.50996125783216095</v>
      </c>
      <c r="D125" s="401">
        <f t="shared" si="24"/>
        <v>1.2843021241700725E-2</v>
      </c>
      <c r="E125" s="386">
        <f t="shared" si="38"/>
        <v>0.45846606810400858</v>
      </c>
      <c r="F125" s="401">
        <f t="shared" si="21"/>
        <v>0.58353330572448636</v>
      </c>
      <c r="G125" s="403">
        <f t="shared" si="25"/>
        <v>-5.3211324727245331E-2</v>
      </c>
      <c r="H125" s="403">
        <f t="shared" si="26"/>
        <v>1.0532113247272454</v>
      </c>
      <c r="I125" s="403">
        <f t="shared" si="18"/>
        <v>0.52441315895448237</v>
      </c>
      <c r="J125" s="375">
        <f t="shared" si="19"/>
        <v>0.47558684104551763</v>
      </c>
      <c r="L125" s="385">
        <v>-0.52499999999999991</v>
      </c>
      <c r="M125" s="401">
        <f t="shared" si="27"/>
        <v>9.5057802672633418E-3</v>
      </c>
      <c r="N125" s="386">
        <f t="shared" si="28"/>
        <v>0.46768503235125425</v>
      </c>
      <c r="O125" s="401">
        <f t="shared" si="29"/>
        <v>0.50996125783216095</v>
      </c>
      <c r="P125" s="386">
        <f t="shared" si="30"/>
        <v>0.41201699489862592</v>
      </c>
      <c r="Q125" s="403">
        <f t="shared" si="33"/>
        <v>-1.2942738807923205E-3</v>
      </c>
      <c r="R125" s="403">
        <f t="shared" si="34"/>
        <v>0.52441315895448237</v>
      </c>
      <c r="S125" s="371">
        <f t="shared" si="35"/>
        <v>-5.3211324727245359E-2</v>
      </c>
      <c r="T125" s="403">
        <f t="shared" si="36"/>
        <v>0.53009243965355535</v>
      </c>
      <c r="U125" s="610">
        <f t="shared" si="37"/>
        <v>0.46990756034644465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0.48893219493359219</v>
      </c>
      <c r="C126" s="386">
        <f t="shared" si="23"/>
        <v>0.48893219493359219</v>
      </c>
      <c r="D126" s="401">
        <f t="shared" si="24"/>
        <v>1.1065436056624134E-2</v>
      </c>
      <c r="E126" s="386">
        <f t="shared" si="38"/>
        <v>0.43535057221884832</v>
      </c>
      <c r="F126" s="401">
        <f t="shared" si="21"/>
        <v>0.55411201881636063</v>
      </c>
      <c r="G126" s="403">
        <f t="shared" si="25"/>
        <v>-5.260541401827163E-2</v>
      </c>
      <c r="H126" s="403">
        <f t="shared" si="26"/>
        <v>1.0526054140182717</v>
      </c>
      <c r="I126" s="403">
        <f t="shared" si="18"/>
        <v>0.55411201881636063</v>
      </c>
      <c r="J126" s="375">
        <f t="shared" si="19"/>
        <v>0.44588798118363937</v>
      </c>
      <c r="L126" s="385">
        <v>-0.5</v>
      </c>
      <c r="M126" s="401">
        <f t="shared" si="27"/>
        <v>1.1065436056624134E-2</v>
      </c>
      <c r="N126" s="386">
        <f t="shared" si="28"/>
        <v>0.48893219493359219</v>
      </c>
      <c r="O126" s="401">
        <f t="shared" si="29"/>
        <v>0.48893219493359219</v>
      </c>
      <c r="P126" s="386">
        <f t="shared" si="30"/>
        <v>0.43535057221884832</v>
      </c>
      <c r="Q126" s="403">
        <f t="shared" si="33"/>
        <v>-1.5062824014976102E-3</v>
      </c>
      <c r="R126" s="403">
        <f t="shared" si="34"/>
        <v>0.55411201881636063</v>
      </c>
      <c r="S126" s="371">
        <f t="shared" si="35"/>
        <v>-5.260541401827163E-2</v>
      </c>
      <c r="T126" s="403">
        <f t="shared" si="36"/>
        <v>0.49999967760340869</v>
      </c>
      <c r="U126" s="610">
        <f t="shared" si="37"/>
        <v>0.50000032239659131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0.50996125783216129</v>
      </c>
      <c r="C127" s="386">
        <f t="shared" si="23"/>
        <v>0.46768503235125386</v>
      </c>
      <c r="D127" s="401">
        <f t="shared" si="24"/>
        <v>9.5057802672633418E-3</v>
      </c>
      <c r="E127" s="386">
        <f t="shared" si="38"/>
        <v>0.41201699489862548</v>
      </c>
      <c r="F127" s="401">
        <f t="shared" si="21"/>
        <v>0.52441315895448182</v>
      </c>
      <c r="G127" s="403">
        <f t="shared" si="25"/>
        <v>-5.1692398848669073E-2</v>
      </c>
      <c r="H127" s="403">
        <f t="shared" si="26"/>
        <v>1.0516923988486691</v>
      </c>
      <c r="I127" s="403">
        <f t="shared" si="18"/>
        <v>0.58353330572448658</v>
      </c>
      <c r="J127" s="375">
        <f t="shared" si="19"/>
        <v>0.41646669427551342</v>
      </c>
      <c r="L127" s="385">
        <v>-0.47499999999999964</v>
      </c>
      <c r="M127" s="401">
        <f t="shared" si="27"/>
        <v>1.2843021241700781E-2</v>
      </c>
      <c r="N127" s="386">
        <f t="shared" si="28"/>
        <v>0.50996125783216129</v>
      </c>
      <c r="O127" s="401">
        <f t="shared" si="29"/>
        <v>0.46768503235125386</v>
      </c>
      <c r="P127" s="386">
        <f t="shared" si="30"/>
        <v>0.45846606810400892</v>
      </c>
      <c r="Q127" s="403">
        <f t="shared" si="33"/>
        <v>-1.7477992028945778E-3</v>
      </c>
      <c r="R127" s="403">
        <f t="shared" si="34"/>
        <v>0.58353330572448681</v>
      </c>
      <c r="S127" s="371">
        <f t="shared" si="35"/>
        <v>-5.1692398848669073E-2</v>
      </c>
      <c r="T127" s="403">
        <f t="shared" si="36"/>
        <v>0.46990689232707683</v>
      </c>
      <c r="U127" s="610">
        <f t="shared" si="37"/>
        <v>0.53009310767292317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0.53067387072482763</v>
      </c>
      <c r="C128" s="386">
        <f t="shared" si="23"/>
        <v>0.44631653026412904</v>
      </c>
      <c r="D128" s="401">
        <f t="shared" si="24"/>
        <v>8.1418135071805731E-3</v>
      </c>
      <c r="E128" s="386">
        <f t="shared" si="38"/>
        <v>0.38857501927310806</v>
      </c>
      <c r="F128" s="401">
        <f t="shared" si="21"/>
        <v>0.49457633027479048</v>
      </c>
      <c r="G128" s="403">
        <f t="shared" si="25"/>
        <v>-5.0513779337499648E-2</v>
      </c>
      <c r="H128" s="403">
        <f t="shared" si="26"/>
        <v>1.0505137793374997</v>
      </c>
      <c r="I128" s="403">
        <f t="shared" si="18"/>
        <v>0.61253539298356574</v>
      </c>
      <c r="J128" s="375">
        <f t="shared" si="19"/>
        <v>0.38746460701643426</v>
      </c>
      <c r="L128" s="385">
        <v>-0.44999999999999973</v>
      </c>
      <c r="M128" s="401">
        <f t="shared" si="27"/>
        <v>1.4862356310992586E-2</v>
      </c>
      <c r="N128" s="386">
        <f t="shared" si="28"/>
        <v>0.53067387072482763</v>
      </c>
      <c r="O128" s="401">
        <f t="shared" si="29"/>
        <v>0.44631653026412904</v>
      </c>
      <c r="P128" s="386">
        <f t="shared" si="30"/>
        <v>0.48125221035508609</v>
      </c>
      <c r="Q128" s="403">
        <f t="shared" si="33"/>
        <v>-2.0220125030222728E-3</v>
      </c>
      <c r="R128" s="403">
        <f t="shared" si="34"/>
        <v>0.61253539298356607</v>
      </c>
      <c r="S128" s="371">
        <f t="shared" si="35"/>
        <v>-5.0513779337499704E-2</v>
      </c>
      <c r="T128" s="403">
        <f t="shared" si="36"/>
        <v>0.44000039885695585</v>
      </c>
      <c r="U128" s="610">
        <f t="shared" si="37"/>
        <v>0.55999960114304415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0.55097085246805699</v>
      </c>
      <c r="C129" s="386">
        <f t="shared" si="23"/>
        <v>0.42492112256757125</v>
      </c>
      <c r="D129" s="401">
        <f t="shared" si="24"/>
        <v>6.9528847523017134E-3</v>
      </c>
      <c r="E129" s="386">
        <f t="shared" si="38"/>
        <v>0.36513192090248153</v>
      </c>
      <c r="F129" s="401">
        <f t="shared" si="21"/>
        <v>0.46473807257077088</v>
      </c>
      <c r="G129" s="403">
        <f t="shared" si="25"/>
        <v>-4.9108716492632931E-2</v>
      </c>
      <c r="H129" s="403">
        <f t="shared" si="26"/>
        <v>1.0491087164926329</v>
      </c>
      <c r="I129" s="403">
        <f t="shared" si="18"/>
        <v>0.6409757026878784</v>
      </c>
      <c r="J129" s="375">
        <f t="shared" si="19"/>
        <v>0.3590242973121216</v>
      </c>
      <c r="L129" s="385">
        <v>-0.42499999999999982</v>
      </c>
      <c r="M129" s="401">
        <f t="shared" si="27"/>
        <v>1.7148809027593304E-2</v>
      </c>
      <c r="N129" s="386">
        <f t="shared" si="28"/>
        <v>0.55097085246805699</v>
      </c>
      <c r="O129" s="401">
        <f t="shared" si="29"/>
        <v>0.42492112256757125</v>
      </c>
      <c r="P129" s="386">
        <f t="shared" si="30"/>
        <v>0.50359697943319015</v>
      </c>
      <c r="Q129" s="403">
        <f t="shared" si="33"/>
        <v>-2.3323057055324448E-3</v>
      </c>
      <c r="R129" s="403">
        <f t="shared" si="34"/>
        <v>0.6409757026878784</v>
      </c>
      <c r="S129" s="371">
        <f t="shared" si="35"/>
        <v>-4.9108716492632931E-2</v>
      </c>
      <c r="T129" s="403">
        <f t="shared" si="36"/>
        <v>0.41046531951028697</v>
      </c>
      <c r="U129" s="610">
        <f t="shared" si="37"/>
        <v>0.58953468048971303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0.57075296438714218</v>
      </c>
      <c r="C130" s="386">
        <f t="shared" si="23"/>
        <v>0.40359021302804926</v>
      </c>
      <c r="D130" s="401">
        <f t="shared" si="24"/>
        <v>5.9199207507911744E-3</v>
      </c>
      <c r="E130" s="386">
        <f t="shared" si="38"/>
        <v>0.34179178230330814</v>
      </c>
      <c r="F130" s="401">
        <f t="shared" si="21"/>
        <v>0.43503086154604237</v>
      </c>
      <c r="G130" s="403">
        <f t="shared" si="25"/>
        <v>-4.7513950713245323E-2</v>
      </c>
      <c r="H130" s="403">
        <f t="shared" si="26"/>
        <v>1.0475139507132454</v>
      </c>
      <c r="I130" s="403">
        <f t="shared" si="18"/>
        <v>0.6687117940420283</v>
      </c>
      <c r="J130" s="375">
        <f t="shared" si="19"/>
        <v>0.3312882059579717</v>
      </c>
      <c r="L130" s="385">
        <v>-0.39999999999999991</v>
      </c>
      <c r="M130" s="401">
        <f t="shared" si="27"/>
        <v>1.9729235204380191E-2</v>
      </c>
      <c r="N130" s="386">
        <f t="shared" si="28"/>
        <v>0.57075296438714218</v>
      </c>
      <c r="O130" s="401">
        <f t="shared" si="29"/>
        <v>0.40359021302804926</v>
      </c>
      <c r="P130" s="386">
        <f t="shared" si="30"/>
        <v>0.52538846352324231</v>
      </c>
      <c r="Q130" s="403">
        <f t="shared" si="33"/>
        <v>-2.6822455395006492E-3</v>
      </c>
      <c r="R130" s="403">
        <f t="shared" si="34"/>
        <v>0.6687117940420283</v>
      </c>
      <c r="S130" s="371">
        <f t="shared" si="35"/>
        <v>-4.7513950713245268E-2</v>
      </c>
      <c r="T130" s="403">
        <f t="shared" si="36"/>
        <v>0.38148440221071767</v>
      </c>
      <c r="U130" s="610">
        <f t="shared" si="37"/>
        <v>0.61851559778928233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0.58992168841544002</v>
      </c>
      <c r="C131" s="386">
        <f t="shared" si="23"/>
        <v>0.38241151254885003</v>
      </c>
      <c r="D131" s="401">
        <f t="shared" si="24"/>
        <v>5.0253965159023917E-3</v>
      </c>
      <c r="E131" s="386">
        <f t="shared" si="38"/>
        <v>0.31865474998800575</v>
      </c>
      <c r="F131" s="401">
        <f t="shared" si="21"/>
        <v>0.40558216317794471</v>
      </c>
      <c r="G131" s="403">
        <f t="shared" si="25"/>
        <v>-4.5763748771884466E-2</v>
      </c>
      <c r="H131" s="403">
        <f t="shared" si="26"/>
        <v>1.0457637487718845</v>
      </c>
      <c r="I131" s="403">
        <f t="shared" ref="I131:I146" si="39">F91</f>
        <v>0.6956024561966645</v>
      </c>
      <c r="J131" s="375">
        <f t="shared" ref="J131:J146" si="40">1-I131</f>
        <v>0.3043975438033355</v>
      </c>
      <c r="L131" s="385">
        <v>-0.375</v>
      </c>
      <c r="M131" s="401">
        <f t="shared" si="27"/>
        <v>2.2631890515295905E-2</v>
      </c>
      <c r="N131" s="386">
        <f t="shared" si="28"/>
        <v>0.58992168841544002</v>
      </c>
      <c r="O131" s="401">
        <f t="shared" si="29"/>
        <v>0.38241151254885003</v>
      </c>
      <c r="P131" s="386">
        <f t="shared" si="30"/>
        <v>0.54651571714494074</v>
      </c>
      <c r="Q131" s="403">
        <f t="shared" si="33"/>
        <v>-3.0755654427477622E-3</v>
      </c>
      <c r="R131" s="403">
        <f t="shared" si="34"/>
        <v>0.6956024561966645</v>
      </c>
      <c r="S131" s="371">
        <f t="shared" si="35"/>
        <v>-4.5763748771884466E-2</v>
      </c>
      <c r="T131" s="403">
        <f t="shared" si="36"/>
        <v>0.35323685801796778</v>
      </c>
      <c r="U131" s="610">
        <f t="shared" si="37"/>
        <v>0.64676314198203222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0.60838000123499847</v>
      </c>
      <c r="C132" s="386">
        <f t="shared" si="23"/>
        <v>0.36146842586459271</v>
      </c>
      <c r="D132" s="401">
        <f t="shared" si="24"/>
        <v>4.2532906901538436E-3</v>
      </c>
      <c r="E132" s="386">
        <f t="shared" si="38"/>
        <v>0.29581634298288934</v>
      </c>
      <c r="F132" s="401">
        <f t="shared" si="21"/>
        <v>0.37651355360277883</v>
      </c>
      <c r="G132" s="403">
        <f t="shared" si="25"/>
        <v>-4.3889876828824177E-2</v>
      </c>
      <c r="H132" s="403">
        <f t="shared" si="26"/>
        <v>1.0438898768288243</v>
      </c>
      <c r="I132" s="403">
        <f t="shared" si="39"/>
        <v>0.72150879352262098</v>
      </c>
      <c r="J132" s="375">
        <f t="shared" si="40"/>
        <v>0.27849120647737902</v>
      </c>
      <c r="L132" s="385">
        <v>-0.34999999999999964</v>
      </c>
      <c r="M132" s="401">
        <f t="shared" si="27"/>
        <v>2.5886311002545848E-2</v>
      </c>
      <c r="N132" s="386">
        <f t="shared" si="28"/>
        <v>0.60838000123499847</v>
      </c>
      <c r="O132" s="401">
        <f t="shared" si="29"/>
        <v>0.36146842586459271</v>
      </c>
      <c r="P132" s="386">
        <f t="shared" si="30"/>
        <v>0.56686961382280288</v>
      </c>
      <c r="Q132" s="403">
        <f t="shared" si="33"/>
        <v>-3.5161437224520337E-3</v>
      </c>
      <c r="R132" s="403">
        <f t="shared" si="34"/>
        <v>0.72150879352262132</v>
      </c>
      <c r="S132" s="371">
        <f t="shared" si="35"/>
        <v>-4.3889876828824177E-2</v>
      </c>
      <c r="T132" s="403">
        <f t="shared" si="36"/>
        <v>0.32589722702865487</v>
      </c>
      <c r="U132" s="610">
        <f t="shared" si="37"/>
        <v>0.67410277297134513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0.62603313600192123</v>
      </c>
      <c r="C133" s="386">
        <f t="shared" si="23"/>
        <v>0.34083949529144231</v>
      </c>
      <c r="D133" s="401">
        <f t="shared" si="24"/>
        <v>3.5890284912702963E-3</v>
      </c>
      <c r="E133" s="386">
        <f t="shared" si="38"/>
        <v>0.2733668210631624</v>
      </c>
      <c r="F133" s="401">
        <f t="shared" si="21"/>
        <v>0.3479399150084812</v>
      </c>
      <c r="G133" s="403">
        <f t="shared" si="25"/>
        <v>-4.1921597062961842E-2</v>
      </c>
      <c r="H133" s="403">
        <f t="shared" si="26"/>
        <v>1.0419215970629618</v>
      </c>
      <c r="I133" s="403">
        <f t="shared" si="39"/>
        <v>0.74629529184428378</v>
      </c>
      <c r="J133" s="375">
        <f t="shared" si="40"/>
        <v>0.25370470815571622</v>
      </c>
      <c r="L133" s="385">
        <v>-0.32499999999999973</v>
      </c>
      <c r="M133" s="401">
        <f t="shared" si="27"/>
        <v>2.9523160272601934E-2</v>
      </c>
      <c r="N133" s="386">
        <f t="shared" si="28"/>
        <v>0.62603313600192123</v>
      </c>
      <c r="O133" s="401">
        <f t="shared" si="29"/>
        <v>0.34083949529144231</v>
      </c>
      <c r="P133" s="386">
        <f t="shared" si="30"/>
        <v>0.58634368379639357</v>
      </c>
      <c r="Q133" s="403">
        <f t="shared" si="33"/>
        <v>-4.0079760514125009E-3</v>
      </c>
      <c r="R133" s="403">
        <f t="shared" si="34"/>
        <v>0.746295291844284</v>
      </c>
      <c r="S133" s="371">
        <f t="shared" si="35"/>
        <v>-4.1921597062961904E-2</v>
      </c>
      <c r="T133" s="403">
        <f t="shared" si="36"/>
        <v>0.2996342812700904</v>
      </c>
      <c r="U133" s="610">
        <f t="shared" si="37"/>
        <v>0.7003657187299096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0.64278932380564335</v>
      </c>
      <c r="C134" s="386">
        <f t="shared" si="23"/>
        <v>0.32059790828926649</v>
      </c>
      <c r="D134" s="401">
        <f t="shared" si="24"/>
        <v>3.0194148087168138E-3</v>
      </c>
      <c r="E134" s="386">
        <f t="shared" si="38"/>
        <v>0.25139062002714196</v>
      </c>
      <c r="F134" s="401">
        <f t="shared" si="21"/>
        <v>0.31996871685449779</v>
      </c>
      <c r="G134" s="403">
        <f t="shared" si="25"/>
        <v>-3.9885685566001722E-2</v>
      </c>
      <c r="H134" s="403">
        <f t="shared" si="26"/>
        <v>1.0398856855660017</v>
      </c>
      <c r="I134" s="403">
        <f t="shared" si="39"/>
        <v>0.76983085493443126</v>
      </c>
      <c r="J134" s="375">
        <f t="shared" si="40"/>
        <v>0.23016914506556874</v>
      </c>
      <c r="L134" s="385">
        <v>-0.29999999999999982</v>
      </c>
      <c r="M134" s="401">
        <f t="shared" si="27"/>
        <v>3.357404179538237E-2</v>
      </c>
      <c r="N134" s="386">
        <f t="shared" si="28"/>
        <v>0.64278932380564335</v>
      </c>
      <c r="O134" s="401">
        <f t="shared" si="29"/>
        <v>0.32059790828926649</v>
      </c>
      <c r="P134" s="386">
        <f t="shared" si="30"/>
        <v>0.60483492836581365</v>
      </c>
      <c r="Q134" s="403">
        <f t="shared" si="33"/>
        <v>-4.5551418934083069E-3</v>
      </c>
      <c r="R134" s="403">
        <f t="shared" si="34"/>
        <v>0.76983085493443126</v>
      </c>
      <c r="S134" s="371">
        <f t="shared" si="35"/>
        <v>-3.9885685566001722E-2</v>
      </c>
      <c r="T134" s="403">
        <f t="shared" si="36"/>
        <v>0.27460997252497876</v>
      </c>
      <c r="U134" s="610">
        <f t="shared" si="37"/>
        <v>0.72539002747502124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0.65856050768399266</v>
      </c>
      <c r="C135" s="386">
        <f t="shared" si="23"/>
        <v>0.3008110745613316</v>
      </c>
      <c r="D135" s="401">
        <f t="shared" si="24"/>
        <v>2.5325598434942642E-3</v>
      </c>
      <c r="E135" s="386">
        <f t="shared" si="38"/>
        <v>0.22996586024813898</v>
      </c>
      <c r="F135" s="401">
        <f t="shared" si="21"/>
        <v>0.29269939035908876</v>
      </c>
      <c r="G135" s="403">
        <f t="shared" si="25"/>
        <v>-3.7806469231167872E-2</v>
      </c>
      <c r="H135" s="403">
        <f t="shared" si="26"/>
        <v>1.0378064692311679</v>
      </c>
      <c r="I135" s="403">
        <f t="shared" si="39"/>
        <v>0.79198980150014675</v>
      </c>
      <c r="J135" s="375">
        <f t="shared" si="40"/>
        <v>0.20801019849985325</v>
      </c>
      <c r="L135" s="385">
        <v>-0.27499999999999991</v>
      </c>
      <c r="M135" s="401">
        <f t="shared" si="27"/>
        <v>3.8071275230075474E-2</v>
      </c>
      <c r="N135" s="386">
        <f t="shared" si="28"/>
        <v>0.65856050768399266</v>
      </c>
      <c r="O135" s="401">
        <f t="shared" si="29"/>
        <v>0.3008110745613316</v>
      </c>
      <c r="P135" s="386">
        <f t="shared" si="30"/>
        <v>0.62224460319610853</v>
      </c>
      <c r="Q135" s="403">
        <f t="shared" si="33"/>
        <v>-5.1617644967835241E-3</v>
      </c>
      <c r="R135" s="403">
        <f t="shared" si="34"/>
        <v>0.79198980150014675</v>
      </c>
      <c r="S135" s="371">
        <f t="shared" si="35"/>
        <v>-3.7806469231167816E-2</v>
      </c>
      <c r="T135" s="403">
        <f t="shared" si="36"/>
        <v>0.25097843222780458</v>
      </c>
      <c r="U135" s="610">
        <f t="shared" si="37"/>
        <v>0.74902156777219542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0.67326302276518668</v>
      </c>
      <c r="C136" s="386">
        <f t="shared" si="23"/>
        <v>0.28154027725165454</v>
      </c>
      <c r="D136" s="401">
        <f t="shared" si="24"/>
        <v>2.1177994820309465E-3</v>
      </c>
      <c r="E136" s="386">
        <f t="shared" si="38"/>
        <v>0.20916393351827398</v>
      </c>
      <c r="F136" s="401">
        <f t="shared" si="21"/>
        <v>0.26622280263621528</v>
      </c>
      <c r="G136" s="403">
        <f t="shared" si="25"/>
        <v>-3.5705879466355173E-2</v>
      </c>
      <c r="H136" s="403">
        <f t="shared" si="26"/>
        <v>1.0357058794663552</v>
      </c>
      <c r="I136" s="403">
        <f t="shared" si="39"/>
        <v>0.81265281392113931</v>
      </c>
      <c r="J136" s="375">
        <f t="shared" si="40"/>
        <v>0.18734718607886069</v>
      </c>
      <c r="L136" s="385">
        <v>-0.25</v>
      </c>
      <c r="M136" s="401">
        <f t="shared" si="27"/>
        <v>4.3047636294229863E-2</v>
      </c>
      <c r="N136" s="386">
        <f t="shared" si="28"/>
        <v>0.67326302276518668</v>
      </c>
      <c r="O136" s="401">
        <f t="shared" si="29"/>
        <v>0.28154027725165454</v>
      </c>
      <c r="P136" s="386">
        <f t="shared" si="30"/>
        <v>0.63847896371487134</v>
      </c>
      <c r="Q136" s="403">
        <f t="shared" si="33"/>
        <v>-5.8319641515289927E-3</v>
      </c>
      <c r="R136" s="403">
        <f t="shared" si="34"/>
        <v>0.81265281392113931</v>
      </c>
      <c r="S136" s="371">
        <f t="shared" si="35"/>
        <v>-3.5705879466355173E-2</v>
      </c>
      <c r="T136" s="403">
        <f t="shared" si="36"/>
        <v>0.22888502969674485</v>
      </c>
      <c r="U136" s="610">
        <f t="shared" si="37"/>
        <v>0.77111497030325515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0.68681823690237009</v>
      </c>
      <c r="C137" s="386">
        <f t="shared" si="23"/>
        <v>0.26284040152966492</v>
      </c>
      <c r="D137" s="401">
        <f t="shared" si="24"/>
        <v>1.7656123758502673E-3</v>
      </c>
      <c r="E137" s="386">
        <f t="shared" si="38"/>
        <v>0.18904917186639159</v>
      </c>
      <c r="F137" s="401">
        <f t="shared" si="21"/>
        <v>0.24062083516864635</v>
      </c>
      <c r="G137" s="403">
        <f t="shared" si="25"/>
        <v>-3.3603520667907255E-2</v>
      </c>
      <c r="H137" s="403">
        <f t="shared" si="26"/>
        <v>1.0336035206679073</v>
      </c>
      <c r="I137" s="403">
        <f t="shared" si="39"/>
        <v>0.83170783109479707</v>
      </c>
      <c r="J137" s="375">
        <f t="shared" si="40"/>
        <v>0.16829216890520293</v>
      </c>
      <c r="L137" s="385">
        <v>-0.22499999999999964</v>
      </c>
      <c r="M137" s="401">
        <f t="shared" si="27"/>
        <v>4.8536060363367606E-2</v>
      </c>
      <c r="N137" s="386">
        <f t="shared" si="28"/>
        <v>0.68681823690237009</v>
      </c>
      <c r="O137" s="401">
        <f t="shared" si="29"/>
        <v>0.26284040152966492</v>
      </c>
      <c r="P137" s="386">
        <f t="shared" si="30"/>
        <v>0.65344996659604382</v>
      </c>
      <c r="Q137" s="403">
        <f t="shared" si="33"/>
        <v>-6.5698044712790222E-3</v>
      </c>
      <c r="R137" s="403">
        <f t="shared" si="34"/>
        <v>0.8317078310947974</v>
      </c>
      <c r="S137" s="371">
        <f t="shared" si="35"/>
        <v>-3.3603520667907255E-2</v>
      </c>
      <c r="T137" s="403">
        <f t="shared" si="36"/>
        <v>0.20846549404438885</v>
      </c>
      <c r="U137" s="610">
        <f t="shared" si="37"/>
        <v>0.79153450595561115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0.6991531469750778</v>
      </c>
      <c r="C138" s="386">
        <f t="shared" si="23"/>
        <v>0.24475974250961741</v>
      </c>
      <c r="D138" s="401">
        <f t="shared" si="24"/>
        <v>1.4675354698851506E-3</v>
      </c>
      <c r="E138" s="386">
        <f t="shared" si="38"/>
        <v>0.16967860062787332</v>
      </c>
      <c r="F138" s="401">
        <f t="shared" si="21"/>
        <v>0.21596606951645875</v>
      </c>
      <c r="G138" s="403">
        <f t="shared" si="25"/>
        <v>-3.1516751499894705E-2</v>
      </c>
      <c r="H138" s="403">
        <f t="shared" si="26"/>
        <v>1.0315167514998946</v>
      </c>
      <c r="I138" s="403">
        <f t="shared" si="39"/>
        <v>0.84905087885406916</v>
      </c>
      <c r="J138" s="375">
        <f t="shared" si="40"/>
        <v>0.15094912114593084</v>
      </c>
      <c r="L138" s="625">
        <v>-0.19999999999999973</v>
      </c>
      <c r="M138" s="626">
        <f t="shared" si="27"/>
        <v>5.4569310726842957E-2</v>
      </c>
      <c r="N138" s="627">
        <f t="shared" si="28"/>
        <v>0.6991531469750778</v>
      </c>
      <c r="O138" s="626">
        <f t="shared" si="29"/>
        <v>0.24475974250961741</v>
      </c>
      <c r="P138" s="627">
        <f t="shared" si="30"/>
        <v>0.6670759221964041</v>
      </c>
      <c r="Q138" s="628">
        <f t="shared" si="33"/>
        <v>-7.3792315370793705E-3</v>
      </c>
      <c r="R138" s="628">
        <f t="shared" si="34"/>
        <v>0.84905087885406905</v>
      </c>
      <c r="S138" s="629">
        <f t="shared" si="35"/>
        <v>-3.151675149989467E-2</v>
      </c>
      <c r="T138" s="628">
        <f t="shared" si="36"/>
        <v>0.18984510418290501</v>
      </c>
      <c r="U138" s="630">
        <f t="shared" si="37"/>
        <v>0.81015489581709499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0.71020092682604563</v>
      </c>
      <c r="C139" s="386">
        <f t="shared" si="23"/>
        <v>0.22733989307371472</v>
      </c>
      <c r="D139" s="401">
        <f t="shared" si="24"/>
        <v>1.2160794906799777E-3</v>
      </c>
      <c r="E139" s="386">
        <f t="shared" si="38"/>
        <v>0.15110177660539645</v>
      </c>
      <c r="F139" s="401">
        <f t="shared" si="21"/>
        <v>0.19232158132886457</v>
      </c>
      <c r="G139" s="403">
        <f t="shared" si="25"/>
        <v>-2.9460777131009412E-2</v>
      </c>
      <c r="H139" s="403">
        <f t="shared" si="26"/>
        <v>1.0294607771310094</v>
      </c>
      <c r="I139" s="403">
        <f t="shared" si="39"/>
        <v>0.86458683251468771</v>
      </c>
      <c r="J139" s="375">
        <f t="shared" si="40"/>
        <v>0.13541316748531229</v>
      </c>
      <c r="L139" s="385">
        <v>-0.17499999999999982</v>
      </c>
      <c r="M139" s="401">
        <f t="shared" si="27"/>
        <v>6.117961321918991E-2</v>
      </c>
      <c r="N139" s="386">
        <f t="shared" si="28"/>
        <v>0.71020092682604563</v>
      </c>
      <c r="O139" s="401">
        <f t="shared" si="29"/>
        <v>0.22733989307371472</v>
      </c>
      <c r="P139" s="386">
        <f t="shared" si="30"/>
        <v>0.67928209366794801</v>
      </c>
      <c r="Q139" s="403">
        <f t="shared" si="33"/>
        <v>-8.2640058235111356E-3</v>
      </c>
      <c r="R139" s="403">
        <f t="shared" si="34"/>
        <v>0.86458683251468771</v>
      </c>
      <c r="S139" s="371">
        <f t="shared" si="35"/>
        <v>-2.9460777131009412E-2</v>
      </c>
      <c r="T139" s="403">
        <f t="shared" si="36"/>
        <v>0.17313795043983282</v>
      </c>
      <c r="U139" s="610">
        <f t="shared" si="37"/>
        <v>0.82686204956016718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0.71990142355516451</v>
      </c>
      <c r="C140" s="386">
        <f t="shared" si="23"/>
        <v>0.21061571078957203</v>
      </c>
      <c r="D140" s="401">
        <f t="shared" si="24"/>
        <v>1.0046456771958812E-3</v>
      </c>
      <c r="E140" s="386">
        <f t="shared" si="38"/>
        <v>0.13336071072511538</v>
      </c>
      <c r="F140" s="401">
        <f t="shared" si="21"/>
        <v>0.16974084190138808</v>
      </c>
      <c r="G140" s="403">
        <f t="shared" si="25"/>
        <v>-2.7448750684428522E-2</v>
      </c>
      <c r="H140" s="403">
        <f t="shared" si="26"/>
        <v>1.0274487506844285</v>
      </c>
      <c r="I140" s="403">
        <f t="shared" si="39"/>
        <v>0.87823010714156557</v>
      </c>
      <c r="J140" s="375">
        <f t="shared" si="40"/>
        <v>0.12176989285843443</v>
      </c>
      <c r="L140" s="385">
        <v>-0.14999999999999991</v>
      </c>
      <c r="M140" s="401">
        <f t="shared" si="27"/>
        <v>6.8398259779022863E-2</v>
      </c>
      <c r="N140" s="386">
        <f t="shared" si="28"/>
        <v>0.71990142355516451</v>
      </c>
      <c r="O140" s="401">
        <f t="shared" si="29"/>
        <v>0.21061571078957203</v>
      </c>
      <c r="P140" s="386">
        <f t="shared" si="30"/>
        <v>0.69000123928120827</v>
      </c>
      <c r="Q140" s="403">
        <f t="shared" si="33"/>
        <v>-9.2276269185620641E-3</v>
      </c>
      <c r="R140" s="403">
        <f t="shared" si="34"/>
        <v>0.87823010714156557</v>
      </c>
      <c r="S140" s="371">
        <f t="shared" si="35"/>
        <v>-2.7448750684428494E-2</v>
      </c>
      <c r="T140" s="403">
        <f t="shared" si="36"/>
        <v>0.15844627046142501</v>
      </c>
      <c r="U140" s="610">
        <f t="shared" si="37"/>
        <v>0.84155372953857499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0.72820159958346919</v>
      </c>
      <c r="C141" s="386">
        <f t="shared" si="23"/>
        <v>0.19461536177040789</v>
      </c>
      <c r="D141" s="401">
        <f t="shared" si="24"/>
        <v>8.2744481647478718E-4</v>
      </c>
      <c r="E141" s="386">
        <f t="shared" si="38"/>
        <v>0.11648987320005827</v>
      </c>
      <c r="F141" s="401">
        <f t="shared" si="21"/>
        <v>0.14826772474781086</v>
      </c>
      <c r="G141" s="403">
        <f t="shared" si="25"/>
        <v>-2.5491882253832889E-2</v>
      </c>
      <c r="H141" s="403">
        <f t="shared" si="26"/>
        <v>1.0254918822538328</v>
      </c>
      <c r="I141" s="403">
        <f t="shared" si="39"/>
        <v>0.88990527207044223</v>
      </c>
      <c r="J141" s="375">
        <f t="shared" si="40"/>
        <v>0.11009472792955777</v>
      </c>
      <c r="L141" s="385">
        <v>-0.125</v>
      </c>
      <c r="M141" s="401">
        <f t="shared" si="27"/>
        <v>7.6255184341168458E-2</v>
      </c>
      <c r="N141" s="386">
        <f t="shared" si="28"/>
        <v>0.72820159958346919</v>
      </c>
      <c r="O141" s="401">
        <f t="shared" si="29"/>
        <v>0.19461536177040789</v>
      </c>
      <c r="P141" s="386">
        <f t="shared" si="30"/>
        <v>0.69917409523801144</v>
      </c>
      <c r="Q141" s="403">
        <f t="shared" si="33"/>
        <v>-1.0273251145098932E-2</v>
      </c>
      <c r="R141" s="403">
        <f t="shared" si="34"/>
        <v>0.88990527207044223</v>
      </c>
      <c r="S141" s="371">
        <f t="shared" si="35"/>
        <v>-2.5491882253832889E-2</v>
      </c>
      <c r="T141" s="403">
        <f t="shared" si="36"/>
        <v>0.1458598613284896</v>
      </c>
      <c r="U141" s="610">
        <f t="shared" si="37"/>
        <v>0.8541401386715104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0.73505591851234986</v>
      </c>
      <c r="C142" s="386">
        <f t="shared" si="23"/>
        <v>0.17936043805454138</v>
      </c>
      <c r="D142" s="401">
        <f t="shared" si="24"/>
        <v>6.7941943802923843E-4</v>
      </c>
      <c r="E142" s="386">
        <f t="shared" si="38"/>
        <v>0.10051627789744426</v>
      </c>
      <c r="F142" s="401">
        <f t="shared" si="21"/>
        <v>0.12793661298246889</v>
      </c>
      <c r="G142" s="403">
        <f t="shared" si="25"/>
        <v>-2.3599553930784424E-2</v>
      </c>
      <c r="H142" s="403">
        <f t="shared" si="26"/>
        <v>1.0235995539307845</v>
      </c>
      <c r="I142" s="403">
        <f t="shared" si="39"/>
        <v>0.89954758705726068</v>
      </c>
      <c r="J142" s="375">
        <f t="shared" si="40"/>
        <v>0.10045241294273932</v>
      </c>
      <c r="L142" s="617">
        <v>-9.9999999999999645E-2</v>
      </c>
      <c r="M142" s="618">
        <f t="shared" si="27"/>
        <v>8.4778515321232595E-2</v>
      </c>
      <c r="N142" s="619">
        <f t="shared" si="28"/>
        <v>0.73505591851234986</v>
      </c>
      <c r="O142" s="618">
        <f t="shared" si="29"/>
        <v>0.17936043805454138</v>
      </c>
      <c r="P142" s="619">
        <f t="shared" si="30"/>
        <v>0.70674979690929574</v>
      </c>
      <c r="Q142" s="620">
        <f t="shared" si="33"/>
        <v>-1.1403602292359597E-2</v>
      </c>
      <c r="R142" s="620">
        <f t="shared" si="34"/>
        <v>0.89954758705726079</v>
      </c>
      <c r="S142" s="621">
        <f t="shared" si="35"/>
        <v>-2.3599553930784424E-2</v>
      </c>
      <c r="T142" s="620">
        <f t="shared" si="36"/>
        <v>0.13545556916588319</v>
      </c>
      <c r="U142" s="622">
        <f t="shared" si="37"/>
        <v>0.86454443083411681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0.74042667332603695</v>
      </c>
      <c r="C143" s="386">
        <f t="shared" si="23"/>
        <v>0.16486614391087961</v>
      </c>
      <c r="D143" s="401">
        <f t="shared" si="24"/>
        <v>5.5616982756745426E-4</v>
      </c>
      <c r="E143" s="386">
        <f t="shared" si="38"/>
        <v>8.5459641401407674E-2</v>
      </c>
      <c r="F143" s="401">
        <f t="shared" si="21"/>
        <v>0.10877260177448794</v>
      </c>
      <c r="G143" s="403">
        <f t="shared" si="25"/>
        <v>-2.1779439375282868E-2</v>
      </c>
      <c r="H143" s="403">
        <f t="shared" si="26"/>
        <v>1.0217794393752828</v>
      </c>
      <c r="I143" s="403">
        <f t="shared" si="39"/>
        <v>0.90710345813951021</v>
      </c>
      <c r="J143" s="375">
        <f t="shared" si="40"/>
        <v>9.289654186048979E-2</v>
      </c>
      <c r="L143" s="385">
        <v>-7.4999999999999734E-2</v>
      </c>
      <c r="M143" s="401">
        <f t="shared" si="27"/>
        <v>9.3994109782447433E-2</v>
      </c>
      <c r="N143" s="386">
        <f t="shared" si="28"/>
        <v>0.74042667332603695</v>
      </c>
      <c r="O143" s="401">
        <f t="shared" si="29"/>
        <v>0.16486614391087961</v>
      </c>
      <c r="P143" s="386">
        <f t="shared" si="30"/>
        <v>0.7126862369928294</v>
      </c>
      <c r="Q143" s="403">
        <f t="shared" si="33"/>
        <v>-1.26208757689366E-2</v>
      </c>
      <c r="R143" s="403">
        <f t="shared" si="34"/>
        <v>0.90710345813951032</v>
      </c>
      <c r="S143" s="371">
        <f t="shared" si="35"/>
        <v>-2.1779439375282823E-2</v>
      </c>
      <c r="T143" s="403">
        <f t="shared" si="36"/>
        <v>0.12729685700470905</v>
      </c>
      <c r="U143" s="610">
        <f t="shared" si="37"/>
        <v>0.87270314299529095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0.74428425591429737</v>
      </c>
      <c r="C144" s="386">
        <f t="shared" si="23"/>
        <v>0.1511415454367126</v>
      </c>
      <c r="D144" s="401">
        <f t="shared" si="24"/>
        <v>4.5388434472332095E-4</v>
      </c>
      <c r="E144" s="386">
        <f t="shared" si="38"/>
        <v>7.1332611195142864E-2</v>
      </c>
      <c r="F144" s="401">
        <f t="shared" si="21"/>
        <v>9.0791788776869942E-2</v>
      </c>
      <c r="G144" s="403">
        <f t="shared" si="25"/>
        <v>-2.0037626543524891E-2</v>
      </c>
      <c r="H144" s="403">
        <f t="shared" si="26"/>
        <v>1.0200376265435249</v>
      </c>
      <c r="I144" s="403">
        <f t="shared" si="39"/>
        <v>0.91253081187466389</v>
      </c>
      <c r="J144" s="375">
        <f t="shared" si="40"/>
        <v>8.7469188125336106E-2</v>
      </c>
      <c r="L144" s="385">
        <v>-4.9999999999999822E-2</v>
      </c>
      <c r="M144" s="401">
        <f t="shared" si="27"/>
        <v>0.10392507515839838</v>
      </c>
      <c r="N144" s="386">
        <f t="shared" si="28"/>
        <v>0.74428425591429737</v>
      </c>
      <c r="O144" s="401">
        <f t="shared" si="29"/>
        <v>0.1511415454367126</v>
      </c>
      <c r="P144" s="386">
        <f t="shared" si="30"/>
        <v>0.71695035954205755</v>
      </c>
      <c r="Q144" s="403">
        <f t="shared" si="33"/>
        <v>-1.3926636592656215E-2</v>
      </c>
      <c r="R144" s="403">
        <f t="shared" si="34"/>
        <v>0.91253081187466389</v>
      </c>
      <c r="S144" s="371">
        <f t="shared" si="35"/>
        <v>-2.0037626543524891E-2</v>
      </c>
      <c r="T144" s="403">
        <f t="shared" si="36"/>
        <v>0.12143345126151728</v>
      </c>
      <c r="U144" s="610">
        <f t="shared" si="37"/>
        <v>0.87856654873848272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0.74660736722882426</v>
      </c>
      <c r="C145" s="386">
        <f t="shared" si="23"/>
        <v>0.13818987692631579</v>
      </c>
      <c r="D145" s="401">
        <f t="shared" si="24"/>
        <v>3.6927437220790615E-4</v>
      </c>
      <c r="E145" s="386">
        <f t="shared" si="38"/>
        <v>5.8141056479452308E-2</v>
      </c>
      <c r="F145" s="401">
        <f t="shared" si="21"/>
        <v>7.4001644278878384E-2</v>
      </c>
      <c r="G145" s="403">
        <f t="shared" si="25"/>
        <v>-1.8378742266082309E-2</v>
      </c>
      <c r="H145" s="403">
        <f t="shared" si="26"/>
        <v>1.0183787422660824</v>
      </c>
      <c r="I145" s="403">
        <f t="shared" si="39"/>
        <v>0.91579938707314135</v>
      </c>
      <c r="J145" s="375">
        <f t="shared" si="40"/>
        <v>8.4200612926858653E-2</v>
      </c>
      <c r="L145" s="385">
        <v>-2.4999999999999911E-2</v>
      </c>
      <c r="M145" s="401">
        <f t="shared" si="27"/>
        <v>0.11459128511746303</v>
      </c>
      <c r="N145" s="386">
        <f t="shared" si="28"/>
        <v>0.74660736722882426</v>
      </c>
      <c r="O145" s="401">
        <f t="shared" si="29"/>
        <v>0.13818987692631579</v>
      </c>
      <c r="P145" s="386">
        <f t="shared" si="30"/>
        <v>0.71951838917266753</v>
      </c>
      <c r="Q145" s="403">
        <f t="shared" si="33"/>
        <v>-1.5321711736054813E-2</v>
      </c>
      <c r="R145" s="403">
        <f t="shared" si="34"/>
        <v>0.91579938707314135</v>
      </c>
      <c r="S145" s="371">
        <f t="shared" si="35"/>
        <v>-1.8378742266082271E-2</v>
      </c>
      <c r="T145" s="403">
        <f t="shared" si="36"/>
        <v>0.11790106692899571</v>
      </c>
      <c r="U145" s="610">
        <f t="shared" si="37"/>
        <v>0.88209893307100429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0.74738316763855095</v>
      </c>
      <c r="C146" s="386">
        <f t="shared" si="23"/>
        <v>0.12600889677120625</v>
      </c>
      <c r="D146" s="401">
        <f t="shared" si="24"/>
        <v>2.9951408588674289E-4</v>
      </c>
      <c r="E146" s="386">
        <f t="shared" si="38"/>
        <v>4.588441441482758E-2</v>
      </c>
      <c r="F146" s="401">
        <f t="shared" si="21"/>
        <v>5.8401451901217601E-2</v>
      </c>
      <c r="G146" s="403">
        <f t="shared" si="25"/>
        <v>-1.6806077447476048E-2</v>
      </c>
      <c r="H146" s="403">
        <f t="shared" si="26"/>
        <v>1.0168060774474761</v>
      </c>
      <c r="I146" s="403">
        <f t="shared" si="39"/>
        <v>0.91689094347745759</v>
      </c>
      <c r="J146" s="375">
        <f t="shared" si="40"/>
        <v>8.3109056522542413E-2</v>
      </c>
      <c r="L146" s="633">
        <v>0</v>
      </c>
      <c r="M146" s="634">
        <f t="shared" si="27"/>
        <v>0.12600889677120625</v>
      </c>
      <c r="N146" s="635">
        <f t="shared" si="28"/>
        <v>0.74738316763855095</v>
      </c>
      <c r="O146" s="634">
        <f t="shared" si="29"/>
        <v>0.12600889677120625</v>
      </c>
      <c r="P146" s="635">
        <f t="shared" si="30"/>
        <v>0.72037599501605509</v>
      </c>
      <c r="Q146" s="636">
        <f t="shared" si="33"/>
        <v>-1.6806077447476048E-2</v>
      </c>
      <c r="R146" s="636">
        <f t="shared" si="34"/>
        <v>0.91689094347745759</v>
      </c>
      <c r="S146" s="637">
        <f t="shared" si="35"/>
        <v>-1.6806077447476048E-2</v>
      </c>
      <c r="T146" s="636">
        <f t="shared" si="36"/>
        <v>0.11672121141749459</v>
      </c>
      <c r="U146" s="638">
        <f t="shared" si="37"/>
        <v>0.88327878858250541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0.81015489581709466</v>
      </c>
      <c r="AD146">
        <f ca="1">OFFSET(H106,-AB146,0)</f>
        <v>0.78403393048354131</v>
      </c>
    </row>
    <row r="147" spans="1:30">
      <c r="A147" s="385">
        <v>1.0250000000000004</v>
      </c>
      <c r="B147" s="401">
        <f t="shared" si="22"/>
        <v>0.74660736722882426</v>
      </c>
      <c r="C147" s="386">
        <f t="shared" si="23"/>
        <v>0.1145912851174628</v>
      </c>
      <c r="D147" s="401">
        <f t="shared" si="24"/>
        <v>2.4218511674894971E-4</v>
      </c>
      <c r="E147" s="386">
        <f t="shared" si="38"/>
        <v>3.4556084032202325E-2</v>
      </c>
      <c r="F147" s="401">
        <f t="shared" si="21"/>
        <v>4.3982809963658144E-2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0.13818987692631601</v>
      </c>
      <c r="N147" s="386">
        <f t="shared" si="28"/>
        <v>0.74660736722882426</v>
      </c>
      <c r="O147" s="401">
        <f t="shared" si="29"/>
        <v>0.1145912851174628</v>
      </c>
      <c r="P147" s="386">
        <f t="shared" si="30"/>
        <v>0.71951838917266764</v>
      </c>
      <c r="Q147" s="403">
        <f t="shared" si="33"/>
        <v>-1.8378742266082323E-2</v>
      </c>
      <c r="R147" s="403">
        <f t="shared" si="34"/>
        <v>0.91579938707314157</v>
      </c>
      <c r="S147" s="371">
        <f t="shared" si="35"/>
        <v>-1.5321711736054783E-2</v>
      </c>
      <c r="T147" s="403">
        <f t="shared" si="36"/>
        <v>0.11790106692899549</v>
      </c>
      <c r="U147" s="610">
        <f t="shared" si="37"/>
        <v>0.88209893307100451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0.74428425591429725</v>
      </c>
      <c r="C148" s="386">
        <f t="shared" si="23"/>
        <v>0.10392507515839822</v>
      </c>
      <c r="D148" s="401">
        <f t="shared" si="24"/>
        <v>1.952260760772484E-4</v>
      </c>
      <c r="E148" s="386">
        <f t="shared" si="38"/>
        <v>2.4143859707685962E-2</v>
      </c>
      <c r="F148" s="401">
        <f t="shared" si="21"/>
        <v>3.073018320949767E-2</v>
      </c>
      <c r="G148" s="403"/>
      <c r="H148" s="403"/>
      <c r="I148" s="403"/>
      <c r="J148" s="375"/>
      <c r="L148" s="385">
        <v>5.0000000000000266E-2</v>
      </c>
      <c r="M148" s="401">
        <f t="shared" si="27"/>
        <v>0.15114154543671282</v>
      </c>
      <c r="N148" s="386">
        <f t="shared" si="28"/>
        <v>0.74428425591429725</v>
      </c>
      <c r="O148" s="401">
        <f t="shared" si="29"/>
        <v>0.10392507515839822</v>
      </c>
      <c r="P148" s="386">
        <f t="shared" si="30"/>
        <v>0.71695035954205744</v>
      </c>
      <c r="Q148" s="403">
        <f t="shared" si="33"/>
        <v>-2.0037626543524908E-2</v>
      </c>
      <c r="R148" s="403">
        <f t="shared" si="34"/>
        <v>0.91253081187466367</v>
      </c>
      <c r="S148" s="371">
        <f t="shared" si="35"/>
        <v>-1.3926636592656168E-2</v>
      </c>
      <c r="T148" s="403">
        <f t="shared" si="36"/>
        <v>0.12143345126151739</v>
      </c>
      <c r="U148" s="610">
        <f t="shared" si="37"/>
        <v>0.87856654873848261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0.74042667332603695</v>
      </c>
      <c r="C149" s="386">
        <f t="shared" si="23"/>
        <v>9.3994109782447266E-2</v>
      </c>
      <c r="D149" s="401">
        <f t="shared" si="24"/>
        <v>1.5688683344916576E-4</v>
      </c>
      <c r="E149" s="386">
        <f t="shared" si="38"/>
        <v>1.4630395937203377E-2</v>
      </c>
      <c r="F149" s="401">
        <f t="shared" si="21"/>
        <v>1.8621494368384936E-2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0.16486614391087984</v>
      </c>
      <c r="N149" s="386">
        <f t="shared" si="28"/>
        <v>0.74042667332603695</v>
      </c>
      <c r="O149" s="401">
        <f t="shared" si="29"/>
        <v>9.3994109782447266E-2</v>
      </c>
      <c r="P149" s="386">
        <f t="shared" si="30"/>
        <v>0.71268623699282929</v>
      </c>
      <c r="Q149" s="403">
        <f t="shared" si="33"/>
        <v>-2.1779439375282886E-2</v>
      </c>
      <c r="R149" s="403">
        <f t="shared" si="34"/>
        <v>0.90710345813951021</v>
      </c>
      <c r="S149" s="371">
        <f t="shared" si="35"/>
        <v>-1.26208757689366E-2</v>
      </c>
      <c r="T149" s="403">
        <f t="shared" si="36"/>
        <v>0.12729685700470927</v>
      </c>
      <c r="U149" s="610">
        <f t="shared" si="37"/>
        <v>0.87270314299529073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0.73505591851234964</v>
      </c>
      <c r="C150" s="386">
        <f t="shared" si="23"/>
        <v>8.4778515321232484E-2</v>
      </c>
      <c r="D150" s="401">
        <f t="shared" si="24"/>
        <v>1.2568737227541815E-4</v>
      </c>
      <c r="E150" s="386">
        <f t="shared" si="38"/>
        <v>5.9936951705540477E-3</v>
      </c>
      <c r="F150" s="401">
        <f t="shared" si="21"/>
        <v>7.6287450690567518E-3</v>
      </c>
      <c r="G150" s="403"/>
      <c r="H150" s="403"/>
      <c r="I150" s="403"/>
      <c r="J150" s="375"/>
      <c r="L150" s="617">
        <v>0.10000000000000009</v>
      </c>
      <c r="M150" s="618">
        <f t="shared" si="27"/>
        <v>0.17936043805454172</v>
      </c>
      <c r="N150" s="619">
        <f t="shared" si="28"/>
        <v>0.73505591851234964</v>
      </c>
      <c r="O150" s="618">
        <f t="shared" si="29"/>
        <v>8.4778515321232484E-2</v>
      </c>
      <c r="P150" s="619">
        <f t="shared" si="30"/>
        <v>0.70674979690929551</v>
      </c>
      <c r="Q150" s="620">
        <f t="shared" si="33"/>
        <v>-2.3599553930784469E-2</v>
      </c>
      <c r="R150" s="620">
        <f t="shared" si="34"/>
        <v>0.89954758705726046</v>
      </c>
      <c r="S150" s="621">
        <f t="shared" si="35"/>
        <v>-1.1403602292359573E-2</v>
      </c>
      <c r="T150" s="620">
        <f t="shared" si="36"/>
        <v>0.13545556916588364</v>
      </c>
      <c r="U150" s="622">
        <f t="shared" si="37"/>
        <v>0.86454443083411636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0.72820159958346919</v>
      </c>
      <c r="C151" s="386">
        <f t="shared" si="23"/>
        <v>7.6255184341168458E-2</v>
      </c>
      <c r="D151" s="401">
        <f t="shared" si="24"/>
        <v>1.0038099795156574E-4</v>
      </c>
      <c r="E151" s="386">
        <f t="shared" si="38"/>
        <v>-1.7923893415915917E-3</v>
      </c>
      <c r="F151" s="401">
        <f t="shared" si="21"/>
        <v>-2.2813441395340031E-3</v>
      </c>
      <c r="G151" s="403"/>
      <c r="H151" s="403"/>
      <c r="I151" s="403"/>
      <c r="J151" s="375"/>
      <c r="L151" s="385">
        <v>0.125</v>
      </c>
      <c r="M151" s="401">
        <f t="shared" si="27"/>
        <v>0.19461536177040789</v>
      </c>
      <c r="N151" s="386">
        <f t="shared" si="28"/>
        <v>0.72820159958346919</v>
      </c>
      <c r="O151" s="401">
        <f t="shared" si="29"/>
        <v>7.6255184341168458E-2</v>
      </c>
      <c r="P151" s="386">
        <f t="shared" si="30"/>
        <v>0.69917409523801144</v>
      </c>
      <c r="Q151" s="403">
        <f t="shared" si="33"/>
        <v>-2.5491882253832889E-2</v>
      </c>
      <c r="R151" s="403">
        <f t="shared" si="34"/>
        <v>0.88990527207044223</v>
      </c>
      <c r="S151" s="371">
        <f t="shared" si="35"/>
        <v>-1.0273251145098932E-2</v>
      </c>
      <c r="T151" s="403">
        <f t="shared" si="36"/>
        <v>0.1458598613284896</v>
      </c>
      <c r="U151" s="610">
        <f t="shared" si="37"/>
        <v>0.8541401386715104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0.7199014235551644</v>
      </c>
      <c r="C152" s="386">
        <f t="shared" si="23"/>
        <v>6.8398259779022641E-2</v>
      </c>
      <c r="D152" s="401">
        <f t="shared" si="24"/>
        <v>7.992163777736927E-5</v>
      </c>
      <c r="E152" s="386">
        <f t="shared" si="38"/>
        <v>-8.7576433867202E-3</v>
      </c>
      <c r="F152" s="401">
        <f t="shared" si="21"/>
        <v>-1.1146684457899016E-2</v>
      </c>
      <c r="G152" s="403"/>
      <c r="H152" s="403"/>
      <c r="I152" s="403"/>
      <c r="J152" s="375"/>
      <c r="L152" s="385">
        <v>0.15000000000000036</v>
      </c>
      <c r="M152" s="401">
        <f t="shared" si="27"/>
        <v>0.21061571078957231</v>
      </c>
      <c r="N152" s="386">
        <f t="shared" si="28"/>
        <v>0.7199014235551644</v>
      </c>
      <c r="O152" s="401">
        <f t="shared" si="29"/>
        <v>6.8398259779022641E-2</v>
      </c>
      <c r="P152" s="386">
        <f t="shared" si="30"/>
        <v>0.69000123928120805</v>
      </c>
      <c r="Q152" s="403">
        <f t="shared" si="33"/>
        <v>-2.7448750684428539E-2</v>
      </c>
      <c r="R152" s="403">
        <f t="shared" si="34"/>
        <v>0.87823010714156535</v>
      </c>
      <c r="S152" s="371">
        <f t="shared" si="35"/>
        <v>-9.2276269185620329E-3</v>
      </c>
      <c r="T152" s="403">
        <f t="shared" si="36"/>
        <v>0.15844627046142523</v>
      </c>
      <c r="U152" s="610">
        <f t="shared" si="37"/>
        <v>0.84155372953857477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0.71020092682604541</v>
      </c>
      <c r="C153" s="386">
        <f t="shared" si="23"/>
        <v>6.1179613219189855E-2</v>
      </c>
      <c r="D153" s="401">
        <f t="shared" si="24"/>
        <v>6.3434947903395766E-5</v>
      </c>
      <c r="E153" s="386">
        <f t="shared" si="38"/>
        <v>-1.4934981533849546E-2</v>
      </c>
      <c r="F153" s="401">
        <f t="shared" si="21"/>
        <v>-1.9009169383947231E-2</v>
      </c>
      <c r="G153" s="403"/>
      <c r="H153" s="403"/>
      <c r="I153" s="403"/>
      <c r="J153" s="375"/>
      <c r="L153" s="385">
        <v>0.17500000000000027</v>
      </c>
      <c r="M153" s="401">
        <f t="shared" si="27"/>
        <v>0.22733989307371499</v>
      </c>
      <c r="N153" s="386">
        <f t="shared" si="28"/>
        <v>0.71020092682604541</v>
      </c>
      <c r="O153" s="401">
        <f t="shared" si="29"/>
        <v>6.1179613219189855E-2</v>
      </c>
      <c r="P153" s="386">
        <f t="shared" si="30"/>
        <v>0.67928209366794778</v>
      </c>
      <c r="Q153" s="403">
        <f t="shared" si="33"/>
        <v>-2.9460777131009436E-2</v>
      </c>
      <c r="R153" s="403">
        <f t="shared" si="34"/>
        <v>0.86458683251468749</v>
      </c>
      <c r="S153" s="371">
        <f t="shared" si="35"/>
        <v>-8.2640058235111061E-3</v>
      </c>
      <c r="T153" s="403">
        <f t="shared" si="36"/>
        <v>0.17313795043983304</v>
      </c>
      <c r="U153" s="610">
        <f t="shared" si="37"/>
        <v>0.82686204956016696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0.69915314697507758</v>
      </c>
      <c r="C154" s="386">
        <f t="shared" si="23"/>
        <v>5.4569310726842846E-2</v>
      </c>
      <c r="D154" s="401">
        <f t="shared" si="24"/>
        <v>5.0192929029357902E-5</v>
      </c>
      <c r="E154" s="386">
        <f t="shared" ref="E154:E185" si="41">C154+$B$13*B154+$B$13*D154</f>
        <v>-2.0359943408690722E-2</v>
      </c>
      <c r="F154" s="401">
        <f t="shared" ref="F154:F186" si="42">$B$14*E154</f>
        <v>-2.5914033574544675E-2</v>
      </c>
      <c r="G154" s="403"/>
      <c r="H154" s="403"/>
      <c r="I154" s="403"/>
      <c r="J154" s="375"/>
      <c r="L154" s="385">
        <v>0.20000000000000018</v>
      </c>
      <c r="M154" s="401">
        <f t="shared" si="27"/>
        <v>0.24475974250961779</v>
      </c>
      <c r="N154" s="386">
        <f t="shared" si="28"/>
        <v>0.69915314697507758</v>
      </c>
      <c r="O154" s="401">
        <f t="shared" si="29"/>
        <v>5.4569310726842846E-2</v>
      </c>
      <c r="P154" s="386">
        <f t="shared" si="30"/>
        <v>0.66707592219640399</v>
      </c>
      <c r="Q154" s="403">
        <f t="shared" si="33"/>
        <v>-3.151675149989476E-2</v>
      </c>
      <c r="R154" s="403">
        <f t="shared" si="34"/>
        <v>0.84905087885406882</v>
      </c>
      <c r="S154" s="371">
        <f t="shared" si="35"/>
        <v>-7.3792315370793705E-3</v>
      </c>
      <c r="T154" s="403">
        <f t="shared" si="36"/>
        <v>0.18984510418290534</v>
      </c>
      <c r="U154" s="610">
        <f t="shared" si="37"/>
        <v>0.81015489581709466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0.68681823690236976</v>
      </c>
      <c r="C155" s="386">
        <f t="shared" ref="C155:C197" si="44">0.5*SIGN(2*A155+$B$6)*ERF((2.563*(ABS(2*A155+$B$6)))/(2*SQRT(2)*$B$7))-0.5*SIGN(2*A155-$B$6)*ERF((2.563*(ABS(2*A155-$B$6)))/(2*SQRT(2)*$B$7))</f>
        <v>4.853606036336755E-2</v>
      </c>
      <c r="D155" s="401">
        <f t="shared" ref="D155:D197" si="45">0.5*SIGN(2*(A155+$B$6)+$B$6)*ERF((2.563*(ABS(2*(A155+$B$6)+$B$6)))/(2*SQRT(2)*$B$7))-0.5*SIGN(2*(A155+$B$6)-$B$6)*ERF((2.563*(ABS(2*(A155+$B$6)-$B$6)))/(2*SQRT(2)*$B$7))</f>
        <v>3.9591747756417828E-5</v>
      </c>
      <c r="E155" s="386">
        <f t="shared" si="41"/>
        <v>-2.507020245134441E-2</v>
      </c>
      <c r="F155" s="401">
        <f t="shared" si="42"/>
        <v>-3.190922759478089E-2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0.26284040152966531</v>
      </c>
      <c r="N155" s="386">
        <f t="shared" ref="N155:N218" si="47">0.5*SIGN(2*L155+$B$6)*ERF((2.563*(ABS(2*L155+$B$6)))/(2*SQRT(2)*$B$7))-0.5*SIGN(2*L155-$B$6)*ERF((2.563*(ABS(2*L155-$B$6)))/(2*SQRT(2)*$B$7))</f>
        <v>0.68681823690236976</v>
      </c>
      <c r="O155" s="401">
        <f t="shared" ref="O155:O218" si="48">0.5*SIGN(2*(L155+$B$6)+$B$6)*ERF((2.563*(ABS(2*(L155+$B$6)+$B$6)))/(2*SQRT(2)*$B$7))-0.5*SIGN(2*(L155+$B$6)-$B$6)*ERF((2.563*(ABS(2*(L155+$B$6)-$B$6)))/(2*SQRT(2)*$B$7))</f>
        <v>4.853606036336755E-2</v>
      </c>
      <c r="P155" s="386">
        <f t="shared" ref="P155:P218" si="49">N155+$B$13*M155+$B$13*O155</f>
        <v>0.65344996659604349</v>
      </c>
      <c r="Q155" s="403">
        <f t="shared" si="33"/>
        <v>-3.3603520667907311E-2</v>
      </c>
      <c r="R155" s="403">
        <f t="shared" si="34"/>
        <v>0.83170783109479696</v>
      </c>
      <c r="S155" s="371">
        <f t="shared" si="35"/>
        <v>-6.5698044712790074E-3</v>
      </c>
      <c r="T155" s="403">
        <f t="shared" si="36"/>
        <v>0.2084654940443893</v>
      </c>
      <c r="U155" s="610">
        <f t="shared" si="37"/>
        <v>0.7915345059556107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0.67326302276518668</v>
      </c>
      <c r="C156" s="386">
        <f t="shared" si="44"/>
        <v>4.3047636294229863E-2</v>
      </c>
      <c r="D156" s="401">
        <f t="shared" si="45"/>
        <v>3.1132462836480634E-5</v>
      </c>
      <c r="E156" s="386">
        <f t="shared" si="41"/>
        <v>-2.9105092369750597E-2</v>
      </c>
      <c r="F156" s="401">
        <f t="shared" si="42"/>
        <v>-3.7044815190301304E-2</v>
      </c>
      <c r="G156" s="403"/>
      <c r="H156" s="403"/>
      <c r="I156" s="403"/>
      <c r="J156" s="375"/>
      <c r="L156" s="385">
        <v>0.25</v>
      </c>
      <c r="M156" s="401">
        <f t="shared" si="46"/>
        <v>0.28154027725165454</v>
      </c>
      <c r="N156" s="386">
        <f t="shared" si="47"/>
        <v>0.67326302276518668</v>
      </c>
      <c r="O156" s="401">
        <f t="shared" si="48"/>
        <v>4.3047636294229863E-2</v>
      </c>
      <c r="P156" s="386">
        <f t="shared" si="49"/>
        <v>0.63847896371487134</v>
      </c>
      <c r="Q156" s="403">
        <f t="shared" si="33"/>
        <v>-3.5705879466355173E-2</v>
      </c>
      <c r="R156" s="403">
        <f t="shared" si="34"/>
        <v>0.81265281392113931</v>
      </c>
      <c r="S156" s="371">
        <f t="shared" si="35"/>
        <v>-5.8319641515289927E-3</v>
      </c>
      <c r="T156" s="403">
        <f t="shared" si="36"/>
        <v>0.22888502969674485</v>
      </c>
      <c r="U156" s="610">
        <f t="shared" si="37"/>
        <v>0.77111497030325515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0.65856050768399244</v>
      </c>
      <c r="C157" s="386">
        <f t="shared" si="44"/>
        <v>3.8071275230075363E-2</v>
      </c>
      <c r="D157" s="401">
        <f t="shared" si="45"/>
        <v>2.4404363616892244E-5</v>
      </c>
      <c r="E157" s="386">
        <f t="shared" si="41"/>
        <v>-3.2505155728351019E-2</v>
      </c>
      <c r="F157" s="401">
        <f t="shared" si="42"/>
        <v>-4.1372398733227102E-2</v>
      </c>
      <c r="G157" s="403"/>
      <c r="H157" s="403"/>
      <c r="I157" s="403"/>
      <c r="J157" s="375"/>
      <c r="L157" s="385">
        <v>0.27500000000000036</v>
      </c>
      <c r="M157" s="401">
        <f t="shared" si="46"/>
        <v>0.30081107456133194</v>
      </c>
      <c r="N157" s="386">
        <f t="shared" si="47"/>
        <v>0.65856050768399244</v>
      </c>
      <c r="O157" s="401">
        <f t="shared" si="48"/>
        <v>3.8071275230075363E-2</v>
      </c>
      <c r="P157" s="386">
        <f t="shared" si="49"/>
        <v>0.6222446031961083</v>
      </c>
      <c r="Q157" s="403">
        <f t="shared" si="33"/>
        <v>-3.7806469231167886E-2</v>
      </c>
      <c r="R157" s="403">
        <f t="shared" si="34"/>
        <v>0.79198980150014642</v>
      </c>
      <c r="S157" s="371">
        <f t="shared" si="35"/>
        <v>-5.1617644967835085E-3</v>
      </c>
      <c r="T157" s="403">
        <f t="shared" si="36"/>
        <v>0.25097843222780503</v>
      </c>
      <c r="U157" s="610">
        <f t="shared" si="37"/>
        <v>0.74902156777219497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0.64278932380564302</v>
      </c>
      <c r="C158" s="386">
        <f t="shared" si="44"/>
        <v>3.3574041795382314E-2</v>
      </c>
      <c r="D158" s="401">
        <f t="shared" si="45"/>
        <v>1.9070640438767494E-5</v>
      </c>
      <c r="E158" s="386">
        <f t="shared" si="41"/>
        <v>-3.5311718324857438E-2</v>
      </c>
      <c r="F158" s="401">
        <f t="shared" si="42"/>
        <v>-4.4944577491046425E-2</v>
      </c>
      <c r="G158" s="403"/>
      <c r="H158" s="403"/>
      <c r="I158" s="403"/>
      <c r="J158" s="375"/>
      <c r="L158" s="385">
        <v>0.30000000000000027</v>
      </c>
      <c r="M158" s="401">
        <f t="shared" si="46"/>
        <v>0.32059790828926682</v>
      </c>
      <c r="N158" s="386">
        <f t="shared" si="47"/>
        <v>0.64278932380564302</v>
      </c>
      <c r="O158" s="401">
        <f t="shared" si="48"/>
        <v>3.3574041795382314E-2</v>
      </c>
      <c r="P158" s="386">
        <f t="shared" si="49"/>
        <v>0.60483492836581332</v>
      </c>
      <c r="Q158" s="403">
        <f t="shared" si="33"/>
        <v>-3.9885685566001756E-2</v>
      </c>
      <c r="R158" s="403">
        <f t="shared" si="34"/>
        <v>0.76983085493443093</v>
      </c>
      <c r="S158" s="371">
        <f t="shared" si="35"/>
        <v>-4.5551418934082844E-3</v>
      </c>
      <c r="T158" s="403">
        <f t="shared" si="36"/>
        <v>0.27460997252497921</v>
      </c>
      <c r="U158" s="610">
        <f t="shared" si="37"/>
        <v>0.72539002747502079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0.6260331360019209</v>
      </c>
      <c r="C159" s="386">
        <f t="shared" si="44"/>
        <v>2.9523160272601878E-2</v>
      </c>
      <c r="D159" s="401">
        <f t="shared" si="45"/>
        <v>1.4856122439843578E-5</v>
      </c>
      <c r="E159" s="386">
        <f t="shared" si="41"/>
        <v>-3.7566492230145285E-2</v>
      </c>
      <c r="F159" s="401">
        <f t="shared" si="42"/>
        <v>-4.7814442377787481E-2</v>
      </c>
      <c r="G159" s="403"/>
      <c r="H159" s="403"/>
      <c r="I159" s="403"/>
      <c r="J159" s="375"/>
      <c r="L159" s="385">
        <v>0.32500000000000018</v>
      </c>
      <c r="M159" s="401">
        <f t="shared" si="46"/>
        <v>0.3408394952914427</v>
      </c>
      <c r="N159" s="386">
        <f t="shared" si="47"/>
        <v>0.6260331360019209</v>
      </c>
      <c r="O159" s="401">
        <f t="shared" si="48"/>
        <v>2.9523160272601878E-2</v>
      </c>
      <c r="P159" s="386">
        <f t="shared" si="49"/>
        <v>0.58634368379639312</v>
      </c>
      <c r="Q159" s="403">
        <f t="shared" si="33"/>
        <v>-4.1921597062961904E-2</v>
      </c>
      <c r="R159" s="403">
        <f t="shared" si="34"/>
        <v>0.74629529184428345</v>
      </c>
      <c r="S159" s="371">
        <f t="shared" si="35"/>
        <v>-4.0079760514125009E-3</v>
      </c>
      <c r="T159" s="403">
        <f t="shared" si="36"/>
        <v>0.29963428127009095</v>
      </c>
      <c r="U159" s="610">
        <f t="shared" si="37"/>
        <v>0.70036571872990905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0.60838000123499802</v>
      </c>
      <c r="C160" s="386">
        <f t="shared" si="44"/>
        <v>2.5886311002545792E-2</v>
      </c>
      <c r="D160" s="401">
        <f t="shared" si="45"/>
        <v>1.1536836119208083E-5</v>
      </c>
      <c r="E160" s="386">
        <f t="shared" si="41"/>
        <v>-3.9311209616121265E-2</v>
      </c>
      <c r="F160" s="401">
        <f t="shared" si="42"/>
        <v>-5.0035109891969971E-2</v>
      </c>
      <c r="G160" s="403"/>
      <c r="H160" s="403"/>
      <c r="I160" s="403"/>
      <c r="J160" s="375"/>
      <c r="L160" s="385">
        <v>0.35000000000000009</v>
      </c>
      <c r="M160" s="401">
        <f t="shared" si="46"/>
        <v>0.3614684258645931</v>
      </c>
      <c r="N160" s="386">
        <f t="shared" si="47"/>
        <v>0.60838000123499802</v>
      </c>
      <c r="O160" s="401">
        <f t="shared" si="48"/>
        <v>2.5886311002545792E-2</v>
      </c>
      <c r="P160" s="386">
        <f t="shared" si="49"/>
        <v>0.56686961382280243</v>
      </c>
      <c r="Q160" s="403">
        <f t="shared" si="33"/>
        <v>-4.3889876828824233E-2</v>
      </c>
      <c r="R160" s="403">
        <f t="shared" si="34"/>
        <v>0.72150879352262065</v>
      </c>
      <c r="S160" s="371">
        <f t="shared" si="35"/>
        <v>-3.5161437224520268E-3</v>
      </c>
      <c r="T160" s="403">
        <f t="shared" si="36"/>
        <v>0.32589722702865564</v>
      </c>
      <c r="U160" s="610">
        <f t="shared" si="37"/>
        <v>0.67410277297134436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0.58992168841544002</v>
      </c>
      <c r="C161" s="386">
        <f t="shared" si="44"/>
        <v>2.2631890515295905E-2</v>
      </c>
      <c r="D161" s="401">
        <f t="shared" si="45"/>
        <v>8.9311572767369896E-6</v>
      </c>
      <c r="E161" s="386">
        <f t="shared" si="41"/>
        <v>-4.0587288790053445E-2</v>
      </c>
      <c r="F161" s="401">
        <f t="shared" si="42"/>
        <v>-5.1659297046780059E-2</v>
      </c>
      <c r="G161" s="403"/>
      <c r="H161" s="403"/>
      <c r="I161" s="403"/>
      <c r="J161" s="375"/>
      <c r="L161" s="385">
        <v>0.375</v>
      </c>
      <c r="M161" s="401">
        <f t="shared" si="46"/>
        <v>0.38241151254885003</v>
      </c>
      <c r="N161" s="386">
        <f t="shared" si="47"/>
        <v>0.58992168841544002</v>
      </c>
      <c r="O161" s="401">
        <f t="shared" si="48"/>
        <v>2.2631890515295905E-2</v>
      </c>
      <c r="P161" s="386">
        <f t="shared" si="49"/>
        <v>0.54651571714494074</v>
      </c>
      <c r="Q161" s="403">
        <f t="shared" si="33"/>
        <v>-4.5763748771884466E-2</v>
      </c>
      <c r="R161" s="403">
        <f t="shared" si="34"/>
        <v>0.6956024561966645</v>
      </c>
      <c r="S161" s="371">
        <f t="shared" si="35"/>
        <v>-3.0755654427477622E-3</v>
      </c>
      <c r="T161" s="403">
        <f t="shared" si="36"/>
        <v>0.35323685801796778</v>
      </c>
      <c r="U161" s="610">
        <f t="shared" si="37"/>
        <v>0.64676314198203222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0.57075296438714185</v>
      </c>
      <c r="C162" s="386">
        <f t="shared" si="44"/>
        <v>1.9729235204380136E-2</v>
      </c>
      <c r="D162" s="401">
        <f t="shared" si="45"/>
        <v>6.8923488085181894E-6</v>
      </c>
      <c r="E162" s="386">
        <f t="shared" si="41"/>
        <v>-4.1435533204183285E-2</v>
      </c>
      <c r="F162" s="401">
        <f t="shared" si="42"/>
        <v>-5.2738938271018325E-2</v>
      </c>
      <c r="G162" s="403"/>
      <c r="H162" s="403"/>
      <c r="I162" s="403"/>
      <c r="J162" s="375"/>
      <c r="L162" s="385">
        <v>0.40000000000000036</v>
      </c>
      <c r="M162" s="401">
        <f t="shared" si="46"/>
        <v>0.40359021302804959</v>
      </c>
      <c r="N162" s="386">
        <f t="shared" si="47"/>
        <v>0.57075296438714185</v>
      </c>
      <c r="O162" s="401">
        <f t="shared" si="48"/>
        <v>1.9729235204380136E-2</v>
      </c>
      <c r="P162" s="386">
        <f t="shared" si="49"/>
        <v>0.52538846352324187</v>
      </c>
      <c r="Q162" s="403">
        <f t="shared" si="33"/>
        <v>-4.7513950713245261E-2</v>
      </c>
      <c r="R162" s="403">
        <f t="shared" si="34"/>
        <v>0.66871179404202774</v>
      </c>
      <c r="S162" s="371">
        <f t="shared" si="35"/>
        <v>-2.6822455395006418E-3</v>
      </c>
      <c r="T162" s="403">
        <f t="shared" si="36"/>
        <v>0.38148440221071822</v>
      </c>
      <c r="U162" s="610">
        <f t="shared" si="37"/>
        <v>0.61851559778928178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0.55097085246805666</v>
      </c>
      <c r="C163" s="386">
        <f t="shared" si="44"/>
        <v>1.7148809027593248E-2</v>
      </c>
      <c r="D163" s="401">
        <f t="shared" si="45"/>
        <v>5.3022967389515507E-6</v>
      </c>
      <c r="E163" s="386">
        <f t="shared" si="41"/>
        <v>-4.1895863626076307E-2</v>
      </c>
      <c r="F163" s="401">
        <f t="shared" si="42"/>
        <v>-5.3324844516869092E-2</v>
      </c>
      <c r="G163" s="403"/>
      <c r="H163" s="403"/>
      <c r="I163" s="403"/>
      <c r="J163" s="375"/>
      <c r="L163" s="385">
        <v>0.42500000000000027</v>
      </c>
      <c r="M163" s="401">
        <f t="shared" si="46"/>
        <v>0.4249211225675717</v>
      </c>
      <c r="N163" s="386">
        <f t="shared" si="47"/>
        <v>0.55097085246805666</v>
      </c>
      <c r="O163" s="401">
        <f t="shared" si="48"/>
        <v>1.7148809027593248E-2</v>
      </c>
      <c r="P163" s="386">
        <f t="shared" si="49"/>
        <v>0.50359697943318982</v>
      </c>
      <c r="Q163" s="403">
        <f t="shared" si="33"/>
        <v>-4.9108716492632966E-2</v>
      </c>
      <c r="R163" s="403">
        <f t="shared" si="34"/>
        <v>0.64097570268787796</v>
      </c>
      <c r="S163" s="371">
        <f t="shared" si="35"/>
        <v>-2.3323057055324374E-3</v>
      </c>
      <c r="T163" s="403">
        <f t="shared" si="36"/>
        <v>0.41046531951028742</v>
      </c>
      <c r="U163" s="610">
        <f t="shared" si="37"/>
        <v>0.58953468048971258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0.5306738707248273</v>
      </c>
      <c r="C164" s="386">
        <f t="shared" si="44"/>
        <v>1.4862356310992531E-2</v>
      </c>
      <c r="D164" s="401">
        <f t="shared" si="45"/>
        <v>4.0662763264864843E-6</v>
      </c>
      <c r="E164" s="386">
        <f t="shared" si="41"/>
        <v>-4.2007083144393234E-2</v>
      </c>
      <c r="F164" s="401">
        <f t="shared" si="42"/>
        <v>-5.3466404160427791E-2</v>
      </c>
      <c r="G164" s="403"/>
      <c r="H164" s="403"/>
      <c r="I164" s="403"/>
      <c r="J164" s="375"/>
      <c r="L164" s="385">
        <v>0.45000000000000018</v>
      </c>
      <c r="M164" s="401">
        <f t="shared" si="46"/>
        <v>0.44631653026412943</v>
      </c>
      <c r="N164" s="386">
        <f t="shared" si="47"/>
        <v>0.5306738707248273</v>
      </c>
      <c r="O164" s="401">
        <f t="shared" si="48"/>
        <v>1.4862356310992531E-2</v>
      </c>
      <c r="P164" s="386">
        <f t="shared" si="49"/>
        <v>0.48125221035508575</v>
      </c>
      <c r="Q164" s="403">
        <f t="shared" si="33"/>
        <v>-5.0513779337499704E-2</v>
      </c>
      <c r="R164" s="403">
        <f t="shared" si="34"/>
        <v>0.61253539298356563</v>
      </c>
      <c r="S164" s="371">
        <f t="shared" si="35"/>
        <v>-2.0220125030222728E-3</v>
      </c>
      <c r="T164" s="403">
        <f t="shared" si="36"/>
        <v>0.4400003988569563</v>
      </c>
      <c r="U164" s="610">
        <f t="shared" si="37"/>
        <v>0.5599996011430437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0.50996125783216095</v>
      </c>
      <c r="C165" s="386">
        <f t="shared" si="44"/>
        <v>1.2843021241700725E-2</v>
      </c>
      <c r="D165" s="401">
        <f t="shared" si="45"/>
        <v>3.1085987439727347E-6</v>
      </c>
      <c r="E165" s="386">
        <f t="shared" si="41"/>
        <v>-4.1806674249754108E-2</v>
      </c>
      <c r="F165" s="401">
        <f t="shared" si="42"/>
        <v>-5.3211324727245331E-2</v>
      </c>
      <c r="G165" s="403"/>
      <c r="H165" s="403"/>
      <c r="I165" s="403"/>
      <c r="J165" s="375"/>
      <c r="L165" s="385">
        <v>0.47500000000000009</v>
      </c>
      <c r="M165" s="401">
        <f t="shared" si="46"/>
        <v>0.46768503235125425</v>
      </c>
      <c r="N165" s="386">
        <f t="shared" si="47"/>
        <v>0.50996125783216095</v>
      </c>
      <c r="O165" s="401">
        <f t="shared" si="48"/>
        <v>1.2843021241700725E-2</v>
      </c>
      <c r="P165" s="386">
        <f t="shared" si="49"/>
        <v>0.45846606810400858</v>
      </c>
      <c r="Q165" s="403">
        <f t="shared" si="33"/>
        <v>-5.1692398848669129E-2</v>
      </c>
      <c r="R165" s="403">
        <f t="shared" si="34"/>
        <v>0.58353330572448636</v>
      </c>
      <c r="S165" s="371">
        <f t="shared" si="35"/>
        <v>-1.74779920289457E-3</v>
      </c>
      <c r="T165" s="403">
        <f t="shared" si="36"/>
        <v>0.46990689232707739</v>
      </c>
      <c r="U165" s="610">
        <f t="shared" si="37"/>
        <v>0.53009310767292261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0.48893219493359219</v>
      </c>
      <c r="C166" s="386">
        <f t="shared" si="44"/>
        <v>1.1065436056624134E-2</v>
      </c>
      <c r="D166" s="401">
        <f t="shared" si="45"/>
        <v>2.3690064380743614E-6</v>
      </c>
      <c r="E166" s="386">
        <f t="shared" si="41"/>
        <v>-4.1330626871412271E-2</v>
      </c>
      <c r="F166" s="401">
        <f t="shared" si="42"/>
        <v>-5.260541401827163E-2</v>
      </c>
      <c r="G166" s="403"/>
      <c r="H166" s="403"/>
      <c r="I166" s="403"/>
      <c r="J166" s="375"/>
      <c r="L166" s="385">
        <v>0.5</v>
      </c>
      <c r="M166" s="401">
        <f t="shared" si="46"/>
        <v>0.48893219493359219</v>
      </c>
      <c r="N166" s="386">
        <f t="shared" si="47"/>
        <v>0.48893219493359219</v>
      </c>
      <c r="O166" s="401">
        <f t="shared" si="48"/>
        <v>1.1065436056624134E-2</v>
      </c>
      <c r="P166" s="386">
        <f t="shared" si="49"/>
        <v>0.43535057221884832</v>
      </c>
      <c r="Q166" s="403">
        <f t="shared" si="33"/>
        <v>-5.260541401827163E-2</v>
      </c>
      <c r="R166" s="403">
        <f t="shared" si="34"/>
        <v>0.55411201881636063</v>
      </c>
      <c r="S166" s="371">
        <f t="shared" si="35"/>
        <v>-1.5062824014976102E-3</v>
      </c>
      <c r="T166" s="403">
        <f t="shared" si="36"/>
        <v>0.49999967760340869</v>
      </c>
      <c r="U166" s="610">
        <f t="shared" si="37"/>
        <v>0.50000032239659131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0.46768503235125386</v>
      </c>
      <c r="C167" s="386">
        <f t="shared" si="44"/>
        <v>9.5057802672633418E-3</v>
      </c>
      <c r="D167" s="401">
        <f t="shared" si="45"/>
        <v>1.799701652871466E-6</v>
      </c>
      <c r="E167" s="386">
        <f t="shared" si="41"/>
        <v>-4.0613295965325771E-2</v>
      </c>
      <c r="F167" s="401">
        <f t="shared" si="42"/>
        <v>-5.1692398848669073E-2</v>
      </c>
      <c r="G167" s="403"/>
      <c r="H167" s="403"/>
      <c r="I167" s="403"/>
      <c r="J167" s="375"/>
      <c r="L167" s="385">
        <v>0.52500000000000036</v>
      </c>
      <c r="M167" s="401">
        <f t="shared" si="46"/>
        <v>0.50996125783216129</v>
      </c>
      <c r="N167" s="386">
        <f t="shared" si="47"/>
        <v>0.46768503235125386</v>
      </c>
      <c r="O167" s="401">
        <f t="shared" si="48"/>
        <v>9.5057802672633418E-3</v>
      </c>
      <c r="P167" s="386">
        <f t="shared" si="49"/>
        <v>0.41201699489862548</v>
      </c>
      <c r="Q167" s="403">
        <f t="shared" si="33"/>
        <v>-5.3211324727245372E-2</v>
      </c>
      <c r="R167" s="403">
        <f t="shared" si="34"/>
        <v>0.52441315895448182</v>
      </c>
      <c r="S167" s="371">
        <f t="shared" si="35"/>
        <v>-1.2942738807923205E-3</v>
      </c>
      <c r="T167" s="403">
        <f t="shared" si="36"/>
        <v>0.5300924396535559</v>
      </c>
      <c r="U167" s="610">
        <f t="shared" si="37"/>
        <v>0.4699075603464441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0.44631653026412904</v>
      </c>
      <c r="C168" s="386">
        <f t="shared" si="44"/>
        <v>8.1418135071805731E-3</v>
      </c>
      <c r="D168" s="401">
        <f t="shared" si="45"/>
        <v>1.3629076442422949E-6</v>
      </c>
      <c r="E168" s="386">
        <f t="shared" si="41"/>
        <v>-3.9687287033572279E-2</v>
      </c>
      <c r="F168" s="401">
        <f t="shared" si="42"/>
        <v>-5.0513779337499648E-2</v>
      </c>
      <c r="G168" s="403"/>
      <c r="H168" s="403"/>
      <c r="I168" s="403"/>
      <c r="J168" s="375"/>
      <c r="L168" s="385">
        <v>0.55000000000000027</v>
      </c>
      <c r="M168" s="401">
        <f t="shared" si="46"/>
        <v>0.53067387072482763</v>
      </c>
      <c r="N168" s="386">
        <f t="shared" si="47"/>
        <v>0.44631653026412904</v>
      </c>
      <c r="O168" s="401">
        <f t="shared" si="48"/>
        <v>8.1418135071805731E-3</v>
      </c>
      <c r="P168" s="386">
        <f t="shared" si="49"/>
        <v>0.38857501927310806</v>
      </c>
      <c r="Q168" s="403">
        <f t="shared" si="33"/>
        <v>-5.3466404160427805E-2</v>
      </c>
      <c r="R168" s="403">
        <f t="shared" si="34"/>
        <v>0.49457633027479048</v>
      </c>
      <c r="S168" s="371">
        <f t="shared" si="35"/>
        <v>-1.1087881927337214E-3</v>
      </c>
      <c r="T168" s="403">
        <f t="shared" si="36"/>
        <v>0.55999886207837113</v>
      </c>
      <c r="U168" s="610">
        <f t="shared" si="37"/>
        <v>0.44000113792162887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0.42492112256757125</v>
      </c>
      <c r="C169" s="386">
        <f t="shared" si="44"/>
        <v>6.9528847523017134E-3</v>
      </c>
      <c r="D169" s="401">
        <f t="shared" si="45"/>
        <v>1.0288757766874213E-6</v>
      </c>
      <c r="E169" s="386">
        <f t="shared" si="41"/>
        <v>-3.8583367802903341E-2</v>
      </c>
      <c r="F169" s="401">
        <f t="shared" si="42"/>
        <v>-4.9108716492632931E-2</v>
      </c>
      <c r="G169" s="403"/>
      <c r="H169" s="403"/>
      <c r="I169" s="403"/>
      <c r="J169" s="375"/>
      <c r="L169" s="385">
        <v>0.57500000000000018</v>
      </c>
      <c r="M169" s="401">
        <f t="shared" si="46"/>
        <v>0.55097085246805699</v>
      </c>
      <c r="N169" s="386">
        <f t="shared" si="47"/>
        <v>0.42492112256757125</v>
      </c>
      <c r="O169" s="401">
        <f t="shared" si="48"/>
        <v>6.9528847523017134E-3</v>
      </c>
      <c r="P169" s="386">
        <f t="shared" si="49"/>
        <v>0.36513192090248153</v>
      </c>
      <c r="Q169" s="403">
        <f t="shared" si="33"/>
        <v>-5.3324844516869072E-2</v>
      </c>
      <c r="R169" s="403">
        <f t="shared" si="34"/>
        <v>0.46473807257077088</v>
      </c>
      <c r="S169" s="371">
        <f t="shared" si="35"/>
        <v>-9.470464534508397E-4</v>
      </c>
      <c r="T169" s="403">
        <f t="shared" si="36"/>
        <v>0.5895338183995491</v>
      </c>
      <c r="U169" s="610">
        <f t="shared" si="37"/>
        <v>0.4104661816004509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0.40359021302804926</v>
      </c>
      <c r="C170" s="386">
        <f t="shared" si="44"/>
        <v>5.9199207507911744E-3</v>
      </c>
      <c r="D170" s="401">
        <f t="shared" si="45"/>
        <v>7.7426397931956714E-7</v>
      </c>
      <c r="E170" s="386">
        <f t="shared" si="41"/>
        <v>-3.7330404194399612E-2</v>
      </c>
      <c r="F170" s="401">
        <f t="shared" si="42"/>
        <v>-4.7513950713245323E-2</v>
      </c>
      <c r="G170" s="403"/>
      <c r="H170" s="403"/>
      <c r="I170" s="403"/>
      <c r="J170" s="375"/>
      <c r="L170" s="385">
        <v>0.60000000000000009</v>
      </c>
      <c r="M170" s="401">
        <f t="shared" si="46"/>
        <v>0.57075296438714218</v>
      </c>
      <c r="N170" s="386">
        <f t="shared" si="47"/>
        <v>0.40359021302804926</v>
      </c>
      <c r="O170" s="401">
        <f t="shared" si="48"/>
        <v>5.9199207507911744E-3</v>
      </c>
      <c r="P170" s="386">
        <f t="shared" si="49"/>
        <v>0.34179178230330814</v>
      </c>
      <c r="Q170" s="403">
        <f t="shared" si="33"/>
        <v>-5.2738938271018304E-2</v>
      </c>
      <c r="R170" s="403">
        <f t="shared" si="34"/>
        <v>0.43503086154604237</v>
      </c>
      <c r="S170" s="371">
        <f t="shared" si="35"/>
        <v>-8.0647682900144169E-4</v>
      </c>
      <c r="T170" s="403">
        <f t="shared" si="36"/>
        <v>0.61851455355397733</v>
      </c>
      <c r="U170" s="610">
        <f t="shared" si="37"/>
        <v>0.38148544644602267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0.38241151254885003</v>
      </c>
      <c r="C171" s="386">
        <f t="shared" si="44"/>
        <v>5.0253965159023917E-3</v>
      </c>
      <c r="D171" s="401">
        <f t="shared" si="45"/>
        <v>5.8082297560435592E-7</v>
      </c>
      <c r="E171" s="386">
        <f t="shared" si="41"/>
        <v>-3.5955318668737142E-2</v>
      </c>
      <c r="F171" s="401">
        <f t="shared" si="42"/>
        <v>-4.5763748771884466E-2</v>
      </c>
      <c r="G171" s="403"/>
      <c r="H171" s="403"/>
      <c r="I171" s="403"/>
      <c r="J171" s="375"/>
      <c r="L171" s="385">
        <v>0.625</v>
      </c>
      <c r="M171" s="401">
        <f t="shared" si="46"/>
        <v>0.58992168841544002</v>
      </c>
      <c r="N171" s="386">
        <f t="shared" si="47"/>
        <v>0.38241151254885003</v>
      </c>
      <c r="O171" s="401">
        <f t="shared" si="48"/>
        <v>5.0253965159023917E-3</v>
      </c>
      <c r="P171" s="386">
        <f t="shared" si="49"/>
        <v>0.31865474998800575</v>
      </c>
      <c r="Q171" s="403">
        <f t="shared" ref="Q171:Q186" si="52">$B$14*P91</f>
        <v>-5.1659297046780059E-2</v>
      </c>
      <c r="R171" s="403">
        <f t="shared" ref="R171:R186" si="53">$B$14*P171</f>
        <v>0.40558216317794471</v>
      </c>
      <c r="S171" s="371">
        <f t="shared" ref="S171:S186" si="54">$B$14*P251</f>
        <v>-6.847121828296907E-4</v>
      </c>
      <c r="T171" s="403">
        <f t="shared" ref="T171:T186" si="55">1-(Q171+R171+S171)</f>
        <v>0.64676184605166509</v>
      </c>
      <c r="U171" s="610">
        <f t="shared" ref="U171:U186" si="56">1-T171</f>
        <v>0.35323815394833491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0.36146842586459271</v>
      </c>
      <c r="C172" s="386">
        <f t="shared" si="44"/>
        <v>4.2532906901538436E-3</v>
      </c>
      <c r="D172" s="401">
        <f t="shared" si="45"/>
        <v>4.343363597669736E-7</v>
      </c>
      <c r="E172" s="386">
        <f t="shared" si="41"/>
        <v>-3.448306902430829E-2</v>
      </c>
      <c r="F172" s="401">
        <f t="shared" si="42"/>
        <v>-4.3889876828824177E-2</v>
      </c>
      <c r="G172" s="403"/>
      <c r="H172" s="403"/>
      <c r="I172" s="403"/>
      <c r="J172" s="375"/>
      <c r="L172" s="385">
        <v>0.65000000000000036</v>
      </c>
      <c r="M172" s="401">
        <f t="shared" si="46"/>
        <v>0.60838000123499847</v>
      </c>
      <c r="N172" s="386">
        <f t="shared" si="47"/>
        <v>0.36146842586459271</v>
      </c>
      <c r="O172" s="401">
        <f t="shared" si="48"/>
        <v>4.2532906901538436E-3</v>
      </c>
      <c r="P172" s="386">
        <f t="shared" si="49"/>
        <v>0.29581634298288934</v>
      </c>
      <c r="Q172" s="403">
        <f t="shared" si="52"/>
        <v>-5.0035109891969937E-2</v>
      </c>
      <c r="R172" s="403">
        <f t="shared" si="53"/>
        <v>0.37651355360277883</v>
      </c>
      <c r="S172" s="371">
        <f t="shared" si="54"/>
        <v>-5.7958533661625806E-4</v>
      </c>
      <c r="T172" s="403">
        <f t="shared" si="55"/>
        <v>0.67410114162580737</v>
      </c>
      <c r="U172" s="610">
        <f t="shared" si="56"/>
        <v>0.32589885837419263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0.34083949529144231</v>
      </c>
      <c r="C173" s="386">
        <f t="shared" si="44"/>
        <v>3.5890284912702963E-3</v>
      </c>
      <c r="D173" s="401">
        <f t="shared" si="45"/>
        <v>3.2376904807174256E-7</v>
      </c>
      <c r="E173" s="386">
        <f t="shared" si="41"/>
        <v>-3.2936645750210471E-2</v>
      </c>
      <c r="F173" s="401">
        <f t="shared" si="42"/>
        <v>-4.1921597062961842E-2</v>
      </c>
      <c r="G173" s="403"/>
      <c r="H173" s="403"/>
      <c r="I173" s="403"/>
      <c r="J173" s="375"/>
      <c r="L173" s="385">
        <v>0.67500000000000027</v>
      </c>
      <c r="M173" s="401">
        <f t="shared" si="46"/>
        <v>0.62603313600192123</v>
      </c>
      <c r="N173" s="386">
        <f t="shared" si="47"/>
        <v>0.34083949529144231</v>
      </c>
      <c r="O173" s="401">
        <f t="shared" si="48"/>
        <v>3.5890284912702963E-3</v>
      </c>
      <c r="P173" s="386">
        <f t="shared" si="49"/>
        <v>0.2733668210631624</v>
      </c>
      <c r="Q173" s="403">
        <f t="shared" si="52"/>
        <v>-4.7814442377787411E-2</v>
      </c>
      <c r="R173" s="403">
        <f t="shared" si="53"/>
        <v>0.3479399150084812</v>
      </c>
      <c r="S173" s="371">
        <f t="shared" si="54"/>
        <v>-4.8912237209430961E-4</v>
      </c>
      <c r="T173" s="403">
        <f t="shared" si="55"/>
        <v>0.70036364974140053</v>
      </c>
      <c r="U173" s="610">
        <f t="shared" si="56"/>
        <v>0.29963635025859947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0.32059790828926649</v>
      </c>
      <c r="C174" s="386">
        <f t="shared" si="44"/>
        <v>3.0194148087168138E-3</v>
      </c>
      <c r="D174" s="401">
        <f t="shared" si="45"/>
        <v>2.4058597680731708E-7</v>
      </c>
      <c r="E174" s="386">
        <f t="shared" si="41"/>
        <v>-3.1337086085213808E-2</v>
      </c>
      <c r="F174" s="401">
        <f t="shared" si="42"/>
        <v>-3.9885685566001722E-2</v>
      </c>
      <c r="G174" s="403"/>
      <c r="H174" s="403"/>
      <c r="I174" s="403"/>
      <c r="J174" s="375"/>
      <c r="L174" s="385">
        <v>0.70000000000000018</v>
      </c>
      <c r="M174" s="401">
        <f t="shared" si="46"/>
        <v>0.64278932380564335</v>
      </c>
      <c r="N174" s="386">
        <f t="shared" si="47"/>
        <v>0.32059790828926649</v>
      </c>
      <c r="O174" s="401">
        <f t="shared" si="48"/>
        <v>3.0194148087168138E-3</v>
      </c>
      <c r="P174" s="386">
        <f t="shared" si="49"/>
        <v>0.25139062002714196</v>
      </c>
      <c r="Q174" s="403">
        <f t="shared" si="52"/>
        <v>-4.494457749104639E-2</v>
      </c>
      <c r="R174" s="403">
        <f t="shared" si="53"/>
        <v>0.31996871685449779</v>
      </c>
      <c r="S174" s="371">
        <f t="shared" si="54"/>
        <v>-4.1153437274219732E-4</v>
      </c>
      <c r="T174" s="403">
        <f t="shared" si="55"/>
        <v>0.72538739500929084</v>
      </c>
      <c r="U174" s="610">
        <f t="shared" si="56"/>
        <v>0.27461260499070916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0.3008110745613316</v>
      </c>
      <c r="C175" s="386">
        <f t="shared" si="44"/>
        <v>2.5325598434942642E-3</v>
      </c>
      <c r="D175" s="401">
        <f t="shared" si="45"/>
        <v>1.7820925457545655E-7</v>
      </c>
      <c r="E175" s="386">
        <f t="shared" si="41"/>
        <v>-2.9703503000208242E-2</v>
      </c>
      <c r="F175" s="401">
        <f t="shared" si="42"/>
        <v>-3.7806469231167872E-2</v>
      </c>
      <c r="G175" s="403"/>
      <c r="H175" s="403"/>
      <c r="I175" s="403"/>
      <c r="J175" s="375"/>
      <c r="L175" s="385">
        <v>0.72500000000000009</v>
      </c>
      <c r="M175" s="401">
        <f t="shared" si="46"/>
        <v>0.65856050768399266</v>
      </c>
      <c r="N175" s="386">
        <f t="shared" si="47"/>
        <v>0.3008110745613316</v>
      </c>
      <c r="O175" s="401">
        <f t="shared" si="48"/>
        <v>2.5325598434942642E-3</v>
      </c>
      <c r="P175" s="386">
        <f t="shared" si="49"/>
        <v>0.22996586024813898</v>
      </c>
      <c r="Q175" s="403">
        <f t="shared" si="52"/>
        <v>-4.1372398733226998E-2</v>
      </c>
      <c r="R175" s="403">
        <f t="shared" si="53"/>
        <v>0.29269939035908876</v>
      </c>
      <c r="S175" s="371">
        <f t="shared" si="54"/>
        <v>-3.4520797217199079E-4</v>
      </c>
      <c r="T175" s="403">
        <f t="shared" si="55"/>
        <v>0.74901821634631016</v>
      </c>
      <c r="U175" s="610">
        <f t="shared" si="56"/>
        <v>0.25098178365368984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0.28154027725165454</v>
      </c>
      <c r="C176" s="386">
        <f t="shared" si="44"/>
        <v>2.1177994820309465E-3</v>
      </c>
      <c r="D176" s="401">
        <f t="shared" si="45"/>
        <v>1.3158740003182956E-7</v>
      </c>
      <c r="E176" s="386">
        <f t="shared" si="41"/>
        <v>-2.8053127399148888E-2</v>
      </c>
      <c r="F176" s="401">
        <f t="shared" si="42"/>
        <v>-3.5705879466355173E-2</v>
      </c>
      <c r="G176" s="403"/>
      <c r="H176" s="403"/>
      <c r="I176" s="403"/>
      <c r="J176" s="375"/>
      <c r="L176" s="385">
        <v>0.75</v>
      </c>
      <c r="M176" s="401">
        <f t="shared" si="46"/>
        <v>0.67326302276518668</v>
      </c>
      <c r="N176" s="386">
        <f t="shared" si="47"/>
        <v>0.28154027725165454</v>
      </c>
      <c r="O176" s="401">
        <f t="shared" si="48"/>
        <v>2.1177994820309465E-3</v>
      </c>
      <c r="P176" s="386">
        <f t="shared" si="49"/>
        <v>0.20916393351827398</v>
      </c>
      <c r="Q176" s="403">
        <f t="shared" si="52"/>
        <v>-3.7044815190301304E-2</v>
      </c>
      <c r="R176" s="403">
        <f t="shared" si="53"/>
        <v>0.26622280263621528</v>
      </c>
      <c r="S176" s="371">
        <f t="shared" si="54"/>
        <v>-2.8869504160023264E-4</v>
      </c>
      <c r="T176" s="403">
        <f t="shared" si="55"/>
        <v>0.77111070759568623</v>
      </c>
      <c r="U176" s="610">
        <f t="shared" si="56"/>
        <v>0.22888929240431377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0.26284040152966492</v>
      </c>
      <c r="C177" s="386">
        <f t="shared" si="44"/>
        <v>1.7656123758502673E-3</v>
      </c>
      <c r="D177" s="401">
        <f t="shared" si="45"/>
        <v>9.6854908426813324E-8</v>
      </c>
      <c r="E177" s="386">
        <f t="shared" si="41"/>
        <v>-2.6401361917019976E-2</v>
      </c>
      <c r="F177" s="401">
        <f t="shared" si="42"/>
        <v>-3.3603520667907255E-2</v>
      </c>
      <c r="G177" s="403"/>
      <c r="H177" s="403"/>
      <c r="I177" s="403"/>
      <c r="J177" s="375"/>
      <c r="L177" s="385">
        <v>0.77500000000000036</v>
      </c>
      <c r="M177" s="401">
        <f t="shared" si="46"/>
        <v>0.68681823690237009</v>
      </c>
      <c r="N177" s="386">
        <f t="shared" si="47"/>
        <v>0.26284040152966492</v>
      </c>
      <c r="O177" s="401">
        <f t="shared" si="48"/>
        <v>1.7656123758502673E-3</v>
      </c>
      <c r="P177" s="386">
        <f t="shared" si="49"/>
        <v>0.18904917186639159</v>
      </c>
      <c r="Q177" s="403">
        <f t="shared" si="52"/>
        <v>-3.1909227594780827E-2</v>
      </c>
      <c r="R177" s="403">
        <f t="shared" si="53"/>
        <v>0.24062083516864635</v>
      </c>
      <c r="S177" s="371">
        <f t="shared" si="54"/>
        <v>-2.4070181302494623E-4</v>
      </c>
      <c r="T177" s="403">
        <f t="shared" si="55"/>
        <v>0.7915290942391594</v>
      </c>
      <c r="U177" s="610">
        <f t="shared" si="56"/>
        <v>0.2084709057608406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0.24475974250961741</v>
      </c>
      <c r="C178" s="386">
        <f t="shared" si="44"/>
        <v>1.4675354698851506E-3</v>
      </c>
      <c r="D178" s="401">
        <f t="shared" si="45"/>
        <v>7.1064291340405816E-8</v>
      </c>
      <c r="E178" s="386">
        <f t="shared" si="41"/>
        <v>-2.4761844778728136E-2</v>
      </c>
      <c r="F178" s="401">
        <f t="shared" si="42"/>
        <v>-3.1516751499894705E-2</v>
      </c>
      <c r="G178" s="403"/>
      <c r="H178" s="403"/>
      <c r="I178" s="403"/>
      <c r="J178" s="375"/>
      <c r="L178" s="385">
        <v>0.80000000000000027</v>
      </c>
      <c r="M178" s="401">
        <f t="shared" si="46"/>
        <v>0.6991531469750778</v>
      </c>
      <c r="N178" s="386">
        <f t="shared" si="47"/>
        <v>0.24475974250961741</v>
      </c>
      <c r="O178" s="401">
        <f t="shared" si="48"/>
        <v>1.4675354698851506E-3</v>
      </c>
      <c r="P178" s="386">
        <f t="shared" si="49"/>
        <v>0.16967860062787332</v>
      </c>
      <c r="Q178" s="403">
        <f t="shared" si="52"/>
        <v>-2.5914033574544696E-2</v>
      </c>
      <c r="R178" s="403">
        <f t="shared" si="53"/>
        <v>0.21596606951645875</v>
      </c>
      <c r="S178" s="371">
        <f t="shared" si="54"/>
        <v>-2.0007769855839424E-4</v>
      </c>
      <c r="T178" s="403">
        <f t="shared" si="55"/>
        <v>0.81014804175664434</v>
      </c>
      <c r="U178" s="610">
        <f t="shared" si="56"/>
        <v>0.18985195824335566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0.22733989307371472</v>
      </c>
      <c r="C179" s="386">
        <f t="shared" si="44"/>
        <v>1.2160794906799777E-3</v>
      </c>
      <c r="D179" s="401">
        <f t="shared" si="45"/>
        <v>5.1976005721598995E-8</v>
      </c>
      <c r="E179" s="386">
        <f t="shared" si="41"/>
        <v>-2.3146522267093291E-2</v>
      </c>
      <c r="F179" s="401">
        <f t="shared" si="42"/>
        <v>-2.9460777131009412E-2</v>
      </c>
      <c r="G179" s="403"/>
      <c r="H179" s="403"/>
      <c r="I179" s="403"/>
      <c r="J179" s="375"/>
      <c r="L179" s="385">
        <v>0.82500000000000018</v>
      </c>
      <c r="M179" s="401">
        <f t="shared" si="46"/>
        <v>0.71020092682604563</v>
      </c>
      <c r="N179" s="386">
        <f t="shared" si="47"/>
        <v>0.22733989307371472</v>
      </c>
      <c r="O179" s="401">
        <f t="shared" si="48"/>
        <v>1.2160794906799777E-3</v>
      </c>
      <c r="P179" s="386">
        <f t="shared" si="49"/>
        <v>0.15110177660539645</v>
      </c>
      <c r="Q179" s="403">
        <f t="shared" si="52"/>
        <v>-1.9009169383947196E-2</v>
      </c>
      <c r="R179" s="403">
        <f t="shared" si="53"/>
        <v>0.19232158132886457</v>
      </c>
      <c r="S179" s="371">
        <f t="shared" si="54"/>
        <v>-1.6580403060747356E-4</v>
      </c>
      <c r="T179" s="403">
        <f t="shared" si="55"/>
        <v>0.82685339208569009</v>
      </c>
      <c r="U179" s="610">
        <f t="shared" si="56"/>
        <v>0.17314660791430991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0.21061571078957203</v>
      </c>
      <c r="C180" s="386">
        <f t="shared" si="44"/>
        <v>1.0046456771958812E-3</v>
      </c>
      <c r="D180" s="401">
        <f t="shared" si="45"/>
        <v>3.7894421434092607E-8</v>
      </c>
      <c r="E180" s="386">
        <f t="shared" si="41"/>
        <v>-2.1565728429216363E-2</v>
      </c>
      <c r="F180" s="401">
        <f t="shared" si="42"/>
        <v>-2.7448750684428522E-2</v>
      </c>
      <c r="G180" s="403"/>
      <c r="H180" s="403"/>
      <c r="I180" s="403"/>
      <c r="J180" s="375"/>
      <c r="L180" s="385">
        <v>0.85000000000000009</v>
      </c>
      <c r="M180" s="401">
        <f t="shared" si="46"/>
        <v>0.71990142355516451</v>
      </c>
      <c r="N180" s="386">
        <f t="shared" si="47"/>
        <v>0.21061571078957203</v>
      </c>
      <c r="O180" s="401">
        <f t="shared" si="48"/>
        <v>1.0046456771958812E-3</v>
      </c>
      <c r="P180" s="386">
        <f t="shared" si="49"/>
        <v>0.13336071072511538</v>
      </c>
      <c r="Q180" s="403">
        <f t="shared" si="52"/>
        <v>-1.1146684457898742E-2</v>
      </c>
      <c r="R180" s="403">
        <f t="shared" si="53"/>
        <v>0.16974084190138808</v>
      </c>
      <c r="S180" s="371">
        <f t="shared" si="54"/>
        <v>-1.3698291294455682E-4</v>
      </c>
      <c r="T180" s="403">
        <f t="shared" si="55"/>
        <v>0.84154282546945525</v>
      </c>
      <c r="U180" s="610">
        <f t="shared" si="56"/>
        <v>0.15845717453054475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0.19461536177040789</v>
      </c>
      <c r="C181" s="386">
        <f t="shared" si="44"/>
        <v>8.2744481647478718E-4</v>
      </c>
      <c r="D181" s="401">
        <f t="shared" si="45"/>
        <v>2.7540246194668327E-8</v>
      </c>
      <c r="E181" s="386">
        <f t="shared" si="41"/>
        <v>-2.0028270727366466E-2</v>
      </c>
      <c r="F181" s="401">
        <f t="shared" si="42"/>
        <v>-2.5491882253832889E-2</v>
      </c>
      <c r="G181" s="403"/>
      <c r="H181" s="403"/>
      <c r="I181" s="403"/>
      <c r="J181" s="375"/>
      <c r="L181" s="385">
        <v>0.875</v>
      </c>
      <c r="M181" s="401">
        <f t="shared" si="46"/>
        <v>0.72820159958346919</v>
      </c>
      <c r="N181" s="386">
        <f t="shared" si="47"/>
        <v>0.19461536177040789</v>
      </c>
      <c r="O181" s="401">
        <f t="shared" si="48"/>
        <v>8.2744481647478718E-4</v>
      </c>
      <c r="P181" s="386">
        <f t="shared" si="49"/>
        <v>0.11648987320005827</v>
      </c>
      <c r="Q181" s="403">
        <f t="shared" si="52"/>
        <v>-2.2813441395340057E-3</v>
      </c>
      <c r="R181" s="403">
        <f t="shared" si="53"/>
        <v>0.14826772474781086</v>
      </c>
      <c r="S181" s="371">
        <f t="shared" si="54"/>
        <v>-1.1282633975241902E-4</v>
      </c>
      <c r="T181" s="403">
        <f t="shared" si="55"/>
        <v>0.85412644573147556</v>
      </c>
      <c r="U181" s="610">
        <f t="shared" si="56"/>
        <v>0.14587355426852444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0.17936043805454138</v>
      </c>
      <c r="C182" s="386">
        <f t="shared" si="44"/>
        <v>6.7941943802923843E-4</v>
      </c>
      <c r="D182" s="401">
        <f t="shared" si="45"/>
        <v>1.9951694352204896E-8</v>
      </c>
      <c r="E182" s="386">
        <f t="shared" si="41"/>
        <v>-1.8541520412827434E-2</v>
      </c>
      <c r="F182" s="401">
        <f t="shared" si="42"/>
        <v>-2.3599553930784424E-2</v>
      </c>
      <c r="G182" s="403"/>
      <c r="H182" s="403"/>
      <c r="I182" s="403"/>
      <c r="J182" s="375"/>
      <c r="L182" s="385">
        <v>0.90000000000000036</v>
      </c>
      <c r="M182" s="401">
        <f t="shared" si="46"/>
        <v>0.73505591851234986</v>
      </c>
      <c r="N182" s="386">
        <f t="shared" si="47"/>
        <v>0.17936043805454138</v>
      </c>
      <c r="O182" s="401">
        <f t="shared" si="48"/>
        <v>6.7941943802923843E-4</v>
      </c>
      <c r="P182" s="386">
        <f t="shared" si="49"/>
        <v>0.10051627789744426</v>
      </c>
      <c r="Q182" s="403">
        <f t="shared" si="52"/>
        <v>7.6287450690568082E-3</v>
      </c>
      <c r="R182" s="403">
        <f t="shared" si="53"/>
        <v>0.12793661298246889</v>
      </c>
      <c r="S182" s="371">
        <f t="shared" si="54"/>
        <v>-9.2645708926495041E-5</v>
      </c>
      <c r="T182" s="403">
        <f t="shared" si="55"/>
        <v>0.86452728765740083</v>
      </c>
      <c r="U182" s="610">
        <f t="shared" si="56"/>
        <v>0.13547271234259917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0.16486614391087961</v>
      </c>
      <c r="C183" s="386">
        <f t="shared" si="44"/>
        <v>5.5616982756745426E-4</v>
      </c>
      <c r="D183" s="401">
        <f t="shared" si="45"/>
        <v>1.4408224391360136E-8</v>
      </c>
      <c r="E183" s="386">
        <f t="shared" si="41"/>
        <v>-1.7111506469195462E-2</v>
      </c>
      <c r="F183" s="401">
        <f t="shared" si="42"/>
        <v>-2.1779439375282868E-2</v>
      </c>
      <c r="G183" s="403"/>
      <c r="H183" s="403"/>
      <c r="I183" s="403"/>
      <c r="J183" s="375"/>
      <c r="L183" s="385">
        <v>0.92500000000000027</v>
      </c>
      <c r="M183" s="401">
        <f t="shared" si="46"/>
        <v>0.74042667332603695</v>
      </c>
      <c r="N183" s="386">
        <f t="shared" si="47"/>
        <v>0.16486614391087961</v>
      </c>
      <c r="O183" s="401">
        <f t="shared" si="48"/>
        <v>5.5616982756745426E-4</v>
      </c>
      <c r="P183" s="386">
        <f t="shared" si="49"/>
        <v>8.5459641401407674E-2</v>
      </c>
      <c r="Q183" s="403">
        <f t="shared" si="52"/>
        <v>1.8621494368385075E-2</v>
      </c>
      <c r="R183" s="403">
        <f t="shared" si="53"/>
        <v>0.10877260177448794</v>
      </c>
      <c r="S183" s="371">
        <f t="shared" si="54"/>
        <v>-7.5841827599464621E-5</v>
      </c>
      <c r="T183" s="403">
        <f t="shared" si="55"/>
        <v>0.87268174568472645</v>
      </c>
      <c r="U183" s="610">
        <f t="shared" si="56"/>
        <v>0.12731825431527355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0.1511415454367126</v>
      </c>
      <c r="C184" s="386">
        <f t="shared" si="44"/>
        <v>4.5388434472332095E-4</v>
      </c>
      <c r="D184" s="401">
        <f t="shared" si="45"/>
        <v>1.0371920211582619E-8</v>
      </c>
      <c r="E184" s="386">
        <f t="shared" si="41"/>
        <v>-1.5743012036203787E-2</v>
      </c>
      <c r="F184" s="401">
        <f t="shared" si="42"/>
        <v>-2.0037626543524891E-2</v>
      </c>
      <c r="G184" s="403"/>
      <c r="H184" s="403"/>
      <c r="I184" s="403"/>
      <c r="J184" s="375"/>
      <c r="L184" s="385">
        <v>0.95000000000000018</v>
      </c>
      <c r="M184" s="401">
        <f t="shared" si="46"/>
        <v>0.74428425591429737</v>
      </c>
      <c r="N184" s="386">
        <f t="shared" si="47"/>
        <v>0.1511415454367126</v>
      </c>
      <c r="O184" s="401">
        <f t="shared" si="48"/>
        <v>4.5388434472332095E-4</v>
      </c>
      <c r="P184" s="386">
        <f t="shared" si="49"/>
        <v>7.1332611195142864E-2</v>
      </c>
      <c r="Q184" s="403">
        <f t="shared" si="52"/>
        <v>3.0730183209497858E-2</v>
      </c>
      <c r="R184" s="403">
        <f t="shared" si="53"/>
        <v>9.0791788776869942E-2</v>
      </c>
      <c r="S184" s="371">
        <f t="shared" si="54"/>
        <v>-6.1895482264411947E-5</v>
      </c>
      <c r="T184" s="403">
        <f t="shared" si="55"/>
        <v>0.8785399234958966</v>
      </c>
      <c r="U184" s="610">
        <f t="shared" si="56"/>
        <v>0.1214600765041034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0.13818987692631579</v>
      </c>
      <c r="C185" s="386">
        <f t="shared" si="44"/>
        <v>3.6927437220790615E-4</v>
      </c>
      <c r="D185" s="401">
        <f t="shared" si="45"/>
        <v>7.442609084584717E-9</v>
      </c>
      <c r="E185" s="386">
        <f t="shared" si="41"/>
        <v>-1.4439672287370756E-2</v>
      </c>
      <c r="F185" s="401">
        <f t="shared" si="42"/>
        <v>-1.8378742266082309E-2</v>
      </c>
      <c r="G185" s="403"/>
      <c r="H185" s="403"/>
      <c r="I185" s="403"/>
      <c r="J185" s="375"/>
      <c r="L185" s="385">
        <v>0.97500000000000009</v>
      </c>
      <c r="M185" s="401">
        <f t="shared" si="46"/>
        <v>0.74660736722882426</v>
      </c>
      <c r="N185" s="386">
        <f t="shared" si="47"/>
        <v>0.13818987692631579</v>
      </c>
      <c r="O185" s="401">
        <f t="shared" si="48"/>
        <v>3.6927437220790615E-4</v>
      </c>
      <c r="P185" s="386">
        <f t="shared" si="49"/>
        <v>5.8141056479452308E-2</v>
      </c>
      <c r="Q185" s="403">
        <f t="shared" si="52"/>
        <v>4.3982809963658422E-2</v>
      </c>
      <c r="R185" s="403">
        <f t="shared" si="53"/>
        <v>7.4001644278878384E-2</v>
      </c>
      <c r="S185" s="371">
        <f t="shared" si="54"/>
        <v>-5.0358623128270277E-5</v>
      </c>
      <c r="T185" s="403">
        <f t="shared" si="55"/>
        <v>0.8820659043805914</v>
      </c>
      <c r="U185" s="610">
        <f t="shared" si="56"/>
        <v>0.1179340956194086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0.12600889677120625</v>
      </c>
      <c r="C186" s="386">
        <f t="shared" si="44"/>
        <v>2.9951408588674289E-4</v>
      </c>
      <c r="D186" s="401">
        <f t="shared" si="45"/>
        <v>5.3236309804916004E-9</v>
      </c>
      <c r="E186" s="386">
        <f t="shared" ref="E186" si="57">C186+$B$13*B186+$B$13*D186</f>
        <v>-1.3204072795861457E-2</v>
      </c>
      <c r="F186" s="401">
        <f t="shared" si="42"/>
        <v>-1.6806077447476048E-2</v>
      </c>
      <c r="G186" s="403"/>
      <c r="H186" s="403"/>
      <c r="I186" s="403"/>
      <c r="J186" s="375"/>
      <c r="L186" s="385">
        <v>1</v>
      </c>
      <c r="M186" s="401">
        <f t="shared" si="46"/>
        <v>0.74738316763855095</v>
      </c>
      <c r="N186" s="386">
        <f t="shared" si="47"/>
        <v>0.12600889677120625</v>
      </c>
      <c r="O186" s="401">
        <f t="shared" si="48"/>
        <v>2.9951408588674289E-4</v>
      </c>
      <c r="P186" s="386">
        <f t="shared" si="49"/>
        <v>4.588441441482758E-2</v>
      </c>
      <c r="Q186" s="403">
        <f t="shared" si="52"/>
        <v>5.8401451901217614E-2</v>
      </c>
      <c r="R186" s="403">
        <f t="shared" si="53"/>
        <v>5.8401451901217601E-2</v>
      </c>
      <c r="S186" s="371">
        <f t="shared" si="54"/>
        <v>-4.0846192470269792E-5</v>
      </c>
      <c r="T186" s="403">
        <f t="shared" si="55"/>
        <v>0.88323794239003506</v>
      </c>
      <c r="U186" s="610">
        <f t="shared" si="56"/>
        <v>0.11676205760996494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0.12600889677120625</v>
      </c>
      <c r="C187" s="386">
        <f t="shared" si="44"/>
        <v>0.74738316763855095</v>
      </c>
      <c r="D187" s="403">
        <f t="shared" si="45"/>
        <v>0.12600889677120625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0.74660736722882426</v>
      </c>
      <c r="N187" s="386">
        <f t="shared" si="47"/>
        <v>0.1145912851174628</v>
      </c>
      <c r="O187" s="401">
        <f t="shared" si="48"/>
        <v>2.4218511674894971E-4</v>
      </c>
      <c r="P187" s="386">
        <f t="shared" si="49"/>
        <v>3.4556084032202325E-2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5.5511151231257827E-16</v>
      </c>
      <c r="C188" s="380">
        <f t="shared" si="44"/>
        <v>5.3236309804916004E-9</v>
      </c>
      <c r="D188" s="410">
        <f t="shared" si="45"/>
        <v>2.9951408588674289E-4</v>
      </c>
      <c r="E188" s="380">
        <f>C188+$B$13*B188+$B$13*D188</f>
        <v>-3.2091729941016554E-5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0.74428425591429737</v>
      </c>
      <c r="N188" s="386">
        <f t="shared" si="47"/>
        <v>0.10392507515839838</v>
      </c>
      <c r="O188" s="401">
        <f t="shared" si="48"/>
        <v>1.952260760772484E-4</v>
      </c>
      <c r="P188" s="386">
        <f t="shared" si="49"/>
        <v>2.4143859707686115E-2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2.9951408588674289E-4</v>
      </c>
      <c r="C189" s="392">
        <f t="shared" si="44"/>
        <v>5.3236309804916004E-9</v>
      </c>
      <c r="D189" s="402">
        <f t="shared" si="45"/>
        <v>0</v>
      </c>
      <c r="E189" s="392">
        <f>C189+$B$13*B189+$B$13*D189</f>
        <v>-3.2091729940957065E-5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0.74042667332603695</v>
      </c>
      <c r="N189" s="386">
        <f t="shared" si="47"/>
        <v>9.3994109782447266E-2</v>
      </c>
      <c r="O189" s="401">
        <f t="shared" si="48"/>
        <v>1.5688683344916576E-4</v>
      </c>
      <c r="P189" s="386">
        <f t="shared" si="49"/>
        <v>1.4630395937203377E-2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0.73505591851234953</v>
      </c>
      <c r="N190" s="386">
        <f t="shared" si="47"/>
        <v>8.4778515321232317E-2</v>
      </c>
      <c r="O190" s="401">
        <f t="shared" si="48"/>
        <v>1.2568737227541815E-4</v>
      </c>
      <c r="P190" s="386">
        <f t="shared" si="49"/>
        <v>5.9936951705538951E-3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0.24366276177592083</v>
      </c>
      <c r="C191" s="444">
        <f t="shared" si="44"/>
        <v>0.69987444662302289</v>
      </c>
      <c r="D191" s="443">
        <f t="shared" si="45"/>
        <v>5.4961089508395677E-2</v>
      </c>
      <c r="E191" s="444">
        <f>C191+$B$13*B191+$B$13*D191</f>
        <v>0.66787279393228616</v>
      </c>
      <c r="F191" s="443">
        <f t="shared" ref="F191:F197" si="58">$B$14*E191</f>
        <v>0.85006513319180155</v>
      </c>
      <c r="G191" s="443">
        <f>F192</f>
        <v>-2.5513863462672919E-2</v>
      </c>
      <c r="H191" s="443">
        <f>1-G191</f>
        <v>1.0255138634626728</v>
      </c>
      <c r="I191" s="443">
        <f>F193</f>
        <v>0.21447375049057291</v>
      </c>
      <c r="J191" s="445">
        <f>1-I191</f>
        <v>0.78552624950942707</v>
      </c>
      <c r="K191" s="442"/>
      <c r="L191" s="385">
        <v>1.125</v>
      </c>
      <c r="M191" s="401">
        <f t="shared" si="46"/>
        <v>0.72820159958346919</v>
      </c>
      <c r="N191" s="386">
        <f t="shared" si="47"/>
        <v>7.6255184341168458E-2</v>
      </c>
      <c r="O191" s="401">
        <f t="shared" si="48"/>
        <v>1.0038099795156574E-4</v>
      </c>
      <c r="P191" s="386">
        <f t="shared" si="49"/>
        <v>-1.7923893415915917E-3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0.69987444662302289</v>
      </c>
      <c r="C192" s="444">
        <f t="shared" si="44"/>
        <v>5.4961089508395677E-2</v>
      </c>
      <c r="D192" s="443">
        <f t="shared" si="45"/>
        <v>5.0929689152767743E-5</v>
      </c>
      <c r="E192" s="444">
        <f>C192+$B$13*B192+$B$13*D192</f>
        <v>-2.0045540758554404E-2</v>
      </c>
      <c r="F192" s="443">
        <f t="shared" si="58"/>
        <v>-2.5513863462672919E-2</v>
      </c>
      <c r="L192" s="385">
        <v>1.1500000000000004</v>
      </c>
      <c r="M192" s="401">
        <f t="shared" si="46"/>
        <v>0.7199014235551644</v>
      </c>
      <c r="N192" s="386">
        <f t="shared" si="47"/>
        <v>6.8398259779022641E-2</v>
      </c>
      <c r="O192" s="401">
        <f t="shared" si="48"/>
        <v>7.992163777736927E-5</v>
      </c>
      <c r="P192" s="386">
        <f t="shared" si="49"/>
        <v>-8.7576433867202E-3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1.4507023618314796E-3</v>
      </c>
      <c r="C193" s="444">
        <f t="shared" si="44"/>
        <v>0.24366276177592083</v>
      </c>
      <c r="D193" s="443">
        <f t="shared" si="45"/>
        <v>0.69987444662302289</v>
      </c>
      <c r="E193" s="444">
        <f>C193+$B$13*B193+$B$13*D193</f>
        <v>0.16850612661577688</v>
      </c>
      <c r="F193" s="443">
        <f t="shared" si="58"/>
        <v>0.21447375049057291</v>
      </c>
      <c r="L193" s="385">
        <v>1.1749999999999998</v>
      </c>
      <c r="M193" s="401">
        <f t="shared" si="46"/>
        <v>0.71020092682604563</v>
      </c>
      <c r="N193" s="386">
        <f t="shared" si="47"/>
        <v>6.117961321918991E-2</v>
      </c>
      <c r="O193" s="401">
        <f t="shared" si="48"/>
        <v>6.3434947903395766E-5</v>
      </c>
      <c r="P193" s="386">
        <f t="shared" si="49"/>
        <v>-1.4934981533849518E-2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0.69915314697507758</v>
      </c>
      <c r="N194" s="386">
        <f t="shared" si="47"/>
        <v>5.4569310726842846E-2</v>
      </c>
      <c r="O194" s="401">
        <f t="shared" si="48"/>
        <v>5.0192929029357902E-5</v>
      </c>
      <c r="P194" s="386">
        <f t="shared" si="49"/>
        <v>-2.0359943408690722E-2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0.17347080269722881</v>
      </c>
      <c r="C195" s="444">
        <f t="shared" si="44"/>
        <v>0.73738409013870687</v>
      </c>
      <c r="D195" s="443">
        <f t="shared" si="45"/>
        <v>8.8380320686139491E-2</v>
      </c>
      <c r="E195" s="444">
        <f>C195+$B$13*B195+$B$13*D195</f>
        <v>0.70932314098426175</v>
      </c>
      <c r="F195" s="443">
        <f t="shared" si="58"/>
        <v>0.90282292645378681</v>
      </c>
      <c r="G195" s="443">
        <f>F196</f>
        <v>1.1893951175197566E-2</v>
      </c>
      <c r="H195" s="443">
        <f>1-G195</f>
        <v>0.98810604882480246</v>
      </c>
      <c r="I195" s="443">
        <f>F197</f>
        <v>0.12012985704784251</v>
      </c>
      <c r="J195" s="445">
        <f>1-I195</f>
        <v>0.87987014295215749</v>
      </c>
      <c r="L195" s="385">
        <v>1.2250000000000005</v>
      </c>
      <c r="M195" s="401">
        <f t="shared" si="46"/>
        <v>0.68681823690236954</v>
      </c>
      <c r="N195" s="386">
        <f t="shared" si="47"/>
        <v>4.8536060363367439E-2</v>
      </c>
      <c r="O195" s="401">
        <f t="shared" si="48"/>
        <v>3.9591747756417828E-5</v>
      </c>
      <c r="P195" s="386">
        <f t="shared" si="49"/>
        <v>-2.5070202451344493E-2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0.73738409013870676</v>
      </c>
      <c r="C196" s="444">
        <f t="shared" si="44"/>
        <v>8.8380320686139491E-2</v>
      </c>
      <c r="D196" s="443">
        <f t="shared" si="45"/>
        <v>1.373949985463141E-4</v>
      </c>
      <c r="E196" s="444">
        <f>C196+$B$13*B196+$B$13*D196</f>
        <v>9.3447502927767531E-3</v>
      </c>
      <c r="F196" s="443">
        <f t="shared" si="58"/>
        <v>1.1893951175197566E-2</v>
      </c>
      <c r="L196" s="385">
        <v>1.25</v>
      </c>
      <c r="M196" s="401">
        <f t="shared" si="46"/>
        <v>0.67326302276518668</v>
      </c>
      <c r="N196" s="386">
        <f t="shared" si="47"/>
        <v>4.3047636294229863E-2</v>
      </c>
      <c r="O196" s="401">
        <f t="shared" si="48"/>
        <v>3.1132462836480634E-5</v>
      </c>
      <c r="P196" s="386">
        <f t="shared" si="49"/>
        <v>-2.9105092369750597E-2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6.2737240483784484E-4</v>
      </c>
      <c r="C197" s="444">
        <f t="shared" si="44"/>
        <v>0.17347080269722881</v>
      </c>
      <c r="D197" s="443">
        <f t="shared" si="45"/>
        <v>0.73738409013870687</v>
      </c>
      <c r="E197" s="444">
        <f>C197+$B$13*B197+$B$13*D197</f>
        <v>9.438272448603767E-2</v>
      </c>
      <c r="F197" s="443">
        <f t="shared" si="58"/>
        <v>0.12012985704784251</v>
      </c>
      <c r="L197" s="385">
        <v>1.2750000000000004</v>
      </c>
      <c r="M197" s="401">
        <f t="shared" si="46"/>
        <v>0.65856050768399244</v>
      </c>
      <c r="N197" s="386">
        <f t="shared" si="47"/>
        <v>3.8071275230075363E-2</v>
      </c>
      <c r="O197" s="401">
        <f t="shared" si="48"/>
        <v>2.4404363616892244E-5</v>
      </c>
      <c r="P197" s="386">
        <f t="shared" si="49"/>
        <v>-3.2505155728351019E-2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0.64278932380564335</v>
      </c>
      <c r="N198" s="386">
        <f t="shared" si="47"/>
        <v>3.357404179538237E-2</v>
      </c>
      <c r="O198" s="401">
        <f t="shared" si="48"/>
        <v>1.9070640438767494E-5</v>
      </c>
      <c r="P198" s="386">
        <f t="shared" si="49"/>
        <v>-3.5311718324857411E-2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0.6260331360019209</v>
      </c>
      <c r="N199" s="386">
        <f t="shared" si="47"/>
        <v>2.9523160272601878E-2</v>
      </c>
      <c r="O199" s="401">
        <f t="shared" si="48"/>
        <v>1.4856122439843578E-5</v>
      </c>
      <c r="P199" s="386">
        <f t="shared" si="49"/>
        <v>-3.7566492230145285E-2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0.6083800012349978</v>
      </c>
      <c r="N200" s="386">
        <f t="shared" si="47"/>
        <v>2.5886311002545737E-2</v>
      </c>
      <c r="O200" s="401">
        <f t="shared" si="48"/>
        <v>1.1536836119208083E-5</v>
      </c>
      <c r="P200" s="386">
        <f t="shared" si="49"/>
        <v>-3.9311209616121306E-2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0.58992168841544002</v>
      </c>
      <c r="N201" s="386">
        <f t="shared" si="47"/>
        <v>2.2631890515295905E-2</v>
      </c>
      <c r="O201" s="401">
        <f t="shared" si="48"/>
        <v>8.9311572767369896E-6</v>
      </c>
      <c r="P201" s="386">
        <f t="shared" si="49"/>
        <v>-4.0587288790053445E-2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0.57075296438714185</v>
      </c>
      <c r="N202" s="386">
        <f t="shared" si="47"/>
        <v>1.9729235204380136E-2</v>
      </c>
      <c r="O202" s="401">
        <f t="shared" si="48"/>
        <v>6.8923488085181894E-6</v>
      </c>
      <c r="P202" s="386">
        <f t="shared" si="49"/>
        <v>-4.1435533204183285E-2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0.55097085246805699</v>
      </c>
      <c r="N203" s="386">
        <f t="shared" si="47"/>
        <v>1.7148809027593304E-2</v>
      </c>
      <c r="O203" s="401">
        <f t="shared" si="48"/>
        <v>5.3022967389515507E-6</v>
      </c>
      <c r="P203" s="386">
        <f t="shared" si="49"/>
        <v>-4.1895863626076287E-2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0.5306738707248273</v>
      </c>
      <c r="N204" s="386">
        <f t="shared" si="47"/>
        <v>1.4862356310992531E-2</v>
      </c>
      <c r="O204" s="401">
        <f t="shared" si="48"/>
        <v>4.0662763264864843E-6</v>
      </c>
      <c r="P204" s="386">
        <f t="shared" si="49"/>
        <v>-4.2007083144393234E-2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0.50996125783216062</v>
      </c>
      <c r="N205" s="386">
        <f t="shared" si="47"/>
        <v>1.2843021241700669E-2</v>
      </c>
      <c r="O205" s="401">
        <f t="shared" si="48"/>
        <v>3.1085987439727347E-6</v>
      </c>
      <c r="P205" s="386">
        <f t="shared" si="49"/>
        <v>-4.1806674249754129E-2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0.48893219493359219</v>
      </c>
      <c r="N206" s="386">
        <f t="shared" si="47"/>
        <v>1.1065436056624134E-2</v>
      </c>
      <c r="O206" s="401">
        <f t="shared" si="48"/>
        <v>2.3690064380743614E-6</v>
      </c>
      <c r="P206" s="386">
        <f t="shared" si="49"/>
        <v>-4.1330626871412271E-2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0.46768503235125386</v>
      </c>
      <c r="N207" s="386">
        <f t="shared" si="47"/>
        <v>9.5057802672633418E-3</v>
      </c>
      <c r="O207" s="401">
        <f t="shared" si="48"/>
        <v>1.799701652871466E-6</v>
      </c>
      <c r="P207" s="386">
        <f t="shared" si="49"/>
        <v>-4.0613295965325771E-2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0.44631653026412943</v>
      </c>
      <c r="N208" s="386">
        <f t="shared" si="47"/>
        <v>8.1418135071805731E-3</v>
      </c>
      <c r="O208" s="401">
        <f t="shared" si="48"/>
        <v>1.3629076442422949E-6</v>
      </c>
      <c r="P208" s="386">
        <f t="shared" si="49"/>
        <v>-3.968728703357232E-2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0.42492112256757125</v>
      </c>
      <c r="N209" s="386">
        <f t="shared" si="47"/>
        <v>6.9528847523017134E-3</v>
      </c>
      <c r="O209" s="401">
        <f t="shared" si="48"/>
        <v>1.0288757766874213E-6</v>
      </c>
      <c r="P209" s="386">
        <f t="shared" si="49"/>
        <v>-3.8583367802903341E-2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0.40359021302804887</v>
      </c>
      <c r="N210" s="386">
        <f t="shared" si="47"/>
        <v>5.9199207507911744E-3</v>
      </c>
      <c r="O210" s="401">
        <f t="shared" si="48"/>
        <v>7.7426397931956714E-7</v>
      </c>
      <c r="P210" s="386">
        <f t="shared" si="49"/>
        <v>-3.733040419439957E-2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0.38241151254885003</v>
      </c>
      <c r="N211" s="386">
        <f t="shared" si="47"/>
        <v>5.0253965159023917E-3</v>
      </c>
      <c r="O211" s="401">
        <f t="shared" si="48"/>
        <v>5.8082297560435592E-7</v>
      </c>
      <c r="P211" s="386">
        <f t="shared" si="49"/>
        <v>-3.5955318668737142E-2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0.36146842586459271</v>
      </c>
      <c r="N212" s="386">
        <f t="shared" si="47"/>
        <v>4.2532906901538436E-3</v>
      </c>
      <c r="O212" s="401">
        <f t="shared" si="48"/>
        <v>4.343363597669736E-7</v>
      </c>
      <c r="P212" s="386">
        <f t="shared" si="49"/>
        <v>-3.448306902430829E-2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0.3408394952914427</v>
      </c>
      <c r="N213" s="386">
        <f t="shared" si="47"/>
        <v>3.5890284912702963E-3</v>
      </c>
      <c r="O213" s="401">
        <f t="shared" si="48"/>
        <v>3.2376904807174256E-7</v>
      </c>
      <c r="P213" s="386">
        <f t="shared" si="49"/>
        <v>-3.2936645750210519E-2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0.32059790828926649</v>
      </c>
      <c r="N214" s="386">
        <f t="shared" si="47"/>
        <v>3.0194148087168138E-3</v>
      </c>
      <c r="O214" s="401">
        <f t="shared" si="48"/>
        <v>2.4058597680731708E-7</v>
      </c>
      <c r="P214" s="386">
        <f t="shared" si="49"/>
        <v>-3.1337086085213808E-2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0.30081107456133122</v>
      </c>
      <c r="N215" s="386">
        <f t="shared" si="47"/>
        <v>2.5325598434942642E-3</v>
      </c>
      <c r="O215" s="401">
        <f t="shared" si="48"/>
        <v>1.7820925457545655E-7</v>
      </c>
      <c r="P215" s="386">
        <f t="shared" si="49"/>
        <v>-2.9703503000208201E-2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0.28154027725165454</v>
      </c>
      <c r="N216" s="386">
        <f t="shared" si="47"/>
        <v>2.1177994820309465E-3</v>
      </c>
      <c r="O216" s="401">
        <f t="shared" si="48"/>
        <v>1.3158740003182956E-7</v>
      </c>
      <c r="P216" s="386">
        <f t="shared" si="49"/>
        <v>-2.8053127399148888E-2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0.26284040152966492</v>
      </c>
      <c r="N217" s="386">
        <f t="shared" si="47"/>
        <v>1.7656123758502673E-3</v>
      </c>
      <c r="O217" s="401">
        <f t="shared" si="48"/>
        <v>9.6854908426813324E-8</v>
      </c>
      <c r="P217" s="386">
        <f t="shared" si="49"/>
        <v>-2.6401361917019976E-2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0.24475974250961713</v>
      </c>
      <c r="N218" s="386">
        <f t="shared" si="47"/>
        <v>1.4675354698851506E-3</v>
      </c>
      <c r="O218" s="401">
        <f t="shared" si="48"/>
        <v>7.1064291340405816E-8</v>
      </c>
      <c r="P218" s="386">
        <f t="shared" si="49"/>
        <v>-2.4761844778728108E-2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0.22733989307371472</v>
      </c>
      <c r="N219" s="386">
        <f t="shared" ref="N219:N266" si="60">0.5*SIGN(2*L219+$B$6)*ERF((2.563*(ABS(2*L219+$B$6)))/(2*SQRT(2)*$B$7))-0.5*SIGN(2*L219-$B$6)*ERF((2.563*(ABS(2*L219-$B$6)))/(2*SQRT(2)*$B$7))</f>
        <v>1.2160794906799777E-3</v>
      </c>
      <c r="O219" s="401">
        <f t="shared" ref="O219:O266" si="61">0.5*SIGN(2*(L219+$B$6)+$B$6)*ERF((2.563*(ABS(2*(L219+$B$6)+$B$6)))/(2*SQRT(2)*$B$7))-0.5*SIGN(2*(L219+$B$6)-$B$6)*ERF((2.563*(ABS(2*(L219+$B$6)-$B$6)))/(2*SQRT(2)*$B$7))</f>
        <v>5.1976005721598995E-8</v>
      </c>
      <c r="P219" s="386">
        <f t="shared" ref="P219:P266" si="62">N219+$B$13*M219+$B$13*O219</f>
        <v>-2.3146522267093291E-2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0.21061571078957181</v>
      </c>
      <c r="N220" s="386">
        <f t="shared" si="60"/>
        <v>1.0046456771958812E-3</v>
      </c>
      <c r="O220" s="401">
        <f t="shared" si="61"/>
        <v>3.7894421434092607E-8</v>
      </c>
      <c r="P220" s="386">
        <f t="shared" si="62"/>
        <v>-2.1565728429216342E-2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0.19461536177040789</v>
      </c>
      <c r="N221" s="386">
        <f t="shared" si="60"/>
        <v>8.2744481647478718E-4</v>
      </c>
      <c r="O221" s="401">
        <f t="shared" si="61"/>
        <v>2.7540246194668327E-8</v>
      </c>
      <c r="P221" s="386">
        <f t="shared" si="62"/>
        <v>-2.0028270727366466E-2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0.17936043805454138</v>
      </c>
      <c r="N222" s="386">
        <f t="shared" si="60"/>
        <v>6.7941943802923843E-4</v>
      </c>
      <c r="O222" s="401">
        <f t="shared" si="61"/>
        <v>1.9951694352204896E-8</v>
      </c>
      <c r="P222" s="386">
        <f t="shared" si="62"/>
        <v>-1.8541520412827434E-2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0.16486614391087928</v>
      </c>
      <c r="N223" s="386">
        <f t="shared" si="60"/>
        <v>5.5616982756745426E-4</v>
      </c>
      <c r="O223" s="401">
        <f t="shared" si="61"/>
        <v>1.4408224391360136E-8</v>
      </c>
      <c r="P223" s="386">
        <f t="shared" si="62"/>
        <v>-1.7111506469195428E-2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0.1511415454367126</v>
      </c>
      <c r="N224" s="386">
        <f t="shared" si="60"/>
        <v>4.5388434472332095E-4</v>
      </c>
      <c r="O224" s="401">
        <f t="shared" si="61"/>
        <v>1.0371920211582619E-8</v>
      </c>
      <c r="P224" s="386">
        <f t="shared" si="62"/>
        <v>-1.5743012036203787E-2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0.13818987692631551</v>
      </c>
      <c r="N225" s="386">
        <f t="shared" si="60"/>
        <v>3.6927437220790615E-4</v>
      </c>
      <c r="O225" s="401">
        <f t="shared" si="61"/>
        <v>7.442609084584717E-9</v>
      </c>
      <c r="P225" s="386">
        <f t="shared" si="62"/>
        <v>-1.4439672287370727E-2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0.12600889677120625</v>
      </c>
      <c r="N226" s="386">
        <f t="shared" si="60"/>
        <v>2.9951408588674289E-4</v>
      </c>
      <c r="O226" s="401">
        <f t="shared" si="61"/>
        <v>5.3236309804916004E-9</v>
      </c>
      <c r="P226" s="386">
        <f t="shared" si="62"/>
        <v>-1.3204072795861457E-2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0.1145912851174628</v>
      </c>
      <c r="N227" s="386">
        <f t="shared" si="60"/>
        <v>2.4218511674894971E-4</v>
      </c>
      <c r="O227" s="401">
        <f t="shared" si="61"/>
        <v>3.7958295950879517E-9</v>
      </c>
      <c r="P227" s="386">
        <f t="shared" si="62"/>
        <v>-1.2037847484182284E-2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0.10392507515839805</v>
      </c>
      <c r="N228" s="386">
        <f t="shared" si="60"/>
        <v>1.952260760772484E-4</v>
      </c>
      <c r="O228" s="401">
        <f t="shared" si="61"/>
        <v>2.6978692058143849E-9</v>
      </c>
      <c r="P228" s="386">
        <f t="shared" si="62"/>
        <v>-1.094177531584305E-2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9.3994109782447266E-2</v>
      </c>
      <c r="N229" s="386">
        <f t="shared" si="60"/>
        <v>1.5688683344916576E-4</v>
      </c>
      <c r="O229" s="401">
        <f t="shared" si="61"/>
        <v>1.9113924332181398E-9</v>
      </c>
      <c r="P229" s="386">
        <f t="shared" si="62"/>
        <v>-9.9158749518668907E-3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8.4778515321232317E-2</v>
      </c>
      <c r="N230" s="386">
        <f t="shared" si="60"/>
        <v>1.2568737227541815E-4</v>
      </c>
      <c r="O230" s="401">
        <f t="shared" si="61"/>
        <v>1.3498733797412399E-9</v>
      </c>
      <c r="P230" s="386">
        <f t="shared" si="62"/>
        <v>-8.9594966626779238E-3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7.6255184341168458E-2</v>
      </c>
      <c r="N231" s="386">
        <f t="shared" si="60"/>
        <v>1.0038099795156574E-4</v>
      </c>
      <c r="O231" s="401">
        <f t="shared" si="61"/>
        <v>9.5027613555842549E-10</v>
      </c>
      <c r="P231" s="386">
        <f t="shared" si="62"/>
        <v>-8.071410856816277E-3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6.8398259779022641E-2</v>
      </c>
      <c r="N232" s="386">
        <f t="shared" si="60"/>
        <v>7.992163777736927E-5</v>
      </c>
      <c r="O232" s="401">
        <f t="shared" si="61"/>
        <v>6.6683691901658904E-10</v>
      </c>
      <c r="P232" s="386">
        <f t="shared" si="62"/>
        <v>-7.2498926621358756E-3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6.1179613219189688E-2</v>
      </c>
      <c r="N233" s="386">
        <f t="shared" si="60"/>
        <v>6.3434947903395766E-5</v>
      </c>
      <c r="O233" s="401">
        <f t="shared" si="61"/>
        <v>4.6644665907535909E-10</v>
      </c>
      <c r="P233" s="386">
        <f t="shared" si="62"/>
        <v>-6.4928020723509852E-3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5.4569310726842846E-2</v>
      </c>
      <c r="N234" s="386">
        <f t="shared" si="60"/>
        <v>5.0192929029357902E-5</v>
      </c>
      <c r="O234" s="401">
        <f t="shared" si="61"/>
        <v>3.2523422843766525E-10</v>
      </c>
      <c r="P234" s="386">
        <f t="shared" si="62"/>
        <v>-5.79765925140049E-3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4.8536060363367439E-2</v>
      </c>
      <c r="N235" s="386">
        <f t="shared" si="60"/>
        <v>3.9591747756417828E-5</v>
      </c>
      <c r="O235" s="401">
        <f t="shared" si="61"/>
        <v>2.2604867977449317E-10</v>
      </c>
      <c r="P235" s="386">
        <f t="shared" si="62"/>
        <v>-5.1617146692592457E-3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4.3047636294229863E-2</v>
      </c>
      <c r="N236" s="386">
        <f t="shared" si="60"/>
        <v>3.1132462836480634E-5</v>
      </c>
      <c r="O236" s="401">
        <f t="shared" si="61"/>
        <v>1.5660966967701029E-10</v>
      </c>
      <c r="P236" s="386">
        <f t="shared" si="62"/>
        <v>-4.5820138244815718E-3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3.8071275230075363E-2</v>
      </c>
      <c r="N237" s="386">
        <f t="shared" si="60"/>
        <v>2.4404363616892244E-5</v>
      </c>
      <c r="O237" s="401">
        <f t="shared" si="61"/>
        <v>1.0815470741221134E-10</v>
      </c>
      <c r="P237" s="386">
        <f t="shared" si="62"/>
        <v>-4.0554563897275391E-3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3.3574041795382203E-2</v>
      </c>
      <c r="N238" s="386">
        <f t="shared" si="60"/>
        <v>1.9070640438767494E-5</v>
      </c>
      <c r="O238" s="401">
        <f t="shared" si="61"/>
        <v>7.445299932129501E-11</v>
      </c>
      <c r="P238" s="386">
        <f t="shared" si="62"/>
        <v>-3.5788496955352312E-3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2.9523160272601878E-2</v>
      </c>
      <c r="N239" s="386">
        <f t="shared" si="60"/>
        <v>1.4856122439843578E-5</v>
      </c>
      <c r="O239" s="401">
        <f t="shared" si="61"/>
        <v>5.1089132924175829E-11</v>
      </c>
      <c r="P239" s="386">
        <f t="shared" si="62"/>
        <v>-3.1489565433882871E-3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2.5886311002545737E-2</v>
      </c>
      <c r="N240" s="386">
        <f t="shared" si="60"/>
        <v>1.1536836119208083E-5</v>
      </c>
      <c r="O240" s="401">
        <f t="shared" si="61"/>
        <v>3.4944880322740346E-11</v>
      </c>
      <c r="P240" s="386">
        <f t="shared" si="62"/>
        <v>-2.7625374104735161E-3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2.2631890515295905E-2</v>
      </c>
      <c r="N241" s="386">
        <f t="shared" si="60"/>
        <v>8.9311572767369896E-6</v>
      </c>
      <c r="O241" s="401">
        <f t="shared" si="61"/>
        <v>2.3825774686514478E-11</v>
      </c>
      <c r="P241" s="386">
        <f t="shared" si="62"/>
        <v>-2.4163871743061714E-3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1.9729235204380136E-2</v>
      </c>
      <c r="N242" s="386">
        <f t="shared" si="60"/>
        <v>6.8923488085181894E-6</v>
      </c>
      <c r="O242" s="401">
        <f t="shared" si="61"/>
        <v>1.6192713836460371E-11</v>
      </c>
      <c r="P242" s="386">
        <f t="shared" si="62"/>
        <v>-2.1073665446698303E-3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1.7148809027593248E-2</v>
      </c>
      <c r="N243" s="386">
        <f t="shared" si="60"/>
        <v>5.3022967389515507E-6</v>
      </c>
      <c r="O243" s="401">
        <f t="shared" si="61"/>
        <v>1.0969780639413784E-11</v>
      </c>
      <c r="P243" s="386">
        <f t="shared" si="62"/>
        <v>-1.832428442288196E-3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1.4862356310992531E-2</v>
      </c>
      <c r="N244" s="386">
        <f t="shared" si="60"/>
        <v>4.0662763264864843E-6</v>
      </c>
      <c r="O244" s="401">
        <f t="shared" si="61"/>
        <v>7.407741087206432E-12</v>
      </c>
      <c r="P244" s="386">
        <f t="shared" si="62"/>
        <v>-1.5886396077543824E-3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1.2843021241700669E-2</v>
      </c>
      <c r="N245" s="386">
        <f t="shared" si="60"/>
        <v>3.1085987439727347E-6</v>
      </c>
      <c r="O245" s="401">
        <f t="shared" si="61"/>
        <v>4.9862891593477343E-12</v>
      </c>
      <c r="P245" s="386">
        <f t="shared" si="62"/>
        <v>-1.3731977601373255E-3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1.1065436056624134E-2</v>
      </c>
      <c r="N246" s="386">
        <f t="shared" si="60"/>
        <v>2.3690064380743614E-6</v>
      </c>
      <c r="O246" s="401">
        <f t="shared" si="61"/>
        <v>3.345601573556678E-12</v>
      </c>
      <c r="P246" s="386">
        <f t="shared" si="62"/>
        <v>-1.1834446522490836E-3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9.5057802672633418E-3</v>
      </c>
      <c r="N247" s="386">
        <f t="shared" si="60"/>
        <v>1.799701652871466E-6</v>
      </c>
      <c r="O247" s="401">
        <f t="shared" si="61"/>
        <v>2.2375989949807717E-12</v>
      </c>
      <c r="P247" s="386">
        <f t="shared" si="62"/>
        <v>-1.0168753888689509E-3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8.1418135071805176E-3</v>
      </c>
      <c r="N248" s="386">
        <f t="shared" si="60"/>
        <v>1.3629076442422949E-6</v>
      </c>
      <c r="O248" s="401">
        <f t="shared" si="61"/>
        <v>1.4917511670375916E-12</v>
      </c>
      <c r="P248" s="386">
        <f t="shared" si="62"/>
        <v>-8.7114438558335021E-4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6.9528847523017134E-3</v>
      </c>
      <c r="N249" s="386">
        <f t="shared" si="60"/>
        <v>1.0288757766874213E-6</v>
      </c>
      <c r="O249" s="401">
        <f t="shared" si="61"/>
        <v>9.9131813868780227E-13</v>
      </c>
      <c r="P249" s="386">
        <f t="shared" si="62"/>
        <v>-7.440683497686308E-4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5.9199207507911744E-3</v>
      </c>
      <c r="N250" s="386">
        <f t="shared" si="60"/>
        <v>7.7426397931956714E-7</v>
      </c>
      <c r="O250" s="401">
        <f t="shared" si="61"/>
        <v>6.5664140791454884E-13</v>
      </c>
      <c r="P250" s="386">
        <f t="shared" si="62"/>
        <v>-6.3362666223520177E-4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5.0253965159023917E-3</v>
      </c>
      <c r="N251" s="386">
        <f t="shared" si="60"/>
        <v>5.8082297560435592E-7</v>
      </c>
      <c r="O251" s="401">
        <f t="shared" si="61"/>
        <v>4.3354209111612363E-13</v>
      </c>
      <c r="P251" s="386">
        <f t="shared" si="62"/>
        <v>-5.3795952889972064E-4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4.2532906901538436E-3</v>
      </c>
      <c r="N252" s="386">
        <f t="shared" si="60"/>
        <v>4.343363597669736E-7</v>
      </c>
      <c r="O252" s="401">
        <f t="shared" si="61"/>
        <v>2.8532731732866523E-13</v>
      </c>
      <c r="P252" s="386">
        <f t="shared" si="62"/>
        <v>-4.5536425736537677E-4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3.5890284912702963E-3</v>
      </c>
      <c r="N253" s="386">
        <f t="shared" si="60"/>
        <v>3.2376904807174256E-7</v>
      </c>
      <c r="O253" s="401">
        <f t="shared" si="61"/>
        <v>1.8718360195180139E-13</v>
      </c>
      <c r="P253" s="386">
        <f t="shared" si="62"/>
        <v>-3.8428999434294691E-4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3.0194148087168138E-3</v>
      </c>
      <c r="N254" s="386">
        <f t="shared" si="60"/>
        <v>2.4058597680731708E-7</v>
      </c>
      <c r="O254" s="401">
        <f t="shared" si="61"/>
        <v>1.2240208846492351E-13</v>
      </c>
      <c r="P254" s="386">
        <f t="shared" si="62"/>
        <v>-3.2333123732588941E-4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2.5325598434942642E-3</v>
      </c>
      <c r="N255" s="386">
        <f t="shared" si="60"/>
        <v>1.7820925457545655E-7</v>
      </c>
      <c r="O255" s="401">
        <f t="shared" si="61"/>
        <v>7.9825035470548755E-14</v>
      </c>
      <c r="P255" s="386">
        <f t="shared" si="62"/>
        <v>-2.7122040871918211E-4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2.1177994820309465E-3</v>
      </c>
      <c r="N256" s="386">
        <f t="shared" si="60"/>
        <v>1.3158740003182956E-7</v>
      </c>
      <c r="O256" s="401">
        <f t="shared" si="61"/>
        <v>5.184741524999481E-14</v>
      </c>
      <c r="P256" s="386">
        <f t="shared" si="62"/>
        <v>-2.2681975356874282E-4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1.7656123758502673E-3</v>
      </c>
      <c r="N257" s="386">
        <f t="shared" si="60"/>
        <v>9.6854908426813324E-8</v>
      </c>
      <c r="O257" s="401">
        <f t="shared" si="61"/>
        <v>3.3584246494910985E-14</v>
      </c>
      <c r="P257" s="386">
        <f t="shared" si="62"/>
        <v>-1.8911279394077379E-4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1.4675354698851506E-3</v>
      </c>
      <c r="N258" s="386">
        <f t="shared" si="60"/>
        <v>7.1064291340405816E-8</v>
      </c>
      <c r="O258" s="401">
        <f t="shared" si="61"/>
        <v>2.170486013142181E-14</v>
      </c>
      <c r="P258" s="386">
        <f t="shared" si="62"/>
        <v>-1.5719554457903657E-4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1.2160794906799777E-3</v>
      </c>
      <c r="N259" s="386">
        <f t="shared" si="60"/>
        <v>5.1976005721598995E-8</v>
      </c>
      <c r="O259" s="401">
        <f t="shared" si="61"/>
        <v>1.3933298959045715E-14</v>
      </c>
      <c r="P259" s="386">
        <f t="shared" si="62"/>
        <v>-1.3026766637429195E-4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1.0046456771958812E-3</v>
      </c>
      <c r="N260" s="386">
        <f t="shared" si="60"/>
        <v>3.7894421434092607E-8</v>
      </c>
      <c r="O260" s="401">
        <f t="shared" si="61"/>
        <v>8.9372953482325102E-15</v>
      </c>
      <c r="P260" s="386">
        <f t="shared" si="62"/>
        <v>-1.076237069573137E-4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8.2744481647478718E-4</v>
      </c>
      <c r="N261" s="386">
        <f t="shared" si="60"/>
        <v>2.7540246194668327E-8</v>
      </c>
      <c r="O261" s="401">
        <f t="shared" si="61"/>
        <v>5.7176485768195562E-15</v>
      </c>
      <c r="P261" s="386">
        <f t="shared" si="62"/>
        <v>-8.8644551831770397E-5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6.7941943802923843E-4</v>
      </c>
      <c r="N262" s="386">
        <f t="shared" si="60"/>
        <v>1.9951694352204896E-8</v>
      </c>
      <c r="O262" s="401">
        <f t="shared" si="61"/>
        <v>3.6637359812630166E-15</v>
      </c>
      <c r="P262" s="386">
        <f t="shared" si="62"/>
        <v>-7.2789185264247869E-5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5.5616982756745426E-4</v>
      </c>
      <c r="N263" s="386">
        <f t="shared" si="60"/>
        <v>1.4408224391360136E-8</v>
      </c>
      <c r="O263" s="401">
        <f t="shared" si="61"/>
        <v>2.3314683517128287E-15</v>
      </c>
      <c r="P263" s="386">
        <f t="shared" si="62"/>
        <v>-5.9586837899815803E-5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4.5388434472332095E-4</v>
      </c>
      <c r="N264" s="386">
        <f t="shared" si="60"/>
        <v>1.0371920211582619E-8</v>
      </c>
      <c r="O264" s="401">
        <f t="shared" si="61"/>
        <v>1.4432899320127035E-15</v>
      </c>
      <c r="P264" s="386">
        <f t="shared" si="62"/>
        <v>-4.8629577967164835E-5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3.6927437220790615E-4</v>
      </c>
      <c r="N265" s="386">
        <f t="shared" si="60"/>
        <v>7.442609084584717E-9</v>
      </c>
      <c r="O265" s="401">
        <f t="shared" si="61"/>
        <v>9.4368957093138306E-16</v>
      </c>
      <c r="P265" s="386">
        <f t="shared" si="62"/>
        <v>-3.9565385067584242E-5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2.9951408588674289E-4</v>
      </c>
      <c r="N266" s="392">
        <f t="shared" si="60"/>
        <v>5.3236309804916004E-9</v>
      </c>
      <c r="O266" s="402">
        <f t="shared" si="61"/>
        <v>0</v>
      </c>
      <c r="P266" s="392">
        <f t="shared" si="62"/>
        <v>-3.2091729940957065E-5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0.12486731572171605</v>
      </c>
      <c r="L5" s="377">
        <f>C106</f>
        <v>0.74970245363103549</v>
      </c>
      <c r="M5" s="377">
        <f>K5</f>
        <v>0.12486731572171605</v>
      </c>
      <c r="N5" s="377">
        <f>0</f>
        <v>0</v>
      </c>
      <c r="O5" s="378">
        <f>0</f>
        <v>0</v>
      </c>
      <c r="P5" s="371"/>
      <c r="Q5" s="376">
        <f>K5</f>
        <v>0.12486731572171605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0.12486731572171605</v>
      </c>
      <c r="M6" s="383">
        <f t="shared" si="0"/>
        <v>0.74970245363103549</v>
      </c>
      <c r="N6" s="383">
        <f t="shared" si="0"/>
        <v>0.12486731572171605</v>
      </c>
      <c r="O6" s="384">
        <f>0</f>
        <v>0</v>
      </c>
      <c r="P6" s="371"/>
      <c r="Q6" s="382">
        <f>L5</f>
        <v>0.74970245363103549</v>
      </c>
      <c r="R6" s="383">
        <f>Q5</f>
        <v>0.12486731572171605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2xCDR'!K22/'M5E 850S4500 32GFC EQ &amp; 2xCDR'!Tb_eff</f>
        <v>1.114709411860356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0.12486731572171605</v>
      </c>
      <c r="N7" s="389">
        <f t="shared" si="0"/>
        <v>0.74970245363103549</v>
      </c>
      <c r="O7" s="390">
        <f>N6</f>
        <v>0.12486731572171605</v>
      </c>
      <c r="P7" s="371"/>
      <c r="Q7" s="382">
        <f>Q5</f>
        <v>0.12486731572171605</v>
      </c>
      <c r="R7" s="383">
        <f>Q6</f>
        <v>0.74970245363103549</v>
      </c>
      <c r="S7" s="384">
        <f>R6</f>
        <v>0.12486731572171605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0.12486731572171605</v>
      </c>
      <c r="S8" s="384">
        <f>R7</f>
        <v>0.74970245363103549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0.12486731572171605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16.364480355012816</v>
      </c>
      <c r="C12" s="366" t="s">
        <v>229</v>
      </c>
      <c r="E12" s="365"/>
      <c r="F12" s="365"/>
      <c r="J12" s="370"/>
      <c r="K12" s="379">
        <f t="array" ref="K12:M14">MMULT(K5:O7,Q5:S9)</f>
        <v>0.59323746205148831</v>
      </c>
      <c r="L12" s="380">
        <v>0.18722666594978341</v>
      </c>
      <c r="M12" s="381">
        <v>1.5591846535546718E-2</v>
      </c>
      <c r="N12" s="371"/>
      <c r="O12" s="379">
        <f t="shared" ref="O12:Q14" si="1">$B$9^2*K12</f>
        <v>0.29661873102574421</v>
      </c>
      <c r="P12" s="380">
        <f t="shared" si="1"/>
        <v>9.3613332974891716E-2</v>
      </c>
      <c r="Q12" s="381">
        <f t="shared" si="1"/>
        <v>7.7959232677733605E-3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0.18722666594978341</v>
      </c>
      <c r="L13" s="386">
        <v>0.59323746205148831</v>
      </c>
      <c r="M13" s="387">
        <v>0.18722666594978341</v>
      </c>
      <c r="N13" s="371"/>
      <c r="O13" s="385">
        <f t="shared" si="1"/>
        <v>9.3613332974891716E-2</v>
      </c>
      <c r="P13" s="386">
        <f t="shared" si="1"/>
        <v>0.29661873102574421</v>
      </c>
      <c r="Q13" s="387">
        <f t="shared" si="1"/>
        <v>9.3613332974891716E-2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1.2727949709930497</v>
      </c>
      <c r="C14" s="366" t="s">
        <v>236</v>
      </c>
      <c r="E14" s="365"/>
      <c r="F14" s="365"/>
      <c r="J14" s="370"/>
      <c r="K14" s="391">
        <v>1.5591846535546718E-2</v>
      </c>
      <c r="L14" s="392">
        <v>0.18722666594978341</v>
      </c>
      <c r="M14" s="393">
        <v>0.59323746205148831</v>
      </c>
      <c r="N14" s="371"/>
      <c r="O14" s="391">
        <f t="shared" si="1"/>
        <v>7.7959232677733605E-3</v>
      </c>
      <c r="P14" s="392">
        <f t="shared" si="1"/>
        <v>9.3613332974891716E-2</v>
      </c>
      <c r="Q14" s="393">
        <f t="shared" si="1"/>
        <v>0.29661873102574421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1.1549107228354043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3.0154719449094287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2.4328927180599171</v>
      </c>
      <c r="C17" s="366" t="s">
        <v>18</v>
      </c>
      <c r="E17" s="365"/>
      <c r="F17" s="365"/>
      <c r="J17" s="370"/>
      <c r="K17" s="379">
        <f t="shared" ref="K17:M19" si="3">O12+S12</f>
        <v>0.29883162843660449</v>
      </c>
      <c r="L17" s="380">
        <f t="shared" si="3"/>
        <v>9.3613332974891716E-2</v>
      </c>
      <c r="M17" s="381">
        <f t="shared" si="3"/>
        <v>7.7959232677733605E-3</v>
      </c>
      <c r="N17" s="371"/>
      <c r="O17" s="367">
        <f t="array" ref="O17:Q19">MINVERSE(K17:M19)</f>
        <v>3.7343257024358278</v>
      </c>
      <c r="P17" s="368">
        <v>-1.263285004593927</v>
      </c>
      <c r="Q17" s="369">
        <v>0.29832117708078404</v>
      </c>
      <c r="R17" s="371"/>
      <c r="S17" s="400">
        <f>$B$9^2*M5</f>
        <v>6.2433657860858041E-2</v>
      </c>
      <c r="T17" s="371"/>
      <c r="U17" s="401">
        <f t="array" ref="U17:U19">MMULT(O17:Q19,S17:S19)</f>
        <v>-0.2217710382402836</v>
      </c>
      <c r="V17" s="371"/>
      <c r="W17" s="401">
        <f>U17/$U$18</f>
        <v>-0.15916558375298687</v>
      </c>
      <c r="X17" s="375"/>
    </row>
    <row r="18" spans="1:26" ht="15">
      <c r="A18" s="441" t="s">
        <v>259</v>
      </c>
      <c r="B18" s="365">
        <f ca="1">-10*LOG(1-2*I191)-B17</f>
        <v>-2.2718511694261867E-2</v>
      </c>
      <c r="C18" s="366" t="s">
        <v>18</v>
      </c>
      <c r="E18" s="365"/>
      <c r="F18" s="365"/>
      <c r="J18" s="370"/>
      <c r="K18" s="385">
        <f t="shared" si="3"/>
        <v>9.3613332974891716E-2</v>
      </c>
      <c r="L18" s="386">
        <f t="shared" si="3"/>
        <v>0.29883162843660449</v>
      </c>
      <c r="M18" s="387">
        <f t="shared" si="3"/>
        <v>9.3613332974891716E-2</v>
      </c>
      <c r="N18" s="371"/>
      <c r="O18" s="370">
        <v>-1.2632850045939272</v>
      </c>
      <c r="P18" s="371">
        <v>4.1378506218487479</v>
      </c>
      <c r="Q18" s="375">
        <v>-1.2632850045939272</v>
      </c>
      <c r="R18" s="371"/>
      <c r="S18" s="403">
        <f>$B$9^2*M6</f>
        <v>0.3748512268155178</v>
      </c>
      <c r="T18" s="371"/>
      <c r="U18" s="401">
        <v>1.3933353744642167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-1.2368859488543857</v>
      </c>
      <c r="C19" s="366" t="s">
        <v>18</v>
      </c>
      <c r="E19" s="365"/>
      <c r="F19" s="365"/>
      <c r="J19" s="370"/>
      <c r="K19" s="391">
        <f t="shared" si="3"/>
        <v>7.7959232677733605E-3</v>
      </c>
      <c r="L19" s="392">
        <f t="shared" si="3"/>
        <v>9.3613332974891716E-2</v>
      </c>
      <c r="M19" s="393">
        <f t="shared" si="3"/>
        <v>0.29883162843660449</v>
      </c>
      <c r="N19" s="371"/>
      <c r="O19" s="397">
        <v>0.29832117708078404</v>
      </c>
      <c r="P19" s="398">
        <v>-1.2632850045939272</v>
      </c>
      <c r="Q19" s="399">
        <v>3.7343257024358278</v>
      </c>
      <c r="R19" s="371"/>
      <c r="S19" s="404">
        <f>$B$9^2*M7</f>
        <v>6.2433657860858041E-2</v>
      </c>
      <c r="T19" s="371"/>
      <c r="U19" s="402">
        <v>-0.22177103824028374</v>
      </c>
      <c r="V19" s="371"/>
      <c r="W19" s="402">
        <f>U19/$U$18</f>
        <v>-0.15916558375298695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1.2469603282987185</v>
      </c>
      <c r="C21" s="365"/>
      <c r="E21" s="365"/>
      <c r="F21" s="365"/>
      <c r="J21" s="370"/>
      <c r="K21" s="405" t="s">
        <v>245</v>
      </c>
      <c r="L21" s="406">
        <f>W17</f>
        <v>-0.15916558375298687</v>
      </c>
      <c r="M21" s="406">
        <f>W18</f>
        <v>1</v>
      </c>
      <c r="N21" s="407">
        <f>W19</f>
        <v>-0.15916558375298695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0.80339284577300307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4.5116631541830543E-9</v>
      </c>
      <c r="C26" s="386">
        <f>0.5*SIGN(2*A26+$B$6)*ERF((2.563*(ABS(2*A26+$B$6)))/(2*SQRT(2)*$B$7))-0.5*SIGN(2*A26-$B$6)*ERF((2.563*(ABS(2*A26-$B$6)))/(2*SQRT(2)*$B$7))</f>
        <v>2.8145295110260093E-4</v>
      </c>
      <c r="D26" s="401">
        <f>0.5*SIGN(2*(A26+$B$6)+$B$6)*ERF((2.563*(ABS(2*(A26+$B$6)+$B$6)))/(2*SQRT(2)*$B$7))-0.5*SIGN(2*(A26+$B$6)-$B$6)*ERF((2.563*(ABS(2*(A26+$B$6)-$B$6)))/(2*SQRT(2)*$B$7))</f>
        <v>0.12486731572171605</v>
      </c>
      <c r="E26" s="386">
        <f t="shared" ref="E26:E57" si="4">C26+$B$13*B26+$B$13*D26</f>
        <v>-1.3099797733817028E-2</v>
      </c>
      <c r="F26" s="401">
        <f t="shared" ref="F26:F89" si="5">$B$14*E26</f>
        <v>-1.6673356676628462E-2</v>
      </c>
      <c r="G26" s="403">
        <f>F66</f>
        <v>5.6634572009812915E-2</v>
      </c>
      <c r="H26" s="403">
        <f>1-G26</f>
        <v>0.94336542799018708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4.4408920985006262E-16</v>
      </c>
      <c r="N26" s="386">
        <f>0.5*SIGN(2*L26+$B$6)*ERF((2.563*(ABS(2*L26+$B$6)))/(2*SQRT(2)*$B$7))-0.5*SIGN(2*L26-$B$6)*ERF((2.563*(ABS(2*L26-$B$6)))/(2*SQRT(2)*$B$7))</f>
        <v>4.5116631541830543E-9</v>
      </c>
      <c r="O26" s="401">
        <f>0.5*SIGN(2*(L26+$B$6)+$B$6)*ERF((2.563*(ABS(2*(L26+$B$6)+$B$6)))/(2*SQRT(2)*$B$7))-0.5*SIGN(2*(L26+$B$6)-$B$6)*ERF((2.563*(ABS(2*(L26+$B$6)-$B$6)))/(2*SQRT(2)*$B$7))</f>
        <v>2.8145295110260093E-4</v>
      </c>
      <c r="P26" s="386">
        <f>N26+$B$13*M26+$B$13*O26</f>
        <v>-3.0157042918790815E-5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6.327704193953565E-9</v>
      </c>
      <c r="C27" s="386">
        <f t="shared" ref="C27:C90" si="7">0.5*SIGN(2*A27+$B$6)*ERF((2.563*(ABS(2*A27+$B$6)))/(2*SQRT(2)*$B$7))-0.5*SIGN(2*A27-$B$6)*ERF((2.563*(ABS(2*A27-$B$6)))/(2*SQRT(2)*$B$7))</f>
        <v>3.4767690821191355E-4</v>
      </c>
      <c r="D27" s="401">
        <f t="shared" ref="D27:D90" si="8">0.5*SIGN(2*(A27+$B$6)+$B$6)*ERF((2.563*(ABS(2*(A27+$B$6)+$B$6)))/(2*SQRT(2)*$B$7))-0.5*SIGN(2*(A27+$B$6)-$B$6)*ERF((2.563*(ABS(2*(A27+$B$6)-$B$6)))/(2*SQRT(2)*$B$7))</f>
        <v>0.13703686723076863</v>
      </c>
      <c r="E27" s="386">
        <f t="shared" si="4"/>
        <v>-1.4337708785469151E-2</v>
      </c>
      <c r="F27" s="401">
        <f t="shared" si="5"/>
        <v>-1.8248963637708001E-2</v>
      </c>
      <c r="G27" s="403">
        <f t="shared" ref="G27:G90" si="9">F67</f>
        <v>7.2221576113546834E-2</v>
      </c>
      <c r="H27" s="403">
        <f t="shared" ref="H27:H90" si="10">1-G27</f>
        <v>0.92777842388645315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6.6613381477509392E-16</v>
      </c>
      <c r="N27" s="386">
        <f t="shared" ref="N27:N90" si="12">0.5*SIGN(2*L27+$B$6)*ERF((2.563*(ABS(2*L27+$B$6)))/(2*SQRT(2)*$B$7))-0.5*SIGN(2*L27-$B$6)*ERF((2.563*(ABS(2*L27-$B$6)))/(2*SQRT(2)*$B$7))</f>
        <v>6.327704193953565E-9</v>
      </c>
      <c r="O27" s="401">
        <f t="shared" ref="O27:O90" si="13">0.5*SIGN(2*(L27+$B$6)+$B$6)*ERF((2.563*(ABS(2*(L27+$B$6)+$B$6)))/(2*SQRT(2)*$B$7))-0.5*SIGN(2*(L27+$B$6)-$B$6)*ERF((2.563*(ABS(2*(L27+$B$6)-$B$6)))/(2*SQRT(2)*$B$7))</f>
        <v>3.4767690821191355E-4</v>
      </c>
      <c r="P27" s="386">
        <f t="shared" ref="P27:P90" si="14">N27+$B$13*M27+$B$13*O27</f>
        <v>-3.7252034671606164E-5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8.8462340785966376E-9</v>
      </c>
      <c r="C28" s="386">
        <f t="shared" si="7"/>
        <v>4.2815033249843371E-4</v>
      </c>
      <c r="D28" s="401">
        <f t="shared" si="8"/>
        <v>0.1499847047089779</v>
      </c>
      <c r="E28" s="386">
        <f t="shared" si="4"/>
        <v>-1.564477449072247E-2</v>
      </c>
      <c r="F28" s="401">
        <f t="shared" si="5"/>
        <v>-1.9912590294111909E-2</v>
      </c>
      <c r="G28" s="403">
        <f t="shared" si="9"/>
        <v>8.9010029692997386E-2</v>
      </c>
      <c r="H28" s="403">
        <f t="shared" si="10"/>
        <v>0.91098997030700257</v>
      </c>
      <c r="I28" s="403"/>
      <c r="J28" s="375"/>
      <c r="L28" s="385">
        <v>-2.95</v>
      </c>
      <c r="M28" s="401">
        <f t="shared" si="11"/>
        <v>1.0547118733938987E-15</v>
      </c>
      <c r="N28" s="386">
        <f t="shared" si="12"/>
        <v>8.8462340785966376E-9</v>
      </c>
      <c r="O28" s="401">
        <f t="shared" si="13"/>
        <v>4.2815033249843371E-4</v>
      </c>
      <c r="P28" s="386">
        <f t="shared" si="14"/>
        <v>-4.5873350319025896E-5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1.2327474485651635E-8</v>
      </c>
      <c r="C29" s="386">
        <f t="shared" si="7"/>
        <v>5.2561675769047245E-4</v>
      </c>
      <c r="D29" s="401">
        <f t="shared" si="8"/>
        <v>0.16371367159379063</v>
      </c>
      <c r="E29" s="386">
        <f t="shared" si="4"/>
        <v>-1.7018556057163722E-2</v>
      </c>
      <c r="F29" s="401">
        <f t="shared" si="5"/>
        <v>-2.1661132563121292E-2</v>
      </c>
      <c r="G29" s="403">
        <f t="shared" si="9"/>
        <v>0.10700140801204958</v>
      </c>
      <c r="H29" s="403">
        <f t="shared" si="10"/>
        <v>0.8929985919879504</v>
      </c>
      <c r="I29" s="403"/>
      <c r="J29" s="375"/>
      <c r="L29" s="385">
        <v>-2.9249999999999998</v>
      </c>
      <c r="M29" s="401">
        <f t="shared" si="11"/>
        <v>1.7208456881689926E-15</v>
      </c>
      <c r="N29" s="386">
        <f t="shared" si="12"/>
        <v>1.2327474485651635E-8</v>
      </c>
      <c r="O29" s="401">
        <f t="shared" si="13"/>
        <v>5.2561675769047245E-4</v>
      </c>
      <c r="P29" s="386">
        <f t="shared" si="14"/>
        <v>-5.6314737010668108E-5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1.7123553852638196E-8</v>
      </c>
      <c r="C30" s="386">
        <f t="shared" si="7"/>
        <v>6.4327510990408454E-4</v>
      </c>
      <c r="D30" s="401">
        <f t="shared" si="8"/>
        <v>0.1782210728607046</v>
      </c>
      <c r="E30" s="386">
        <f t="shared" si="4"/>
        <v>-1.8455565787471696E-2</v>
      </c>
      <c r="F30" s="401">
        <f t="shared" si="5"/>
        <v>-2.3490151321125356E-2</v>
      </c>
      <c r="G30" s="403">
        <f t="shared" si="9"/>
        <v>0.12618890884322587</v>
      </c>
      <c r="H30" s="403">
        <f t="shared" si="10"/>
        <v>0.87381109115677413</v>
      </c>
      <c r="I30" s="403"/>
      <c r="J30" s="375"/>
      <c r="L30" s="385">
        <v>-2.9</v>
      </c>
      <c r="M30" s="401">
        <f t="shared" si="11"/>
        <v>2.7200464103316335E-15</v>
      </c>
      <c r="N30" s="386">
        <f t="shared" si="12"/>
        <v>1.7123553852638196E-8</v>
      </c>
      <c r="O30" s="401">
        <f t="shared" si="13"/>
        <v>6.4327510990408454E-4</v>
      </c>
      <c r="P30" s="386">
        <f t="shared" si="14"/>
        <v>-6.8918651546822238E-5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2.3709287255702094E-8</v>
      </c>
      <c r="C31" s="386">
        <f t="shared" si="7"/>
        <v>7.8484001960038574E-4</v>
      </c>
      <c r="D31" s="401">
        <f t="shared" si="8"/>
        <v>0.1934983073186754</v>
      </c>
      <c r="E31" s="386">
        <f t="shared" si="4"/>
        <v>-1.9951167366154168E-2</v>
      </c>
      <c r="F31" s="401">
        <f t="shared" si="5"/>
        <v>-2.5393745489081673E-2</v>
      </c>
      <c r="G31" s="403">
        <f t="shared" si="9"/>
        <v>0.14655699677903006</v>
      </c>
      <c r="H31" s="403">
        <f t="shared" si="10"/>
        <v>0.85344300322096989</v>
      </c>
      <c r="I31" s="403"/>
      <c r="J31" s="375"/>
      <c r="L31" s="385">
        <v>-2.875</v>
      </c>
      <c r="M31" s="401">
        <f t="shared" si="11"/>
        <v>4.2743586448068527E-15</v>
      </c>
      <c r="N31" s="386">
        <f t="shared" si="12"/>
        <v>2.3709287255702094E-8</v>
      </c>
      <c r="O31" s="401">
        <f t="shared" si="13"/>
        <v>7.8484001960038574E-4</v>
      </c>
      <c r="P31" s="386">
        <f t="shared" si="14"/>
        <v>-8.4082692854301491E-5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3.2722660636697043E-8</v>
      </c>
      <c r="C32" s="386">
        <f t="shared" si="7"/>
        <v>9.54607130169427E-4</v>
      </c>
      <c r="D32" s="401">
        <f t="shared" si="8"/>
        <v>0.20953055024140177</v>
      </c>
      <c r="E32" s="386">
        <f t="shared" si="4"/>
        <v>-2.1499476544879839E-2</v>
      </c>
      <c r="F32" s="401">
        <f t="shared" si="5"/>
        <v>-2.7364425625306089E-2</v>
      </c>
      <c r="G32" s="403">
        <f t="shared" si="9"/>
        <v>0.16808101911920253</v>
      </c>
      <c r="H32" s="403">
        <f t="shared" si="10"/>
        <v>0.83191898088079741</v>
      </c>
      <c r="I32" s="403"/>
      <c r="J32" s="375"/>
      <c r="L32" s="385">
        <v>-2.85</v>
      </c>
      <c r="M32" s="401">
        <f t="shared" si="11"/>
        <v>6.6613381477509392E-15</v>
      </c>
      <c r="N32" s="386">
        <f t="shared" si="12"/>
        <v>3.2722660636697043E-8</v>
      </c>
      <c r="O32" s="401">
        <f t="shared" si="13"/>
        <v>9.54607130169427E-4</v>
      </c>
      <c r="P32" s="386">
        <f t="shared" si="14"/>
        <v>-1.0226656021516633E-4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4.5017872485342281E-8</v>
      </c>
      <c r="C33" s="386">
        <f t="shared" si="7"/>
        <v>1.1575232430972027E-3</v>
      </c>
      <c r="D33" s="401">
        <f t="shared" si="8"/>
        <v>0.22629649385209394</v>
      </c>
      <c r="E33" s="386">
        <f t="shared" si="4"/>
        <v>-2.3093263192369262E-2</v>
      </c>
      <c r="F33" s="401">
        <f t="shared" si="5"/>
        <v>-2.9392989255066497E-2</v>
      </c>
      <c r="G33" s="403">
        <f t="shared" si="9"/>
        <v>0.19072690288016345</v>
      </c>
      <c r="H33" s="403">
        <f t="shared" si="10"/>
        <v>0.80927309711983653</v>
      </c>
      <c r="I33" s="403"/>
      <c r="J33" s="375"/>
      <c r="L33" s="385">
        <v>-2.8250000000000002</v>
      </c>
      <c r="M33" s="401">
        <f t="shared" si="11"/>
        <v>1.0436096431476471E-14</v>
      </c>
      <c r="N33" s="386">
        <f t="shared" si="12"/>
        <v>4.5017872485342281E-8</v>
      </c>
      <c r="O33" s="401">
        <f t="shared" si="13"/>
        <v>1.1575232430972027E-3</v>
      </c>
      <c r="P33" s="386">
        <f t="shared" si="14"/>
        <v>-1.239995172444297E-4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6.1734555356629528E-8</v>
      </c>
      <c r="C34" s="386">
        <f t="shared" si="7"/>
        <v>1.3992610018491169E-3</v>
      </c>
      <c r="D34" s="401">
        <f t="shared" si="8"/>
        <v>0.24376815244365108</v>
      </c>
      <c r="E34" s="386">
        <f t="shared" si="4"/>
        <v>-2.4723855733876188E-2</v>
      </c>
      <c r="F34" s="401">
        <f t="shared" si="5"/>
        <v>-3.1468399241635289E-2</v>
      </c>
      <c r="G34" s="403">
        <f t="shared" si="9"/>
        <v>0.21445094152376906</v>
      </c>
      <c r="H34" s="403">
        <f t="shared" si="10"/>
        <v>0.78554905847623091</v>
      </c>
      <c r="I34" s="403"/>
      <c r="J34" s="375"/>
      <c r="L34" s="385">
        <v>-2.8</v>
      </c>
      <c r="M34" s="401">
        <f t="shared" si="11"/>
        <v>1.6320278461989801E-14</v>
      </c>
      <c r="N34" s="386">
        <f t="shared" si="12"/>
        <v>6.1734555356629528E-8</v>
      </c>
      <c r="O34" s="401">
        <f t="shared" si="13"/>
        <v>1.3992610018491169E-3</v>
      </c>
      <c r="P34" s="386">
        <f t="shared" si="14"/>
        <v>-1.4988832607378143E-4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8.4387759058390799E-8</v>
      </c>
      <c r="C35" s="386">
        <f t="shared" si="7"/>
        <v>1.68629765849726E-3</v>
      </c>
      <c r="D35" s="401">
        <f t="shared" si="8"/>
        <v>0.26191073800155146</v>
      </c>
      <c r="E35" s="386">
        <f t="shared" si="4"/>
        <v>-2.638104906548536E-2</v>
      </c>
      <c r="F35" s="401">
        <f t="shared" si="5"/>
        <v>-3.3577666580070664E-2</v>
      </c>
      <c r="G35" s="403">
        <f t="shared" si="9"/>
        <v>0.23919967881565318</v>
      </c>
      <c r="H35" s="403">
        <f t="shared" si="10"/>
        <v>0.76080032118434682</v>
      </c>
      <c r="I35" s="403"/>
      <c r="J35" s="375"/>
      <c r="L35" s="385">
        <v>-2.7749999999999999</v>
      </c>
      <c r="M35" s="401">
        <f t="shared" si="11"/>
        <v>2.5368596112684827E-14</v>
      </c>
      <c r="N35" s="386">
        <f t="shared" si="12"/>
        <v>8.4387759058390799E-8</v>
      </c>
      <c r="O35" s="401">
        <f t="shared" si="13"/>
        <v>1.68629765849726E-3</v>
      </c>
      <c r="P35" s="386">
        <f t="shared" si="14"/>
        <v>-1.8062559829582238E-4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1.149844592318594E-7</v>
      </c>
      <c r="C36" s="386">
        <f t="shared" si="7"/>
        <v>2.0259972892539002E-3</v>
      </c>
      <c r="D36" s="401">
        <f t="shared" si="8"/>
        <v>0.2806826111214421</v>
      </c>
      <c r="E36" s="386">
        <f t="shared" si="4"/>
        <v>-2.8053017091209172E-2</v>
      </c>
      <c r="F36" s="401">
        <f t="shared" si="5"/>
        <v>-3.5705739074873108E-2</v>
      </c>
      <c r="G36" s="403">
        <f t="shared" si="9"/>
        <v>0.26490989582093444</v>
      </c>
      <c r="H36" s="403">
        <f t="shared" si="10"/>
        <v>0.73509010417906562</v>
      </c>
      <c r="I36" s="403"/>
      <c r="J36" s="375"/>
      <c r="L36" s="385">
        <v>-2.75</v>
      </c>
      <c r="M36" s="401">
        <f t="shared" si="11"/>
        <v>3.9301895071730542E-14</v>
      </c>
      <c r="N36" s="386">
        <f t="shared" si="12"/>
        <v>1.149844592318594E-7</v>
      </c>
      <c r="O36" s="401">
        <f t="shared" si="13"/>
        <v>2.0259972892539002E-3</v>
      </c>
      <c r="P36" s="386">
        <f t="shared" si="14"/>
        <v>-2.1699848898065779E-4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1.5617381382559969E-7</v>
      </c>
      <c r="C37" s="386">
        <f t="shared" si="7"/>
        <v>2.426695628664266E-3</v>
      </c>
      <c r="D37" s="401">
        <f t="shared" si="8"/>
        <v>0.30003531080135504</v>
      </c>
      <c r="E37" s="386">
        <f t="shared" si="4"/>
        <v>-2.9726231097542674E-2</v>
      </c>
      <c r="F37" s="401">
        <f t="shared" si="5"/>
        <v>-3.783539744752952E-2</v>
      </c>
      <c r="G37" s="403">
        <f t="shared" si="9"/>
        <v>0.29150870545689411</v>
      </c>
      <c r="H37" s="403">
        <f t="shared" si="10"/>
        <v>0.70849129454310589</v>
      </c>
      <c r="I37" s="403"/>
      <c r="J37" s="375"/>
      <c r="L37" s="385">
        <v>-2.7250000000000001</v>
      </c>
      <c r="M37" s="401">
        <f t="shared" si="11"/>
        <v>6.0784710598227321E-14</v>
      </c>
      <c r="N37" s="386">
        <f t="shared" si="12"/>
        <v>1.5617381382559969E-7</v>
      </c>
      <c r="O37" s="401">
        <f t="shared" si="13"/>
        <v>2.426695628664266E-3</v>
      </c>
      <c r="P37" s="386">
        <f t="shared" si="14"/>
        <v>-2.598976375699488E-4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2.1144016820739964E-7</v>
      </c>
      <c r="C38" s="386">
        <f t="shared" si="7"/>
        <v>2.8977864793334751E-3</v>
      </c>
      <c r="D38" s="401">
        <f t="shared" si="8"/>
        <v>0.3199136653685391</v>
      </c>
      <c r="E38" s="386">
        <f t="shared" si="4"/>
        <v>-3.1385385251755403E-2</v>
      </c>
      <c r="F38" s="401">
        <f t="shared" si="5"/>
        <v>-3.9947160511113709E-2</v>
      </c>
      <c r="G38" s="403">
        <f t="shared" si="9"/>
        <v>0.31891375728553251</v>
      </c>
      <c r="H38" s="403">
        <f t="shared" si="10"/>
        <v>0.68108624271446749</v>
      </c>
      <c r="I38" s="403"/>
      <c r="J38" s="375"/>
      <c r="L38" s="385">
        <v>-2.7</v>
      </c>
      <c r="M38" s="401">
        <f t="shared" si="11"/>
        <v>9.3591800975900696E-14</v>
      </c>
      <c r="N38" s="386">
        <f t="shared" si="12"/>
        <v>2.1144016820739964E-7</v>
      </c>
      <c r="O38" s="401">
        <f t="shared" si="13"/>
        <v>2.8977864793334751E-3</v>
      </c>
      <c r="P38" s="386">
        <f t="shared" si="14"/>
        <v>-3.1032623486246708E-4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2.8534997764673165E-7</v>
      </c>
      <c r="C39" s="386">
        <f t="shared" si="7"/>
        <v>3.449808427686607E-3</v>
      </c>
      <c r="D39" s="401">
        <f t="shared" si="8"/>
        <v>0.34025598540614888</v>
      </c>
      <c r="E39" s="386">
        <f t="shared" si="4"/>
        <v>-3.3013330587340531E-2</v>
      </c>
      <c r="F39" s="401">
        <f t="shared" si="5"/>
        <v>-4.2019201147298055E-2</v>
      </c>
      <c r="G39" s="403">
        <f t="shared" si="9"/>
        <v>0.34703355338683667</v>
      </c>
      <c r="H39" s="403">
        <f t="shared" si="10"/>
        <v>0.65296644661316328</v>
      </c>
      <c r="I39" s="403"/>
      <c r="J39" s="375"/>
      <c r="L39" s="385">
        <v>-2.6749999999999998</v>
      </c>
      <c r="M39" s="401">
        <f t="shared" si="11"/>
        <v>1.4371837053772651E-13</v>
      </c>
      <c r="N39" s="386">
        <f t="shared" si="12"/>
        <v>2.8534997764673165E-7</v>
      </c>
      <c r="O39" s="401">
        <f t="shared" si="13"/>
        <v>3.449808427686607E-3</v>
      </c>
      <c r="P39" s="386">
        <f t="shared" si="14"/>
        <v>-3.6940906887803995E-4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3.8386643369525686E-7</v>
      </c>
      <c r="C40" s="386">
        <f t="shared" si="7"/>
        <v>4.094530360346571E-3</v>
      </c>
      <c r="D40" s="401">
        <f t="shared" si="8"/>
        <v>0.36099433811156051</v>
      </c>
      <c r="E40" s="386">
        <f t="shared" si="4"/>
        <v>-3.4591018922620363E-2</v>
      </c>
      <c r="F40" s="401">
        <f t="shared" si="5"/>
        <v>-4.402727492623662E-2</v>
      </c>
      <c r="G40" s="403">
        <f t="shared" si="9"/>
        <v>0.37576787425393909</v>
      </c>
      <c r="H40" s="403">
        <f t="shared" si="10"/>
        <v>0.62423212574606091</v>
      </c>
      <c r="I40" s="403"/>
      <c r="J40" s="375"/>
      <c r="L40" s="385">
        <v>-2.65</v>
      </c>
      <c r="M40" s="401">
        <f t="shared" si="11"/>
        <v>2.1999069232947477E-13</v>
      </c>
      <c r="N40" s="386">
        <f t="shared" si="12"/>
        <v>3.8386643369525686E-7</v>
      </c>
      <c r="O40" s="401">
        <f t="shared" si="13"/>
        <v>4.094530360346571E-3</v>
      </c>
      <c r="P40" s="386">
        <f t="shared" si="14"/>
        <v>-4.3840137448724524E-4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5.147487317502808E-7</v>
      </c>
      <c r="C41" s="386">
        <f t="shared" si="7"/>
        <v>4.8450340352195198E-3</v>
      </c>
      <c r="D41" s="401">
        <f t="shared" si="8"/>
        <v>0.38205490108379803</v>
      </c>
      <c r="E41" s="386">
        <f t="shared" si="4"/>
        <v>-3.6097458245636399E-2</v>
      </c>
      <c r="F41" s="401">
        <f t="shared" si="5"/>
        <v>-4.5944663320677606E-2</v>
      </c>
      <c r="G41" s="403">
        <f t="shared" si="9"/>
        <v>0.40500831174485935</v>
      </c>
      <c r="H41" s="403">
        <f t="shared" si="10"/>
        <v>0.5949916882551407</v>
      </c>
      <c r="I41" s="403"/>
      <c r="J41" s="375"/>
      <c r="L41" s="385">
        <v>-2.625</v>
      </c>
      <c r="M41" s="401">
        <f t="shared" si="11"/>
        <v>3.3562042034418482E-13</v>
      </c>
      <c r="N41" s="386">
        <f t="shared" si="12"/>
        <v>5.147487317502808E-7</v>
      </c>
      <c r="O41" s="401">
        <f t="shared" si="13"/>
        <v>4.8450340352195198E-3</v>
      </c>
      <c r="P41" s="386">
        <f t="shared" si="14"/>
        <v>-5.186972827714312E-4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6.8805667763349732E-7</v>
      </c>
      <c r="C42" s="386">
        <f t="shared" si="7"/>
        <v>5.7157917222956378E-3</v>
      </c>
      <c r="D42" s="401">
        <f t="shared" si="8"/>
        <v>0.40335839214090369</v>
      </c>
      <c r="E42" s="386">
        <f t="shared" si="4"/>
        <v>-3.7509681188266628E-2</v>
      </c>
      <c r="F42" s="401">
        <f t="shared" si="5"/>
        <v>-4.7742133579978363E-2</v>
      </c>
      <c r="G42" s="403">
        <f t="shared" si="9"/>
        <v>0.43463890426401985</v>
      </c>
      <c r="H42" s="403">
        <f t="shared" si="10"/>
        <v>0.56536109573598015</v>
      </c>
      <c r="I42" s="403"/>
      <c r="J42" s="375"/>
      <c r="L42" s="385">
        <v>-2.6</v>
      </c>
      <c r="M42" s="401">
        <f t="shared" si="11"/>
        <v>5.1036952442018446E-13</v>
      </c>
      <c r="N42" s="386">
        <f t="shared" si="12"/>
        <v>6.8805667763349732E-7</v>
      </c>
      <c r="O42" s="401">
        <f t="shared" si="13"/>
        <v>5.7157917222956378E-3</v>
      </c>
      <c r="P42" s="386">
        <f t="shared" si="14"/>
        <v>-6.1183763669598159E-4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9.1678580294018985E-7</v>
      </c>
      <c r="C43" s="386">
        <f t="shared" si="7"/>
        <v>6.7227366984518588E-3</v>
      </c>
      <c r="D43" s="401">
        <f t="shared" si="8"/>
        <v>0.42482057044652799</v>
      </c>
      <c r="E43" s="386">
        <f t="shared" si="4"/>
        <v>-3.8802728302090375E-2</v>
      </c>
      <c r="F43" s="401">
        <f t="shared" si="5"/>
        <v>-4.9387917443710308E-2</v>
      </c>
      <c r="G43" s="403">
        <f t="shared" si="9"/>
        <v>0.46453686758127422</v>
      </c>
      <c r="H43" s="403">
        <f t="shared" si="10"/>
        <v>0.53546313241872578</v>
      </c>
      <c r="I43" s="403"/>
      <c r="J43" s="375"/>
      <c r="L43" s="385">
        <v>-2.5750000000000002</v>
      </c>
      <c r="M43" s="401">
        <f t="shared" si="11"/>
        <v>7.7354789240757782E-13</v>
      </c>
      <c r="N43" s="386">
        <f t="shared" si="12"/>
        <v>9.1678580294018985E-7</v>
      </c>
      <c r="O43" s="401">
        <f t="shared" si="13"/>
        <v>6.7227366984518588E-3</v>
      </c>
      <c r="P43" s="386">
        <f t="shared" si="14"/>
        <v>-7.1951691048292583E-4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1.2176634288096899E-6</v>
      </c>
      <c r="C44" s="386">
        <f t="shared" si="7"/>
        <v>7.8833241660518083E-3</v>
      </c>
      <c r="D44" s="401">
        <f t="shared" si="8"/>
        <v>0.44635280301378577</v>
      </c>
      <c r="E44" s="386">
        <f t="shared" si="4"/>
        <v>-3.9949647933776929E-2</v>
      </c>
      <c r="F44" s="401">
        <f t="shared" si="5"/>
        <v>-5.0847710983054156E-2</v>
      </c>
      <c r="G44" s="403">
        <f t="shared" si="9"/>
        <v>0.49457341307497676</v>
      </c>
      <c r="H44" s="403">
        <f t="shared" si="10"/>
        <v>0.50542658692502318</v>
      </c>
      <c r="I44" s="403"/>
      <c r="J44" s="375"/>
      <c r="L44" s="385">
        <v>-2.5499999999999998</v>
      </c>
      <c r="M44" s="401">
        <f t="shared" si="11"/>
        <v>1.1686207557204398E-12</v>
      </c>
      <c r="N44" s="386">
        <f t="shared" si="12"/>
        <v>1.2176634288096899E-6</v>
      </c>
      <c r="O44" s="401">
        <f t="shared" si="13"/>
        <v>7.8833241660518083E-3</v>
      </c>
      <c r="P44" s="386">
        <f t="shared" si="14"/>
        <v>-8.4358894181347089E-4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1.6121423000448054E-6</v>
      </c>
      <c r="C45" s="386">
        <f t="shared" si="7"/>
        <v>9.2165799754955757E-3</v>
      </c>
      <c r="D45" s="401">
        <f t="shared" si="8"/>
        <v>0.46786268958504312</v>
      </c>
      <c r="E45" s="386">
        <f t="shared" si="4"/>
        <v>-4.0921514573480616E-2</v>
      </c>
      <c r="F45" s="401">
        <f t="shared" si="5"/>
        <v>-5.2084697954544922E-2</v>
      </c>
      <c r="G45" s="403">
        <f t="shared" si="9"/>
        <v>0.52461464375222377</v>
      </c>
      <c r="H45" s="403">
        <f t="shared" si="10"/>
        <v>0.47538535624777623</v>
      </c>
      <c r="I45" s="403"/>
      <c r="J45" s="375"/>
      <c r="L45" s="385">
        <v>-2.5249999999999999</v>
      </c>
      <c r="M45" s="401">
        <f t="shared" si="11"/>
        <v>1.7597590051821044E-12</v>
      </c>
      <c r="N45" s="386">
        <f t="shared" si="12"/>
        <v>1.6121423000448054E-6</v>
      </c>
      <c r="O45" s="401">
        <f t="shared" si="13"/>
        <v>9.2165799754955757E-3</v>
      </c>
      <c r="P45" s="386">
        <f t="shared" si="14"/>
        <v>-9.860711594858807E-4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2.1276356030885957E-6</v>
      </c>
      <c r="C46" s="386">
        <f t="shared" si="7"/>
        <v>1.0743134376299535E-2</v>
      </c>
      <c r="D46" s="401">
        <f t="shared" si="8"/>
        <v>0.48925473798545599</v>
      </c>
      <c r="E46" s="386">
        <f t="shared" si="4"/>
        <v>-4.1687467609530029E-2</v>
      </c>
      <c r="F46" s="401">
        <f t="shared" si="5"/>
        <v>-5.3059599126845471E-2</v>
      </c>
      <c r="G46" s="403">
        <f t="shared" si="9"/>
        <v>0.55452251719096657</v>
      </c>
      <c r="H46" s="403">
        <f t="shared" si="10"/>
        <v>0.44547748280903343</v>
      </c>
      <c r="I46" s="403"/>
      <c r="J46" s="375"/>
      <c r="L46" s="385">
        <v>-2.5</v>
      </c>
      <c r="M46" s="401">
        <f t="shared" si="11"/>
        <v>2.6413871090369412E-12</v>
      </c>
      <c r="N46" s="386">
        <f t="shared" si="12"/>
        <v>2.1276356030885957E-6</v>
      </c>
      <c r="O46" s="401">
        <f t="shared" si="13"/>
        <v>1.0743134376299535E-2</v>
      </c>
      <c r="P46" s="386">
        <f t="shared" si="14"/>
        <v>-1.1491469652909103E-3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2.7990454931625663E-6</v>
      </c>
      <c r="C47" s="386">
        <f t="shared" si="7"/>
        <v>1.2485237909345248E-2</v>
      </c>
      <c r="D47" s="401">
        <f t="shared" si="8"/>
        <v>0.51043108133661119</v>
      </c>
      <c r="E47" s="386">
        <f t="shared" si="4"/>
        <v>-4.2214772459287411E-2</v>
      </c>
      <c r="F47" s="401">
        <f t="shared" si="5"/>
        <v>-5.3730750087796916E-2</v>
      </c>
      <c r="G47" s="403">
        <f t="shared" si="9"/>
        <v>0.58415586359448568</v>
      </c>
      <c r="H47" s="403">
        <f t="shared" si="10"/>
        <v>0.41584413640551432</v>
      </c>
      <c r="I47" s="403"/>
      <c r="J47" s="375"/>
      <c r="L47" s="385">
        <v>-2.4750000000000001</v>
      </c>
      <c r="M47" s="401">
        <f t="shared" si="11"/>
        <v>3.951894367304476E-12</v>
      </c>
      <c r="N47" s="386">
        <f t="shared" si="12"/>
        <v>2.7990454931625663E-6</v>
      </c>
      <c r="O47" s="401">
        <f t="shared" si="13"/>
        <v>1.2485237909345248E-2</v>
      </c>
      <c r="P47" s="386">
        <f t="shared" si="14"/>
        <v>-1.3351659085591764E-3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3.6706467846370217E-6</v>
      </c>
      <c r="C48" s="386">
        <f t="shared" si="7"/>
        <v>1.4466756494278532E-2</v>
      </c>
      <c r="D48" s="401">
        <f t="shared" si="8"/>
        <v>0.53129222800860842</v>
      </c>
      <c r="E48" s="386">
        <f t="shared" si="4"/>
        <v>-4.2468906051292783E-2</v>
      </c>
      <c r="F48" s="401">
        <f t="shared" si="5"/>
        <v>-5.4054210045661751E-2</v>
      </c>
      <c r="G48" s="403">
        <f t="shared" si="9"/>
        <v>0.61337144646895458</v>
      </c>
      <c r="H48" s="403">
        <f t="shared" si="10"/>
        <v>0.38662855353104542</v>
      </c>
      <c r="I48" s="403"/>
      <c r="J48" s="375"/>
      <c r="L48" s="385">
        <v>-2.4500000000000002</v>
      </c>
      <c r="M48" s="401">
        <f t="shared" si="11"/>
        <v>5.8934523927689497E-12</v>
      </c>
      <c r="N48" s="386">
        <f t="shared" si="12"/>
        <v>3.6706467846370217E-6</v>
      </c>
      <c r="O48" s="401">
        <f t="shared" si="13"/>
        <v>1.4466756494278532E-2</v>
      </c>
      <c r="P48" s="386">
        <f t="shared" si="14"/>
        <v>-1.5466412760201552E-3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4.7983982964239225E-6</v>
      </c>
      <c r="C49" s="386">
        <f t="shared" si="7"/>
        <v>1.6713142770041933E-2</v>
      </c>
      <c r="D49" s="401">
        <f t="shared" si="8"/>
        <v>0.55173783489134498</v>
      </c>
      <c r="E49" s="386">
        <f t="shared" si="4"/>
        <v>-4.2413668599076949E-2</v>
      </c>
      <c r="F49" s="401">
        <f t="shared" si="5"/>
        <v>-5.3983904094270972E-2</v>
      </c>
      <c r="G49" s="403">
        <f t="shared" si="9"/>
        <v>0.64202505303990309</v>
      </c>
      <c r="H49" s="403">
        <f t="shared" si="10"/>
        <v>0.35797494696009691</v>
      </c>
      <c r="I49" s="403"/>
      <c r="J49" s="375"/>
      <c r="L49" s="385">
        <v>-2.4249999999999998</v>
      </c>
      <c r="M49" s="401">
        <f t="shared" si="11"/>
        <v>8.760492331560954E-12</v>
      </c>
      <c r="N49" s="386">
        <f t="shared" si="12"/>
        <v>4.7983982964239225E-6</v>
      </c>
      <c r="O49" s="401">
        <f t="shared" si="13"/>
        <v>1.6713142770041933E-2</v>
      </c>
      <c r="P49" s="386">
        <f t="shared" si="14"/>
        <v>-1.7862447092037393E-3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6.2527665651290754E-6</v>
      </c>
      <c r="C50" s="386">
        <f t="shared" si="7"/>
        <v>1.9251380821959152E-2</v>
      </c>
      <c r="D50" s="401">
        <f t="shared" si="8"/>
        <v>0.57166749447810827</v>
      </c>
      <c r="E50" s="386">
        <f t="shared" si="4"/>
        <v>-4.2011323523508615E-2</v>
      </c>
      <c r="F50" s="401">
        <f t="shared" si="5"/>
        <v>-5.3471801305483777E-2</v>
      </c>
      <c r="G50" s="403">
        <f t="shared" si="9"/>
        <v>0.66997260141347625</v>
      </c>
      <c r="H50" s="403">
        <f t="shared" si="10"/>
        <v>0.33002739858652375</v>
      </c>
      <c r="I50" s="403"/>
      <c r="J50" s="375"/>
      <c r="L50" s="385">
        <v>-2.4</v>
      </c>
      <c r="M50" s="401">
        <f t="shared" si="11"/>
        <v>1.2980116981253786E-11</v>
      </c>
      <c r="N50" s="386">
        <f t="shared" si="12"/>
        <v>6.2527665651290754E-6</v>
      </c>
      <c r="O50" s="401">
        <f t="shared" si="13"/>
        <v>1.9251380821959152E-2</v>
      </c>
      <c r="P50" s="386">
        <f t="shared" si="14"/>
        <v>-2.056797457478333E-3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8.1221602887260325E-6</v>
      </c>
      <c r="C51" s="386">
        <f t="shared" si="7"/>
        <v>2.2109901583398928E-2</v>
      </c>
      <c r="D51" s="401">
        <f t="shared" si="8"/>
        <v>0.59098152636905754</v>
      </c>
      <c r="E51" s="386">
        <f t="shared" si="4"/>
        <v>-4.1222767239662193E-2</v>
      </c>
      <c r="F51" s="401">
        <f t="shared" si="5"/>
        <v>-5.2468130833059082E-2</v>
      </c>
      <c r="G51" s="403">
        <f t="shared" si="9"/>
        <v>0.6970712516536135</v>
      </c>
      <c r="H51" s="403">
        <f t="shared" si="10"/>
        <v>0.3029287483463865</v>
      </c>
      <c r="I51" s="403"/>
      <c r="J51" s="375"/>
      <c r="L51" s="385">
        <v>-2.375</v>
      </c>
      <c r="M51" s="401">
        <f t="shared" si="11"/>
        <v>1.9169943410446422E-11</v>
      </c>
      <c r="N51" s="386">
        <f t="shared" si="12"/>
        <v>8.1221602887260325E-6</v>
      </c>
      <c r="O51" s="401">
        <f t="shared" si="13"/>
        <v>2.2109901583398928E-2</v>
      </c>
      <c r="P51" s="386">
        <f t="shared" si="14"/>
        <v>-2.3612578777381676E-3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1.0517088963102328E-5</v>
      </c>
      <c r="C52" s="386">
        <f t="shared" si="7"/>
        <v>2.5318466440150789E-2</v>
      </c>
      <c r="D52" s="401">
        <f t="shared" si="8"/>
        <v>0.60958176410410525</v>
      </c>
      <c r="E52" s="386">
        <f t="shared" si="4"/>
        <v>-4.0007730318061763E-2</v>
      </c>
      <c r="F52" s="401">
        <f t="shared" si="5"/>
        <v>-5.0921637949675178E-2</v>
      </c>
      <c r="G52" s="403">
        <f t="shared" si="9"/>
        <v>0.72318050836708414</v>
      </c>
      <c r="H52" s="403">
        <f t="shared" si="10"/>
        <v>0.27681949163291586</v>
      </c>
      <c r="I52" s="403"/>
      <c r="J52" s="375"/>
      <c r="L52" s="385">
        <v>-2.35</v>
      </c>
      <c r="M52" s="401">
        <f t="shared" si="11"/>
        <v>2.822014844028331E-11</v>
      </c>
      <c r="N52" s="386">
        <f t="shared" si="12"/>
        <v>1.0517088963102328E-5</v>
      </c>
      <c r="O52" s="401">
        <f t="shared" si="13"/>
        <v>2.5318466440150789E-2</v>
      </c>
      <c r="P52" s="386">
        <f t="shared" si="14"/>
        <v>-2.7027048023835981E-3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1.357517569039457E-5</v>
      </c>
      <c r="C53" s="386">
        <f t="shared" si="7"/>
        <v>2.8908016895723809E-2</v>
      </c>
      <c r="D53" s="401">
        <f t="shared" si="8"/>
        <v>0.62737232870322035</v>
      </c>
      <c r="E53" s="386">
        <f t="shared" si="4"/>
        <v>-3.8325011252055799E-2</v>
      </c>
      <c r="F53" s="401">
        <f t="shared" si="5"/>
        <v>-4.8779881584868665E-2</v>
      </c>
      <c r="G53" s="403">
        <f t="shared" si="9"/>
        <v>0.74816330303667289</v>
      </c>
      <c r="H53" s="403">
        <f t="shared" si="10"/>
        <v>0.25183669696332711</v>
      </c>
      <c r="I53" s="403"/>
      <c r="J53" s="375"/>
      <c r="L53" s="385">
        <v>-2.3250000000000002</v>
      </c>
      <c r="M53" s="401">
        <f t="shared" si="11"/>
        <v>4.1408654283259239E-11</v>
      </c>
      <c r="N53" s="386">
        <f t="shared" si="12"/>
        <v>1.357517569039457E-5</v>
      </c>
      <c r="O53" s="401">
        <f t="shared" si="13"/>
        <v>2.8908016895723754E-2</v>
      </c>
      <c r="P53" s="386">
        <f t="shared" si="14"/>
        <v>-3.0843164160942915E-3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1.7467171986196295E-5</v>
      </c>
      <c r="C54" s="386">
        <f t="shared" si="7"/>
        <v>3.291048857807144E-2</v>
      </c>
      <c r="D54" s="401">
        <f t="shared" si="8"/>
        <v>0.64426038090124371</v>
      </c>
      <c r="E54" s="386">
        <f t="shared" si="4"/>
        <v>-3.6132743707967839E-2</v>
      </c>
      <c r="F54" s="401">
        <f t="shared" si="5"/>
        <v>-4.5989574479682223E-2</v>
      </c>
      <c r="G54" s="403">
        <f t="shared" si="9"/>
        <v>0.77188704518329254</v>
      </c>
      <c r="H54" s="403">
        <f t="shared" si="10"/>
        <v>0.22811295481670746</v>
      </c>
      <c r="I54" s="403"/>
      <c r="J54" s="375"/>
      <c r="L54" s="385">
        <v>-2.2999999999999998</v>
      </c>
      <c r="M54" s="401">
        <f t="shared" si="11"/>
        <v>6.0564497861292921E-11</v>
      </c>
      <c r="N54" s="386">
        <f t="shared" si="12"/>
        <v>1.7467171986196295E-5</v>
      </c>
      <c r="O54" s="401">
        <f t="shared" si="13"/>
        <v>3.291048857807144E-2</v>
      </c>
      <c r="P54" s="386">
        <f t="shared" si="14"/>
        <v>-3.509344309302121E-3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2.2404141443943537E-5</v>
      </c>
      <c r="C55" s="386">
        <f t="shared" si="7"/>
        <v>3.7358588382403302E-2</v>
      </c>
      <c r="D55" s="401">
        <f t="shared" si="8"/>
        <v>0.66015684478396297</v>
      </c>
      <c r="E55" s="386">
        <f t="shared" si="4"/>
        <v>-3.3388697699670705E-2</v>
      </c>
      <c r="F55" s="401">
        <f t="shared" si="5"/>
        <v>-4.2496966520148081E-2</v>
      </c>
      <c r="G55" s="403">
        <f t="shared" si="9"/>
        <v>0.79422463242950958</v>
      </c>
      <c r="H55" s="403">
        <f t="shared" si="10"/>
        <v>0.20577536757049042</v>
      </c>
      <c r="I55" s="403"/>
      <c r="J55" s="375"/>
      <c r="L55" s="385">
        <v>-2.2749999999999999</v>
      </c>
      <c r="M55" s="401">
        <f t="shared" si="11"/>
        <v>8.8295926126136237E-11</v>
      </c>
      <c r="N55" s="386">
        <f t="shared" si="12"/>
        <v>2.2404141443943537E-5</v>
      </c>
      <c r="O55" s="401">
        <f t="shared" si="13"/>
        <v>3.7358588382403302E-2</v>
      </c>
      <c r="P55" s="386">
        <f t="shared" si="14"/>
        <v>-3.9810824123384554E-3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2.8645999083087847E-5</v>
      </c>
      <c r="C56" s="386">
        <f t="shared" si="7"/>
        <v>4.2285534147510184E-2</v>
      </c>
      <c r="D56" s="401">
        <f t="shared" si="8"/>
        <v>0.67497709632990266</v>
      </c>
      <c r="E56" s="386">
        <f t="shared" si="4"/>
        <v>-3.0050614614092697E-2</v>
      </c>
      <c r="F56" s="401">
        <f t="shared" si="5"/>
        <v>-3.824827115606743E-2</v>
      </c>
      <c r="G56" s="403">
        <f t="shared" si="9"/>
        <v>0.81505541063528208</v>
      </c>
      <c r="H56" s="403">
        <f t="shared" si="10"/>
        <v>0.18494458936471792</v>
      </c>
      <c r="I56" s="403"/>
      <c r="J56" s="375"/>
      <c r="L56" s="385">
        <v>-2.25</v>
      </c>
      <c r="M56" s="401">
        <f t="shared" si="11"/>
        <v>1.2830958517895397E-10</v>
      </c>
      <c r="N56" s="386">
        <f t="shared" si="12"/>
        <v>2.8645999083087847E-5</v>
      </c>
      <c r="O56" s="401">
        <f t="shared" si="13"/>
        <v>4.2285534147510184E-2</v>
      </c>
      <c r="P56" s="386">
        <f t="shared" si="14"/>
        <v>-4.5028305588581995E-3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3.6511613785705777E-5</v>
      </c>
      <c r="C57" s="386">
        <f t="shared" si="7"/>
        <v>4.7724756948031244E-2</v>
      </c>
      <c r="D57" s="401">
        <f t="shared" si="8"/>
        <v>0.68864161120449507</v>
      </c>
      <c r="E57" s="386">
        <f t="shared" si="4"/>
        <v>-2.6076575421619903E-2</v>
      </c>
      <c r="F57" s="401">
        <f t="shared" si="5"/>
        <v>-3.3190134057358781E-2</v>
      </c>
      <c r="G57" s="403">
        <f t="shared" si="9"/>
        <v>0.83426607643549411</v>
      </c>
      <c r="H57" s="403">
        <f t="shared" si="10"/>
        <v>0.16573392356450589</v>
      </c>
      <c r="I57" s="403"/>
      <c r="J57" s="375"/>
      <c r="L57" s="385">
        <v>-2.2250000000000001</v>
      </c>
      <c r="M57" s="401">
        <f t="shared" si="11"/>
        <v>1.8585488703593001E-10</v>
      </c>
      <c r="N57" s="386">
        <f t="shared" si="12"/>
        <v>3.6511613785705777E-5</v>
      </c>
      <c r="O57" s="401">
        <f t="shared" si="13"/>
        <v>4.7724756948031244E-2</v>
      </c>
      <c r="P57" s="386">
        <f t="shared" si="14"/>
        <v>-5.0778524799727776E-3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4.6390701961829262E-5</v>
      </c>
      <c r="C58" s="386">
        <f t="shared" si="7"/>
        <v>5.3709566842684076E-2</v>
      </c>
      <c r="D58" s="401">
        <f t="shared" si="8"/>
        <v>0.70107656700694188</v>
      </c>
      <c r="E58" s="386">
        <f t="shared" ref="E58:E89" si="17">C58+$B$13*B58+$B$13*D58</f>
        <v>-2.1425400741470091E-2</v>
      </c>
      <c r="F58" s="401">
        <f t="shared" si="5"/>
        <v>-2.727014231525389E-2</v>
      </c>
      <c r="G58" s="403">
        <f t="shared" si="9"/>
        <v>0.8517515156825487</v>
      </c>
      <c r="H58" s="403">
        <f t="shared" si="10"/>
        <v>0.1482484843174513</v>
      </c>
      <c r="I58" s="403"/>
      <c r="J58" s="375"/>
      <c r="L58" s="385">
        <v>-2.2000000000000002</v>
      </c>
      <c r="M58" s="401">
        <f t="shared" si="11"/>
        <v>2.6834029442923679E-10</v>
      </c>
      <c r="N58" s="386">
        <f t="shared" si="12"/>
        <v>4.6390701961829262E-5</v>
      </c>
      <c r="O58" s="401">
        <f t="shared" si="13"/>
        <v>5.370956684268402E-2</v>
      </c>
      <c r="P58" s="386">
        <f t="shared" si="14"/>
        <v>-5.7093280909766737E-3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5.8757760906580359E-5</v>
      </c>
      <c r="C59" s="386">
        <f t="shared" si="7"/>
        <v>6.0272783735738467E-2</v>
      </c>
      <c r="D59" s="401">
        <f t="shared" si="8"/>
        <v>0.71221439600409608</v>
      </c>
      <c r="E59" s="386">
        <f t="shared" si="17"/>
        <v>-1.6057080706407025E-2</v>
      </c>
      <c r="F59" s="401">
        <f t="shared" si="5"/>
        <v>-2.0437371571944387E-2</v>
      </c>
      <c r="G59" s="403">
        <f t="shared" si="9"/>
        <v>0.86741557244298118</v>
      </c>
      <c r="H59" s="403">
        <f t="shared" si="10"/>
        <v>0.13258442755701882</v>
      </c>
      <c r="I59" s="403"/>
      <c r="J59" s="375"/>
      <c r="L59" s="385">
        <v>-2.1749999999999998</v>
      </c>
      <c r="M59" s="401">
        <f t="shared" si="11"/>
        <v>3.8618491737807403E-10</v>
      </c>
      <c r="N59" s="386">
        <f t="shared" si="12"/>
        <v>5.8757760906580359E-5</v>
      </c>
      <c r="O59" s="401">
        <f t="shared" si="13"/>
        <v>6.0272783735738467E-2</v>
      </c>
      <c r="P59" s="386">
        <f t="shared" si="14"/>
        <v>-6.4002999998116795E-3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7.4188309506562078E-5</v>
      </c>
      <c r="C60" s="386">
        <f t="shared" si="7"/>
        <v>6.7446335869832175E-2</v>
      </c>
      <c r="D60" s="401">
        <f t="shared" si="8"/>
        <v>0.7219942851724318</v>
      </c>
      <c r="E60" s="386">
        <f t="shared" si="17"/>
        <v>-9.9332317967140149E-3</v>
      </c>
      <c r="F60" s="401">
        <f t="shared" si="5"/>
        <v>-1.2642967476565854E-2</v>
      </c>
      <c r="G60" s="403">
        <f t="shared" si="9"/>
        <v>0.88117174427651757</v>
      </c>
      <c r="H60" s="403">
        <f t="shared" si="10"/>
        <v>0.11882825572348243</v>
      </c>
      <c r="I60" s="403"/>
      <c r="J60" s="375"/>
      <c r="L60" s="385">
        <v>-2.15</v>
      </c>
      <c r="M60" s="401">
        <f t="shared" si="11"/>
        <v>5.539909642138241E-10</v>
      </c>
      <c r="N60" s="386">
        <f t="shared" si="12"/>
        <v>7.4188309506562078E-5</v>
      </c>
      <c r="O60" s="401">
        <f t="shared" si="13"/>
        <v>6.7446335869832175E-2</v>
      </c>
      <c r="P60" s="386">
        <f t="shared" si="14"/>
        <v>-7.1536142394692968E-3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9.3377721161247429E-5</v>
      </c>
      <c r="C61" s="386">
        <f t="shared" si="7"/>
        <v>7.5260829353539893E-2</v>
      </c>
      <c r="D61" s="401">
        <f t="shared" si="8"/>
        <v>0.73036262108557937</v>
      </c>
      <c r="E61" s="386">
        <f t="shared" si="17"/>
        <v>-3.0175770066494523E-3</v>
      </c>
      <c r="F61" s="401">
        <f t="shared" si="5"/>
        <v>-3.8407568386476833E-3</v>
      </c>
      <c r="G61" s="403">
        <f t="shared" si="9"/>
        <v>0.89294380050733191</v>
      </c>
      <c r="H61" s="403">
        <f t="shared" si="10"/>
        <v>0.10705619949266809</v>
      </c>
      <c r="I61" s="403"/>
      <c r="J61" s="375"/>
      <c r="L61" s="385">
        <v>-2.125</v>
      </c>
      <c r="M61" s="401">
        <f t="shared" si="11"/>
        <v>7.9215212167582649E-10</v>
      </c>
      <c r="N61" s="386">
        <f t="shared" si="12"/>
        <v>9.3377721161247429E-5</v>
      </c>
      <c r="O61" s="401">
        <f t="shared" si="13"/>
        <v>7.5260829353539893E-2</v>
      </c>
      <c r="P61" s="386">
        <f t="shared" si="14"/>
        <v>-7.97185530420042E-3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1.1716294799019034E-4</v>
      </c>
      <c r="C62" s="386">
        <f t="shared" si="7"/>
        <v>8.3745093015277272E-2</v>
      </c>
      <c r="D62" s="401">
        <f t="shared" si="8"/>
        <v>0.73727337781351598</v>
      </c>
      <c r="E62" s="386">
        <f t="shared" si="17"/>
        <v>4.723555112676539E-3</v>
      </c>
      <c r="F62" s="401">
        <f t="shared" si="5"/>
        <v>6.0121171926232073E-3</v>
      </c>
      <c r="G62" s="403">
        <f t="shared" si="9"/>
        <v>0.90266632105624411</v>
      </c>
      <c r="H62" s="403">
        <f t="shared" si="10"/>
        <v>9.7333678943755886E-2</v>
      </c>
      <c r="I62" s="403"/>
      <c r="J62" s="375"/>
      <c r="L62" s="385">
        <v>-2.1</v>
      </c>
      <c r="M62" s="401">
        <f t="shared" si="11"/>
        <v>1.1290512413886233E-9</v>
      </c>
      <c r="N62" s="386">
        <f t="shared" si="12"/>
        <v>1.1716294799019034E-4</v>
      </c>
      <c r="O62" s="401">
        <f t="shared" si="13"/>
        <v>8.3745093015277272E-2</v>
      </c>
      <c r="P62" s="386">
        <f t="shared" si="14"/>
        <v>-8.8572756503797218E-3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1.4654744541808817E-4</v>
      </c>
      <c r="C63" s="386">
        <f t="shared" si="7"/>
        <v>9.292570374244985E-2</v>
      </c>
      <c r="D63" s="401">
        <f t="shared" si="8"/>
        <v>0.7426884465291228</v>
      </c>
      <c r="E63" s="386">
        <f t="shared" si="17"/>
        <v>1.3320717799563064E-2</v>
      </c>
      <c r="F63" s="401">
        <f t="shared" si="5"/>
        <v>1.6954542625301473E-2</v>
      </c>
      <c r="G63" s="403">
        <f t="shared" si="9"/>
        <v>0.91028515412371547</v>
      </c>
      <c r="H63" s="403">
        <f t="shared" si="10"/>
        <v>8.9714845876284532E-2</v>
      </c>
      <c r="I63" s="403"/>
      <c r="J63" s="375"/>
      <c r="L63" s="385">
        <v>-2.0750000000000002</v>
      </c>
      <c r="M63" s="401">
        <f t="shared" si="11"/>
        <v>1.6040517802906606E-9</v>
      </c>
      <c r="N63" s="386">
        <f t="shared" si="12"/>
        <v>1.4654744541808817E-4</v>
      </c>
      <c r="O63" s="401">
        <f t="shared" si="13"/>
        <v>9.2925703742449683E-2</v>
      </c>
      <c r="P63" s="386">
        <f t="shared" si="14"/>
        <v>-9.8117199058028702E-3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1.8272961074733418E-4</v>
      </c>
      <c r="C64" s="386">
        <f t="shared" si="7"/>
        <v>0.1028264982860923</v>
      </c>
      <c r="D64" s="401">
        <f t="shared" si="8"/>
        <v>0.74657790594389306</v>
      </c>
      <c r="E64" s="386">
        <f t="shared" si="17"/>
        <v>2.2800825857868315E-2</v>
      </c>
      <c r="F64" s="401">
        <f t="shared" si="5"/>
        <v>2.9020776486383081E-2</v>
      </c>
      <c r="G64" s="403">
        <f t="shared" si="9"/>
        <v>0.91575779159045523</v>
      </c>
      <c r="H64" s="403">
        <f t="shared" si="10"/>
        <v>8.4242208409544772E-2</v>
      </c>
      <c r="I64" s="403"/>
      <c r="J64" s="375"/>
      <c r="L64" s="385">
        <v>-2.0499999999999998</v>
      </c>
      <c r="M64" s="401">
        <f t="shared" si="11"/>
        <v>2.2715557768115957E-9</v>
      </c>
      <c r="N64" s="386">
        <f t="shared" si="12"/>
        <v>1.8272961074733418E-4</v>
      </c>
      <c r="O64" s="401">
        <f t="shared" si="13"/>
        <v>0.1028264982860923</v>
      </c>
      <c r="P64" s="386">
        <f t="shared" si="14"/>
        <v>-1.0836544114701786E-2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2.2713504685500929E-4</v>
      </c>
      <c r="C65" s="386">
        <f t="shared" si="7"/>
        <v>0.11346807826078587</v>
      </c>
      <c r="D65" s="401">
        <f t="shared" si="8"/>
        <v>0.74892023301918786</v>
      </c>
      <c r="E65" s="386">
        <f t="shared" si="17"/>
        <v>3.3186634618818919E-2</v>
      </c>
      <c r="F65" s="401">
        <f t="shared" si="5"/>
        <v>4.2239781647016569E-2</v>
      </c>
      <c r="G65" s="403">
        <f t="shared" si="9"/>
        <v>0.91905366143811762</v>
      </c>
      <c r="H65" s="403">
        <f t="shared" si="10"/>
        <v>8.0946338561882381E-2</v>
      </c>
      <c r="I65" s="403"/>
      <c r="J65" s="375"/>
      <c r="L65" s="385">
        <v>-2.0249999999999999</v>
      </c>
      <c r="M65" s="401">
        <f t="shared" si="11"/>
        <v>3.2064855770563838E-9</v>
      </c>
      <c r="N65" s="386">
        <f t="shared" si="12"/>
        <v>2.2713504685500929E-4</v>
      </c>
      <c r="O65" s="401">
        <f t="shared" si="13"/>
        <v>0.11346807826078587</v>
      </c>
      <c r="P65" s="386">
        <f t="shared" si="14"/>
        <v>-1.1932530428568257E-2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2.8145295110260093E-4</v>
      </c>
      <c r="C66" s="386">
        <f t="shared" si="7"/>
        <v>0.12486731572171605</v>
      </c>
      <c r="D66" s="401">
        <f t="shared" si="8"/>
        <v>0.74970245363103549</v>
      </c>
      <c r="E66" s="386">
        <f t="shared" si="17"/>
        <v>4.4496225472690193E-2</v>
      </c>
      <c r="F66" s="401">
        <f t="shared" si="5"/>
        <v>5.6634572009812915E-2</v>
      </c>
      <c r="G66" s="403">
        <f t="shared" si="9"/>
        <v>0.92015433679876502</v>
      </c>
      <c r="H66" s="403">
        <f t="shared" si="10"/>
        <v>7.9845663201234984E-2</v>
      </c>
      <c r="I66" s="403">
        <f>F26</f>
        <v>-1.6673356676628462E-2</v>
      </c>
      <c r="J66" s="375">
        <f>1-I66</f>
        <v>1.0166733566766284</v>
      </c>
      <c r="L66" s="385">
        <v>-2</v>
      </c>
      <c r="M66" s="401">
        <f t="shared" si="11"/>
        <v>4.5116631541830543E-9</v>
      </c>
      <c r="N66" s="386">
        <f t="shared" si="12"/>
        <v>2.8145295110260093E-4</v>
      </c>
      <c r="O66" s="401">
        <f t="shared" si="13"/>
        <v>0.12486731572171605</v>
      </c>
      <c r="P66" s="386">
        <f t="shared" si="14"/>
        <v>-1.3099797733817028E-2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3.4767690821191355E-4</v>
      </c>
      <c r="C67" s="386">
        <f t="shared" si="7"/>
        <v>0.13703686723076869</v>
      </c>
      <c r="D67" s="401">
        <f t="shared" si="8"/>
        <v>0.74892023301918786</v>
      </c>
      <c r="E67" s="386">
        <f t="shared" si="17"/>
        <v>5.6742505870524221E-2</v>
      </c>
      <c r="F67" s="401">
        <f t="shared" si="5"/>
        <v>7.2221576113546834E-2</v>
      </c>
      <c r="G67" s="403">
        <f t="shared" si="9"/>
        <v>0.91905366143811762</v>
      </c>
      <c r="H67" s="403">
        <f t="shared" si="10"/>
        <v>8.0946338561882381E-2</v>
      </c>
      <c r="I67" s="403">
        <f t="shared" ref="I67:I130" si="18">F27</f>
        <v>-1.8248963637708001E-2</v>
      </c>
      <c r="J67" s="375">
        <f t="shared" ref="J67:J130" si="19">1-I67</f>
        <v>1.0182489636377079</v>
      </c>
      <c r="L67" s="385">
        <v>-1.9749999999999999</v>
      </c>
      <c r="M67" s="401">
        <f t="shared" si="11"/>
        <v>6.327704193953565E-9</v>
      </c>
      <c r="N67" s="386">
        <f t="shared" si="12"/>
        <v>3.4767690821191355E-4</v>
      </c>
      <c r="O67" s="401">
        <f t="shared" si="13"/>
        <v>0.13703686723076869</v>
      </c>
      <c r="P67" s="386">
        <f t="shared" si="14"/>
        <v>-1.4337708785469156E-2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4.2815033249843371E-4</v>
      </c>
      <c r="C68" s="386">
        <f t="shared" si="7"/>
        <v>0.1499847047089779</v>
      </c>
      <c r="D68" s="401">
        <f t="shared" si="8"/>
        <v>0.74657790594389306</v>
      </c>
      <c r="E68" s="386">
        <f t="shared" si="17"/>
        <v>6.9932732075104531E-2</v>
      </c>
      <c r="F68" s="401">
        <f t="shared" si="5"/>
        <v>8.9010029692997386E-2</v>
      </c>
      <c r="G68" s="403">
        <f t="shared" si="9"/>
        <v>0.91575779159045523</v>
      </c>
      <c r="H68" s="403">
        <f t="shared" si="10"/>
        <v>8.4242208409544772E-2</v>
      </c>
      <c r="I68" s="403">
        <f t="shared" si="18"/>
        <v>-1.9912590294111909E-2</v>
      </c>
      <c r="J68" s="375">
        <f t="shared" si="19"/>
        <v>1.019912590294112</v>
      </c>
      <c r="L68" s="385">
        <v>-1.95</v>
      </c>
      <c r="M68" s="401">
        <f t="shared" si="11"/>
        <v>8.8462340785966376E-9</v>
      </c>
      <c r="N68" s="386">
        <f t="shared" si="12"/>
        <v>4.2815033249843371E-4</v>
      </c>
      <c r="O68" s="401">
        <f t="shared" si="13"/>
        <v>0.1499847047089779</v>
      </c>
      <c r="P68" s="386">
        <f t="shared" si="14"/>
        <v>-1.564477449072247E-2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5.2561675769047245E-4</v>
      </c>
      <c r="C69" s="386">
        <f t="shared" si="7"/>
        <v>0.16371367159379063</v>
      </c>
      <c r="D69" s="401">
        <f t="shared" si="8"/>
        <v>0.7426884465291228</v>
      </c>
      <c r="E69" s="386">
        <f t="shared" si="17"/>
        <v>8.4068063160687864E-2</v>
      </c>
      <c r="F69" s="401">
        <f t="shared" si="5"/>
        <v>0.10700140801204958</v>
      </c>
      <c r="G69" s="403">
        <f t="shared" si="9"/>
        <v>0.91028515412371536</v>
      </c>
      <c r="H69" s="403">
        <f t="shared" si="10"/>
        <v>8.9714845876284643E-2</v>
      </c>
      <c r="I69" s="403">
        <f t="shared" si="18"/>
        <v>-2.1661132563121292E-2</v>
      </c>
      <c r="J69" s="375">
        <f t="shared" si="19"/>
        <v>1.0216611325631213</v>
      </c>
      <c r="L69" s="385">
        <v>-1.925</v>
      </c>
      <c r="M69" s="401">
        <f t="shared" si="11"/>
        <v>1.2327474485651635E-8</v>
      </c>
      <c r="N69" s="386">
        <f t="shared" si="12"/>
        <v>5.2561675769047245E-4</v>
      </c>
      <c r="O69" s="401">
        <f t="shared" si="13"/>
        <v>0.16371367159379063</v>
      </c>
      <c r="P69" s="386">
        <f t="shared" si="14"/>
        <v>-1.7018556057163722E-2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6.4327510990408454E-4</v>
      </c>
      <c r="C70" s="386">
        <f t="shared" si="7"/>
        <v>0.1782210728607046</v>
      </c>
      <c r="D70" s="401">
        <f t="shared" si="8"/>
        <v>0.73727337781351598</v>
      </c>
      <c r="E70" s="386">
        <f t="shared" si="17"/>
        <v>9.9143154804242961E-2</v>
      </c>
      <c r="F70" s="401">
        <f t="shared" si="5"/>
        <v>0.12618890884322587</v>
      </c>
      <c r="G70" s="403">
        <f t="shared" si="9"/>
        <v>0.90266632105624389</v>
      </c>
      <c r="H70" s="403">
        <f t="shared" si="10"/>
        <v>9.7333678943756108E-2</v>
      </c>
      <c r="I70" s="403">
        <f t="shared" si="18"/>
        <v>-2.3490151321125356E-2</v>
      </c>
      <c r="J70" s="375">
        <f t="shared" si="19"/>
        <v>1.0234901513211254</v>
      </c>
      <c r="L70" s="385">
        <v>-1.9</v>
      </c>
      <c r="M70" s="401">
        <f t="shared" si="11"/>
        <v>1.7123553852638196E-8</v>
      </c>
      <c r="N70" s="386">
        <f t="shared" si="12"/>
        <v>6.4327510990408454E-4</v>
      </c>
      <c r="O70" s="401">
        <f t="shared" si="13"/>
        <v>0.1782210728607046</v>
      </c>
      <c r="P70" s="386">
        <f t="shared" si="14"/>
        <v>-1.8455565787471696E-2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7.8484001960038574E-4</v>
      </c>
      <c r="C71" s="386">
        <f t="shared" si="7"/>
        <v>0.1934983073186754</v>
      </c>
      <c r="D71" s="401">
        <f t="shared" si="8"/>
        <v>0.73036262108557937</v>
      </c>
      <c r="E71" s="386">
        <f t="shared" si="17"/>
        <v>0.11514580126340739</v>
      </c>
      <c r="F71" s="401">
        <f t="shared" si="5"/>
        <v>0.14655699677903006</v>
      </c>
      <c r="G71" s="403">
        <f t="shared" si="9"/>
        <v>0.89294380050733191</v>
      </c>
      <c r="H71" s="403">
        <f t="shared" si="10"/>
        <v>0.10705619949266809</v>
      </c>
      <c r="I71" s="403">
        <f t="shared" si="18"/>
        <v>-2.5393745489081673E-2</v>
      </c>
      <c r="J71" s="375">
        <f t="shared" si="19"/>
        <v>1.0253937454890816</v>
      </c>
      <c r="L71" s="385">
        <v>-1.875</v>
      </c>
      <c r="M71" s="401">
        <f t="shared" si="11"/>
        <v>2.3709287255702094E-8</v>
      </c>
      <c r="N71" s="386">
        <f t="shared" si="12"/>
        <v>7.8484001960038574E-4</v>
      </c>
      <c r="O71" s="401">
        <f t="shared" si="13"/>
        <v>0.1934983073186754</v>
      </c>
      <c r="P71" s="386">
        <f t="shared" si="14"/>
        <v>-1.9951167366154168E-2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9.54607130169427E-4</v>
      </c>
      <c r="C72" s="386">
        <f t="shared" si="7"/>
        <v>0.20953055024140194</v>
      </c>
      <c r="D72" s="401">
        <f t="shared" si="8"/>
        <v>0.72199428517243169</v>
      </c>
      <c r="E72" s="386">
        <f t="shared" si="17"/>
        <v>0.13205663358966899</v>
      </c>
      <c r="F72" s="401">
        <f t="shared" si="5"/>
        <v>0.16808101911920253</v>
      </c>
      <c r="G72" s="403">
        <f t="shared" si="9"/>
        <v>0.88117174427651757</v>
      </c>
      <c r="H72" s="403">
        <f t="shared" si="10"/>
        <v>0.11882825572348243</v>
      </c>
      <c r="I72" s="403">
        <f t="shared" si="18"/>
        <v>-2.7364425625306089E-2</v>
      </c>
      <c r="J72" s="375">
        <f t="shared" si="19"/>
        <v>1.0273644256253061</v>
      </c>
      <c r="L72" s="385">
        <v>-1.8499999999999999</v>
      </c>
      <c r="M72" s="401">
        <f t="shared" si="11"/>
        <v>3.2722660636697043E-8</v>
      </c>
      <c r="N72" s="386">
        <f t="shared" si="12"/>
        <v>9.54607130169427E-4</v>
      </c>
      <c r="O72" s="401">
        <f t="shared" si="13"/>
        <v>0.20953055024140194</v>
      </c>
      <c r="P72" s="386">
        <f t="shared" si="14"/>
        <v>-2.149947654487986E-2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1.1575232430972027E-3</v>
      </c>
      <c r="C73" s="386">
        <f t="shared" si="7"/>
        <v>0.22629649385209394</v>
      </c>
      <c r="D73" s="401">
        <f t="shared" si="8"/>
        <v>0.71221439600409608</v>
      </c>
      <c r="E73" s="386">
        <f t="shared" si="17"/>
        <v>0.14984888157701948</v>
      </c>
      <c r="F73" s="401">
        <f t="shared" si="5"/>
        <v>0.19072690288016345</v>
      </c>
      <c r="G73" s="403">
        <f t="shared" si="9"/>
        <v>0.86741557244298106</v>
      </c>
      <c r="H73" s="403">
        <f t="shared" si="10"/>
        <v>0.13258442755701894</v>
      </c>
      <c r="I73" s="403">
        <f t="shared" si="18"/>
        <v>-2.9392989255066497E-2</v>
      </c>
      <c r="J73" s="375">
        <f t="shared" si="19"/>
        <v>1.0293929892550664</v>
      </c>
      <c r="L73" s="385">
        <v>-1.825</v>
      </c>
      <c r="M73" s="401">
        <f t="shared" si="11"/>
        <v>4.5017872485342281E-8</v>
      </c>
      <c r="N73" s="386">
        <f t="shared" si="12"/>
        <v>1.1575232430972027E-3</v>
      </c>
      <c r="O73" s="401">
        <f t="shared" si="13"/>
        <v>0.22629649385209394</v>
      </c>
      <c r="P73" s="386">
        <f t="shared" si="14"/>
        <v>-2.3093263192369262E-2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1.3992610018491169E-3</v>
      </c>
      <c r="C74" s="386">
        <f t="shared" si="7"/>
        <v>0.24376815244365124</v>
      </c>
      <c r="D74" s="401">
        <f t="shared" si="8"/>
        <v>0.70107656700694188</v>
      </c>
      <c r="E74" s="386">
        <f t="shared" si="17"/>
        <v>0.16848820620060426</v>
      </c>
      <c r="F74" s="401">
        <f t="shared" si="5"/>
        <v>0.21445094152376906</v>
      </c>
      <c r="G74" s="403">
        <f t="shared" si="9"/>
        <v>0.8517515156825487</v>
      </c>
      <c r="H74" s="403">
        <f t="shared" si="10"/>
        <v>0.1482484843174513</v>
      </c>
      <c r="I74" s="403">
        <f t="shared" si="18"/>
        <v>-3.1468399241635289E-2</v>
      </c>
      <c r="J74" s="375">
        <f t="shared" si="19"/>
        <v>1.0314683992416354</v>
      </c>
      <c r="L74" s="385">
        <v>-1.7999999999999998</v>
      </c>
      <c r="M74" s="401">
        <f t="shared" si="11"/>
        <v>6.1734555356629528E-8</v>
      </c>
      <c r="N74" s="386">
        <f t="shared" si="12"/>
        <v>1.3992610018491169E-3</v>
      </c>
      <c r="O74" s="401">
        <f t="shared" si="13"/>
        <v>0.24376815244365124</v>
      </c>
      <c r="P74" s="386">
        <f t="shared" si="14"/>
        <v>-2.4723855733876206E-2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1.68629765849726E-3</v>
      </c>
      <c r="C75" s="386">
        <f t="shared" si="7"/>
        <v>0.26191073800155146</v>
      </c>
      <c r="D75" s="401">
        <f t="shared" si="8"/>
        <v>0.68864161120449507</v>
      </c>
      <c r="E75" s="386">
        <f t="shared" si="17"/>
        <v>0.18793260836741582</v>
      </c>
      <c r="F75" s="401">
        <f t="shared" si="5"/>
        <v>0.23919967881565318</v>
      </c>
      <c r="G75" s="403">
        <f t="shared" si="9"/>
        <v>0.83426607643549411</v>
      </c>
      <c r="H75" s="403">
        <f t="shared" si="10"/>
        <v>0.16573392356450589</v>
      </c>
      <c r="I75" s="403">
        <f t="shared" si="18"/>
        <v>-3.3577666580070664E-2</v>
      </c>
      <c r="J75" s="375">
        <f t="shared" si="19"/>
        <v>1.0335776665800707</v>
      </c>
      <c r="L75" s="385">
        <v>-1.7749999999999999</v>
      </c>
      <c r="M75" s="401">
        <f t="shared" si="11"/>
        <v>8.4387759058390799E-8</v>
      </c>
      <c r="N75" s="386">
        <f t="shared" si="12"/>
        <v>1.68629765849726E-3</v>
      </c>
      <c r="O75" s="401">
        <f t="shared" si="13"/>
        <v>0.26191073800155146</v>
      </c>
      <c r="P75" s="386">
        <f t="shared" si="14"/>
        <v>-2.638104906548536E-2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2.0259972892539002E-3</v>
      </c>
      <c r="C76" s="386">
        <f t="shared" si="7"/>
        <v>0.2806826111214421</v>
      </c>
      <c r="D76" s="401">
        <f t="shared" si="8"/>
        <v>0.67497709632990266</v>
      </c>
      <c r="E76" s="386">
        <f t="shared" si="17"/>
        <v>0.2081324186991787</v>
      </c>
      <c r="F76" s="401">
        <f t="shared" si="5"/>
        <v>0.26490989582093444</v>
      </c>
      <c r="G76" s="403">
        <f t="shared" si="9"/>
        <v>0.81505541063528208</v>
      </c>
      <c r="H76" s="403">
        <f t="shared" si="10"/>
        <v>0.18494458936471792</v>
      </c>
      <c r="I76" s="403">
        <f t="shared" si="18"/>
        <v>-3.5705739074873108E-2</v>
      </c>
      <c r="J76" s="375">
        <f t="shared" si="19"/>
        <v>1.0357057390748732</v>
      </c>
      <c r="L76" s="385">
        <v>-1.75</v>
      </c>
      <c r="M76" s="401">
        <f t="shared" si="11"/>
        <v>1.149844592318594E-7</v>
      </c>
      <c r="N76" s="386">
        <f t="shared" si="12"/>
        <v>2.0259972892539002E-3</v>
      </c>
      <c r="O76" s="401">
        <f t="shared" si="13"/>
        <v>0.2806826111214421</v>
      </c>
      <c r="P76" s="386">
        <f t="shared" si="14"/>
        <v>-2.8053017091209172E-2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2.426695628664266E-3</v>
      </c>
      <c r="C77" s="386">
        <f t="shared" si="7"/>
        <v>0.30003531080135526</v>
      </c>
      <c r="D77" s="401">
        <f t="shared" si="8"/>
        <v>0.66015684478396275</v>
      </c>
      <c r="E77" s="386">
        <f t="shared" si="17"/>
        <v>0.22903037181978775</v>
      </c>
      <c r="F77" s="401">
        <f t="shared" si="5"/>
        <v>0.29150870545689411</v>
      </c>
      <c r="G77" s="403">
        <f t="shared" si="9"/>
        <v>0.79422463242950958</v>
      </c>
      <c r="H77" s="403">
        <f t="shared" si="10"/>
        <v>0.20577536757049042</v>
      </c>
      <c r="I77" s="403">
        <f t="shared" si="18"/>
        <v>-3.783539744752952E-2</v>
      </c>
      <c r="J77" s="375">
        <f t="shared" si="19"/>
        <v>1.0378353974475296</v>
      </c>
      <c r="L77" s="385">
        <v>-1.7249999999999999</v>
      </c>
      <c r="M77" s="401">
        <f t="shared" si="11"/>
        <v>1.5617381382559969E-7</v>
      </c>
      <c r="N77" s="386">
        <f t="shared" si="12"/>
        <v>2.426695628664266E-3</v>
      </c>
      <c r="O77" s="401">
        <f t="shared" si="13"/>
        <v>0.30003531080135526</v>
      </c>
      <c r="P77" s="386">
        <f t="shared" si="14"/>
        <v>-2.9726231097542702E-2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2.8977864793334751E-3</v>
      </c>
      <c r="C78" s="386">
        <f t="shared" si="7"/>
        <v>0.3199136653685391</v>
      </c>
      <c r="D78" s="401">
        <f t="shared" si="8"/>
        <v>0.64426038090124349</v>
      </c>
      <c r="E78" s="386">
        <f t="shared" si="17"/>
        <v>0.25056176725518658</v>
      </c>
      <c r="F78" s="401">
        <f t="shared" si="5"/>
        <v>0.31891375728553251</v>
      </c>
      <c r="G78" s="403">
        <f t="shared" si="9"/>
        <v>0.77188704518329232</v>
      </c>
      <c r="H78" s="403">
        <f t="shared" si="10"/>
        <v>0.22811295481670768</v>
      </c>
      <c r="I78" s="403">
        <f t="shared" si="18"/>
        <v>-3.9947160511113709E-2</v>
      </c>
      <c r="J78" s="375">
        <f t="shared" si="19"/>
        <v>1.0399471605111137</v>
      </c>
      <c r="L78" s="385">
        <v>-1.7</v>
      </c>
      <c r="M78" s="401">
        <f t="shared" si="11"/>
        <v>2.1144016820739964E-7</v>
      </c>
      <c r="N78" s="386">
        <f t="shared" si="12"/>
        <v>2.8977864793334751E-3</v>
      </c>
      <c r="O78" s="401">
        <f t="shared" si="13"/>
        <v>0.3199136653685391</v>
      </c>
      <c r="P78" s="386">
        <f t="shared" si="14"/>
        <v>-3.1385385251755403E-2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3.449808427686607E-3</v>
      </c>
      <c r="C79" s="386">
        <f t="shared" si="7"/>
        <v>0.3402559854061491</v>
      </c>
      <c r="D79" s="401">
        <f t="shared" si="8"/>
        <v>0.62737232870322013</v>
      </c>
      <c r="E79" s="386">
        <f t="shared" si="17"/>
        <v>0.27265471760630622</v>
      </c>
      <c r="F79" s="401">
        <f t="shared" si="5"/>
        <v>0.34703355338683667</v>
      </c>
      <c r="G79" s="403">
        <f t="shared" si="9"/>
        <v>0.74816330303667256</v>
      </c>
      <c r="H79" s="403">
        <f t="shared" si="10"/>
        <v>0.25183669696332744</v>
      </c>
      <c r="I79" s="403">
        <f t="shared" si="18"/>
        <v>-4.2019201147298055E-2</v>
      </c>
      <c r="J79" s="375">
        <f t="shared" si="19"/>
        <v>1.042019201147298</v>
      </c>
      <c r="L79" s="385">
        <v>-1.6749999999999998</v>
      </c>
      <c r="M79" s="401">
        <f t="shared" si="11"/>
        <v>2.8534997764673165E-7</v>
      </c>
      <c r="N79" s="386">
        <f t="shared" si="12"/>
        <v>3.449808427686607E-3</v>
      </c>
      <c r="O79" s="401">
        <f t="shared" si="13"/>
        <v>0.3402559854061491</v>
      </c>
      <c r="P79" s="386">
        <f t="shared" si="14"/>
        <v>-3.3013330587340552E-2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4.094530360346571E-3</v>
      </c>
      <c r="C80" s="386">
        <f t="shared" si="7"/>
        <v>0.36099433811156051</v>
      </c>
      <c r="D80" s="401">
        <f t="shared" si="8"/>
        <v>0.60958176410410525</v>
      </c>
      <c r="E80" s="386">
        <f t="shared" si="17"/>
        <v>0.29523048316317635</v>
      </c>
      <c r="F80" s="401">
        <f t="shared" si="5"/>
        <v>0.37576787425393909</v>
      </c>
      <c r="G80" s="403">
        <f t="shared" si="9"/>
        <v>0.72318050836708403</v>
      </c>
      <c r="H80" s="403">
        <f t="shared" si="10"/>
        <v>0.27681949163291597</v>
      </c>
      <c r="I80" s="403">
        <f t="shared" si="18"/>
        <v>-4.402727492623662E-2</v>
      </c>
      <c r="J80" s="375">
        <f t="shared" si="19"/>
        <v>1.0440272749262367</v>
      </c>
      <c r="L80" s="385">
        <v>-1.65</v>
      </c>
      <c r="M80" s="401">
        <f t="shared" si="11"/>
        <v>3.8386643369525686E-7</v>
      </c>
      <c r="N80" s="386">
        <f t="shared" si="12"/>
        <v>4.094530360346571E-3</v>
      </c>
      <c r="O80" s="401">
        <f t="shared" si="13"/>
        <v>0.36099433811156051</v>
      </c>
      <c r="P80" s="386">
        <f t="shared" si="14"/>
        <v>-3.4591018922620363E-2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4.8450340352195198E-3</v>
      </c>
      <c r="C81" s="386">
        <f t="shared" si="7"/>
        <v>0.38205490108379803</v>
      </c>
      <c r="D81" s="401">
        <f t="shared" si="8"/>
        <v>0.59098152636905754</v>
      </c>
      <c r="E81" s="386">
        <f t="shared" si="17"/>
        <v>0.31820389063045013</v>
      </c>
      <c r="F81" s="401">
        <f t="shared" si="5"/>
        <v>0.40500831174485935</v>
      </c>
      <c r="G81" s="403">
        <f t="shared" si="9"/>
        <v>0.6970712516536135</v>
      </c>
      <c r="H81" s="403">
        <f t="shared" si="10"/>
        <v>0.3029287483463865</v>
      </c>
      <c r="I81" s="403">
        <f t="shared" si="18"/>
        <v>-4.5944663320677606E-2</v>
      </c>
      <c r="J81" s="375">
        <f t="shared" si="19"/>
        <v>1.0459446633206777</v>
      </c>
      <c r="L81" s="385">
        <v>-1.625</v>
      </c>
      <c r="M81" s="401">
        <f t="shared" si="11"/>
        <v>5.147487317502808E-7</v>
      </c>
      <c r="N81" s="386">
        <f t="shared" si="12"/>
        <v>4.8450340352195198E-3</v>
      </c>
      <c r="O81" s="401">
        <f t="shared" si="13"/>
        <v>0.38205490108379803</v>
      </c>
      <c r="P81" s="386">
        <f t="shared" si="14"/>
        <v>-3.6097458245636399E-2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5.7157917222956378E-3</v>
      </c>
      <c r="C82" s="386">
        <f t="shared" si="7"/>
        <v>0.40335839214090391</v>
      </c>
      <c r="D82" s="401">
        <f t="shared" si="8"/>
        <v>0.57166749447810816</v>
      </c>
      <c r="E82" s="386">
        <f t="shared" si="17"/>
        <v>0.34148383217205003</v>
      </c>
      <c r="F82" s="401">
        <f t="shared" si="5"/>
        <v>0.43463890426401985</v>
      </c>
      <c r="G82" s="403">
        <f t="shared" si="9"/>
        <v>0.66997260141347581</v>
      </c>
      <c r="H82" s="403">
        <f t="shared" si="10"/>
        <v>0.33002739858652419</v>
      </c>
      <c r="I82" s="403">
        <f t="shared" si="18"/>
        <v>-4.7742133579978363E-2</v>
      </c>
      <c r="J82" s="375">
        <f t="shared" si="19"/>
        <v>1.0477421335799784</v>
      </c>
      <c r="L82" s="385">
        <v>-1.5999999999999999</v>
      </c>
      <c r="M82" s="401">
        <f t="shared" si="11"/>
        <v>6.8805667763349732E-7</v>
      </c>
      <c r="N82" s="386">
        <f t="shared" si="12"/>
        <v>5.7157917222956378E-3</v>
      </c>
      <c r="O82" s="401">
        <f t="shared" si="13"/>
        <v>0.40335839214090391</v>
      </c>
      <c r="P82" s="386">
        <f t="shared" si="14"/>
        <v>-3.7509681188266648E-2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6.7227366984518588E-3</v>
      </c>
      <c r="C83" s="386">
        <f t="shared" si="7"/>
        <v>0.42482057044652799</v>
      </c>
      <c r="D83" s="401">
        <f t="shared" si="8"/>
        <v>0.55173783489134487</v>
      </c>
      <c r="E83" s="386">
        <f t="shared" si="17"/>
        <v>0.36497383959557683</v>
      </c>
      <c r="F83" s="401">
        <f t="shared" si="5"/>
        <v>0.46453686758127422</v>
      </c>
      <c r="G83" s="403">
        <f t="shared" si="9"/>
        <v>0.64202505303990265</v>
      </c>
      <c r="H83" s="403">
        <f t="shared" si="10"/>
        <v>0.35797494696009735</v>
      </c>
      <c r="I83" s="403">
        <f t="shared" si="18"/>
        <v>-4.9387917443710308E-2</v>
      </c>
      <c r="J83" s="375">
        <f t="shared" si="19"/>
        <v>1.0493879174437104</v>
      </c>
      <c r="L83" s="385">
        <v>-1.575</v>
      </c>
      <c r="M83" s="401">
        <f t="shared" si="11"/>
        <v>9.1678580294018985E-7</v>
      </c>
      <c r="N83" s="386">
        <f t="shared" si="12"/>
        <v>6.7227366984518588E-3</v>
      </c>
      <c r="O83" s="401">
        <f t="shared" si="13"/>
        <v>0.42482057044652799</v>
      </c>
      <c r="P83" s="386">
        <f t="shared" si="14"/>
        <v>-3.8802728302090375E-2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7.8833241660518083E-3</v>
      </c>
      <c r="C84" s="386">
        <f t="shared" si="7"/>
        <v>0.44635280301378594</v>
      </c>
      <c r="D84" s="401">
        <f t="shared" si="8"/>
        <v>0.5312922280086082</v>
      </c>
      <c r="E84" s="386">
        <f t="shared" si="17"/>
        <v>0.3885727272233836</v>
      </c>
      <c r="F84" s="401">
        <f t="shared" si="5"/>
        <v>0.49457341307497676</v>
      </c>
      <c r="G84" s="403">
        <f t="shared" si="9"/>
        <v>0.61337144646895425</v>
      </c>
      <c r="H84" s="403">
        <f t="shared" si="10"/>
        <v>0.38662855353104575</v>
      </c>
      <c r="I84" s="403">
        <f t="shared" si="18"/>
        <v>-5.0847710983054156E-2</v>
      </c>
      <c r="J84" s="375">
        <f t="shared" si="19"/>
        <v>1.0508477109830541</v>
      </c>
      <c r="L84" s="385">
        <v>-1.5499999999999998</v>
      </c>
      <c r="M84" s="401">
        <f t="shared" si="11"/>
        <v>1.2176634288096899E-6</v>
      </c>
      <c r="N84" s="386">
        <f t="shared" si="12"/>
        <v>7.8833241660518083E-3</v>
      </c>
      <c r="O84" s="401">
        <f t="shared" si="13"/>
        <v>0.44635280301378594</v>
      </c>
      <c r="P84" s="386">
        <f t="shared" si="14"/>
        <v>-3.9949647933776943E-2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9.2165799754955757E-3</v>
      </c>
      <c r="C85" s="386">
        <f t="shared" si="7"/>
        <v>0.46786268958504312</v>
      </c>
      <c r="D85" s="401">
        <f t="shared" si="8"/>
        <v>0.51043108133661119</v>
      </c>
      <c r="E85" s="386">
        <f t="shared" si="17"/>
        <v>0.41217529587103352</v>
      </c>
      <c r="F85" s="401">
        <f t="shared" si="5"/>
        <v>0.52461464375222377</v>
      </c>
      <c r="G85" s="403">
        <f t="shared" si="9"/>
        <v>0.58415586359448546</v>
      </c>
      <c r="H85" s="403">
        <f t="shared" si="10"/>
        <v>0.41584413640551454</v>
      </c>
      <c r="I85" s="403">
        <f t="shared" si="18"/>
        <v>-5.2084697954544922E-2</v>
      </c>
      <c r="J85" s="375">
        <f t="shared" si="19"/>
        <v>1.0520846979545448</v>
      </c>
      <c r="L85" s="385">
        <v>-1.5249999999999999</v>
      </c>
      <c r="M85" s="401">
        <f t="shared" si="11"/>
        <v>1.6121423000448054E-6</v>
      </c>
      <c r="N85" s="386">
        <f t="shared" si="12"/>
        <v>9.2165799754955757E-3</v>
      </c>
      <c r="O85" s="401">
        <f t="shared" si="13"/>
        <v>0.46786268958504312</v>
      </c>
      <c r="P85" s="386">
        <f t="shared" si="14"/>
        <v>-4.0921514573480616E-2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1.0743134376299535E-2</v>
      </c>
      <c r="C86" s="386">
        <f t="shared" si="7"/>
        <v>0.48925473798545599</v>
      </c>
      <c r="D86" s="401">
        <f t="shared" si="8"/>
        <v>0.48925473798545599</v>
      </c>
      <c r="E86" s="386">
        <f t="shared" si="17"/>
        <v>0.43567308940443211</v>
      </c>
      <c r="F86" s="401">
        <f t="shared" si="5"/>
        <v>0.55452251719096657</v>
      </c>
      <c r="G86" s="403">
        <f t="shared" si="9"/>
        <v>0.55452251719096657</v>
      </c>
      <c r="H86" s="403">
        <f t="shared" si="10"/>
        <v>0.44547748280903343</v>
      </c>
      <c r="I86" s="403">
        <f t="shared" si="18"/>
        <v>-5.3059599126845471E-2</v>
      </c>
      <c r="J86" s="375">
        <f t="shared" si="19"/>
        <v>1.0530595991268454</v>
      </c>
      <c r="L86" s="385">
        <v>-1.5</v>
      </c>
      <c r="M86" s="401">
        <f t="shared" si="11"/>
        <v>2.1276356030885957E-6</v>
      </c>
      <c r="N86" s="386">
        <f t="shared" si="12"/>
        <v>1.0743134376299535E-2</v>
      </c>
      <c r="O86" s="401">
        <f t="shared" si="13"/>
        <v>0.48925473798545599</v>
      </c>
      <c r="P86" s="386">
        <f t="shared" si="14"/>
        <v>-4.1687467609530029E-2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1.2485237909345248E-2</v>
      </c>
      <c r="C87" s="386">
        <f t="shared" si="7"/>
        <v>0.51043108133661141</v>
      </c>
      <c r="D87" s="401">
        <f t="shared" si="8"/>
        <v>0.4678626895850429</v>
      </c>
      <c r="E87" s="386">
        <f t="shared" si="17"/>
        <v>0.45895519459722595</v>
      </c>
      <c r="F87" s="401">
        <f t="shared" si="5"/>
        <v>0.58415586359448568</v>
      </c>
      <c r="G87" s="403">
        <f t="shared" si="9"/>
        <v>0.52461464375222311</v>
      </c>
      <c r="H87" s="403">
        <f t="shared" si="10"/>
        <v>0.47538535624777689</v>
      </c>
      <c r="I87" s="403">
        <f t="shared" si="18"/>
        <v>-5.3730750087796916E-2</v>
      </c>
      <c r="J87" s="375">
        <f t="shared" si="19"/>
        <v>1.0537307500877968</v>
      </c>
      <c r="L87" s="385">
        <v>-1.4749999999999999</v>
      </c>
      <c r="M87" s="401">
        <f t="shared" si="11"/>
        <v>2.7990454931625663E-6</v>
      </c>
      <c r="N87" s="386">
        <f t="shared" si="12"/>
        <v>1.2485237909345248E-2</v>
      </c>
      <c r="O87" s="401">
        <f t="shared" si="13"/>
        <v>0.51043108133661141</v>
      </c>
      <c r="P87" s="386">
        <f t="shared" si="14"/>
        <v>-4.2214772459287439E-2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1.4466756494278532E-2</v>
      </c>
      <c r="C88" s="386">
        <f t="shared" si="7"/>
        <v>0.53129222800860842</v>
      </c>
      <c r="D88" s="401">
        <f t="shared" si="8"/>
        <v>0.44635280301378577</v>
      </c>
      <c r="E88" s="386">
        <f t="shared" si="17"/>
        <v>0.48190907447598957</v>
      </c>
      <c r="F88" s="401">
        <f t="shared" si="5"/>
        <v>0.61337144646895458</v>
      </c>
      <c r="G88" s="403">
        <f t="shared" si="9"/>
        <v>0.49457341307497626</v>
      </c>
      <c r="H88" s="403">
        <f t="shared" si="10"/>
        <v>0.50542658692502374</v>
      </c>
      <c r="I88" s="403">
        <f t="shared" si="18"/>
        <v>-5.4054210045661751E-2</v>
      </c>
      <c r="J88" s="375">
        <f t="shared" si="19"/>
        <v>1.0540542100456618</v>
      </c>
      <c r="L88" s="385">
        <v>-1.45</v>
      </c>
      <c r="M88" s="401">
        <f t="shared" si="11"/>
        <v>3.6706467846370217E-6</v>
      </c>
      <c r="N88" s="386">
        <f t="shared" si="12"/>
        <v>1.4466756494278532E-2</v>
      </c>
      <c r="O88" s="401">
        <f t="shared" si="13"/>
        <v>0.53129222800860842</v>
      </c>
      <c r="P88" s="386">
        <f t="shared" si="14"/>
        <v>-4.2468906051292783E-2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1.6713142770041933E-2</v>
      </c>
      <c r="C89" s="386">
        <f t="shared" si="7"/>
        <v>0.55173783489134498</v>
      </c>
      <c r="D89" s="401">
        <f t="shared" si="8"/>
        <v>0.42482057044652777</v>
      </c>
      <c r="E89" s="386">
        <f t="shared" si="17"/>
        <v>0.50442142503044896</v>
      </c>
      <c r="F89" s="401">
        <f t="shared" si="5"/>
        <v>0.64202505303990309</v>
      </c>
      <c r="G89" s="403">
        <f t="shared" si="9"/>
        <v>0.46453686758127394</v>
      </c>
      <c r="H89" s="403">
        <f t="shared" si="10"/>
        <v>0.53546313241872601</v>
      </c>
      <c r="I89" s="403">
        <f t="shared" si="18"/>
        <v>-5.3983904094270972E-2</v>
      </c>
      <c r="J89" s="375">
        <f t="shared" si="19"/>
        <v>1.0539839040942709</v>
      </c>
      <c r="L89" s="385">
        <v>-1.4249999999999998</v>
      </c>
      <c r="M89" s="401">
        <f t="shared" si="11"/>
        <v>4.7983982964239225E-6</v>
      </c>
      <c r="N89" s="386">
        <f t="shared" si="12"/>
        <v>1.6713142770041933E-2</v>
      </c>
      <c r="O89" s="401">
        <f t="shared" si="13"/>
        <v>0.55173783489134498</v>
      </c>
      <c r="P89" s="386">
        <f t="shared" si="14"/>
        <v>-4.2413668599076949E-2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1.9251380821959152E-2</v>
      </c>
      <c r="C90" s="386">
        <f t="shared" si="7"/>
        <v>0.57166749447810827</v>
      </c>
      <c r="D90" s="401">
        <f t="shared" si="8"/>
        <v>0.40335839214090369</v>
      </c>
      <c r="E90" s="386">
        <f t="shared" ref="E90:E121" si="20">C90+$B$13*B90+$B$13*D90</f>
        <v>0.52637904507962952</v>
      </c>
      <c r="F90" s="401">
        <f t="shared" ref="F90:F153" si="21">$B$14*E90</f>
        <v>0.66997260141347625</v>
      </c>
      <c r="G90" s="403">
        <f t="shared" si="9"/>
        <v>0.43463890426401958</v>
      </c>
      <c r="H90" s="403">
        <f t="shared" si="10"/>
        <v>0.56536109573598048</v>
      </c>
      <c r="I90" s="403">
        <f t="shared" si="18"/>
        <v>-5.3471801305483777E-2</v>
      </c>
      <c r="J90" s="375">
        <f t="shared" si="19"/>
        <v>1.0534718013054838</v>
      </c>
      <c r="L90" s="385">
        <v>-1.4</v>
      </c>
      <c r="M90" s="401">
        <f t="shared" si="11"/>
        <v>6.2527665651290754E-6</v>
      </c>
      <c r="N90" s="386">
        <f t="shared" si="12"/>
        <v>1.9251380821959152E-2</v>
      </c>
      <c r="O90" s="401">
        <f t="shared" si="13"/>
        <v>0.57166749447810827</v>
      </c>
      <c r="P90" s="386">
        <f t="shared" si="14"/>
        <v>-4.2011323523508615E-2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2.2109901583398928E-2</v>
      </c>
      <c r="C91" s="386">
        <f t="shared" ref="C91:C154" si="23">0.5*SIGN(2*A91+$B$6)*ERF((2.563*(ABS(2*A91+$B$6)))/(2*SQRT(2)*$B$7))-0.5*SIGN(2*A91-$B$6)*ERF((2.563*(ABS(2*A91-$B$6)))/(2*SQRT(2)*$B$7))</f>
        <v>0.59098152636905754</v>
      </c>
      <c r="D91" s="401">
        <f t="shared" ref="D91:D154" si="24">0.5*SIGN(2*(A91+$B$6)+$B$6)*ERF((2.563*(ABS(2*(A91+$B$6)+$B$6)))/(2*SQRT(2)*$B$7))-0.5*SIGN(2*(A91+$B$6)-$B$6)*ERF((2.563*(ABS(2*(A91+$B$6)-$B$6)))/(2*SQRT(2)*$B$7))</f>
        <v>0.38205490108379803</v>
      </c>
      <c r="E91" s="386">
        <f t="shared" si="20"/>
        <v>0.54766970921463509</v>
      </c>
      <c r="F91" s="401">
        <f t="shared" si="21"/>
        <v>0.6970712516536135</v>
      </c>
      <c r="G91" s="403">
        <f t="shared" ref="G91:G146" si="25">F131</f>
        <v>0.40500831174485935</v>
      </c>
      <c r="H91" s="403">
        <f t="shared" ref="H91:H146" si="26">1-G91</f>
        <v>0.5949916882551407</v>
      </c>
      <c r="I91" s="403">
        <f t="shared" si="18"/>
        <v>-5.2468130833059082E-2</v>
      </c>
      <c r="J91" s="375">
        <f t="shared" si="19"/>
        <v>1.052468130833059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8.1221602887260325E-6</v>
      </c>
      <c r="N91" s="386">
        <f t="shared" ref="N91:N154" si="28">0.5*SIGN(2*L91+$B$6)*ERF((2.563*(ABS(2*L91+$B$6)))/(2*SQRT(2)*$B$7))-0.5*SIGN(2*L91-$B$6)*ERF((2.563*(ABS(2*L91-$B$6)))/(2*SQRT(2)*$B$7))</f>
        <v>2.2109901583398928E-2</v>
      </c>
      <c r="O91" s="401">
        <f t="shared" ref="O91:O154" si="29">0.5*SIGN(2*(L91+$B$6)+$B$6)*ERF((2.563*(ABS(2*(L91+$B$6)+$B$6)))/(2*SQRT(2)*$B$7))-0.5*SIGN(2*(L91+$B$6)-$B$6)*ERF((2.563*(ABS(2*(L91+$B$6)-$B$6)))/(2*SQRT(2)*$B$7))</f>
        <v>0.59098152636905754</v>
      </c>
      <c r="P91" s="386">
        <f t="shared" ref="P91:P154" si="30">N91+$B$13*M91+$B$13*O91</f>
        <v>-4.1222767239662193E-2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2.5318466440150789E-2</v>
      </c>
      <c r="C92" s="386">
        <f t="shared" si="23"/>
        <v>0.60958176410410536</v>
      </c>
      <c r="D92" s="401">
        <f t="shared" si="24"/>
        <v>0.36099433811156034</v>
      </c>
      <c r="E92" s="386">
        <f t="shared" si="20"/>
        <v>0.56818303406938364</v>
      </c>
      <c r="F92" s="401">
        <f t="shared" si="21"/>
        <v>0.72318050836708414</v>
      </c>
      <c r="G92" s="403">
        <f t="shared" si="25"/>
        <v>0.37576787425393854</v>
      </c>
      <c r="H92" s="403">
        <f t="shared" si="26"/>
        <v>0.62423212574606146</v>
      </c>
      <c r="I92" s="403">
        <f t="shared" si="18"/>
        <v>-5.0921637949675178E-2</v>
      </c>
      <c r="J92" s="375">
        <f t="shared" si="19"/>
        <v>1.0509216379496751</v>
      </c>
      <c r="L92" s="385">
        <v>-1.3499999999999999</v>
      </c>
      <c r="M92" s="401">
        <f t="shared" si="27"/>
        <v>1.0517088963102328E-5</v>
      </c>
      <c r="N92" s="386">
        <f t="shared" si="28"/>
        <v>2.5318466440150789E-2</v>
      </c>
      <c r="O92" s="401">
        <f t="shared" si="29"/>
        <v>0.60958176410410536</v>
      </c>
      <c r="P92" s="386">
        <f t="shared" si="30"/>
        <v>-4.0007730318061777E-2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2.8908016895723809E-2</v>
      </c>
      <c r="C93" s="386">
        <f t="shared" si="23"/>
        <v>0.62737232870322035</v>
      </c>
      <c r="D93" s="401">
        <f t="shared" si="24"/>
        <v>0.34025598540614888</v>
      </c>
      <c r="E93" s="386">
        <f t="shared" si="20"/>
        <v>0.58781132868002062</v>
      </c>
      <c r="F93" s="401">
        <f t="shared" si="21"/>
        <v>0.74816330303667289</v>
      </c>
      <c r="G93" s="403">
        <f t="shared" si="25"/>
        <v>0.34703355338683611</v>
      </c>
      <c r="H93" s="403">
        <f t="shared" si="26"/>
        <v>0.65296644661316394</v>
      </c>
      <c r="I93" s="403">
        <f t="shared" si="18"/>
        <v>-4.8779881584868665E-2</v>
      </c>
      <c r="J93" s="375">
        <f t="shared" si="19"/>
        <v>1.0487798815848686</v>
      </c>
      <c r="L93" s="385">
        <v>-1.325</v>
      </c>
      <c r="M93" s="401">
        <f t="shared" si="27"/>
        <v>1.357517569039457E-5</v>
      </c>
      <c r="N93" s="386">
        <f t="shared" si="28"/>
        <v>2.8908016895723809E-2</v>
      </c>
      <c r="O93" s="401">
        <f t="shared" si="29"/>
        <v>0.62737232870322035</v>
      </c>
      <c r="P93" s="386">
        <f t="shared" si="30"/>
        <v>-3.8325011252055799E-2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3.291048857807144E-2</v>
      </c>
      <c r="C94" s="386">
        <f t="shared" si="23"/>
        <v>0.64426038090124371</v>
      </c>
      <c r="D94" s="401">
        <f t="shared" si="24"/>
        <v>0.31991366536853894</v>
      </c>
      <c r="E94" s="386">
        <f t="shared" si="20"/>
        <v>0.60645042035407881</v>
      </c>
      <c r="F94" s="401">
        <f t="shared" si="21"/>
        <v>0.77188704518329254</v>
      </c>
      <c r="G94" s="403">
        <f t="shared" si="25"/>
        <v>0.31891375728553223</v>
      </c>
      <c r="H94" s="403">
        <f t="shared" si="26"/>
        <v>0.68108624271446772</v>
      </c>
      <c r="I94" s="403">
        <f t="shared" si="18"/>
        <v>-4.5989574479682223E-2</v>
      </c>
      <c r="J94" s="375">
        <f t="shared" si="19"/>
        <v>1.0459895744796823</v>
      </c>
      <c r="L94" s="385">
        <v>-1.2999999999999998</v>
      </c>
      <c r="M94" s="401">
        <f t="shared" si="27"/>
        <v>1.7467171986196295E-5</v>
      </c>
      <c r="N94" s="386">
        <f t="shared" si="28"/>
        <v>3.291048857807144E-2</v>
      </c>
      <c r="O94" s="401">
        <f t="shared" si="29"/>
        <v>0.64426038090124371</v>
      </c>
      <c r="P94" s="386">
        <f t="shared" si="30"/>
        <v>-3.6132743707967839E-2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3.7358588382403302E-2</v>
      </c>
      <c r="C95" s="386">
        <f t="shared" si="23"/>
        <v>0.66015684478396297</v>
      </c>
      <c r="D95" s="401">
        <f t="shared" si="24"/>
        <v>0.30003531080135504</v>
      </c>
      <c r="E95" s="386">
        <f t="shared" si="20"/>
        <v>0.62400044824960776</v>
      </c>
      <c r="F95" s="401">
        <f t="shared" si="21"/>
        <v>0.79422463242950958</v>
      </c>
      <c r="G95" s="403">
        <f t="shared" si="25"/>
        <v>0.29150870545689389</v>
      </c>
      <c r="H95" s="403">
        <f t="shared" si="26"/>
        <v>0.70849129454310611</v>
      </c>
      <c r="I95" s="403">
        <f t="shared" si="18"/>
        <v>-4.2496966520148081E-2</v>
      </c>
      <c r="J95" s="375">
        <f t="shared" si="19"/>
        <v>1.042496966520148</v>
      </c>
      <c r="L95" s="385">
        <v>-1.2749999999999999</v>
      </c>
      <c r="M95" s="401">
        <f t="shared" si="27"/>
        <v>2.2404141443943537E-5</v>
      </c>
      <c r="N95" s="386">
        <f t="shared" si="28"/>
        <v>3.7358588382403302E-2</v>
      </c>
      <c r="O95" s="401">
        <f t="shared" si="29"/>
        <v>0.66015684478396297</v>
      </c>
      <c r="P95" s="386">
        <f t="shared" si="30"/>
        <v>-3.3388697699670705E-2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4.2285534147510184E-2</v>
      </c>
      <c r="C96" s="386">
        <f t="shared" si="23"/>
        <v>0.67497709632990266</v>
      </c>
      <c r="D96" s="401">
        <f t="shared" si="24"/>
        <v>0.2806826111214421</v>
      </c>
      <c r="E96" s="386">
        <f t="shared" si="20"/>
        <v>0.64036661772741466</v>
      </c>
      <c r="F96" s="401">
        <f t="shared" si="21"/>
        <v>0.81505541063528208</v>
      </c>
      <c r="G96" s="403">
        <f t="shared" si="25"/>
        <v>0.26490989582093444</v>
      </c>
      <c r="H96" s="403">
        <f t="shared" si="26"/>
        <v>0.73509010417906562</v>
      </c>
      <c r="I96" s="403">
        <f t="shared" si="18"/>
        <v>-3.824827115606743E-2</v>
      </c>
      <c r="J96" s="375">
        <f t="shared" si="19"/>
        <v>1.0382482711560674</v>
      </c>
      <c r="L96" s="385">
        <v>-1.25</v>
      </c>
      <c r="M96" s="401">
        <f t="shared" si="27"/>
        <v>2.8645999083087847E-5</v>
      </c>
      <c r="N96" s="386">
        <f t="shared" si="28"/>
        <v>4.2285534147510184E-2</v>
      </c>
      <c r="O96" s="401">
        <f t="shared" si="29"/>
        <v>0.67497709632990266</v>
      </c>
      <c r="P96" s="386">
        <f t="shared" si="30"/>
        <v>-3.0050614614092697E-2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4.7724756948031299E-2</v>
      </c>
      <c r="C97" s="386">
        <f t="shared" si="23"/>
        <v>0.68864161120449507</v>
      </c>
      <c r="D97" s="401">
        <f t="shared" si="24"/>
        <v>0.26191073800155129</v>
      </c>
      <c r="E97" s="386">
        <f t="shared" si="20"/>
        <v>0.65545990944997989</v>
      </c>
      <c r="F97" s="401">
        <f t="shared" si="21"/>
        <v>0.83426607643549411</v>
      </c>
      <c r="G97" s="403">
        <f t="shared" si="25"/>
        <v>0.23919967881565288</v>
      </c>
      <c r="H97" s="403">
        <f t="shared" si="26"/>
        <v>0.76080032118434715</v>
      </c>
      <c r="I97" s="403">
        <f t="shared" si="18"/>
        <v>-3.3190134057358781E-2</v>
      </c>
      <c r="J97" s="375">
        <f t="shared" si="19"/>
        <v>1.0331901340573588</v>
      </c>
      <c r="L97" s="385">
        <v>-1.2249999999999999</v>
      </c>
      <c r="M97" s="401">
        <f t="shared" si="27"/>
        <v>3.6511613785705777E-5</v>
      </c>
      <c r="N97" s="386">
        <f t="shared" si="28"/>
        <v>4.7724756948031299E-2</v>
      </c>
      <c r="O97" s="401">
        <f t="shared" si="29"/>
        <v>0.68864161120449507</v>
      </c>
      <c r="P97" s="386">
        <f t="shared" si="30"/>
        <v>-2.6076575421619848E-2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5.3709566842684076E-2</v>
      </c>
      <c r="C98" s="386">
        <f t="shared" si="23"/>
        <v>0.70107656700694188</v>
      </c>
      <c r="D98" s="401">
        <f t="shared" si="24"/>
        <v>0.24376815244365108</v>
      </c>
      <c r="E98" s="386">
        <f t="shared" si="20"/>
        <v>0.66919773812274108</v>
      </c>
      <c r="F98" s="401">
        <f t="shared" si="21"/>
        <v>0.8517515156825487</v>
      </c>
      <c r="G98" s="403">
        <f t="shared" si="25"/>
        <v>0.21445094152376873</v>
      </c>
      <c r="H98" s="403">
        <f t="shared" si="26"/>
        <v>0.78554905847623124</v>
      </c>
      <c r="I98" s="403">
        <f t="shared" si="18"/>
        <v>-2.727014231525389E-2</v>
      </c>
      <c r="J98" s="375">
        <f t="shared" si="19"/>
        <v>1.0272701423152539</v>
      </c>
      <c r="L98" s="385">
        <v>-1.2</v>
      </c>
      <c r="M98" s="401">
        <f t="shared" si="27"/>
        <v>4.6390701961829262E-5</v>
      </c>
      <c r="N98" s="386">
        <f t="shared" si="28"/>
        <v>5.3709566842684076E-2</v>
      </c>
      <c r="O98" s="401">
        <f t="shared" si="29"/>
        <v>0.70107656700694188</v>
      </c>
      <c r="P98" s="386">
        <f t="shared" si="30"/>
        <v>-2.1425400741470091E-2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6.0272783735738467E-2</v>
      </c>
      <c r="C99" s="386">
        <f t="shared" si="23"/>
        <v>0.71221439600409608</v>
      </c>
      <c r="D99" s="401">
        <f t="shared" si="24"/>
        <v>0.22629649385209383</v>
      </c>
      <c r="E99" s="386">
        <f t="shared" si="20"/>
        <v>0.68150455667358056</v>
      </c>
      <c r="F99" s="401">
        <f t="shared" si="21"/>
        <v>0.86741557244298118</v>
      </c>
      <c r="G99" s="403">
        <f t="shared" si="25"/>
        <v>0.19072690288016328</v>
      </c>
      <c r="H99" s="403">
        <f t="shared" si="26"/>
        <v>0.80927309711983675</v>
      </c>
      <c r="I99" s="403">
        <f t="shared" si="18"/>
        <v>-2.0437371571944387E-2</v>
      </c>
      <c r="J99" s="375">
        <f t="shared" si="19"/>
        <v>1.0204373715719444</v>
      </c>
      <c r="L99" s="385">
        <v>-1.1749999999999998</v>
      </c>
      <c r="M99" s="401">
        <f t="shared" si="27"/>
        <v>5.8757760906580359E-5</v>
      </c>
      <c r="N99" s="386">
        <f t="shared" si="28"/>
        <v>6.0272783735738467E-2</v>
      </c>
      <c r="O99" s="401">
        <f t="shared" si="29"/>
        <v>0.71221439600409608</v>
      </c>
      <c r="P99" s="386">
        <f t="shared" si="30"/>
        <v>-1.6057080706407025E-2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6.7446335869832175E-2</v>
      </c>
      <c r="C100" s="386">
        <f t="shared" si="23"/>
        <v>0.7219942851724318</v>
      </c>
      <c r="D100" s="401">
        <f t="shared" si="24"/>
        <v>0.20953055024140177</v>
      </c>
      <c r="E100" s="386">
        <f t="shared" si="20"/>
        <v>0.69231240251445758</v>
      </c>
      <c r="F100" s="401">
        <f t="shared" si="21"/>
        <v>0.88117174427651757</v>
      </c>
      <c r="G100" s="403">
        <f t="shared" si="25"/>
        <v>0.16808101911920229</v>
      </c>
      <c r="H100" s="403">
        <f t="shared" si="26"/>
        <v>0.83191898088079774</v>
      </c>
      <c r="I100" s="403">
        <f t="shared" si="18"/>
        <v>-1.2642967476565854E-2</v>
      </c>
      <c r="J100" s="375">
        <f t="shared" si="19"/>
        <v>1.0126429674765658</v>
      </c>
      <c r="L100" s="385">
        <v>-1.1499999999999999</v>
      </c>
      <c r="M100" s="401">
        <f t="shared" si="27"/>
        <v>7.4188309506562078E-5</v>
      </c>
      <c r="N100" s="386">
        <f t="shared" si="28"/>
        <v>6.7446335869832175E-2</v>
      </c>
      <c r="O100" s="401">
        <f t="shared" si="29"/>
        <v>0.7219942851724318</v>
      </c>
      <c r="P100" s="386">
        <f t="shared" si="30"/>
        <v>-9.9332317967140149E-3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7.5260829353539893E-2</v>
      </c>
      <c r="C101" s="386">
        <f t="shared" si="23"/>
        <v>0.73036262108557937</v>
      </c>
      <c r="D101" s="401">
        <f t="shared" si="24"/>
        <v>0.1934983073186754</v>
      </c>
      <c r="E101" s="386">
        <f t="shared" si="20"/>
        <v>0.70156138330012929</v>
      </c>
      <c r="F101" s="401">
        <f t="shared" si="21"/>
        <v>0.89294380050733191</v>
      </c>
      <c r="G101" s="403">
        <f t="shared" si="25"/>
        <v>0.14655699677903006</v>
      </c>
      <c r="H101" s="403">
        <f t="shared" si="26"/>
        <v>0.85344300322096989</v>
      </c>
      <c r="I101" s="403">
        <f t="shared" si="18"/>
        <v>-3.8407568386476833E-3</v>
      </c>
      <c r="J101" s="375">
        <f t="shared" si="19"/>
        <v>1.0038407568386476</v>
      </c>
      <c r="L101" s="385">
        <v>-1.125</v>
      </c>
      <c r="M101" s="401">
        <f t="shared" si="27"/>
        <v>9.3377721161247429E-5</v>
      </c>
      <c r="N101" s="386">
        <f t="shared" si="28"/>
        <v>7.5260829353539893E-2</v>
      </c>
      <c r="O101" s="401">
        <f t="shared" si="29"/>
        <v>0.73036262108557937</v>
      </c>
      <c r="P101" s="386">
        <f t="shared" si="30"/>
        <v>-3.0175770066494523E-3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8.3745093015277328E-2</v>
      </c>
      <c r="C102" s="386">
        <f t="shared" si="23"/>
        <v>0.7372733778135161</v>
      </c>
      <c r="D102" s="401">
        <f t="shared" si="24"/>
        <v>0.17822107286070449</v>
      </c>
      <c r="E102" s="386">
        <f t="shared" si="20"/>
        <v>0.7092001002737881</v>
      </c>
      <c r="F102" s="401">
        <f t="shared" si="21"/>
        <v>0.90266632105624411</v>
      </c>
      <c r="G102" s="403">
        <f t="shared" si="25"/>
        <v>0.12618890884322542</v>
      </c>
      <c r="H102" s="403">
        <f t="shared" si="26"/>
        <v>0.87381109115677458</v>
      </c>
      <c r="I102" s="403">
        <f t="shared" si="18"/>
        <v>6.0121171926232073E-3</v>
      </c>
      <c r="J102" s="375">
        <f t="shared" si="19"/>
        <v>0.99398788280737682</v>
      </c>
      <c r="L102" s="385">
        <v>-1.0999999999999999</v>
      </c>
      <c r="M102" s="401">
        <f t="shared" si="27"/>
        <v>1.1716294799019034E-4</v>
      </c>
      <c r="N102" s="386">
        <f t="shared" si="28"/>
        <v>8.3745093015277328E-2</v>
      </c>
      <c r="O102" s="401">
        <f t="shared" si="29"/>
        <v>0.7372733778135161</v>
      </c>
      <c r="P102" s="386">
        <f t="shared" si="30"/>
        <v>4.7235551126765807E-3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9.292570374244985E-2</v>
      </c>
      <c r="C103" s="386">
        <f t="shared" si="23"/>
        <v>0.7426884465291228</v>
      </c>
      <c r="D103" s="401">
        <f t="shared" si="24"/>
        <v>0.16371367159379063</v>
      </c>
      <c r="E103" s="386">
        <f t="shared" si="20"/>
        <v>0.71518600785600228</v>
      </c>
      <c r="F103" s="401">
        <f t="shared" si="21"/>
        <v>0.91028515412371547</v>
      </c>
      <c r="G103" s="403">
        <f t="shared" si="25"/>
        <v>0.10700140801204944</v>
      </c>
      <c r="H103" s="403">
        <f t="shared" si="26"/>
        <v>0.89299859198795062</v>
      </c>
      <c r="I103" s="403">
        <f t="shared" si="18"/>
        <v>1.6954542625301473E-2</v>
      </c>
      <c r="J103" s="375">
        <f t="shared" si="19"/>
        <v>0.98304545737469851</v>
      </c>
      <c r="L103" s="385">
        <v>-1.075</v>
      </c>
      <c r="M103" s="401">
        <f t="shared" si="27"/>
        <v>1.4654744541808817E-4</v>
      </c>
      <c r="N103" s="386">
        <f t="shared" si="28"/>
        <v>9.292570374244985E-2</v>
      </c>
      <c r="O103" s="401">
        <f t="shared" si="29"/>
        <v>0.7426884465291228</v>
      </c>
      <c r="P103" s="386">
        <f t="shared" si="30"/>
        <v>1.3320717799563064E-2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0.1028264982860923</v>
      </c>
      <c r="C104" s="386">
        <f t="shared" si="23"/>
        <v>0.74657790594389306</v>
      </c>
      <c r="D104" s="401">
        <f t="shared" si="24"/>
        <v>0.14998470470897779</v>
      </c>
      <c r="E104" s="386">
        <f t="shared" si="20"/>
        <v>0.71948570858664707</v>
      </c>
      <c r="F104" s="401">
        <f t="shared" si="21"/>
        <v>0.91575779159045523</v>
      </c>
      <c r="G104" s="403">
        <f t="shared" si="25"/>
        <v>8.9010029692997247E-2</v>
      </c>
      <c r="H104" s="403">
        <f t="shared" si="26"/>
        <v>0.91098997030700279</v>
      </c>
      <c r="I104" s="403">
        <f t="shared" si="18"/>
        <v>2.9020776486383081E-2</v>
      </c>
      <c r="J104" s="375">
        <f t="shared" si="19"/>
        <v>0.97097922351361687</v>
      </c>
      <c r="L104" s="385">
        <v>-1.0499999999999998</v>
      </c>
      <c r="M104" s="401">
        <f t="shared" si="27"/>
        <v>1.8272961074733418E-4</v>
      </c>
      <c r="N104" s="386">
        <f t="shared" si="28"/>
        <v>0.1028264982860923</v>
      </c>
      <c r="O104" s="401">
        <f t="shared" si="29"/>
        <v>0.74657790594389306</v>
      </c>
      <c r="P104" s="386">
        <f t="shared" si="30"/>
        <v>2.2800825857868315E-2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0.11346807826078587</v>
      </c>
      <c r="C105" s="386">
        <f t="shared" si="23"/>
        <v>0.74892023301918786</v>
      </c>
      <c r="D105" s="401">
        <f t="shared" si="24"/>
        <v>0.13703686723076863</v>
      </c>
      <c r="E105" s="386">
        <f t="shared" si="20"/>
        <v>0.72207518287180306</v>
      </c>
      <c r="F105" s="401">
        <f t="shared" si="21"/>
        <v>0.91905366143811762</v>
      </c>
      <c r="G105" s="403">
        <f t="shared" si="25"/>
        <v>7.2221576113546751E-2</v>
      </c>
      <c r="H105" s="403">
        <f t="shared" si="26"/>
        <v>0.92777842388645326</v>
      </c>
      <c r="I105" s="403">
        <f t="shared" si="18"/>
        <v>4.2239781647016569E-2</v>
      </c>
      <c r="J105" s="375">
        <f t="shared" si="19"/>
        <v>0.95776021835298342</v>
      </c>
      <c r="L105" s="385">
        <v>-1.0249999999999999</v>
      </c>
      <c r="M105" s="401">
        <f t="shared" si="27"/>
        <v>2.2713504685500929E-4</v>
      </c>
      <c r="N105" s="386">
        <f t="shared" si="28"/>
        <v>0.11346807826078587</v>
      </c>
      <c r="O105" s="401">
        <f t="shared" si="29"/>
        <v>0.74892023301918786</v>
      </c>
      <c r="P105" s="386">
        <f t="shared" si="30"/>
        <v>3.3186634618818919E-2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0.12486731572171605</v>
      </c>
      <c r="C106" s="386">
        <f t="shared" si="23"/>
        <v>0.74970245363103549</v>
      </c>
      <c r="D106" s="401">
        <f t="shared" si="24"/>
        <v>0.12486731572171605</v>
      </c>
      <c r="E106" s="386">
        <f t="shared" si="20"/>
        <v>0.72293995322816973</v>
      </c>
      <c r="F106" s="401">
        <f t="shared" si="21"/>
        <v>0.92015433679876502</v>
      </c>
      <c r="G106" s="403">
        <f t="shared" si="25"/>
        <v>5.6634572009812915E-2</v>
      </c>
      <c r="H106" s="403">
        <f t="shared" si="26"/>
        <v>0.94336542799018708</v>
      </c>
      <c r="I106" s="403">
        <f t="shared" si="18"/>
        <v>5.6634572009812915E-2</v>
      </c>
      <c r="J106" s="375">
        <f t="shared" si="19"/>
        <v>0.94336542799018708</v>
      </c>
      <c r="L106" s="385">
        <v>-1</v>
      </c>
      <c r="M106" s="401">
        <f t="shared" si="27"/>
        <v>2.8145295110260093E-4</v>
      </c>
      <c r="N106" s="386">
        <f t="shared" si="28"/>
        <v>0.12486731572171605</v>
      </c>
      <c r="O106" s="401">
        <f t="shared" si="29"/>
        <v>0.74970245363103549</v>
      </c>
      <c r="P106" s="386">
        <f t="shared" si="30"/>
        <v>4.4496225472690193E-2</v>
      </c>
      <c r="Q106" s="403">
        <f>$B$14*P26</f>
        <v>-3.838373256705851E-5</v>
      </c>
      <c r="R106" s="403">
        <f>$B$14*P106</f>
        <v>5.6634572009812915E-2</v>
      </c>
      <c r="S106" s="371">
        <f>$B$14*P186</f>
        <v>5.6634572009812915E-2</v>
      </c>
      <c r="T106" s="403">
        <f>1-(Q106+R106+S106)</f>
        <v>0.88676923971294119</v>
      </c>
      <c r="U106" s="610">
        <f>1-T106</f>
        <v>0.11323076028705881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0.13703686723076863</v>
      </c>
      <c r="C107" s="386">
        <f t="shared" si="23"/>
        <v>0.74892023301918786</v>
      </c>
      <c r="D107" s="401">
        <f t="shared" si="24"/>
        <v>0.11346807826078587</v>
      </c>
      <c r="E107" s="386">
        <f t="shared" si="20"/>
        <v>0.72207518287180306</v>
      </c>
      <c r="F107" s="401">
        <f t="shared" si="21"/>
        <v>0.91905366143811762</v>
      </c>
      <c r="G107" s="403">
        <f t="shared" si="25"/>
        <v>4.2239781647016278E-2</v>
      </c>
      <c r="H107" s="403">
        <f t="shared" si="26"/>
        <v>0.95776021835298375</v>
      </c>
      <c r="I107" s="403">
        <f t="shared" si="18"/>
        <v>7.2221576113546834E-2</v>
      </c>
      <c r="J107" s="375">
        <f t="shared" si="19"/>
        <v>0.92777842388645315</v>
      </c>
      <c r="L107" s="385">
        <v>-0.97500000000000009</v>
      </c>
      <c r="M107" s="401">
        <f t="shared" si="27"/>
        <v>3.4767690821191355E-4</v>
      </c>
      <c r="N107" s="386">
        <f t="shared" si="28"/>
        <v>0.13703686723076863</v>
      </c>
      <c r="O107" s="401">
        <f t="shared" si="29"/>
        <v>0.74892023301918786</v>
      </c>
      <c r="P107" s="386">
        <f t="shared" si="30"/>
        <v>5.6742505870524165E-2</v>
      </c>
      <c r="Q107" s="403">
        <f t="shared" ref="Q107:Q170" si="33">$B$14*P27</f>
        <v>-4.7414202389279053E-5</v>
      </c>
      <c r="R107" s="403">
        <f t="shared" ref="R107:R170" si="34">$B$14*P107</f>
        <v>7.2221576113546765E-2</v>
      </c>
      <c r="S107" s="371">
        <f t="shared" ref="S107:S170" si="35">$B$14*P187</f>
        <v>4.2239781647016278E-2</v>
      </c>
      <c r="T107" s="403">
        <f t="shared" ref="T107:T170" si="36">1-(Q107+R107+S107)</f>
        <v>0.8855860564418262</v>
      </c>
      <c r="U107" s="610">
        <f t="shared" ref="U107:U170" si="37">1-T107</f>
        <v>0.1144139435581738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0.14998470470897796</v>
      </c>
      <c r="C108" s="386">
        <f t="shared" si="23"/>
        <v>0.74657790594389306</v>
      </c>
      <c r="D108" s="401">
        <f t="shared" si="24"/>
        <v>0.10282649828609208</v>
      </c>
      <c r="E108" s="386">
        <f t="shared" si="20"/>
        <v>0.71948570858664707</v>
      </c>
      <c r="F108" s="401">
        <f t="shared" si="21"/>
        <v>0.91575779159045523</v>
      </c>
      <c r="G108" s="403">
        <f t="shared" si="25"/>
        <v>2.9020776486382807E-2</v>
      </c>
      <c r="H108" s="403">
        <f t="shared" si="26"/>
        <v>0.97097922351361721</v>
      </c>
      <c r="I108" s="403">
        <f t="shared" si="18"/>
        <v>8.9010029692997386E-2</v>
      </c>
      <c r="J108" s="375">
        <f t="shared" si="19"/>
        <v>0.91098997030700257</v>
      </c>
      <c r="L108" s="385">
        <v>-0.94999999999999973</v>
      </c>
      <c r="M108" s="401">
        <f t="shared" si="27"/>
        <v>4.2815033249848922E-4</v>
      </c>
      <c r="N108" s="386">
        <f t="shared" si="28"/>
        <v>0.14998470470897796</v>
      </c>
      <c r="O108" s="401">
        <f t="shared" si="29"/>
        <v>0.74657790594389306</v>
      </c>
      <c r="P108" s="386">
        <f t="shared" si="30"/>
        <v>6.9932732075104587E-2</v>
      </c>
      <c r="Q108" s="403">
        <f t="shared" si="33"/>
        <v>-5.8387369588658575E-5</v>
      </c>
      <c r="R108" s="403">
        <f t="shared" si="34"/>
        <v>8.9010029692997455E-2</v>
      </c>
      <c r="S108" s="371">
        <f t="shared" si="35"/>
        <v>2.9020776486383088E-2</v>
      </c>
      <c r="T108" s="403">
        <f t="shared" si="36"/>
        <v>0.88202758119020808</v>
      </c>
      <c r="U108" s="610">
        <f t="shared" si="37"/>
        <v>0.11797241880979192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0.16371367159379085</v>
      </c>
      <c r="C109" s="386">
        <f t="shared" si="23"/>
        <v>0.7426884465291228</v>
      </c>
      <c r="D109" s="401">
        <f t="shared" si="24"/>
        <v>9.2925703742449683E-2</v>
      </c>
      <c r="E109" s="386">
        <f t="shared" si="20"/>
        <v>0.71518600785600217</v>
      </c>
      <c r="F109" s="401">
        <f t="shared" si="21"/>
        <v>0.91028515412371536</v>
      </c>
      <c r="G109" s="403">
        <f t="shared" si="25"/>
        <v>1.6954542625301262E-2</v>
      </c>
      <c r="H109" s="403">
        <f t="shared" si="26"/>
        <v>0.98304545737469873</v>
      </c>
      <c r="I109" s="403">
        <f t="shared" si="18"/>
        <v>0.10700140801204958</v>
      </c>
      <c r="J109" s="375">
        <f t="shared" si="19"/>
        <v>0.8929985919879504</v>
      </c>
      <c r="L109" s="385">
        <v>-0.92499999999999982</v>
      </c>
      <c r="M109" s="401">
        <f t="shared" si="27"/>
        <v>5.2561675769047245E-4</v>
      </c>
      <c r="N109" s="386">
        <f t="shared" si="28"/>
        <v>0.16371367159379085</v>
      </c>
      <c r="O109" s="401">
        <f t="shared" si="29"/>
        <v>0.7426884465291228</v>
      </c>
      <c r="P109" s="386">
        <f t="shared" si="30"/>
        <v>8.4068063160688086E-2</v>
      </c>
      <c r="Q109" s="403">
        <f t="shared" si="33"/>
        <v>-7.1677114059974544E-5</v>
      </c>
      <c r="R109" s="403">
        <f t="shared" si="34"/>
        <v>0.10700140801204987</v>
      </c>
      <c r="S109" s="371">
        <f t="shared" si="35"/>
        <v>1.6954542625301262E-2</v>
      </c>
      <c r="T109" s="403">
        <f t="shared" si="36"/>
        <v>0.87611572647670888</v>
      </c>
      <c r="U109" s="610">
        <f t="shared" si="37"/>
        <v>0.12388427352329112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0.1782210728607046</v>
      </c>
      <c r="C110" s="386">
        <f t="shared" si="23"/>
        <v>0.73727337781351598</v>
      </c>
      <c r="D110" s="401">
        <f t="shared" si="24"/>
        <v>8.3745093015277272E-2</v>
      </c>
      <c r="E110" s="386">
        <f t="shared" si="20"/>
        <v>0.70920010027378799</v>
      </c>
      <c r="F110" s="401">
        <f t="shared" si="21"/>
        <v>0.90266632105624389</v>
      </c>
      <c r="G110" s="403">
        <f t="shared" si="25"/>
        <v>6.0121171926231995E-3</v>
      </c>
      <c r="H110" s="403">
        <f t="shared" si="26"/>
        <v>0.99398788280737682</v>
      </c>
      <c r="I110" s="403">
        <f t="shared" si="18"/>
        <v>0.12618890884322587</v>
      </c>
      <c r="J110" s="375">
        <f t="shared" si="19"/>
        <v>0.87381109115677413</v>
      </c>
      <c r="L110" s="385">
        <v>-0.89999999999999991</v>
      </c>
      <c r="M110" s="401">
        <f t="shared" si="27"/>
        <v>6.4327510990408454E-4</v>
      </c>
      <c r="N110" s="386">
        <f t="shared" si="28"/>
        <v>0.1782210728607046</v>
      </c>
      <c r="O110" s="401">
        <f t="shared" si="29"/>
        <v>0.73727337781351598</v>
      </c>
      <c r="P110" s="386">
        <f t="shared" si="30"/>
        <v>9.9143154804242961E-2</v>
      </c>
      <c r="Q110" s="403">
        <f t="shared" si="33"/>
        <v>-8.7719313096417707E-5</v>
      </c>
      <c r="R110" s="403">
        <f t="shared" si="34"/>
        <v>0.12618890884322587</v>
      </c>
      <c r="S110" s="371">
        <f t="shared" si="35"/>
        <v>6.0121171926230052E-3</v>
      </c>
      <c r="T110" s="403">
        <f t="shared" si="36"/>
        <v>0.86788669327724755</v>
      </c>
      <c r="U110" s="610">
        <f t="shared" si="37"/>
        <v>0.13211330672275245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0.1934983073186754</v>
      </c>
      <c r="C111" s="386">
        <f t="shared" si="23"/>
        <v>0.73036262108557937</v>
      </c>
      <c r="D111" s="401">
        <f t="shared" si="24"/>
        <v>7.5260829353539893E-2</v>
      </c>
      <c r="E111" s="386">
        <f t="shared" si="20"/>
        <v>0.70156138330012929</v>
      </c>
      <c r="F111" s="401">
        <f t="shared" si="21"/>
        <v>0.89294380050733191</v>
      </c>
      <c r="G111" s="403">
        <f t="shared" si="25"/>
        <v>-3.840756838647675E-3</v>
      </c>
      <c r="H111" s="403">
        <f t="shared" si="26"/>
        <v>1.0038407568386476</v>
      </c>
      <c r="I111" s="403">
        <f t="shared" si="18"/>
        <v>0.14655699677903006</v>
      </c>
      <c r="J111" s="375">
        <f t="shared" si="19"/>
        <v>0.85344300322096989</v>
      </c>
      <c r="L111" s="385">
        <v>-0.875</v>
      </c>
      <c r="M111" s="401">
        <f t="shared" si="27"/>
        <v>7.8484001960038574E-4</v>
      </c>
      <c r="N111" s="386">
        <f t="shared" si="28"/>
        <v>0.1934983073186754</v>
      </c>
      <c r="O111" s="401">
        <f t="shared" si="29"/>
        <v>0.73036262108557937</v>
      </c>
      <c r="P111" s="386">
        <f t="shared" si="30"/>
        <v>0.11514580126340739</v>
      </c>
      <c r="Q111" s="403">
        <f t="shared" si="33"/>
        <v>-1.0702002861250817E-4</v>
      </c>
      <c r="R111" s="403">
        <f t="shared" si="34"/>
        <v>0.14655699677903006</v>
      </c>
      <c r="S111" s="371">
        <f t="shared" si="35"/>
        <v>-3.840756838647675E-3</v>
      </c>
      <c r="T111" s="403">
        <f t="shared" si="36"/>
        <v>0.85739078008823011</v>
      </c>
      <c r="U111" s="610">
        <f t="shared" si="37"/>
        <v>0.14260921991176989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0.20953055024140177</v>
      </c>
      <c r="C112" s="386">
        <f t="shared" si="23"/>
        <v>0.7219942851724318</v>
      </c>
      <c r="D112" s="401">
        <f t="shared" si="24"/>
        <v>6.7446335869832175E-2</v>
      </c>
      <c r="E112" s="386">
        <f t="shared" si="20"/>
        <v>0.69231240251445758</v>
      </c>
      <c r="F112" s="401">
        <f t="shared" si="21"/>
        <v>0.88117174427651757</v>
      </c>
      <c r="G112" s="403">
        <f t="shared" si="25"/>
        <v>-1.2642967476565948E-2</v>
      </c>
      <c r="H112" s="403">
        <f t="shared" si="26"/>
        <v>1.012642967476566</v>
      </c>
      <c r="I112" s="403">
        <f t="shared" si="18"/>
        <v>0.16808101911920253</v>
      </c>
      <c r="J112" s="375">
        <f t="shared" si="19"/>
        <v>0.83191898088079741</v>
      </c>
      <c r="L112" s="385">
        <v>-0.85000000000000009</v>
      </c>
      <c r="M112" s="401">
        <f t="shared" si="27"/>
        <v>9.54607130169427E-4</v>
      </c>
      <c r="N112" s="386">
        <f t="shared" si="28"/>
        <v>0.20953055024140177</v>
      </c>
      <c r="O112" s="401">
        <f t="shared" si="29"/>
        <v>0.7219942851724318</v>
      </c>
      <c r="P112" s="386">
        <f t="shared" si="30"/>
        <v>0.13205663358966879</v>
      </c>
      <c r="Q112" s="403">
        <f t="shared" si="33"/>
        <v>-1.3016436354262159E-4</v>
      </c>
      <c r="R112" s="403">
        <f t="shared" si="34"/>
        <v>0.16808101911920229</v>
      </c>
      <c r="S112" s="371">
        <f t="shared" si="35"/>
        <v>-1.2642967476565948E-2</v>
      </c>
      <c r="T112" s="403">
        <f t="shared" si="36"/>
        <v>0.84469211272090627</v>
      </c>
      <c r="U112" s="610">
        <f t="shared" si="37"/>
        <v>0.15530788727909373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0.22629649385209405</v>
      </c>
      <c r="C113" s="386">
        <f t="shared" si="23"/>
        <v>0.71221439600409597</v>
      </c>
      <c r="D113" s="401">
        <f t="shared" si="24"/>
        <v>6.0272783735738356E-2</v>
      </c>
      <c r="E113" s="386">
        <f t="shared" si="20"/>
        <v>0.68150455667358045</v>
      </c>
      <c r="F113" s="401">
        <f t="shared" si="21"/>
        <v>0.86741557244298106</v>
      </c>
      <c r="G113" s="403">
        <f t="shared" si="25"/>
        <v>-2.0437371571944512E-2</v>
      </c>
      <c r="H113" s="403">
        <f t="shared" si="26"/>
        <v>1.0204373715719446</v>
      </c>
      <c r="I113" s="403">
        <f t="shared" si="18"/>
        <v>0.19072690288016345</v>
      </c>
      <c r="J113" s="375">
        <f t="shared" si="19"/>
        <v>0.80927309711983653</v>
      </c>
      <c r="L113" s="385">
        <v>-0.82499999999999973</v>
      </c>
      <c r="M113" s="401">
        <f t="shared" si="27"/>
        <v>1.1575232430972027E-3</v>
      </c>
      <c r="N113" s="386">
        <f t="shared" si="28"/>
        <v>0.22629649385209405</v>
      </c>
      <c r="O113" s="401">
        <f t="shared" si="29"/>
        <v>0.71221439600409597</v>
      </c>
      <c r="P113" s="386">
        <f t="shared" si="30"/>
        <v>0.14984888157701959</v>
      </c>
      <c r="Q113" s="403">
        <f t="shared" si="33"/>
        <v>-1.5782596195427608E-4</v>
      </c>
      <c r="R113" s="403">
        <f t="shared" si="34"/>
        <v>0.19072690288016358</v>
      </c>
      <c r="S113" s="371">
        <f t="shared" si="35"/>
        <v>-2.0437371571944387E-2</v>
      </c>
      <c r="T113" s="403">
        <f t="shared" si="36"/>
        <v>0.82986829465373502</v>
      </c>
      <c r="U113" s="610">
        <f t="shared" si="37"/>
        <v>0.17013170534626498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0.24376815244365124</v>
      </c>
      <c r="C114" s="386">
        <f t="shared" si="23"/>
        <v>0.70107656700694188</v>
      </c>
      <c r="D114" s="401">
        <f t="shared" si="24"/>
        <v>5.370956684268402E-2</v>
      </c>
      <c r="E114" s="386">
        <f t="shared" si="20"/>
        <v>0.66919773812274108</v>
      </c>
      <c r="F114" s="401">
        <f t="shared" si="21"/>
        <v>0.8517515156825487</v>
      </c>
      <c r="G114" s="403">
        <f t="shared" si="25"/>
        <v>-2.7270142315253956E-2</v>
      </c>
      <c r="H114" s="403">
        <f t="shared" si="26"/>
        <v>1.0272701423152539</v>
      </c>
      <c r="I114" s="403">
        <f t="shared" si="18"/>
        <v>0.21445094152376906</v>
      </c>
      <c r="J114" s="375">
        <f t="shared" si="19"/>
        <v>0.78554905847623091</v>
      </c>
      <c r="L114" s="385">
        <v>-0.79999999999999982</v>
      </c>
      <c r="M114" s="401">
        <f t="shared" si="27"/>
        <v>1.3992610018491169E-3</v>
      </c>
      <c r="N114" s="386">
        <f t="shared" si="28"/>
        <v>0.24376815244365124</v>
      </c>
      <c r="O114" s="401">
        <f t="shared" si="29"/>
        <v>0.70107656700694188</v>
      </c>
      <c r="P114" s="386">
        <f t="shared" si="30"/>
        <v>0.16848820620060426</v>
      </c>
      <c r="Q114" s="403">
        <f t="shared" si="33"/>
        <v>-1.9077710763727541E-4</v>
      </c>
      <c r="R114" s="403">
        <f t="shared" si="34"/>
        <v>0.21445094152376906</v>
      </c>
      <c r="S114" s="371">
        <f t="shared" si="35"/>
        <v>-2.7270142315253956E-2</v>
      </c>
      <c r="T114" s="403">
        <f t="shared" si="36"/>
        <v>0.81300997789912222</v>
      </c>
      <c r="U114" s="610">
        <f t="shared" si="37"/>
        <v>0.18699002210087778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0.26191073800155146</v>
      </c>
      <c r="C115" s="386">
        <f t="shared" si="23"/>
        <v>0.68864161120449507</v>
      </c>
      <c r="D115" s="401">
        <f t="shared" si="24"/>
        <v>4.7724756948031244E-2</v>
      </c>
      <c r="E115" s="386">
        <f t="shared" si="20"/>
        <v>0.65545990944997989</v>
      </c>
      <c r="F115" s="401">
        <f t="shared" si="21"/>
        <v>0.83426607643549411</v>
      </c>
      <c r="G115" s="403">
        <f t="shared" si="25"/>
        <v>-3.3190134057358781E-2</v>
      </c>
      <c r="H115" s="403">
        <f t="shared" si="26"/>
        <v>1.0331901340573588</v>
      </c>
      <c r="I115" s="403">
        <f t="shared" si="18"/>
        <v>0.23919967881565318</v>
      </c>
      <c r="J115" s="375">
        <f t="shared" si="19"/>
        <v>0.76080032118434682</v>
      </c>
      <c r="L115" s="385">
        <v>-0.77499999999999991</v>
      </c>
      <c r="M115" s="401">
        <f t="shared" si="27"/>
        <v>1.68629765849726E-3</v>
      </c>
      <c r="N115" s="386">
        <f t="shared" si="28"/>
        <v>0.26191073800155146</v>
      </c>
      <c r="O115" s="401">
        <f t="shared" si="29"/>
        <v>0.68864161120449507</v>
      </c>
      <c r="P115" s="386">
        <f t="shared" si="30"/>
        <v>0.18793260836741582</v>
      </c>
      <c r="Q115" s="403">
        <f t="shared" si="33"/>
        <v>-2.298993531435335E-4</v>
      </c>
      <c r="R115" s="403">
        <f t="shared" si="34"/>
        <v>0.23919967881565318</v>
      </c>
      <c r="S115" s="371">
        <f t="shared" si="35"/>
        <v>-3.3190134057358885E-2</v>
      </c>
      <c r="T115" s="403">
        <f t="shared" si="36"/>
        <v>0.79422035459484919</v>
      </c>
      <c r="U115" s="610">
        <f t="shared" si="37"/>
        <v>0.20577964540515081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0.2806826111214421</v>
      </c>
      <c r="C116" s="386">
        <f t="shared" si="23"/>
        <v>0.67497709632990266</v>
      </c>
      <c r="D116" s="401">
        <f t="shared" si="24"/>
        <v>4.2285534147510184E-2</v>
      </c>
      <c r="E116" s="386">
        <f t="shared" si="20"/>
        <v>0.64036661772741466</v>
      </c>
      <c r="F116" s="401">
        <f t="shared" si="21"/>
        <v>0.81505541063528208</v>
      </c>
      <c r="G116" s="403">
        <f t="shared" si="25"/>
        <v>-3.824827115606743E-2</v>
      </c>
      <c r="H116" s="403">
        <f t="shared" si="26"/>
        <v>1.0382482711560674</v>
      </c>
      <c r="I116" s="403">
        <f t="shared" si="18"/>
        <v>0.26490989582093444</v>
      </c>
      <c r="J116" s="375">
        <f t="shared" si="19"/>
        <v>0.73509010417906562</v>
      </c>
      <c r="L116" s="385">
        <v>-0.75</v>
      </c>
      <c r="M116" s="401">
        <f t="shared" si="27"/>
        <v>2.0259972892539002E-3</v>
      </c>
      <c r="N116" s="386">
        <f t="shared" si="28"/>
        <v>0.2806826111214421</v>
      </c>
      <c r="O116" s="401">
        <f t="shared" si="29"/>
        <v>0.67497709632990266</v>
      </c>
      <c r="P116" s="386">
        <f t="shared" si="30"/>
        <v>0.2081324186991787</v>
      </c>
      <c r="Q116" s="403">
        <f t="shared" si="33"/>
        <v>-2.7619458548767197E-4</v>
      </c>
      <c r="R116" s="403">
        <f t="shared" si="34"/>
        <v>0.26490989582093444</v>
      </c>
      <c r="S116" s="371">
        <f t="shared" si="35"/>
        <v>-3.824827115606743E-2</v>
      </c>
      <c r="T116" s="403">
        <f t="shared" si="36"/>
        <v>0.77361456992062072</v>
      </c>
      <c r="U116" s="610">
        <f t="shared" si="37"/>
        <v>0.22638543007937928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0.30003531080135504</v>
      </c>
      <c r="C117" s="386">
        <f t="shared" si="23"/>
        <v>0.66015684478396297</v>
      </c>
      <c r="D117" s="401">
        <f t="shared" si="24"/>
        <v>3.7358588382403302E-2</v>
      </c>
      <c r="E117" s="386">
        <f t="shared" si="20"/>
        <v>0.62400044824960776</v>
      </c>
      <c r="F117" s="401">
        <f t="shared" si="21"/>
        <v>0.79422463242950958</v>
      </c>
      <c r="G117" s="403">
        <f t="shared" si="25"/>
        <v>-4.2496966520148206E-2</v>
      </c>
      <c r="H117" s="403">
        <f t="shared" si="26"/>
        <v>1.0424969665201482</v>
      </c>
      <c r="I117" s="403">
        <f t="shared" si="18"/>
        <v>0.29150870545689411</v>
      </c>
      <c r="J117" s="375">
        <f t="shared" si="19"/>
        <v>0.70849129454310589</v>
      </c>
      <c r="L117" s="385">
        <v>-0.72500000000000009</v>
      </c>
      <c r="M117" s="401">
        <f t="shared" si="27"/>
        <v>2.426695628664266E-3</v>
      </c>
      <c r="N117" s="386">
        <f t="shared" si="28"/>
        <v>0.30003531080135504</v>
      </c>
      <c r="O117" s="401">
        <f t="shared" si="29"/>
        <v>0.66015684478396297</v>
      </c>
      <c r="P117" s="386">
        <f t="shared" si="30"/>
        <v>0.22903037181978753</v>
      </c>
      <c r="Q117" s="403">
        <f t="shared" si="33"/>
        <v>-3.3079640607200513E-4</v>
      </c>
      <c r="R117" s="403">
        <f t="shared" si="34"/>
        <v>0.29150870545689384</v>
      </c>
      <c r="S117" s="371">
        <f t="shared" si="35"/>
        <v>-4.2496966520148206E-2</v>
      </c>
      <c r="T117" s="403">
        <f t="shared" si="36"/>
        <v>0.75131905746932637</v>
      </c>
      <c r="U117" s="610">
        <f t="shared" si="37"/>
        <v>0.24868094253067363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0.31991366536853927</v>
      </c>
      <c r="C118" s="386">
        <f t="shared" si="23"/>
        <v>0.64426038090124338</v>
      </c>
      <c r="D118" s="401">
        <f t="shared" si="24"/>
        <v>3.2910488578071384E-2</v>
      </c>
      <c r="E118" s="386">
        <f t="shared" si="20"/>
        <v>0.60645042035407859</v>
      </c>
      <c r="F118" s="401">
        <f t="shared" si="21"/>
        <v>0.77188704518329232</v>
      </c>
      <c r="G118" s="403">
        <f t="shared" si="25"/>
        <v>-4.5989574479682244E-2</v>
      </c>
      <c r="H118" s="403">
        <f t="shared" si="26"/>
        <v>1.0459895744796823</v>
      </c>
      <c r="I118" s="403">
        <f t="shared" si="18"/>
        <v>0.31891375728553251</v>
      </c>
      <c r="J118" s="375">
        <f t="shared" si="19"/>
        <v>0.68108624271446749</v>
      </c>
      <c r="L118" s="385">
        <v>-0.69999999999999973</v>
      </c>
      <c r="M118" s="401">
        <f t="shared" si="27"/>
        <v>2.8977864793334751E-3</v>
      </c>
      <c r="N118" s="386">
        <f t="shared" si="28"/>
        <v>0.31991366536853927</v>
      </c>
      <c r="O118" s="401">
        <f t="shared" si="29"/>
        <v>0.64426038090124338</v>
      </c>
      <c r="P118" s="386">
        <f t="shared" si="30"/>
        <v>0.25056176725518675</v>
      </c>
      <c r="Q118" s="403">
        <f t="shared" si="33"/>
        <v>-3.9498167110015611E-4</v>
      </c>
      <c r="R118" s="403">
        <f t="shared" si="34"/>
        <v>0.31891375728553267</v>
      </c>
      <c r="S118" s="371">
        <f t="shared" si="35"/>
        <v>-4.5989574479682223E-2</v>
      </c>
      <c r="T118" s="403">
        <f t="shared" si="36"/>
        <v>0.72747079886524968</v>
      </c>
      <c r="U118" s="610">
        <f t="shared" si="37"/>
        <v>0.27252920113475032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0.3402559854061491</v>
      </c>
      <c r="C119" s="386">
        <f t="shared" si="23"/>
        <v>0.62737232870322013</v>
      </c>
      <c r="D119" s="401">
        <f t="shared" si="24"/>
        <v>2.8908016895723754E-2</v>
      </c>
      <c r="E119" s="386">
        <f t="shared" si="20"/>
        <v>0.5878113286800204</v>
      </c>
      <c r="F119" s="401">
        <f t="shared" si="21"/>
        <v>0.74816330303667256</v>
      </c>
      <c r="G119" s="403">
        <f t="shared" si="25"/>
        <v>-4.877988158486872E-2</v>
      </c>
      <c r="H119" s="403">
        <f t="shared" si="26"/>
        <v>1.0487798815848688</v>
      </c>
      <c r="I119" s="403">
        <f t="shared" si="18"/>
        <v>0.34703355338683667</v>
      </c>
      <c r="J119" s="375">
        <f t="shared" si="19"/>
        <v>0.65296644661316328</v>
      </c>
      <c r="L119" s="385">
        <v>-0.67499999999999982</v>
      </c>
      <c r="M119" s="401">
        <f t="shared" si="27"/>
        <v>3.449808427686607E-3</v>
      </c>
      <c r="N119" s="386">
        <f t="shared" si="28"/>
        <v>0.3402559854061491</v>
      </c>
      <c r="O119" s="401">
        <f t="shared" si="29"/>
        <v>0.62737232870322013</v>
      </c>
      <c r="P119" s="386">
        <f t="shared" si="30"/>
        <v>0.27265471760630622</v>
      </c>
      <c r="Q119" s="403">
        <f t="shared" si="33"/>
        <v>-4.7018200510719438E-4</v>
      </c>
      <c r="R119" s="403">
        <f t="shared" si="34"/>
        <v>0.34703355338683667</v>
      </c>
      <c r="S119" s="371">
        <f t="shared" si="35"/>
        <v>-4.877988158486872E-2</v>
      </c>
      <c r="T119" s="403">
        <f t="shared" si="36"/>
        <v>0.70221651020313924</v>
      </c>
      <c r="U119" s="610">
        <f t="shared" si="37"/>
        <v>0.29778348979686076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0.36099433811156051</v>
      </c>
      <c r="C120" s="386">
        <f t="shared" si="23"/>
        <v>0.60958176410410525</v>
      </c>
      <c r="D120" s="401">
        <f t="shared" si="24"/>
        <v>2.5318466440150789E-2</v>
      </c>
      <c r="E120" s="386">
        <f t="shared" si="20"/>
        <v>0.56818303406938353</v>
      </c>
      <c r="F120" s="401">
        <f t="shared" si="21"/>
        <v>0.72318050836708403</v>
      </c>
      <c r="G120" s="403">
        <f t="shared" si="25"/>
        <v>-5.0921637949675178E-2</v>
      </c>
      <c r="H120" s="403">
        <f t="shared" si="26"/>
        <v>1.0509216379496751</v>
      </c>
      <c r="I120" s="403">
        <f t="shared" si="18"/>
        <v>0.37576787425393909</v>
      </c>
      <c r="J120" s="375">
        <f t="shared" si="19"/>
        <v>0.62423212574606091</v>
      </c>
      <c r="L120" s="385">
        <v>-0.64999999999999991</v>
      </c>
      <c r="M120" s="401">
        <f t="shared" si="27"/>
        <v>4.094530360346571E-3</v>
      </c>
      <c r="N120" s="386">
        <f t="shared" si="28"/>
        <v>0.36099433811156051</v>
      </c>
      <c r="O120" s="401">
        <f t="shared" si="29"/>
        <v>0.60958176410410525</v>
      </c>
      <c r="P120" s="386">
        <f t="shared" si="30"/>
        <v>0.29523048316317635</v>
      </c>
      <c r="Q120" s="403">
        <f t="shared" si="33"/>
        <v>-5.5799506472380643E-4</v>
      </c>
      <c r="R120" s="403">
        <f t="shared" si="34"/>
        <v>0.37576787425393909</v>
      </c>
      <c r="S120" s="371">
        <f t="shared" si="35"/>
        <v>-5.0921637949675198E-2</v>
      </c>
      <c r="T120" s="403">
        <f t="shared" si="36"/>
        <v>0.67571175876045997</v>
      </c>
      <c r="U120" s="610">
        <f t="shared" si="37"/>
        <v>0.32428824123954003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0.38205490108379803</v>
      </c>
      <c r="C121" s="386">
        <f t="shared" si="23"/>
        <v>0.59098152636905754</v>
      </c>
      <c r="D121" s="401">
        <f t="shared" si="24"/>
        <v>2.2109901583398928E-2</v>
      </c>
      <c r="E121" s="386">
        <f t="shared" si="20"/>
        <v>0.54766970921463509</v>
      </c>
      <c r="F121" s="401">
        <f t="shared" si="21"/>
        <v>0.6970712516536135</v>
      </c>
      <c r="G121" s="403">
        <f t="shared" si="25"/>
        <v>-5.2468130833059082E-2</v>
      </c>
      <c r="H121" s="403">
        <f t="shared" si="26"/>
        <v>1.052468130833059</v>
      </c>
      <c r="I121" s="403">
        <f t="shared" si="18"/>
        <v>0.40500831174485935</v>
      </c>
      <c r="J121" s="375">
        <f t="shared" si="19"/>
        <v>0.5949916882551407</v>
      </c>
      <c r="L121" s="385">
        <v>-0.625</v>
      </c>
      <c r="M121" s="401">
        <f t="shared" si="27"/>
        <v>4.8450340352195198E-3</v>
      </c>
      <c r="N121" s="386">
        <f t="shared" si="28"/>
        <v>0.38205490108379803</v>
      </c>
      <c r="O121" s="401">
        <f t="shared" si="29"/>
        <v>0.59098152636905754</v>
      </c>
      <c r="P121" s="386">
        <f t="shared" si="30"/>
        <v>0.31820389063045013</v>
      </c>
      <c r="Q121" s="403">
        <f t="shared" si="33"/>
        <v>-6.6019529297923747E-4</v>
      </c>
      <c r="R121" s="403">
        <f t="shared" si="34"/>
        <v>0.40500831174485935</v>
      </c>
      <c r="S121" s="371">
        <f t="shared" si="35"/>
        <v>-5.2468130833059082E-2</v>
      </c>
      <c r="T121" s="403">
        <f t="shared" si="36"/>
        <v>0.64812001438117894</v>
      </c>
      <c r="U121" s="610">
        <f t="shared" si="37"/>
        <v>0.35187998561882106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0.40335839214090408</v>
      </c>
      <c r="C122" s="386">
        <f t="shared" si="23"/>
        <v>0.57166749447810794</v>
      </c>
      <c r="D122" s="401">
        <f t="shared" si="24"/>
        <v>1.9251380821959097E-2</v>
      </c>
      <c r="E122" s="386">
        <f t="shared" ref="E122:E153" si="38">C122+$B$13*B122+$B$13*D122</f>
        <v>0.52637904507962918</v>
      </c>
      <c r="F122" s="401">
        <f t="shared" si="21"/>
        <v>0.66997260141347581</v>
      </c>
      <c r="G122" s="403">
        <f t="shared" si="25"/>
        <v>-5.3471801305483811E-2</v>
      </c>
      <c r="H122" s="403">
        <f t="shared" si="26"/>
        <v>1.0534718013054838</v>
      </c>
      <c r="I122" s="403">
        <f t="shared" si="18"/>
        <v>0.43463890426401985</v>
      </c>
      <c r="J122" s="375">
        <f t="shared" si="19"/>
        <v>0.56536109573598015</v>
      </c>
      <c r="L122" s="385">
        <v>-0.59999999999999964</v>
      </c>
      <c r="M122" s="401">
        <f t="shared" si="27"/>
        <v>5.7157917222956378E-3</v>
      </c>
      <c r="N122" s="386">
        <f t="shared" si="28"/>
        <v>0.40335839214090408</v>
      </c>
      <c r="O122" s="401">
        <f t="shared" si="29"/>
        <v>0.57166749447810794</v>
      </c>
      <c r="P122" s="386">
        <f t="shared" si="30"/>
        <v>0.34148383217205025</v>
      </c>
      <c r="Q122" s="403">
        <f t="shared" si="33"/>
        <v>-7.7874386705091797E-4</v>
      </c>
      <c r="R122" s="403">
        <f t="shared" si="34"/>
        <v>0.43463890426402013</v>
      </c>
      <c r="S122" s="371">
        <f t="shared" si="35"/>
        <v>-5.3471801305483811E-2</v>
      </c>
      <c r="T122" s="403">
        <f t="shared" si="36"/>
        <v>0.61961164090851462</v>
      </c>
      <c r="U122" s="610">
        <f t="shared" si="37"/>
        <v>0.38038835909148538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0.42482057044652816</v>
      </c>
      <c r="C123" s="386">
        <f t="shared" si="23"/>
        <v>0.55173783489134465</v>
      </c>
      <c r="D123" s="401">
        <f t="shared" si="24"/>
        <v>1.6713142770041878E-2</v>
      </c>
      <c r="E123" s="386">
        <f t="shared" si="38"/>
        <v>0.50442142503044862</v>
      </c>
      <c r="F123" s="401">
        <f t="shared" si="21"/>
        <v>0.64202505303990265</v>
      </c>
      <c r="G123" s="403">
        <f t="shared" si="25"/>
        <v>-5.3983904094270986E-2</v>
      </c>
      <c r="H123" s="403">
        <f t="shared" si="26"/>
        <v>1.0539839040942709</v>
      </c>
      <c r="I123" s="403">
        <f t="shared" si="18"/>
        <v>0.46453686758127422</v>
      </c>
      <c r="J123" s="375">
        <f t="shared" si="19"/>
        <v>0.53546313241872578</v>
      </c>
      <c r="L123" s="385">
        <v>-0.57499999999999973</v>
      </c>
      <c r="M123" s="401">
        <f t="shared" si="27"/>
        <v>6.7227366984519144E-3</v>
      </c>
      <c r="N123" s="386">
        <f t="shared" si="28"/>
        <v>0.42482057044652816</v>
      </c>
      <c r="O123" s="401">
        <f t="shared" si="29"/>
        <v>0.55173783489134465</v>
      </c>
      <c r="P123" s="386">
        <f t="shared" si="30"/>
        <v>0.36497383959557705</v>
      </c>
      <c r="Q123" s="403">
        <f t="shared" si="33"/>
        <v>-9.1579750520712439E-4</v>
      </c>
      <c r="R123" s="403">
        <f t="shared" si="34"/>
        <v>0.46453686758127449</v>
      </c>
      <c r="S123" s="371">
        <f t="shared" si="35"/>
        <v>-5.3983904094270972E-2</v>
      </c>
      <c r="T123" s="403">
        <f t="shared" si="36"/>
        <v>0.59036283401820366</v>
      </c>
      <c r="U123" s="610">
        <f t="shared" si="37"/>
        <v>0.40963716598179634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0.44635280301378594</v>
      </c>
      <c r="C124" s="386">
        <f t="shared" si="23"/>
        <v>0.5312922280086082</v>
      </c>
      <c r="D124" s="401">
        <f t="shared" si="24"/>
        <v>1.4466756494278532E-2</v>
      </c>
      <c r="E124" s="386">
        <f t="shared" si="38"/>
        <v>0.48190907447598935</v>
      </c>
      <c r="F124" s="401">
        <f t="shared" si="21"/>
        <v>0.61337144646895425</v>
      </c>
      <c r="G124" s="403">
        <f t="shared" si="25"/>
        <v>-5.4054210045661723E-2</v>
      </c>
      <c r="H124" s="403">
        <f t="shared" si="26"/>
        <v>1.0540542100456618</v>
      </c>
      <c r="I124" s="403">
        <f t="shared" si="18"/>
        <v>0.49457341307497676</v>
      </c>
      <c r="J124" s="375">
        <f t="shared" si="19"/>
        <v>0.50542658692502318</v>
      </c>
      <c r="L124" s="385">
        <v>-0.54999999999999982</v>
      </c>
      <c r="M124" s="401">
        <f t="shared" si="27"/>
        <v>7.8833241660518083E-3</v>
      </c>
      <c r="N124" s="386">
        <f t="shared" si="28"/>
        <v>0.44635280301378594</v>
      </c>
      <c r="O124" s="401">
        <f t="shared" si="29"/>
        <v>0.5312922280086082</v>
      </c>
      <c r="P124" s="386">
        <f t="shared" si="30"/>
        <v>0.3885727272233836</v>
      </c>
      <c r="Q124" s="403">
        <f t="shared" si="33"/>
        <v>-1.0737157627255342E-3</v>
      </c>
      <c r="R124" s="403">
        <f t="shared" si="34"/>
        <v>0.49457341307497676</v>
      </c>
      <c r="S124" s="371">
        <f t="shared" si="35"/>
        <v>-5.4054210045661723E-2</v>
      </c>
      <c r="T124" s="403">
        <f t="shared" si="36"/>
        <v>0.5605545127334105</v>
      </c>
      <c r="U124" s="610">
        <f t="shared" si="37"/>
        <v>0.4394454872665895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0.46786268958504312</v>
      </c>
      <c r="C125" s="386">
        <f t="shared" si="23"/>
        <v>0.51043108133661119</v>
      </c>
      <c r="D125" s="401">
        <f t="shared" si="24"/>
        <v>1.2485237909345248E-2</v>
      </c>
      <c r="E125" s="386">
        <f t="shared" si="38"/>
        <v>0.45895519459722572</v>
      </c>
      <c r="F125" s="401">
        <f t="shared" si="21"/>
        <v>0.58415586359448546</v>
      </c>
      <c r="G125" s="403">
        <f t="shared" si="25"/>
        <v>-5.3730750087796916E-2</v>
      </c>
      <c r="H125" s="403">
        <f t="shared" si="26"/>
        <v>1.0537307500877968</v>
      </c>
      <c r="I125" s="403">
        <f t="shared" si="18"/>
        <v>0.52461464375222377</v>
      </c>
      <c r="J125" s="375">
        <f t="shared" si="19"/>
        <v>0.47538535624777623</v>
      </c>
      <c r="L125" s="385">
        <v>-0.52499999999999991</v>
      </c>
      <c r="M125" s="401">
        <f t="shared" si="27"/>
        <v>9.2165799754955757E-3</v>
      </c>
      <c r="N125" s="386">
        <f t="shared" si="28"/>
        <v>0.46786268958504312</v>
      </c>
      <c r="O125" s="401">
        <f t="shared" si="29"/>
        <v>0.51043108133661119</v>
      </c>
      <c r="P125" s="386">
        <f t="shared" si="30"/>
        <v>0.41217529587103352</v>
      </c>
      <c r="Q125" s="403">
        <f t="shared" si="33"/>
        <v>-1.2550664128349145E-3</v>
      </c>
      <c r="R125" s="403">
        <f t="shared" si="34"/>
        <v>0.52461464375222377</v>
      </c>
      <c r="S125" s="371">
        <f t="shared" si="35"/>
        <v>-5.3730750087796944E-2</v>
      </c>
      <c r="T125" s="403">
        <f t="shared" si="36"/>
        <v>0.53037117274840806</v>
      </c>
      <c r="U125" s="610">
        <f t="shared" si="37"/>
        <v>0.46962882725159194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0.48925473798545599</v>
      </c>
      <c r="C126" s="386">
        <f t="shared" si="23"/>
        <v>0.48925473798545599</v>
      </c>
      <c r="D126" s="401">
        <f t="shared" si="24"/>
        <v>1.0743134376299535E-2</v>
      </c>
      <c r="E126" s="386">
        <f t="shared" si="38"/>
        <v>0.43567308940443211</v>
      </c>
      <c r="F126" s="401">
        <f t="shared" si="21"/>
        <v>0.55452251719096657</v>
      </c>
      <c r="G126" s="403">
        <f t="shared" si="25"/>
        <v>-5.3059599126845464E-2</v>
      </c>
      <c r="H126" s="403">
        <f t="shared" si="26"/>
        <v>1.0530595991268454</v>
      </c>
      <c r="I126" s="403">
        <f t="shared" si="18"/>
        <v>0.55452251719096657</v>
      </c>
      <c r="J126" s="375">
        <f t="shared" si="19"/>
        <v>0.44547748280903343</v>
      </c>
      <c r="L126" s="385">
        <v>-0.5</v>
      </c>
      <c r="M126" s="401">
        <f t="shared" si="27"/>
        <v>1.0743134376299535E-2</v>
      </c>
      <c r="N126" s="386">
        <f t="shared" si="28"/>
        <v>0.48925473798545599</v>
      </c>
      <c r="O126" s="401">
        <f t="shared" si="29"/>
        <v>0.48925473798545599</v>
      </c>
      <c r="P126" s="386">
        <f t="shared" si="30"/>
        <v>0.43567308940443211</v>
      </c>
      <c r="Q126" s="403">
        <f t="shared" si="33"/>
        <v>-1.4626284783541953E-3</v>
      </c>
      <c r="R126" s="403">
        <f t="shared" si="34"/>
        <v>0.55452251719096657</v>
      </c>
      <c r="S126" s="371">
        <f t="shared" si="35"/>
        <v>-5.3059599126845464E-2</v>
      </c>
      <c r="T126" s="403">
        <f t="shared" si="36"/>
        <v>0.49999971041423308</v>
      </c>
      <c r="U126" s="610">
        <f t="shared" si="37"/>
        <v>0.50000028958576692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0.51043108133661153</v>
      </c>
      <c r="C127" s="386">
        <f t="shared" si="23"/>
        <v>0.46786268958504268</v>
      </c>
      <c r="D127" s="401">
        <f t="shared" si="24"/>
        <v>9.2165799754955757E-3</v>
      </c>
      <c r="E127" s="386">
        <f t="shared" si="38"/>
        <v>0.41217529587103302</v>
      </c>
      <c r="F127" s="401">
        <f t="shared" si="21"/>
        <v>0.52461464375222311</v>
      </c>
      <c r="G127" s="403">
        <f t="shared" si="25"/>
        <v>-5.2084697954544859E-2</v>
      </c>
      <c r="H127" s="403">
        <f t="shared" si="26"/>
        <v>1.0520846979545448</v>
      </c>
      <c r="I127" s="403">
        <f t="shared" si="18"/>
        <v>0.58415586359448568</v>
      </c>
      <c r="J127" s="375">
        <f t="shared" si="19"/>
        <v>0.41584413640551432</v>
      </c>
      <c r="L127" s="385">
        <v>-0.47499999999999964</v>
      </c>
      <c r="M127" s="401">
        <f t="shared" si="27"/>
        <v>1.2485237909345304E-2</v>
      </c>
      <c r="N127" s="386">
        <f t="shared" si="28"/>
        <v>0.51043108133661153</v>
      </c>
      <c r="O127" s="401">
        <f t="shared" si="29"/>
        <v>0.46786268958504268</v>
      </c>
      <c r="P127" s="386">
        <f t="shared" si="30"/>
        <v>0.45895519459722611</v>
      </c>
      <c r="Q127" s="403">
        <f t="shared" si="33"/>
        <v>-1.6993924538554858E-3</v>
      </c>
      <c r="R127" s="403">
        <f t="shared" si="34"/>
        <v>0.5841558635944859</v>
      </c>
      <c r="S127" s="371">
        <f t="shared" si="35"/>
        <v>-5.2084697954544859E-2</v>
      </c>
      <c r="T127" s="403">
        <f t="shared" si="36"/>
        <v>0.46962822681391447</v>
      </c>
      <c r="U127" s="610">
        <f t="shared" si="37"/>
        <v>0.53037177318608553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0.53129222800860854</v>
      </c>
      <c r="C128" s="386">
        <f t="shared" si="23"/>
        <v>0.44635280301378555</v>
      </c>
      <c r="D128" s="401">
        <f t="shared" si="24"/>
        <v>7.8833241660518083E-3</v>
      </c>
      <c r="E128" s="386">
        <f t="shared" si="38"/>
        <v>0.38857272722338321</v>
      </c>
      <c r="F128" s="401">
        <f t="shared" si="21"/>
        <v>0.49457341307497626</v>
      </c>
      <c r="G128" s="403">
        <f t="shared" si="25"/>
        <v>-5.0847710983054122E-2</v>
      </c>
      <c r="H128" s="403">
        <f t="shared" si="26"/>
        <v>1.0508477109830541</v>
      </c>
      <c r="I128" s="403">
        <f t="shared" si="18"/>
        <v>0.61337144646895458</v>
      </c>
      <c r="J128" s="375">
        <f t="shared" si="19"/>
        <v>0.38662855353104542</v>
      </c>
      <c r="L128" s="385">
        <v>-0.44999999999999973</v>
      </c>
      <c r="M128" s="401">
        <f t="shared" si="27"/>
        <v>1.4466756494278532E-2</v>
      </c>
      <c r="N128" s="386">
        <f t="shared" si="28"/>
        <v>0.53129222800860854</v>
      </c>
      <c r="O128" s="401">
        <f t="shared" si="29"/>
        <v>0.44635280301378555</v>
      </c>
      <c r="P128" s="386">
        <f t="shared" si="30"/>
        <v>0.48190907447598968</v>
      </c>
      <c r="Q128" s="403">
        <f t="shared" si="33"/>
        <v>-1.9685572380487267E-3</v>
      </c>
      <c r="R128" s="403">
        <f t="shared" si="34"/>
        <v>0.6133714464689547</v>
      </c>
      <c r="S128" s="371">
        <f t="shared" si="35"/>
        <v>-5.084771098305417E-2</v>
      </c>
      <c r="T128" s="403">
        <f t="shared" si="36"/>
        <v>0.43944482175214816</v>
      </c>
      <c r="U128" s="610">
        <f t="shared" si="37"/>
        <v>0.56055517824785184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0.55173783489134498</v>
      </c>
      <c r="C129" s="386">
        <f t="shared" si="23"/>
        <v>0.42482057044652777</v>
      </c>
      <c r="D129" s="401">
        <f t="shared" si="24"/>
        <v>6.7227366984518588E-3</v>
      </c>
      <c r="E129" s="386">
        <f t="shared" si="38"/>
        <v>0.36497383959557661</v>
      </c>
      <c r="F129" s="401">
        <f t="shared" si="21"/>
        <v>0.46453686758127394</v>
      </c>
      <c r="G129" s="403">
        <f t="shared" si="25"/>
        <v>-4.9387917443710266E-2</v>
      </c>
      <c r="H129" s="403">
        <f t="shared" si="26"/>
        <v>1.0493879174437102</v>
      </c>
      <c r="I129" s="403">
        <f t="shared" si="18"/>
        <v>0.64202505303990309</v>
      </c>
      <c r="J129" s="375">
        <f t="shared" si="19"/>
        <v>0.35797494696009691</v>
      </c>
      <c r="L129" s="385">
        <v>-0.42499999999999982</v>
      </c>
      <c r="M129" s="401">
        <f t="shared" si="27"/>
        <v>1.6713142770041933E-2</v>
      </c>
      <c r="N129" s="386">
        <f t="shared" si="28"/>
        <v>0.55173783489134498</v>
      </c>
      <c r="O129" s="401">
        <f t="shared" si="29"/>
        <v>0.42482057044652777</v>
      </c>
      <c r="P129" s="386">
        <f t="shared" si="30"/>
        <v>0.50442142503044896</v>
      </c>
      <c r="Q129" s="403">
        <f t="shared" si="33"/>
        <v>-2.2735232828374617E-3</v>
      </c>
      <c r="R129" s="403">
        <f t="shared" si="34"/>
        <v>0.64202505303990309</v>
      </c>
      <c r="S129" s="371">
        <f t="shared" si="35"/>
        <v>-4.9387917443710266E-2</v>
      </c>
      <c r="T129" s="403">
        <f t="shared" si="36"/>
        <v>0.40963638768664468</v>
      </c>
      <c r="U129" s="610">
        <f t="shared" si="37"/>
        <v>0.59036361231335532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0.57166749447810827</v>
      </c>
      <c r="C130" s="386">
        <f t="shared" si="23"/>
        <v>0.40335839214090369</v>
      </c>
      <c r="D130" s="401">
        <f t="shared" si="24"/>
        <v>5.7157917222956378E-3</v>
      </c>
      <c r="E130" s="386">
        <f t="shared" si="38"/>
        <v>0.34148383217204981</v>
      </c>
      <c r="F130" s="401">
        <f t="shared" si="21"/>
        <v>0.43463890426401958</v>
      </c>
      <c r="G130" s="403">
        <f t="shared" si="25"/>
        <v>-4.7742133579978363E-2</v>
      </c>
      <c r="H130" s="403">
        <f t="shared" si="26"/>
        <v>1.0477421335799784</v>
      </c>
      <c r="I130" s="403">
        <f t="shared" si="18"/>
        <v>0.66997260141347625</v>
      </c>
      <c r="J130" s="375">
        <f t="shared" si="19"/>
        <v>0.33002739858652375</v>
      </c>
      <c r="L130" s="385">
        <v>-0.39999999999999991</v>
      </c>
      <c r="M130" s="401">
        <f t="shared" si="27"/>
        <v>1.9251380821959152E-2</v>
      </c>
      <c r="N130" s="386">
        <f t="shared" si="28"/>
        <v>0.57166749447810827</v>
      </c>
      <c r="O130" s="401">
        <f t="shared" si="29"/>
        <v>0.40335839214090369</v>
      </c>
      <c r="P130" s="386">
        <f t="shared" si="30"/>
        <v>0.52637904507962952</v>
      </c>
      <c r="Q130" s="403">
        <f t="shared" si="33"/>
        <v>-2.6178814602297131E-3</v>
      </c>
      <c r="R130" s="403">
        <f t="shared" si="34"/>
        <v>0.66997260141347625</v>
      </c>
      <c r="S130" s="371">
        <f t="shared" si="35"/>
        <v>-4.7742133579978391E-2</v>
      </c>
      <c r="T130" s="403">
        <f t="shared" si="36"/>
        <v>0.38038741362673179</v>
      </c>
      <c r="U130" s="610">
        <f t="shared" si="37"/>
        <v>0.61961258637326821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0.59098152636905754</v>
      </c>
      <c r="C131" s="386">
        <f t="shared" si="23"/>
        <v>0.38205490108379803</v>
      </c>
      <c r="D131" s="401">
        <f t="shared" si="24"/>
        <v>4.8450340352195198E-3</v>
      </c>
      <c r="E131" s="386">
        <f t="shared" si="38"/>
        <v>0.31820389063045013</v>
      </c>
      <c r="F131" s="401">
        <f t="shared" si="21"/>
        <v>0.40500831174485935</v>
      </c>
      <c r="G131" s="403">
        <f t="shared" si="25"/>
        <v>-4.5944663320677613E-2</v>
      </c>
      <c r="H131" s="403">
        <f t="shared" si="26"/>
        <v>1.0459446633206777</v>
      </c>
      <c r="I131" s="403">
        <f t="shared" ref="I131:I146" si="39">F91</f>
        <v>0.6970712516536135</v>
      </c>
      <c r="J131" s="375">
        <f t="shared" ref="J131:J146" si="40">1-I131</f>
        <v>0.3029287483463865</v>
      </c>
      <c r="L131" s="385">
        <v>-0.375</v>
      </c>
      <c r="M131" s="401">
        <f t="shared" si="27"/>
        <v>2.2109901583398928E-2</v>
      </c>
      <c r="N131" s="386">
        <f t="shared" si="28"/>
        <v>0.59098152636905754</v>
      </c>
      <c r="O131" s="401">
        <f t="shared" si="29"/>
        <v>0.38205490108379803</v>
      </c>
      <c r="P131" s="386">
        <f t="shared" si="30"/>
        <v>0.54766970921463509</v>
      </c>
      <c r="Q131" s="403">
        <f t="shared" si="33"/>
        <v>-3.0053971520028612E-3</v>
      </c>
      <c r="R131" s="403">
        <f t="shared" si="34"/>
        <v>0.6970712516536135</v>
      </c>
      <c r="S131" s="371">
        <f t="shared" si="35"/>
        <v>-4.5944663320677613E-2</v>
      </c>
      <c r="T131" s="403">
        <f t="shared" si="36"/>
        <v>0.35187880881906697</v>
      </c>
      <c r="U131" s="610">
        <f t="shared" si="37"/>
        <v>0.64812119118093303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0.60958176410410558</v>
      </c>
      <c r="C132" s="386">
        <f t="shared" si="23"/>
        <v>0.36099433811156012</v>
      </c>
      <c r="D132" s="401">
        <f t="shared" si="24"/>
        <v>4.094530360346571E-3</v>
      </c>
      <c r="E132" s="386">
        <f t="shared" si="38"/>
        <v>0.29523048316317591</v>
      </c>
      <c r="F132" s="401">
        <f t="shared" si="21"/>
        <v>0.37576787425393854</v>
      </c>
      <c r="G132" s="403">
        <f t="shared" si="25"/>
        <v>-4.4027274926236565E-2</v>
      </c>
      <c r="H132" s="403">
        <f t="shared" si="26"/>
        <v>1.0440272749262365</v>
      </c>
      <c r="I132" s="403">
        <f t="shared" si="39"/>
        <v>0.72318050836708414</v>
      </c>
      <c r="J132" s="375">
        <f t="shared" si="40"/>
        <v>0.27681949163291586</v>
      </c>
      <c r="L132" s="385">
        <v>-0.34999999999999964</v>
      </c>
      <c r="M132" s="401">
        <f t="shared" si="27"/>
        <v>2.5318466440150844E-2</v>
      </c>
      <c r="N132" s="386">
        <f t="shared" si="28"/>
        <v>0.60958176410410558</v>
      </c>
      <c r="O132" s="401">
        <f t="shared" si="29"/>
        <v>0.36099433811156012</v>
      </c>
      <c r="P132" s="386">
        <f t="shared" si="30"/>
        <v>0.56818303406938386</v>
      </c>
      <c r="Q132" s="403">
        <f t="shared" si="33"/>
        <v>-3.4399890805526081E-3</v>
      </c>
      <c r="R132" s="403">
        <f t="shared" si="34"/>
        <v>0.72318050836708436</v>
      </c>
      <c r="S132" s="371">
        <f t="shared" si="35"/>
        <v>-4.4027274926236565E-2</v>
      </c>
      <c r="T132" s="403">
        <f t="shared" si="36"/>
        <v>0.32428675563970488</v>
      </c>
      <c r="U132" s="610">
        <f t="shared" si="37"/>
        <v>0.67571324436029512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0.62737232870322046</v>
      </c>
      <c r="C133" s="386">
        <f t="shared" si="23"/>
        <v>0.34025598540614871</v>
      </c>
      <c r="D133" s="401">
        <f t="shared" si="24"/>
        <v>3.449808427686607E-3</v>
      </c>
      <c r="E133" s="386">
        <f t="shared" si="38"/>
        <v>0.27265471760630577</v>
      </c>
      <c r="F133" s="401">
        <f t="shared" si="21"/>
        <v>0.34703355338683611</v>
      </c>
      <c r="G133" s="403">
        <f t="shared" si="25"/>
        <v>-4.2019201147298027E-2</v>
      </c>
      <c r="H133" s="403">
        <f t="shared" si="26"/>
        <v>1.042019201147298</v>
      </c>
      <c r="I133" s="403">
        <f t="shared" si="39"/>
        <v>0.74816330303667289</v>
      </c>
      <c r="J133" s="375">
        <f t="shared" si="40"/>
        <v>0.25183669696332711</v>
      </c>
      <c r="L133" s="385">
        <v>-0.32499999999999973</v>
      </c>
      <c r="M133" s="401">
        <f t="shared" si="27"/>
        <v>2.8908016895723809E-2</v>
      </c>
      <c r="N133" s="386">
        <f t="shared" si="28"/>
        <v>0.62737232870322046</v>
      </c>
      <c r="O133" s="401">
        <f t="shared" si="29"/>
        <v>0.34025598540614871</v>
      </c>
      <c r="P133" s="386">
        <f t="shared" si="30"/>
        <v>0.58781132868002073</v>
      </c>
      <c r="Q133" s="403">
        <f t="shared" si="33"/>
        <v>-3.9257024233561207E-3</v>
      </c>
      <c r="R133" s="403">
        <f t="shared" si="34"/>
        <v>0.748163303036673</v>
      </c>
      <c r="S133" s="371">
        <f t="shared" si="35"/>
        <v>-4.2019201147298076E-2</v>
      </c>
      <c r="T133" s="403">
        <f t="shared" si="36"/>
        <v>0.29778160053398117</v>
      </c>
      <c r="U133" s="610">
        <f t="shared" si="37"/>
        <v>0.70221839946601883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0.64426038090124371</v>
      </c>
      <c r="C134" s="386">
        <f t="shared" si="23"/>
        <v>0.31991366536853894</v>
      </c>
      <c r="D134" s="401">
        <f t="shared" si="24"/>
        <v>2.8977864793334751E-3</v>
      </c>
      <c r="E134" s="386">
        <f t="shared" si="38"/>
        <v>0.25056176725518636</v>
      </c>
      <c r="F134" s="401">
        <f t="shared" si="21"/>
        <v>0.31891375728553223</v>
      </c>
      <c r="G134" s="403">
        <f t="shared" si="25"/>
        <v>-3.9947160511113682E-2</v>
      </c>
      <c r="H134" s="403">
        <f t="shared" si="26"/>
        <v>1.0399471605111137</v>
      </c>
      <c r="I134" s="403">
        <f t="shared" si="39"/>
        <v>0.77188704518329254</v>
      </c>
      <c r="J134" s="375">
        <f t="shared" si="40"/>
        <v>0.22811295481670746</v>
      </c>
      <c r="L134" s="385">
        <v>-0.29999999999999982</v>
      </c>
      <c r="M134" s="401">
        <f t="shared" si="27"/>
        <v>3.291048857807144E-2</v>
      </c>
      <c r="N134" s="386">
        <f t="shared" si="28"/>
        <v>0.64426038090124371</v>
      </c>
      <c r="O134" s="401">
        <f t="shared" si="29"/>
        <v>0.31991366536853894</v>
      </c>
      <c r="P134" s="386">
        <f t="shared" si="30"/>
        <v>0.60645042035407881</v>
      </c>
      <c r="Q134" s="403">
        <f t="shared" si="33"/>
        <v>-4.4666757883628175E-3</v>
      </c>
      <c r="R134" s="403">
        <f t="shared" si="34"/>
        <v>0.77188704518329254</v>
      </c>
      <c r="S134" s="371">
        <f t="shared" si="35"/>
        <v>-3.9947160511113682E-2</v>
      </c>
      <c r="T134" s="403">
        <f t="shared" si="36"/>
        <v>0.27252679111618394</v>
      </c>
      <c r="U134" s="610">
        <f t="shared" si="37"/>
        <v>0.72747320888381606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0.66015684478396297</v>
      </c>
      <c r="C135" s="386">
        <f t="shared" si="23"/>
        <v>0.30003531080135504</v>
      </c>
      <c r="D135" s="401">
        <f t="shared" si="24"/>
        <v>2.426695628664266E-3</v>
      </c>
      <c r="E135" s="386">
        <f t="shared" si="38"/>
        <v>0.22903037181978755</v>
      </c>
      <c r="F135" s="401">
        <f t="shared" si="21"/>
        <v>0.29150870545689389</v>
      </c>
      <c r="G135" s="403">
        <f t="shared" si="25"/>
        <v>-3.783539744752952E-2</v>
      </c>
      <c r="H135" s="403">
        <f t="shared" si="26"/>
        <v>1.0378353974475296</v>
      </c>
      <c r="I135" s="403">
        <f t="shared" si="39"/>
        <v>0.79422463242950958</v>
      </c>
      <c r="J135" s="375">
        <f t="shared" si="40"/>
        <v>0.20577536757049042</v>
      </c>
      <c r="L135" s="385">
        <v>-0.27499999999999991</v>
      </c>
      <c r="M135" s="401">
        <f t="shared" si="27"/>
        <v>3.7358588382403302E-2</v>
      </c>
      <c r="N135" s="386">
        <f t="shared" si="28"/>
        <v>0.66015684478396297</v>
      </c>
      <c r="O135" s="401">
        <f t="shared" si="29"/>
        <v>0.30003531080135504</v>
      </c>
      <c r="P135" s="386">
        <f t="shared" si="30"/>
        <v>0.62400044824960776</v>
      </c>
      <c r="Q135" s="403">
        <f t="shared" si="33"/>
        <v>-5.0671016735332648E-3</v>
      </c>
      <c r="R135" s="403">
        <f t="shared" si="34"/>
        <v>0.79422463242950958</v>
      </c>
      <c r="S135" s="371">
        <f t="shared" si="35"/>
        <v>-3.7835397447529479E-2</v>
      </c>
      <c r="T135" s="403">
        <f t="shared" si="36"/>
        <v>0.24867786669155323</v>
      </c>
      <c r="U135" s="610">
        <f t="shared" si="37"/>
        <v>0.75132213330844677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0.67497709632990266</v>
      </c>
      <c r="C136" s="386">
        <f t="shared" si="23"/>
        <v>0.2806826111214421</v>
      </c>
      <c r="D136" s="401">
        <f t="shared" si="24"/>
        <v>2.0259972892539002E-3</v>
      </c>
      <c r="E136" s="386">
        <f t="shared" si="38"/>
        <v>0.2081324186991787</v>
      </c>
      <c r="F136" s="401">
        <f t="shared" si="21"/>
        <v>0.26490989582093444</v>
      </c>
      <c r="G136" s="403">
        <f t="shared" si="25"/>
        <v>-3.5705739074873108E-2</v>
      </c>
      <c r="H136" s="403">
        <f t="shared" si="26"/>
        <v>1.0357057390748732</v>
      </c>
      <c r="I136" s="403">
        <f t="shared" si="39"/>
        <v>0.81505541063528208</v>
      </c>
      <c r="J136" s="375">
        <f t="shared" si="40"/>
        <v>0.18494458936471792</v>
      </c>
      <c r="L136" s="385">
        <v>-0.25</v>
      </c>
      <c r="M136" s="401">
        <f t="shared" si="27"/>
        <v>4.2285534147510184E-2</v>
      </c>
      <c r="N136" s="386">
        <f t="shared" si="28"/>
        <v>0.67497709632990266</v>
      </c>
      <c r="O136" s="401">
        <f t="shared" si="29"/>
        <v>0.2806826111214421</v>
      </c>
      <c r="P136" s="386">
        <f t="shared" si="30"/>
        <v>0.64036661772741466</v>
      </c>
      <c r="Q136" s="403">
        <f t="shared" si="33"/>
        <v>-5.7311800905485398E-3</v>
      </c>
      <c r="R136" s="403">
        <f t="shared" si="34"/>
        <v>0.81505541063528208</v>
      </c>
      <c r="S136" s="371">
        <f t="shared" si="35"/>
        <v>-3.5705739074873108E-2</v>
      </c>
      <c r="T136" s="403">
        <f t="shared" si="36"/>
        <v>0.2263815085301395</v>
      </c>
      <c r="U136" s="610">
        <f t="shared" si="37"/>
        <v>0.7736184914698605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0.68864161120449519</v>
      </c>
      <c r="C137" s="386">
        <f t="shared" si="23"/>
        <v>0.26191073800155118</v>
      </c>
      <c r="D137" s="401">
        <f t="shared" si="24"/>
        <v>1.68629765849726E-3</v>
      </c>
      <c r="E137" s="386">
        <f t="shared" si="38"/>
        <v>0.18793260836741557</v>
      </c>
      <c r="F137" s="401">
        <f t="shared" si="21"/>
        <v>0.23919967881565288</v>
      </c>
      <c r="G137" s="403">
        <f t="shared" si="25"/>
        <v>-3.3577666580070623E-2</v>
      </c>
      <c r="H137" s="403">
        <f t="shared" si="26"/>
        <v>1.0335776665800707</v>
      </c>
      <c r="I137" s="403">
        <f t="shared" si="39"/>
        <v>0.83426607643549411</v>
      </c>
      <c r="J137" s="375">
        <f t="shared" si="40"/>
        <v>0.16573392356450589</v>
      </c>
      <c r="L137" s="385">
        <v>-0.22499999999999964</v>
      </c>
      <c r="M137" s="401">
        <f t="shared" si="27"/>
        <v>4.7724756948031355E-2</v>
      </c>
      <c r="N137" s="386">
        <f t="shared" si="28"/>
        <v>0.68864161120449519</v>
      </c>
      <c r="O137" s="401">
        <f t="shared" si="29"/>
        <v>0.26191073800155118</v>
      </c>
      <c r="P137" s="386">
        <f t="shared" si="30"/>
        <v>0.65545990944998</v>
      </c>
      <c r="Q137" s="403">
        <f t="shared" si="33"/>
        <v>-6.4630650999539371E-3</v>
      </c>
      <c r="R137" s="403">
        <f t="shared" si="34"/>
        <v>0.83426607643549433</v>
      </c>
      <c r="S137" s="371">
        <f t="shared" si="35"/>
        <v>-3.3577666580070623E-2</v>
      </c>
      <c r="T137" s="403">
        <f t="shared" si="36"/>
        <v>0.20577465524453031</v>
      </c>
      <c r="U137" s="610">
        <f t="shared" si="37"/>
        <v>0.79422534475546969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0.70107656700694199</v>
      </c>
      <c r="C138" s="386">
        <f t="shared" si="23"/>
        <v>0.24376815244365097</v>
      </c>
      <c r="D138" s="401">
        <f t="shared" si="24"/>
        <v>1.3992610018491169E-3</v>
      </c>
      <c r="E138" s="386">
        <f t="shared" si="38"/>
        <v>0.16848820620060398</v>
      </c>
      <c r="F138" s="401">
        <f t="shared" si="21"/>
        <v>0.21445094152376873</v>
      </c>
      <c r="G138" s="403">
        <f t="shared" si="25"/>
        <v>-3.1468399241635275E-2</v>
      </c>
      <c r="H138" s="403">
        <f t="shared" si="26"/>
        <v>1.0314683992416354</v>
      </c>
      <c r="I138" s="403">
        <f t="shared" si="39"/>
        <v>0.8517515156825487</v>
      </c>
      <c r="J138" s="375">
        <f t="shared" si="40"/>
        <v>0.1482484843174513</v>
      </c>
      <c r="L138" s="625">
        <v>-0.19999999999999973</v>
      </c>
      <c r="M138" s="626">
        <f t="shared" si="27"/>
        <v>5.3709566842684131E-2</v>
      </c>
      <c r="N138" s="627">
        <f t="shared" si="28"/>
        <v>0.70107656700694199</v>
      </c>
      <c r="O138" s="626">
        <f t="shared" si="29"/>
        <v>0.24376815244365097</v>
      </c>
      <c r="P138" s="627">
        <f t="shared" si="30"/>
        <v>0.66919773812274119</v>
      </c>
      <c r="Q138" s="628">
        <f t="shared" si="33"/>
        <v>-7.266804081944459E-3</v>
      </c>
      <c r="R138" s="628">
        <f t="shared" si="34"/>
        <v>0.85175151568254881</v>
      </c>
      <c r="S138" s="629">
        <f t="shared" si="35"/>
        <v>-3.146839924163522E-2</v>
      </c>
      <c r="T138" s="628">
        <f t="shared" si="36"/>
        <v>0.1869836876410309</v>
      </c>
      <c r="U138" s="630">
        <f t="shared" si="37"/>
        <v>0.8130163123589691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0.71221439600409608</v>
      </c>
      <c r="C139" s="386">
        <f t="shared" si="23"/>
        <v>0.22629649385209383</v>
      </c>
      <c r="D139" s="401">
        <f t="shared" si="24"/>
        <v>1.1575232430972027E-3</v>
      </c>
      <c r="E139" s="386">
        <f t="shared" si="38"/>
        <v>0.14984888157701934</v>
      </c>
      <c r="F139" s="401">
        <f t="shared" si="21"/>
        <v>0.19072690288016328</v>
      </c>
      <c r="G139" s="403">
        <f t="shared" si="25"/>
        <v>-2.9392989255066483E-2</v>
      </c>
      <c r="H139" s="403">
        <f t="shared" si="26"/>
        <v>1.0293929892550664</v>
      </c>
      <c r="I139" s="403">
        <f t="shared" si="39"/>
        <v>0.86741557244298118</v>
      </c>
      <c r="J139" s="375">
        <f t="shared" si="40"/>
        <v>0.13258442755701882</v>
      </c>
      <c r="L139" s="385">
        <v>-0.17499999999999982</v>
      </c>
      <c r="M139" s="401">
        <f t="shared" si="27"/>
        <v>6.0272783735738467E-2</v>
      </c>
      <c r="N139" s="386">
        <f t="shared" si="28"/>
        <v>0.71221439600409608</v>
      </c>
      <c r="O139" s="401">
        <f t="shared" si="29"/>
        <v>0.22629649385209383</v>
      </c>
      <c r="P139" s="386">
        <f t="shared" si="30"/>
        <v>0.68150455667358056</v>
      </c>
      <c r="Q139" s="403">
        <f t="shared" si="33"/>
        <v>-8.1462696526071222E-3</v>
      </c>
      <c r="R139" s="403">
        <f t="shared" si="34"/>
        <v>0.86741557244298118</v>
      </c>
      <c r="S139" s="371">
        <f t="shared" si="35"/>
        <v>-2.9392989255066483E-2</v>
      </c>
      <c r="T139" s="403">
        <f t="shared" si="36"/>
        <v>0.17012368646469245</v>
      </c>
      <c r="U139" s="610">
        <f t="shared" si="37"/>
        <v>0.82987631353530755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0.7219942851724318</v>
      </c>
      <c r="C140" s="386">
        <f t="shared" si="23"/>
        <v>0.20953055024140177</v>
      </c>
      <c r="D140" s="401">
        <f t="shared" si="24"/>
        <v>9.54607130169427E-4</v>
      </c>
      <c r="E140" s="386">
        <f t="shared" si="38"/>
        <v>0.13205663358966879</v>
      </c>
      <c r="F140" s="401">
        <f t="shared" si="21"/>
        <v>0.16808101911920229</v>
      </c>
      <c r="G140" s="403">
        <f t="shared" si="25"/>
        <v>-2.7364425625306089E-2</v>
      </c>
      <c r="H140" s="403">
        <f t="shared" si="26"/>
        <v>1.0273644256253061</v>
      </c>
      <c r="I140" s="403">
        <f t="shared" si="39"/>
        <v>0.88117174427651757</v>
      </c>
      <c r="J140" s="375">
        <f t="shared" si="40"/>
        <v>0.11882825572348243</v>
      </c>
      <c r="L140" s="385">
        <v>-0.14999999999999991</v>
      </c>
      <c r="M140" s="401">
        <f t="shared" si="27"/>
        <v>6.7446335869832175E-2</v>
      </c>
      <c r="N140" s="386">
        <f t="shared" si="28"/>
        <v>0.7219942851724318</v>
      </c>
      <c r="O140" s="401">
        <f t="shared" si="29"/>
        <v>0.20953055024140177</v>
      </c>
      <c r="P140" s="386">
        <f t="shared" si="30"/>
        <v>0.69231240251445758</v>
      </c>
      <c r="Q140" s="403">
        <f t="shared" si="33"/>
        <v>-9.1050842284207904E-3</v>
      </c>
      <c r="R140" s="403">
        <f t="shared" si="34"/>
        <v>0.88117174427651757</v>
      </c>
      <c r="S140" s="371">
        <f t="shared" si="35"/>
        <v>-2.7364425625306044E-2</v>
      </c>
      <c r="T140" s="403">
        <f t="shared" si="36"/>
        <v>0.15529776557720931</v>
      </c>
      <c r="U140" s="610">
        <f t="shared" si="37"/>
        <v>0.84470223442279069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0.73036262108557937</v>
      </c>
      <c r="C141" s="386">
        <f t="shared" si="23"/>
        <v>0.1934983073186754</v>
      </c>
      <c r="D141" s="401">
        <f t="shared" si="24"/>
        <v>7.8484001960038574E-4</v>
      </c>
      <c r="E141" s="386">
        <f t="shared" si="38"/>
        <v>0.11514580126340739</v>
      </c>
      <c r="F141" s="401">
        <f t="shared" si="21"/>
        <v>0.14655699677903006</v>
      </c>
      <c r="G141" s="403">
        <f t="shared" si="25"/>
        <v>-2.5393745489081673E-2</v>
      </c>
      <c r="H141" s="403">
        <f t="shared" si="26"/>
        <v>1.0253937454890816</v>
      </c>
      <c r="I141" s="403">
        <f t="shared" si="39"/>
        <v>0.89294380050733191</v>
      </c>
      <c r="J141" s="375">
        <f t="shared" si="40"/>
        <v>0.10705619949266809</v>
      </c>
      <c r="L141" s="385">
        <v>-0.125</v>
      </c>
      <c r="M141" s="401">
        <f t="shared" si="27"/>
        <v>7.5260829353539893E-2</v>
      </c>
      <c r="N141" s="386">
        <f t="shared" si="28"/>
        <v>0.73036262108557937</v>
      </c>
      <c r="O141" s="401">
        <f t="shared" si="29"/>
        <v>0.1934983073186754</v>
      </c>
      <c r="P141" s="386">
        <f t="shared" si="30"/>
        <v>0.70156138330012929</v>
      </c>
      <c r="Q141" s="403">
        <f t="shared" si="33"/>
        <v>-1.0146537340670564E-2</v>
      </c>
      <c r="R141" s="403">
        <f t="shared" si="34"/>
        <v>0.89294380050733191</v>
      </c>
      <c r="S141" s="371">
        <f t="shared" si="35"/>
        <v>-2.5393745489081673E-2</v>
      </c>
      <c r="T141" s="403">
        <f t="shared" si="36"/>
        <v>0.14259648232242039</v>
      </c>
      <c r="U141" s="610">
        <f t="shared" si="37"/>
        <v>0.85740351767757961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0.73727337781351621</v>
      </c>
      <c r="C142" s="386">
        <f t="shared" si="23"/>
        <v>0.17822107286070427</v>
      </c>
      <c r="D142" s="401">
        <f t="shared" si="24"/>
        <v>6.4327510990408454E-4</v>
      </c>
      <c r="E142" s="386">
        <f t="shared" si="38"/>
        <v>9.9143154804242614E-2</v>
      </c>
      <c r="F142" s="401">
        <f t="shared" si="21"/>
        <v>0.12618890884322542</v>
      </c>
      <c r="G142" s="403">
        <f t="shared" si="25"/>
        <v>-2.3490151321125315E-2</v>
      </c>
      <c r="H142" s="403">
        <f t="shared" si="26"/>
        <v>1.0234901513211254</v>
      </c>
      <c r="I142" s="403">
        <f t="shared" si="39"/>
        <v>0.90266632105624411</v>
      </c>
      <c r="J142" s="375">
        <f t="shared" si="40"/>
        <v>9.7333678943755886E-2</v>
      </c>
      <c r="L142" s="617">
        <v>-9.9999999999999645E-2</v>
      </c>
      <c r="M142" s="618">
        <f t="shared" si="27"/>
        <v>8.3745093015277383E-2</v>
      </c>
      <c r="N142" s="619">
        <f t="shared" si="28"/>
        <v>0.73727337781351621</v>
      </c>
      <c r="O142" s="618">
        <f t="shared" si="29"/>
        <v>0.17822107286070427</v>
      </c>
      <c r="P142" s="619">
        <f t="shared" si="30"/>
        <v>0.70920010027378821</v>
      </c>
      <c r="Q142" s="620">
        <f t="shared" si="33"/>
        <v>-1.1273495904502504E-2</v>
      </c>
      <c r="R142" s="620">
        <f t="shared" si="34"/>
        <v>0.90266632105624423</v>
      </c>
      <c r="S142" s="621">
        <f t="shared" si="35"/>
        <v>-2.3490151321125315E-2</v>
      </c>
      <c r="T142" s="620">
        <f t="shared" si="36"/>
        <v>0.13209732616938363</v>
      </c>
      <c r="U142" s="622">
        <f t="shared" si="37"/>
        <v>0.86790267383061637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0.74268844652912291</v>
      </c>
      <c r="C143" s="386">
        <f t="shared" si="23"/>
        <v>0.16371367159379052</v>
      </c>
      <c r="D143" s="401">
        <f t="shared" si="24"/>
        <v>5.2561675769047245E-4</v>
      </c>
      <c r="E143" s="386">
        <f t="shared" si="38"/>
        <v>8.4068063160687753E-2</v>
      </c>
      <c r="F143" s="401">
        <f t="shared" si="21"/>
        <v>0.10700140801204944</v>
      </c>
      <c r="G143" s="403">
        <f t="shared" si="25"/>
        <v>-2.1661132563121271E-2</v>
      </c>
      <c r="H143" s="403">
        <f t="shared" si="26"/>
        <v>1.0216611325631213</v>
      </c>
      <c r="I143" s="403">
        <f t="shared" si="39"/>
        <v>0.91028515412371547</v>
      </c>
      <c r="J143" s="375">
        <f t="shared" si="40"/>
        <v>8.9714845876284532E-2</v>
      </c>
      <c r="L143" s="385">
        <v>-7.4999999999999734E-2</v>
      </c>
      <c r="M143" s="401">
        <f t="shared" si="27"/>
        <v>9.2925703742449905E-2</v>
      </c>
      <c r="N143" s="386">
        <f t="shared" si="28"/>
        <v>0.74268844652912291</v>
      </c>
      <c r="O143" s="401">
        <f t="shared" si="29"/>
        <v>0.16371367159379052</v>
      </c>
      <c r="P143" s="386">
        <f t="shared" si="30"/>
        <v>0.71518600785600239</v>
      </c>
      <c r="Q143" s="403">
        <f t="shared" si="33"/>
        <v>-1.2488307752898293E-2</v>
      </c>
      <c r="R143" s="403">
        <f t="shared" si="34"/>
        <v>0.91028515412371558</v>
      </c>
      <c r="S143" s="371">
        <f t="shared" si="35"/>
        <v>-2.1661132563121237E-2</v>
      </c>
      <c r="T143" s="403">
        <f t="shared" si="36"/>
        <v>0.12386428619230394</v>
      </c>
      <c r="U143" s="610">
        <f t="shared" si="37"/>
        <v>0.87613571380769606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0.74657790594389306</v>
      </c>
      <c r="C144" s="386">
        <f t="shared" si="23"/>
        <v>0.14998470470897779</v>
      </c>
      <c r="D144" s="401">
        <f t="shared" si="24"/>
        <v>4.2815033249843371E-4</v>
      </c>
      <c r="E144" s="386">
        <f t="shared" si="38"/>
        <v>6.993273207510442E-2</v>
      </c>
      <c r="F144" s="401">
        <f t="shared" si="21"/>
        <v>8.9010029692997247E-2</v>
      </c>
      <c r="G144" s="403">
        <f t="shared" si="25"/>
        <v>-1.9912590294111892E-2</v>
      </c>
      <c r="H144" s="403">
        <f t="shared" si="26"/>
        <v>1.019912590294112</v>
      </c>
      <c r="I144" s="403">
        <f t="shared" si="39"/>
        <v>0.91575779159045523</v>
      </c>
      <c r="J144" s="375">
        <f t="shared" si="40"/>
        <v>8.4242208409544772E-2</v>
      </c>
      <c r="L144" s="385">
        <v>-4.9999999999999822E-2</v>
      </c>
      <c r="M144" s="401">
        <f t="shared" si="27"/>
        <v>0.1028264982860923</v>
      </c>
      <c r="N144" s="386">
        <f t="shared" si="28"/>
        <v>0.74657790594389306</v>
      </c>
      <c r="O144" s="401">
        <f t="shared" si="29"/>
        <v>0.14998470470897779</v>
      </c>
      <c r="P144" s="386">
        <f t="shared" si="30"/>
        <v>0.71948570858664707</v>
      </c>
      <c r="Q144" s="403">
        <f t="shared" si="33"/>
        <v>-1.3792698852136763E-2</v>
      </c>
      <c r="R144" s="403">
        <f t="shared" si="34"/>
        <v>0.91575779159045523</v>
      </c>
      <c r="S144" s="371">
        <f t="shared" si="35"/>
        <v>-1.9912590294111892E-2</v>
      </c>
      <c r="T144" s="403">
        <f t="shared" si="36"/>
        <v>0.11794749755579337</v>
      </c>
      <c r="U144" s="610">
        <f t="shared" si="37"/>
        <v>0.88205250244420663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0.74892023301918786</v>
      </c>
      <c r="C145" s="386">
        <f t="shared" si="23"/>
        <v>0.13703686723076863</v>
      </c>
      <c r="D145" s="401">
        <f t="shared" si="24"/>
        <v>3.4767690821191355E-4</v>
      </c>
      <c r="E145" s="386">
        <f t="shared" si="38"/>
        <v>5.6742505870524158E-2</v>
      </c>
      <c r="F145" s="401">
        <f t="shared" si="21"/>
        <v>7.2221576113546751E-2</v>
      </c>
      <c r="G145" s="403">
        <f t="shared" si="25"/>
        <v>-1.8248963637708001E-2</v>
      </c>
      <c r="H145" s="403">
        <f t="shared" si="26"/>
        <v>1.0182489636377079</v>
      </c>
      <c r="I145" s="403">
        <f t="shared" si="39"/>
        <v>0.91905366143811762</v>
      </c>
      <c r="J145" s="375">
        <f t="shared" si="40"/>
        <v>8.0946338561882381E-2</v>
      </c>
      <c r="L145" s="385">
        <v>-2.4999999999999911E-2</v>
      </c>
      <c r="M145" s="401">
        <f t="shared" si="27"/>
        <v>0.11346807826078587</v>
      </c>
      <c r="N145" s="386">
        <f t="shared" si="28"/>
        <v>0.74892023301918786</v>
      </c>
      <c r="O145" s="401">
        <f t="shared" si="29"/>
        <v>0.13703686723076863</v>
      </c>
      <c r="P145" s="386">
        <f t="shared" si="30"/>
        <v>0.72207518287180306</v>
      </c>
      <c r="Q145" s="403">
        <f t="shared" si="33"/>
        <v>-1.5187664720703218E-2</v>
      </c>
      <c r="R145" s="403">
        <f t="shared" si="34"/>
        <v>0.91905366143811762</v>
      </c>
      <c r="S145" s="371">
        <f t="shared" si="35"/>
        <v>-1.824896363770797E-2</v>
      </c>
      <c r="T145" s="403">
        <f t="shared" si="36"/>
        <v>0.11438296692029359</v>
      </c>
      <c r="U145" s="610">
        <f t="shared" si="37"/>
        <v>0.88561703307970641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0.74970245363103549</v>
      </c>
      <c r="C146" s="386">
        <f t="shared" si="23"/>
        <v>0.12486731572171605</v>
      </c>
      <c r="D146" s="401">
        <f t="shared" si="24"/>
        <v>2.8145295110260093E-4</v>
      </c>
      <c r="E146" s="386">
        <f t="shared" si="38"/>
        <v>4.4496225472690193E-2</v>
      </c>
      <c r="F146" s="401">
        <f t="shared" si="21"/>
        <v>5.6634572009812915E-2</v>
      </c>
      <c r="G146" s="403">
        <f t="shared" si="25"/>
        <v>-1.6673356676628462E-2</v>
      </c>
      <c r="H146" s="403">
        <f t="shared" si="26"/>
        <v>1.0166733566766284</v>
      </c>
      <c r="I146" s="403">
        <f t="shared" si="39"/>
        <v>0.92015433679876502</v>
      </c>
      <c r="J146" s="375">
        <f t="shared" si="40"/>
        <v>7.9845663201234984E-2</v>
      </c>
      <c r="L146" s="633">
        <v>0</v>
      </c>
      <c r="M146" s="634">
        <f t="shared" si="27"/>
        <v>0.12486731572171605</v>
      </c>
      <c r="N146" s="635">
        <f t="shared" si="28"/>
        <v>0.74970245363103549</v>
      </c>
      <c r="O146" s="634">
        <f t="shared" si="29"/>
        <v>0.12486731572171605</v>
      </c>
      <c r="P146" s="635">
        <f t="shared" si="30"/>
        <v>0.72293995322816973</v>
      </c>
      <c r="Q146" s="636">
        <f t="shared" si="33"/>
        <v>-1.6673356676628462E-2</v>
      </c>
      <c r="R146" s="636">
        <f t="shared" si="34"/>
        <v>0.92015433679876502</v>
      </c>
      <c r="S146" s="637">
        <f t="shared" si="35"/>
        <v>-1.6673356676628462E-2</v>
      </c>
      <c r="T146" s="636">
        <f t="shared" si="36"/>
        <v>0.11319237655449199</v>
      </c>
      <c r="U146" s="638">
        <f t="shared" si="37"/>
        <v>0.88680762344550801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0.81301631235896887</v>
      </c>
      <c r="AD146">
        <f ca="1">OFFSET(H106,-AB146,0)</f>
        <v>0.78554905847623124</v>
      </c>
    </row>
    <row r="147" spans="1:30">
      <c r="A147" s="385">
        <v>1.0250000000000004</v>
      </c>
      <c r="B147" s="401">
        <f t="shared" si="22"/>
        <v>0.74892023301918786</v>
      </c>
      <c r="C147" s="386">
        <f t="shared" si="23"/>
        <v>0.11346807826078564</v>
      </c>
      <c r="D147" s="401">
        <f t="shared" si="24"/>
        <v>2.2713504685500929E-4</v>
      </c>
      <c r="E147" s="386">
        <f t="shared" si="38"/>
        <v>3.318663461881869E-2</v>
      </c>
      <c r="F147" s="401">
        <f t="shared" si="21"/>
        <v>4.2239781647016278E-2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0.13703686723076886</v>
      </c>
      <c r="N147" s="386">
        <f t="shared" si="28"/>
        <v>0.74892023301918786</v>
      </c>
      <c r="O147" s="401">
        <f t="shared" si="29"/>
        <v>0.11346807826078564</v>
      </c>
      <c r="P147" s="386">
        <f t="shared" si="30"/>
        <v>0.72207518287180306</v>
      </c>
      <c r="Q147" s="403">
        <f t="shared" si="33"/>
        <v>-1.8248963637708008E-2</v>
      </c>
      <c r="R147" s="403">
        <f t="shared" si="34"/>
        <v>0.91905366143811762</v>
      </c>
      <c r="S147" s="371">
        <f t="shared" si="35"/>
        <v>-1.5187664720703188E-2</v>
      </c>
      <c r="T147" s="403">
        <f t="shared" si="36"/>
        <v>0.11438296692029359</v>
      </c>
      <c r="U147" s="610">
        <f t="shared" si="37"/>
        <v>0.88561703307970641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0.74657790594389306</v>
      </c>
      <c r="C148" s="386">
        <f t="shared" si="23"/>
        <v>0.10282649828609208</v>
      </c>
      <c r="D148" s="401">
        <f t="shared" si="24"/>
        <v>1.8272961074733418E-4</v>
      </c>
      <c r="E148" s="386">
        <f t="shared" si="38"/>
        <v>2.28008258578681E-2</v>
      </c>
      <c r="F148" s="401">
        <f t="shared" si="21"/>
        <v>2.9020776486382807E-2</v>
      </c>
      <c r="G148" s="403"/>
      <c r="H148" s="403"/>
      <c r="I148" s="403"/>
      <c r="J148" s="375"/>
      <c r="L148" s="385">
        <v>5.0000000000000266E-2</v>
      </c>
      <c r="M148" s="401">
        <f t="shared" si="27"/>
        <v>0.14998470470897796</v>
      </c>
      <c r="N148" s="386">
        <f t="shared" si="28"/>
        <v>0.74657790594389306</v>
      </c>
      <c r="O148" s="401">
        <f t="shared" si="29"/>
        <v>0.10282649828609208</v>
      </c>
      <c r="P148" s="386">
        <f t="shared" si="30"/>
        <v>0.71948570858664707</v>
      </c>
      <c r="Q148" s="403">
        <f t="shared" si="33"/>
        <v>-1.9912590294111909E-2</v>
      </c>
      <c r="R148" s="403">
        <f t="shared" si="34"/>
        <v>0.91575779159045523</v>
      </c>
      <c r="S148" s="371">
        <f t="shared" si="35"/>
        <v>-1.379269885213672E-2</v>
      </c>
      <c r="T148" s="403">
        <f t="shared" si="36"/>
        <v>0.11794749755579337</v>
      </c>
      <c r="U148" s="610">
        <f t="shared" si="37"/>
        <v>0.88205250244420663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0.7426884465291228</v>
      </c>
      <c r="C149" s="386">
        <f t="shared" si="23"/>
        <v>9.2925703742449683E-2</v>
      </c>
      <c r="D149" s="401">
        <f t="shared" si="24"/>
        <v>1.4654744541808817E-4</v>
      </c>
      <c r="E149" s="386">
        <f t="shared" si="38"/>
        <v>1.33207177995629E-2</v>
      </c>
      <c r="F149" s="401">
        <f t="shared" si="21"/>
        <v>1.6954542625301262E-2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0.16371367159379085</v>
      </c>
      <c r="N149" s="386">
        <f t="shared" si="28"/>
        <v>0.7426884465291228</v>
      </c>
      <c r="O149" s="401">
        <f t="shared" si="29"/>
        <v>9.2925703742449683E-2</v>
      </c>
      <c r="P149" s="386">
        <f t="shared" si="30"/>
        <v>0.71518600785600217</v>
      </c>
      <c r="Q149" s="403">
        <f t="shared" si="33"/>
        <v>-2.1661132563121292E-2</v>
      </c>
      <c r="R149" s="403">
        <f t="shared" si="34"/>
        <v>0.91028515412371536</v>
      </c>
      <c r="S149" s="371">
        <f t="shared" si="35"/>
        <v>-1.2488307752898293E-2</v>
      </c>
      <c r="T149" s="403">
        <f t="shared" si="36"/>
        <v>0.12386428619230427</v>
      </c>
      <c r="U149" s="610">
        <f t="shared" si="37"/>
        <v>0.87613571380769573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0.73727337781351598</v>
      </c>
      <c r="C150" s="386">
        <f t="shared" si="23"/>
        <v>8.3745093015277272E-2</v>
      </c>
      <c r="D150" s="401">
        <f t="shared" si="24"/>
        <v>1.1716294799019034E-4</v>
      </c>
      <c r="E150" s="386">
        <f t="shared" si="38"/>
        <v>4.723555112676533E-3</v>
      </c>
      <c r="F150" s="401">
        <f t="shared" si="21"/>
        <v>6.0121171926231995E-3</v>
      </c>
      <c r="G150" s="403"/>
      <c r="H150" s="403"/>
      <c r="I150" s="403"/>
      <c r="J150" s="375"/>
      <c r="L150" s="617">
        <v>0.10000000000000009</v>
      </c>
      <c r="M150" s="618">
        <f t="shared" si="27"/>
        <v>0.1782210728607046</v>
      </c>
      <c r="N150" s="619">
        <f t="shared" si="28"/>
        <v>0.73727337781351598</v>
      </c>
      <c r="O150" s="618">
        <f t="shared" si="29"/>
        <v>8.3745093015277272E-2</v>
      </c>
      <c r="P150" s="619">
        <f t="shared" si="30"/>
        <v>0.70920010027378799</v>
      </c>
      <c r="Q150" s="620">
        <f t="shared" si="33"/>
        <v>-2.3490151321125356E-2</v>
      </c>
      <c r="R150" s="620">
        <f t="shared" si="34"/>
        <v>0.90266632105624389</v>
      </c>
      <c r="S150" s="621">
        <f t="shared" si="35"/>
        <v>-1.1273495904502481E-2</v>
      </c>
      <c r="T150" s="620">
        <f t="shared" si="36"/>
        <v>0.13209732616938386</v>
      </c>
      <c r="U150" s="622">
        <f t="shared" si="37"/>
        <v>0.86790267383061614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0.73036262108557937</v>
      </c>
      <c r="C151" s="386">
        <f t="shared" si="23"/>
        <v>7.5260829353539893E-2</v>
      </c>
      <c r="D151" s="401">
        <f t="shared" si="24"/>
        <v>9.3377721161247429E-5</v>
      </c>
      <c r="E151" s="386">
        <f t="shared" si="38"/>
        <v>-3.0175770066494458E-3</v>
      </c>
      <c r="F151" s="401">
        <f t="shared" si="21"/>
        <v>-3.840756838647675E-3</v>
      </c>
      <c r="G151" s="403"/>
      <c r="H151" s="403"/>
      <c r="I151" s="403"/>
      <c r="J151" s="375"/>
      <c r="L151" s="385">
        <v>0.125</v>
      </c>
      <c r="M151" s="401">
        <f t="shared" si="27"/>
        <v>0.1934983073186754</v>
      </c>
      <c r="N151" s="386">
        <f t="shared" si="28"/>
        <v>0.73036262108557937</v>
      </c>
      <c r="O151" s="401">
        <f t="shared" si="29"/>
        <v>7.5260829353539893E-2</v>
      </c>
      <c r="P151" s="386">
        <f t="shared" si="30"/>
        <v>0.70156138330012929</v>
      </c>
      <c r="Q151" s="403">
        <f t="shared" si="33"/>
        <v>-2.5393745489081673E-2</v>
      </c>
      <c r="R151" s="403">
        <f t="shared" si="34"/>
        <v>0.89294380050733191</v>
      </c>
      <c r="S151" s="371">
        <f t="shared" si="35"/>
        <v>-1.0146537340670564E-2</v>
      </c>
      <c r="T151" s="403">
        <f t="shared" si="36"/>
        <v>0.14259648232242039</v>
      </c>
      <c r="U151" s="610">
        <f t="shared" si="37"/>
        <v>0.85740351767757961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0.72199428517243147</v>
      </c>
      <c r="C152" s="386">
        <f t="shared" si="23"/>
        <v>6.7446335869832064E-2</v>
      </c>
      <c r="D152" s="401">
        <f t="shared" si="24"/>
        <v>7.4188309506562078E-5</v>
      </c>
      <c r="E152" s="386">
        <f t="shared" si="38"/>
        <v>-9.9332317967140895E-3</v>
      </c>
      <c r="F152" s="401">
        <f t="shared" si="21"/>
        <v>-1.2642967476565948E-2</v>
      </c>
      <c r="G152" s="403"/>
      <c r="H152" s="403"/>
      <c r="I152" s="403"/>
      <c r="J152" s="375"/>
      <c r="L152" s="385">
        <v>0.15000000000000036</v>
      </c>
      <c r="M152" s="401">
        <f t="shared" si="27"/>
        <v>0.20953055024140216</v>
      </c>
      <c r="N152" s="386">
        <f t="shared" si="28"/>
        <v>0.72199428517243147</v>
      </c>
      <c r="O152" s="401">
        <f t="shared" si="29"/>
        <v>6.7446335869832064E-2</v>
      </c>
      <c r="P152" s="386">
        <f t="shared" si="30"/>
        <v>0.69231240251445725</v>
      </c>
      <c r="Q152" s="403">
        <f t="shared" si="33"/>
        <v>-2.7364425625306114E-2</v>
      </c>
      <c r="R152" s="403">
        <f t="shared" si="34"/>
        <v>0.88117174427651723</v>
      </c>
      <c r="S152" s="371">
        <f t="shared" si="35"/>
        <v>-9.1050842284207765E-3</v>
      </c>
      <c r="T152" s="403">
        <f t="shared" si="36"/>
        <v>0.15529776557720976</v>
      </c>
      <c r="U152" s="610">
        <f t="shared" si="37"/>
        <v>0.84470223442279024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0.71221439600409597</v>
      </c>
      <c r="C153" s="386">
        <f t="shared" si="23"/>
        <v>6.0272783735738356E-2</v>
      </c>
      <c r="D153" s="401">
        <f t="shared" si="24"/>
        <v>5.8757760906580359E-5</v>
      </c>
      <c r="E153" s="386">
        <f t="shared" si="38"/>
        <v>-1.6057080706407122E-2</v>
      </c>
      <c r="F153" s="401">
        <f t="shared" si="21"/>
        <v>-2.0437371571944512E-2</v>
      </c>
      <c r="G153" s="403"/>
      <c r="H153" s="403"/>
      <c r="I153" s="403"/>
      <c r="J153" s="375"/>
      <c r="L153" s="385">
        <v>0.17500000000000027</v>
      </c>
      <c r="M153" s="401">
        <f t="shared" si="27"/>
        <v>0.22629649385209405</v>
      </c>
      <c r="N153" s="386">
        <f t="shared" si="28"/>
        <v>0.71221439600409597</v>
      </c>
      <c r="O153" s="401">
        <f t="shared" si="29"/>
        <v>6.0272783735738356E-2</v>
      </c>
      <c r="P153" s="386">
        <f t="shared" si="30"/>
        <v>0.68150455667358045</v>
      </c>
      <c r="Q153" s="403">
        <f t="shared" si="33"/>
        <v>-2.9392989255066497E-2</v>
      </c>
      <c r="R153" s="403">
        <f t="shared" si="34"/>
        <v>0.86741557244298106</v>
      </c>
      <c r="S153" s="371">
        <f t="shared" si="35"/>
        <v>-8.1462696526070928E-3</v>
      </c>
      <c r="T153" s="403">
        <f t="shared" si="36"/>
        <v>0.17012368646469256</v>
      </c>
      <c r="U153" s="610">
        <f t="shared" si="37"/>
        <v>0.82987631353530744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0.70107656700694188</v>
      </c>
      <c r="C154" s="386">
        <f t="shared" si="23"/>
        <v>5.370956684268402E-2</v>
      </c>
      <c r="D154" s="401">
        <f t="shared" si="24"/>
        <v>4.6390701961829262E-5</v>
      </c>
      <c r="E154" s="386">
        <f t="shared" ref="E154:E185" si="41">C154+$B$13*B154+$B$13*D154</f>
        <v>-2.1425400741470143E-2</v>
      </c>
      <c r="F154" s="401">
        <f t="shared" ref="F154:F186" si="42">$B$14*E154</f>
        <v>-2.7270142315253956E-2</v>
      </c>
      <c r="G154" s="403"/>
      <c r="H154" s="403"/>
      <c r="I154" s="403"/>
      <c r="J154" s="375"/>
      <c r="L154" s="385">
        <v>0.20000000000000018</v>
      </c>
      <c r="M154" s="401">
        <f t="shared" si="27"/>
        <v>0.24376815244365124</v>
      </c>
      <c r="N154" s="386">
        <f t="shared" si="28"/>
        <v>0.70107656700694188</v>
      </c>
      <c r="O154" s="401">
        <f t="shared" si="29"/>
        <v>5.370956684268402E-2</v>
      </c>
      <c r="P154" s="386">
        <f t="shared" si="30"/>
        <v>0.66919773812274108</v>
      </c>
      <c r="Q154" s="403">
        <f t="shared" si="33"/>
        <v>-3.146839924163531E-2</v>
      </c>
      <c r="R154" s="403">
        <f t="shared" si="34"/>
        <v>0.8517515156825487</v>
      </c>
      <c r="S154" s="371">
        <f t="shared" si="35"/>
        <v>-7.266804081944459E-3</v>
      </c>
      <c r="T154" s="403">
        <f t="shared" si="36"/>
        <v>0.18698368764103113</v>
      </c>
      <c r="U154" s="610">
        <f t="shared" si="37"/>
        <v>0.81301631235896887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0.68864161120449507</v>
      </c>
      <c r="C155" s="386">
        <f t="shared" ref="C155:C197" si="44">0.5*SIGN(2*A155+$B$6)*ERF((2.563*(ABS(2*A155+$B$6)))/(2*SQRT(2)*$B$7))-0.5*SIGN(2*A155-$B$6)*ERF((2.563*(ABS(2*A155-$B$6)))/(2*SQRT(2)*$B$7))</f>
        <v>4.7724756948031244E-2</v>
      </c>
      <c r="D155" s="401">
        <f t="shared" ref="D155:D197" si="45">0.5*SIGN(2*(A155+$B$6)+$B$6)*ERF((2.563*(ABS(2*(A155+$B$6)+$B$6)))/(2*SQRT(2)*$B$7))-0.5*SIGN(2*(A155+$B$6)-$B$6)*ERF((2.563*(ABS(2*(A155+$B$6)-$B$6)))/(2*SQRT(2)*$B$7))</f>
        <v>3.6511613785705777E-5</v>
      </c>
      <c r="E155" s="386">
        <f t="shared" si="41"/>
        <v>-2.6076575421619903E-2</v>
      </c>
      <c r="F155" s="401">
        <f t="shared" si="42"/>
        <v>-3.3190134057358781E-2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0.26191073800155146</v>
      </c>
      <c r="N155" s="386">
        <f t="shared" ref="N155:N218" si="47">0.5*SIGN(2*L155+$B$6)*ERF((2.563*(ABS(2*L155+$B$6)))/(2*SQRT(2)*$B$7))-0.5*SIGN(2*L155-$B$6)*ERF((2.563*(ABS(2*L155-$B$6)))/(2*SQRT(2)*$B$7))</f>
        <v>0.68864161120449507</v>
      </c>
      <c r="O155" s="401">
        <f t="shared" ref="O155:O218" si="48">0.5*SIGN(2*(L155+$B$6)+$B$6)*ERF((2.563*(ABS(2*(L155+$B$6)+$B$6)))/(2*SQRT(2)*$B$7))-0.5*SIGN(2*(L155+$B$6)-$B$6)*ERF((2.563*(ABS(2*(L155+$B$6)-$B$6)))/(2*SQRT(2)*$B$7))</f>
        <v>4.7724756948031244E-2</v>
      </c>
      <c r="P155" s="386">
        <f t="shared" ref="P155:P218" si="49">N155+$B$13*M155+$B$13*O155</f>
        <v>0.65545990944997989</v>
      </c>
      <c r="Q155" s="403">
        <f t="shared" si="33"/>
        <v>-3.3577666580070664E-2</v>
      </c>
      <c r="R155" s="403">
        <f t="shared" si="34"/>
        <v>0.83426607643549411</v>
      </c>
      <c r="S155" s="371">
        <f t="shared" si="35"/>
        <v>-6.4630650999539215E-3</v>
      </c>
      <c r="T155" s="403">
        <f t="shared" si="36"/>
        <v>0.20577465524453042</v>
      </c>
      <c r="U155" s="610">
        <f t="shared" si="37"/>
        <v>0.79422534475546958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0.67497709632990266</v>
      </c>
      <c r="C156" s="386">
        <f t="shared" si="44"/>
        <v>4.2285534147510184E-2</v>
      </c>
      <c r="D156" s="401">
        <f t="shared" si="45"/>
        <v>2.8645999083087847E-5</v>
      </c>
      <c r="E156" s="386">
        <f t="shared" si="41"/>
        <v>-3.0050614614092697E-2</v>
      </c>
      <c r="F156" s="401">
        <f t="shared" si="42"/>
        <v>-3.824827115606743E-2</v>
      </c>
      <c r="G156" s="403"/>
      <c r="H156" s="403"/>
      <c r="I156" s="403"/>
      <c r="J156" s="375"/>
      <c r="L156" s="385">
        <v>0.25</v>
      </c>
      <c r="M156" s="401">
        <f t="shared" si="46"/>
        <v>0.2806826111214421</v>
      </c>
      <c r="N156" s="386">
        <f t="shared" si="47"/>
        <v>0.67497709632990266</v>
      </c>
      <c r="O156" s="401">
        <f t="shared" si="48"/>
        <v>4.2285534147510184E-2</v>
      </c>
      <c r="P156" s="386">
        <f t="shared" si="49"/>
        <v>0.64036661772741466</v>
      </c>
      <c r="Q156" s="403">
        <f t="shared" si="33"/>
        <v>-3.5705739074873108E-2</v>
      </c>
      <c r="R156" s="403">
        <f t="shared" si="34"/>
        <v>0.81505541063528208</v>
      </c>
      <c r="S156" s="371">
        <f t="shared" si="35"/>
        <v>-5.7311800905485398E-3</v>
      </c>
      <c r="T156" s="403">
        <f t="shared" si="36"/>
        <v>0.2263815085301395</v>
      </c>
      <c r="U156" s="610">
        <f t="shared" si="37"/>
        <v>0.7736184914698605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0.66015684478396275</v>
      </c>
      <c r="C157" s="386">
        <f t="shared" si="44"/>
        <v>3.7358588382403191E-2</v>
      </c>
      <c r="D157" s="401">
        <f t="shared" si="45"/>
        <v>2.2404141443943537E-5</v>
      </c>
      <c r="E157" s="386">
        <f t="shared" si="41"/>
        <v>-3.3388697699670802E-2</v>
      </c>
      <c r="F157" s="401">
        <f t="shared" si="42"/>
        <v>-4.2496966520148206E-2</v>
      </c>
      <c r="G157" s="403"/>
      <c r="H157" s="403"/>
      <c r="I157" s="403"/>
      <c r="J157" s="375"/>
      <c r="L157" s="385">
        <v>0.27500000000000036</v>
      </c>
      <c r="M157" s="401">
        <f t="shared" si="46"/>
        <v>0.30003531080135537</v>
      </c>
      <c r="N157" s="386">
        <f t="shared" si="47"/>
        <v>0.66015684478396275</v>
      </c>
      <c r="O157" s="401">
        <f t="shared" si="48"/>
        <v>3.7358588382403191E-2</v>
      </c>
      <c r="P157" s="386">
        <f t="shared" si="49"/>
        <v>0.62400044824960754</v>
      </c>
      <c r="Q157" s="403">
        <f t="shared" si="33"/>
        <v>-3.7835397447529555E-2</v>
      </c>
      <c r="R157" s="403">
        <f t="shared" si="34"/>
        <v>0.79422463242950925</v>
      </c>
      <c r="S157" s="371">
        <f t="shared" si="35"/>
        <v>-5.0671016735332501E-3</v>
      </c>
      <c r="T157" s="403">
        <f t="shared" si="36"/>
        <v>0.24867786669155356</v>
      </c>
      <c r="U157" s="610">
        <f t="shared" si="37"/>
        <v>0.75132213330844644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0.64426038090124338</v>
      </c>
      <c r="C158" s="386">
        <f t="shared" si="44"/>
        <v>3.2910488578071384E-2</v>
      </c>
      <c r="D158" s="401">
        <f t="shared" si="45"/>
        <v>1.7467171986196295E-5</v>
      </c>
      <c r="E158" s="386">
        <f t="shared" si="41"/>
        <v>-3.6132743707967853E-2</v>
      </c>
      <c r="F158" s="401">
        <f t="shared" si="42"/>
        <v>-4.5989574479682244E-2</v>
      </c>
      <c r="G158" s="403"/>
      <c r="H158" s="403"/>
      <c r="I158" s="403"/>
      <c r="J158" s="375"/>
      <c r="L158" s="385">
        <v>0.30000000000000027</v>
      </c>
      <c r="M158" s="401">
        <f t="shared" si="46"/>
        <v>0.31991366536853927</v>
      </c>
      <c r="N158" s="386">
        <f t="shared" si="47"/>
        <v>0.64426038090124338</v>
      </c>
      <c r="O158" s="401">
        <f t="shared" si="48"/>
        <v>3.2910488578071384E-2</v>
      </c>
      <c r="P158" s="386">
        <f t="shared" si="49"/>
        <v>0.60645042035407859</v>
      </c>
      <c r="Q158" s="403">
        <f t="shared" si="33"/>
        <v>-3.9947160511113709E-2</v>
      </c>
      <c r="R158" s="403">
        <f t="shared" si="34"/>
        <v>0.77188704518329232</v>
      </c>
      <c r="S158" s="371">
        <f t="shared" si="35"/>
        <v>-4.4666757883627941E-3</v>
      </c>
      <c r="T158" s="403">
        <f t="shared" si="36"/>
        <v>0.27252679111618416</v>
      </c>
      <c r="U158" s="610">
        <f t="shared" si="37"/>
        <v>0.72747320888381584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0.62737232870322013</v>
      </c>
      <c r="C159" s="386">
        <f t="shared" si="44"/>
        <v>2.8908016895723754E-2</v>
      </c>
      <c r="D159" s="401">
        <f t="shared" si="45"/>
        <v>1.357517569039457E-5</v>
      </c>
      <c r="E159" s="386">
        <f t="shared" si="41"/>
        <v>-3.8325011252055841E-2</v>
      </c>
      <c r="F159" s="401">
        <f t="shared" si="42"/>
        <v>-4.877988158486872E-2</v>
      </c>
      <c r="G159" s="403"/>
      <c r="H159" s="403"/>
      <c r="I159" s="403"/>
      <c r="J159" s="375"/>
      <c r="L159" s="385">
        <v>0.32500000000000018</v>
      </c>
      <c r="M159" s="401">
        <f t="shared" si="46"/>
        <v>0.3402559854061491</v>
      </c>
      <c r="N159" s="386">
        <f t="shared" si="47"/>
        <v>0.62737232870322013</v>
      </c>
      <c r="O159" s="401">
        <f t="shared" si="48"/>
        <v>2.8908016895723754E-2</v>
      </c>
      <c r="P159" s="386">
        <f t="shared" si="49"/>
        <v>0.5878113286800204</v>
      </c>
      <c r="Q159" s="403">
        <f t="shared" si="33"/>
        <v>-4.2019201147298076E-2</v>
      </c>
      <c r="R159" s="403">
        <f t="shared" si="34"/>
        <v>0.74816330303667256</v>
      </c>
      <c r="S159" s="371">
        <f t="shared" si="35"/>
        <v>-3.9257024233561207E-3</v>
      </c>
      <c r="T159" s="403">
        <f t="shared" si="36"/>
        <v>0.29778160053398162</v>
      </c>
      <c r="U159" s="610">
        <f t="shared" si="37"/>
        <v>0.70221839946601838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0.60958176410410525</v>
      </c>
      <c r="C160" s="386">
        <f t="shared" si="44"/>
        <v>2.5318466440150789E-2</v>
      </c>
      <c r="D160" s="401">
        <f t="shared" si="45"/>
        <v>1.0517088963102328E-5</v>
      </c>
      <c r="E160" s="386">
        <f t="shared" si="41"/>
        <v>-4.0007730318061763E-2</v>
      </c>
      <c r="F160" s="401">
        <f t="shared" si="42"/>
        <v>-5.0921637949675178E-2</v>
      </c>
      <c r="G160" s="403"/>
      <c r="H160" s="403"/>
      <c r="I160" s="403"/>
      <c r="J160" s="375"/>
      <c r="L160" s="385">
        <v>0.35000000000000009</v>
      </c>
      <c r="M160" s="401">
        <f t="shared" si="46"/>
        <v>0.36099433811156051</v>
      </c>
      <c r="N160" s="386">
        <f t="shared" si="47"/>
        <v>0.60958176410410525</v>
      </c>
      <c r="O160" s="401">
        <f t="shared" si="48"/>
        <v>2.5318466440150789E-2</v>
      </c>
      <c r="P160" s="386">
        <f t="shared" si="49"/>
        <v>0.56818303406938353</v>
      </c>
      <c r="Q160" s="403">
        <f t="shared" si="33"/>
        <v>-4.402727492623662E-2</v>
      </c>
      <c r="R160" s="403">
        <f t="shared" si="34"/>
        <v>0.72318050836708403</v>
      </c>
      <c r="S160" s="371">
        <f t="shared" si="35"/>
        <v>-3.4399890805526002E-3</v>
      </c>
      <c r="T160" s="403">
        <f t="shared" si="36"/>
        <v>0.32428675563970522</v>
      </c>
      <c r="U160" s="610">
        <f t="shared" si="37"/>
        <v>0.67571324436029478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0.59098152636905754</v>
      </c>
      <c r="C161" s="386">
        <f t="shared" si="44"/>
        <v>2.2109901583398928E-2</v>
      </c>
      <c r="D161" s="401">
        <f t="shared" si="45"/>
        <v>8.1221602887260325E-6</v>
      </c>
      <c r="E161" s="386">
        <f t="shared" si="41"/>
        <v>-4.1222767239662193E-2</v>
      </c>
      <c r="F161" s="401">
        <f t="shared" si="42"/>
        <v>-5.2468130833059082E-2</v>
      </c>
      <c r="G161" s="403"/>
      <c r="H161" s="403"/>
      <c r="I161" s="403"/>
      <c r="J161" s="375"/>
      <c r="L161" s="385">
        <v>0.375</v>
      </c>
      <c r="M161" s="401">
        <f t="shared" si="46"/>
        <v>0.38205490108379803</v>
      </c>
      <c r="N161" s="386">
        <f t="shared" si="47"/>
        <v>0.59098152636905754</v>
      </c>
      <c r="O161" s="401">
        <f t="shared" si="48"/>
        <v>2.2109901583398928E-2</v>
      </c>
      <c r="P161" s="386">
        <f t="shared" si="49"/>
        <v>0.54766970921463509</v>
      </c>
      <c r="Q161" s="403">
        <f t="shared" si="33"/>
        <v>-4.5944663320677606E-2</v>
      </c>
      <c r="R161" s="403">
        <f t="shared" si="34"/>
        <v>0.6970712516536135</v>
      </c>
      <c r="S161" s="371">
        <f t="shared" si="35"/>
        <v>-3.0053971520028612E-3</v>
      </c>
      <c r="T161" s="403">
        <f t="shared" si="36"/>
        <v>0.35187880881906697</v>
      </c>
      <c r="U161" s="610">
        <f t="shared" si="37"/>
        <v>0.64812119118093303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0.57166749447810794</v>
      </c>
      <c r="C162" s="386">
        <f t="shared" si="44"/>
        <v>1.9251380821959097E-2</v>
      </c>
      <c r="D162" s="401">
        <f t="shared" si="45"/>
        <v>6.2527665651290754E-6</v>
      </c>
      <c r="E162" s="386">
        <f t="shared" si="41"/>
        <v>-4.2011323523508642E-2</v>
      </c>
      <c r="F162" s="401">
        <f t="shared" si="42"/>
        <v>-5.3471801305483811E-2</v>
      </c>
      <c r="G162" s="403"/>
      <c r="H162" s="403"/>
      <c r="I162" s="403"/>
      <c r="J162" s="375"/>
      <c r="L162" s="385">
        <v>0.40000000000000036</v>
      </c>
      <c r="M162" s="401">
        <f t="shared" si="46"/>
        <v>0.40335839214090408</v>
      </c>
      <c r="N162" s="386">
        <f t="shared" si="47"/>
        <v>0.57166749447810794</v>
      </c>
      <c r="O162" s="401">
        <f t="shared" si="48"/>
        <v>1.9251380821959097E-2</v>
      </c>
      <c r="P162" s="386">
        <f t="shared" si="49"/>
        <v>0.52637904507962918</v>
      </c>
      <c r="Q162" s="403">
        <f t="shared" si="33"/>
        <v>-4.7742133579978391E-2</v>
      </c>
      <c r="R162" s="403">
        <f t="shared" si="34"/>
        <v>0.66997260141347581</v>
      </c>
      <c r="S162" s="371">
        <f t="shared" si="35"/>
        <v>-2.6178814602297053E-3</v>
      </c>
      <c r="T162" s="403">
        <f t="shared" si="36"/>
        <v>0.38038741362673223</v>
      </c>
      <c r="U162" s="610">
        <f t="shared" si="37"/>
        <v>0.61961258637326777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0.55173783489134465</v>
      </c>
      <c r="C163" s="386">
        <f t="shared" si="44"/>
        <v>1.6713142770041878E-2</v>
      </c>
      <c r="D163" s="401">
        <f t="shared" si="45"/>
        <v>4.7983982964239225E-6</v>
      </c>
      <c r="E163" s="386">
        <f t="shared" si="41"/>
        <v>-4.2413668599076963E-2</v>
      </c>
      <c r="F163" s="401">
        <f t="shared" si="42"/>
        <v>-5.3983904094270986E-2</v>
      </c>
      <c r="G163" s="403"/>
      <c r="H163" s="403"/>
      <c r="I163" s="403"/>
      <c r="J163" s="375"/>
      <c r="L163" s="385">
        <v>0.42500000000000027</v>
      </c>
      <c r="M163" s="401">
        <f t="shared" si="46"/>
        <v>0.42482057044652816</v>
      </c>
      <c r="N163" s="386">
        <f t="shared" si="47"/>
        <v>0.55173783489134465</v>
      </c>
      <c r="O163" s="401">
        <f t="shared" si="48"/>
        <v>1.6713142770041878E-2</v>
      </c>
      <c r="P163" s="386">
        <f t="shared" si="49"/>
        <v>0.50442142503044862</v>
      </c>
      <c r="Q163" s="403">
        <f t="shared" si="33"/>
        <v>-4.9387917443710308E-2</v>
      </c>
      <c r="R163" s="403">
        <f t="shared" si="34"/>
        <v>0.64202505303990265</v>
      </c>
      <c r="S163" s="371">
        <f t="shared" si="35"/>
        <v>-2.2735232828374466E-3</v>
      </c>
      <c r="T163" s="403">
        <f t="shared" si="36"/>
        <v>0.40963638768664512</v>
      </c>
      <c r="U163" s="610">
        <f t="shared" si="37"/>
        <v>0.59036361231335488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0.5312922280086082</v>
      </c>
      <c r="C164" s="386">
        <f t="shared" si="44"/>
        <v>1.4466756494278532E-2</v>
      </c>
      <c r="D164" s="401">
        <f t="shared" si="45"/>
        <v>3.6706467846370217E-6</v>
      </c>
      <c r="E164" s="386">
        <f t="shared" si="41"/>
        <v>-4.2468906051292762E-2</v>
      </c>
      <c r="F164" s="401">
        <f t="shared" si="42"/>
        <v>-5.4054210045661723E-2</v>
      </c>
      <c r="G164" s="403"/>
      <c r="H164" s="403"/>
      <c r="I164" s="403"/>
      <c r="J164" s="375"/>
      <c r="L164" s="385">
        <v>0.45000000000000018</v>
      </c>
      <c r="M164" s="401">
        <f t="shared" si="46"/>
        <v>0.44635280301378594</v>
      </c>
      <c r="N164" s="386">
        <f t="shared" si="47"/>
        <v>0.5312922280086082</v>
      </c>
      <c r="O164" s="401">
        <f t="shared" si="48"/>
        <v>1.4466756494278532E-2</v>
      </c>
      <c r="P164" s="386">
        <f t="shared" si="49"/>
        <v>0.48190907447598935</v>
      </c>
      <c r="Q164" s="403">
        <f t="shared" si="33"/>
        <v>-5.084771098305417E-2</v>
      </c>
      <c r="R164" s="403">
        <f t="shared" si="34"/>
        <v>0.61337144646895425</v>
      </c>
      <c r="S164" s="371">
        <f t="shared" si="35"/>
        <v>-1.9685572380487267E-3</v>
      </c>
      <c r="T164" s="403">
        <f t="shared" si="36"/>
        <v>0.43944482175214861</v>
      </c>
      <c r="U164" s="610">
        <f t="shared" si="37"/>
        <v>0.56055517824785139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0.51043108133661119</v>
      </c>
      <c r="C165" s="386">
        <f t="shared" si="44"/>
        <v>1.2485237909345248E-2</v>
      </c>
      <c r="D165" s="401">
        <f t="shared" si="45"/>
        <v>2.7990454931625663E-6</v>
      </c>
      <c r="E165" s="386">
        <f t="shared" si="41"/>
        <v>-4.2214772459287411E-2</v>
      </c>
      <c r="F165" s="401">
        <f t="shared" si="42"/>
        <v>-5.3730750087796916E-2</v>
      </c>
      <c r="G165" s="403"/>
      <c r="H165" s="403"/>
      <c r="I165" s="403"/>
      <c r="J165" s="375"/>
      <c r="L165" s="385">
        <v>0.47500000000000009</v>
      </c>
      <c r="M165" s="401">
        <f t="shared" si="46"/>
        <v>0.46786268958504312</v>
      </c>
      <c r="N165" s="386">
        <f t="shared" si="47"/>
        <v>0.51043108133661119</v>
      </c>
      <c r="O165" s="401">
        <f t="shared" si="48"/>
        <v>1.2485237909345248E-2</v>
      </c>
      <c r="P165" s="386">
        <f t="shared" si="49"/>
        <v>0.45895519459722572</v>
      </c>
      <c r="Q165" s="403">
        <f t="shared" si="33"/>
        <v>-5.2084697954544922E-2</v>
      </c>
      <c r="R165" s="403">
        <f t="shared" si="34"/>
        <v>0.58415586359448546</v>
      </c>
      <c r="S165" s="371">
        <f t="shared" si="35"/>
        <v>-1.699392453855478E-3</v>
      </c>
      <c r="T165" s="403">
        <f t="shared" si="36"/>
        <v>0.46962822681391503</v>
      </c>
      <c r="U165" s="610">
        <f t="shared" si="37"/>
        <v>0.53037177318608497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0.48925473798545599</v>
      </c>
      <c r="C166" s="386">
        <f t="shared" si="44"/>
        <v>1.0743134376299535E-2</v>
      </c>
      <c r="D166" s="401">
        <f t="shared" si="45"/>
        <v>2.1276356030885957E-6</v>
      </c>
      <c r="E166" s="386">
        <f t="shared" si="41"/>
        <v>-4.1687467609530023E-2</v>
      </c>
      <c r="F166" s="401">
        <f t="shared" si="42"/>
        <v>-5.3059599126845464E-2</v>
      </c>
      <c r="G166" s="403"/>
      <c r="H166" s="403"/>
      <c r="I166" s="403"/>
      <c r="J166" s="375"/>
      <c r="L166" s="385">
        <v>0.5</v>
      </c>
      <c r="M166" s="401">
        <f t="shared" si="46"/>
        <v>0.48925473798545599</v>
      </c>
      <c r="N166" s="386">
        <f t="shared" si="47"/>
        <v>0.48925473798545599</v>
      </c>
      <c r="O166" s="401">
        <f t="shared" si="48"/>
        <v>1.0743134376299535E-2</v>
      </c>
      <c r="P166" s="386">
        <f t="shared" si="49"/>
        <v>0.43567308940443211</v>
      </c>
      <c r="Q166" s="403">
        <f t="shared" si="33"/>
        <v>-5.3059599126845471E-2</v>
      </c>
      <c r="R166" s="403">
        <f t="shared" si="34"/>
        <v>0.55452251719096657</v>
      </c>
      <c r="S166" s="371">
        <f t="shared" si="35"/>
        <v>-1.4626284783541953E-3</v>
      </c>
      <c r="T166" s="403">
        <f t="shared" si="36"/>
        <v>0.49999971041423308</v>
      </c>
      <c r="U166" s="610">
        <f t="shared" si="37"/>
        <v>0.50000028958576692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0.46786268958504268</v>
      </c>
      <c r="C167" s="386">
        <f t="shared" si="44"/>
        <v>9.2165799754955757E-3</v>
      </c>
      <c r="D167" s="401">
        <f t="shared" si="45"/>
        <v>1.6121423000448054E-6</v>
      </c>
      <c r="E167" s="386">
        <f t="shared" si="41"/>
        <v>-4.0921514573480568E-2</v>
      </c>
      <c r="F167" s="401">
        <f t="shared" si="42"/>
        <v>-5.2084697954544859E-2</v>
      </c>
      <c r="G167" s="403"/>
      <c r="H167" s="403"/>
      <c r="I167" s="403"/>
      <c r="J167" s="375"/>
      <c r="L167" s="385">
        <v>0.52500000000000036</v>
      </c>
      <c r="M167" s="401">
        <f t="shared" si="46"/>
        <v>0.51043108133661153</v>
      </c>
      <c r="N167" s="386">
        <f t="shared" si="47"/>
        <v>0.46786268958504268</v>
      </c>
      <c r="O167" s="401">
        <f t="shared" si="48"/>
        <v>9.2165799754955757E-3</v>
      </c>
      <c r="P167" s="386">
        <f t="shared" si="49"/>
        <v>0.41217529587103302</v>
      </c>
      <c r="Q167" s="403">
        <f t="shared" si="33"/>
        <v>-5.3730750087796951E-2</v>
      </c>
      <c r="R167" s="403">
        <f t="shared" si="34"/>
        <v>0.52461464375222311</v>
      </c>
      <c r="S167" s="371">
        <f t="shared" si="35"/>
        <v>-1.2550664128349145E-3</v>
      </c>
      <c r="T167" s="403">
        <f t="shared" si="36"/>
        <v>0.53037117274840873</v>
      </c>
      <c r="U167" s="610">
        <f t="shared" si="37"/>
        <v>0.46962882725159127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0.44635280301378555</v>
      </c>
      <c r="C168" s="386">
        <f t="shared" si="44"/>
        <v>7.8833241660518083E-3</v>
      </c>
      <c r="D168" s="401">
        <f t="shared" si="45"/>
        <v>1.2176634288096899E-6</v>
      </c>
      <c r="E168" s="386">
        <f t="shared" si="41"/>
        <v>-3.9949647933776901E-2</v>
      </c>
      <c r="F168" s="401">
        <f t="shared" si="42"/>
        <v>-5.0847710983054122E-2</v>
      </c>
      <c r="G168" s="403"/>
      <c r="H168" s="403"/>
      <c r="I168" s="403"/>
      <c r="J168" s="375"/>
      <c r="L168" s="385">
        <v>0.55000000000000027</v>
      </c>
      <c r="M168" s="401">
        <f t="shared" si="46"/>
        <v>0.53129222800860854</v>
      </c>
      <c r="N168" s="386">
        <f t="shared" si="47"/>
        <v>0.44635280301378555</v>
      </c>
      <c r="O168" s="401">
        <f t="shared" si="48"/>
        <v>7.8833241660518083E-3</v>
      </c>
      <c r="P168" s="386">
        <f t="shared" si="49"/>
        <v>0.38857272722338321</v>
      </c>
      <c r="Q168" s="403">
        <f t="shared" si="33"/>
        <v>-5.4054210045661751E-2</v>
      </c>
      <c r="R168" s="403">
        <f t="shared" si="34"/>
        <v>0.49457341307497626</v>
      </c>
      <c r="S168" s="371">
        <f t="shared" si="35"/>
        <v>-1.0737157627255267E-3</v>
      </c>
      <c r="T168" s="403">
        <f t="shared" si="36"/>
        <v>0.56055451273341106</v>
      </c>
      <c r="U168" s="610">
        <f t="shared" si="37"/>
        <v>0.43944548726658894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0.42482057044652777</v>
      </c>
      <c r="C169" s="386">
        <f t="shared" si="44"/>
        <v>6.7227366984518588E-3</v>
      </c>
      <c r="D169" s="401">
        <f t="shared" si="45"/>
        <v>9.1678580294018985E-7</v>
      </c>
      <c r="E169" s="386">
        <f t="shared" si="41"/>
        <v>-3.880272830209034E-2</v>
      </c>
      <c r="F169" s="401">
        <f t="shared" si="42"/>
        <v>-4.9387917443710266E-2</v>
      </c>
      <c r="G169" s="403"/>
      <c r="H169" s="403"/>
      <c r="I169" s="403"/>
      <c r="J169" s="375"/>
      <c r="L169" s="385">
        <v>0.57500000000000018</v>
      </c>
      <c r="M169" s="401">
        <f t="shared" si="46"/>
        <v>0.55173783489134498</v>
      </c>
      <c r="N169" s="386">
        <f t="shared" si="47"/>
        <v>0.42482057044652777</v>
      </c>
      <c r="O169" s="401">
        <f t="shared" si="48"/>
        <v>6.7227366984518588E-3</v>
      </c>
      <c r="P169" s="386">
        <f t="shared" si="49"/>
        <v>0.36497383959557661</v>
      </c>
      <c r="Q169" s="403">
        <f t="shared" si="33"/>
        <v>-5.3983904094270972E-2</v>
      </c>
      <c r="R169" s="403">
        <f t="shared" si="34"/>
        <v>0.46453686758127394</v>
      </c>
      <c r="S169" s="371">
        <f t="shared" si="35"/>
        <v>-9.1579750520712439E-4</v>
      </c>
      <c r="T169" s="403">
        <f t="shared" si="36"/>
        <v>0.59036283401820411</v>
      </c>
      <c r="U169" s="610">
        <f t="shared" si="37"/>
        <v>0.40963716598179589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0.40335839214090369</v>
      </c>
      <c r="C170" s="386">
        <f t="shared" si="44"/>
        <v>5.7157917222956378E-3</v>
      </c>
      <c r="D170" s="401">
        <f t="shared" si="45"/>
        <v>6.8805667763349732E-7</v>
      </c>
      <c r="E170" s="386">
        <f t="shared" si="41"/>
        <v>-3.7509681188266628E-2</v>
      </c>
      <c r="F170" s="401">
        <f t="shared" si="42"/>
        <v>-4.7742133579978363E-2</v>
      </c>
      <c r="G170" s="403"/>
      <c r="H170" s="403"/>
      <c r="I170" s="403"/>
      <c r="J170" s="375"/>
      <c r="L170" s="385">
        <v>0.60000000000000009</v>
      </c>
      <c r="M170" s="401">
        <f t="shared" si="46"/>
        <v>0.57166749447810827</v>
      </c>
      <c r="N170" s="386">
        <f t="shared" si="47"/>
        <v>0.40335839214090369</v>
      </c>
      <c r="O170" s="401">
        <f t="shared" si="48"/>
        <v>5.7157917222956378E-3</v>
      </c>
      <c r="P170" s="386">
        <f t="shared" si="49"/>
        <v>0.34148383217204981</v>
      </c>
      <c r="Q170" s="403">
        <f t="shared" si="33"/>
        <v>-5.3471801305483777E-2</v>
      </c>
      <c r="R170" s="403">
        <f t="shared" si="34"/>
        <v>0.43463890426401958</v>
      </c>
      <c r="S170" s="371">
        <f t="shared" si="35"/>
        <v>-7.7874386705091038E-4</v>
      </c>
      <c r="T170" s="403">
        <f t="shared" si="36"/>
        <v>0.61961164090851506</v>
      </c>
      <c r="U170" s="610">
        <f t="shared" si="37"/>
        <v>0.38038835909148494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0.38205490108379803</v>
      </c>
      <c r="C171" s="386">
        <f t="shared" si="44"/>
        <v>4.8450340352195198E-3</v>
      </c>
      <c r="D171" s="401">
        <f t="shared" si="45"/>
        <v>5.147487317502808E-7</v>
      </c>
      <c r="E171" s="386">
        <f t="shared" si="41"/>
        <v>-3.6097458245636406E-2</v>
      </c>
      <c r="F171" s="401">
        <f t="shared" si="42"/>
        <v>-4.5944663320677613E-2</v>
      </c>
      <c r="G171" s="403"/>
      <c r="H171" s="403"/>
      <c r="I171" s="403"/>
      <c r="J171" s="375"/>
      <c r="L171" s="385">
        <v>0.625</v>
      </c>
      <c r="M171" s="401">
        <f t="shared" si="46"/>
        <v>0.59098152636905754</v>
      </c>
      <c r="N171" s="386">
        <f t="shared" si="47"/>
        <v>0.38205490108379803</v>
      </c>
      <c r="O171" s="401">
        <f t="shared" si="48"/>
        <v>4.8450340352195198E-3</v>
      </c>
      <c r="P171" s="386">
        <f t="shared" si="49"/>
        <v>0.31820389063045013</v>
      </c>
      <c r="Q171" s="403">
        <f t="shared" ref="Q171:Q186" si="52">$B$14*P91</f>
        <v>-5.2468130833059082E-2</v>
      </c>
      <c r="R171" s="403">
        <f t="shared" ref="R171:R186" si="53">$B$14*P171</f>
        <v>0.40500831174485935</v>
      </c>
      <c r="S171" s="371">
        <f t="shared" ref="S171:S186" si="54">$B$14*P251</f>
        <v>-6.6019529297923747E-4</v>
      </c>
      <c r="T171" s="403">
        <f t="shared" ref="T171:T186" si="55">1-(Q171+R171+S171)</f>
        <v>0.64812001438117894</v>
      </c>
      <c r="U171" s="610">
        <f t="shared" ref="U171:U186" si="56">1-T171</f>
        <v>0.35187998561882106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0.36099433811156012</v>
      </c>
      <c r="C172" s="386">
        <f t="shared" si="44"/>
        <v>4.094530360346571E-3</v>
      </c>
      <c r="D172" s="401">
        <f t="shared" si="45"/>
        <v>3.8386643369525686E-7</v>
      </c>
      <c r="E172" s="386">
        <f t="shared" si="41"/>
        <v>-3.4591018922620322E-2</v>
      </c>
      <c r="F172" s="401">
        <f t="shared" si="42"/>
        <v>-4.4027274926236565E-2</v>
      </c>
      <c r="G172" s="403"/>
      <c r="H172" s="403"/>
      <c r="I172" s="403"/>
      <c r="J172" s="375"/>
      <c r="L172" s="385">
        <v>0.65000000000000036</v>
      </c>
      <c r="M172" s="401">
        <f t="shared" si="46"/>
        <v>0.60958176410410558</v>
      </c>
      <c r="N172" s="386">
        <f t="shared" si="47"/>
        <v>0.36099433811156012</v>
      </c>
      <c r="O172" s="401">
        <f t="shared" si="48"/>
        <v>4.094530360346571E-3</v>
      </c>
      <c r="P172" s="386">
        <f t="shared" si="49"/>
        <v>0.29523048316317591</v>
      </c>
      <c r="Q172" s="403">
        <f t="shared" si="52"/>
        <v>-5.0921637949675198E-2</v>
      </c>
      <c r="R172" s="403">
        <f t="shared" si="53"/>
        <v>0.37576787425393854</v>
      </c>
      <c r="S172" s="371">
        <f t="shared" si="54"/>
        <v>-5.5799506472380643E-4</v>
      </c>
      <c r="T172" s="403">
        <f t="shared" si="55"/>
        <v>0.67571175876046041</v>
      </c>
      <c r="U172" s="610">
        <f t="shared" si="56"/>
        <v>0.32428824123953959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0.34025598540614871</v>
      </c>
      <c r="C173" s="386">
        <f t="shared" si="44"/>
        <v>3.449808427686607E-3</v>
      </c>
      <c r="D173" s="401">
        <f t="shared" si="45"/>
        <v>2.8534997764673165E-7</v>
      </c>
      <c r="E173" s="386">
        <f t="shared" si="41"/>
        <v>-3.301333058734051E-2</v>
      </c>
      <c r="F173" s="401">
        <f t="shared" si="42"/>
        <v>-4.2019201147298027E-2</v>
      </c>
      <c r="G173" s="403"/>
      <c r="H173" s="403"/>
      <c r="I173" s="403"/>
      <c r="J173" s="375"/>
      <c r="L173" s="385">
        <v>0.67500000000000027</v>
      </c>
      <c r="M173" s="401">
        <f t="shared" si="46"/>
        <v>0.62737232870322046</v>
      </c>
      <c r="N173" s="386">
        <f t="shared" si="47"/>
        <v>0.34025598540614871</v>
      </c>
      <c r="O173" s="401">
        <f t="shared" si="48"/>
        <v>3.449808427686607E-3</v>
      </c>
      <c r="P173" s="386">
        <f t="shared" si="49"/>
        <v>0.27265471760630577</v>
      </c>
      <c r="Q173" s="403">
        <f t="shared" si="52"/>
        <v>-4.8779881584868665E-2</v>
      </c>
      <c r="R173" s="403">
        <f t="shared" si="53"/>
        <v>0.34703355338683611</v>
      </c>
      <c r="S173" s="371">
        <f t="shared" si="54"/>
        <v>-4.7018200510719438E-4</v>
      </c>
      <c r="T173" s="403">
        <f t="shared" si="55"/>
        <v>0.70221651020313969</v>
      </c>
      <c r="U173" s="610">
        <f t="shared" si="56"/>
        <v>0.29778348979686031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0.31991366536853894</v>
      </c>
      <c r="C174" s="386">
        <f t="shared" si="44"/>
        <v>2.8977864793334751E-3</v>
      </c>
      <c r="D174" s="401">
        <f t="shared" si="45"/>
        <v>2.1144016820739964E-7</v>
      </c>
      <c r="E174" s="386">
        <f t="shared" si="41"/>
        <v>-3.1385385251755382E-2</v>
      </c>
      <c r="F174" s="401">
        <f t="shared" si="42"/>
        <v>-3.9947160511113682E-2</v>
      </c>
      <c r="G174" s="403"/>
      <c r="H174" s="403"/>
      <c r="I174" s="403"/>
      <c r="J174" s="375"/>
      <c r="L174" s="385">
        <v>0.70000000000000018</v>
      </c>
      <c r="M174" s="401">
        <f t="shared" si="46"/>
        <v>0.64426038090124371</v>
      </c>
      <c r="N174" s="386">
        <f t="shared" si="47"/>
        <v>0.31991366536853894</v>
      </c>
      <c r="O174" s="401">
        <f t="shared" si="48"/>
        <v>2.8977864793334751E-3</v>
      </c>
      <c r="P174" s="386">
        <f t="shared" si="49"/>
        <v>0.25056176725518636</v>
      </c>
      <c r="Q174" s="403">
        <f t="shared" si="52"/>
        <v>-4.5989574479682223E-2</v>
      </c>
      <c r="R174" s="403">
        <f t="shared" si="53"/>
        <v>0.31891375728553223</v>
      </c>
      <c r="S174" s="371">
        <f t="shared" si="54"/>
        <v>-3.9498167110015611E-4</v>
      </c>
      <c r="T174" s="403">
        <f t="shared" si="55"/>
        <v>0.72747079886525012</v>
      </c>
      <c r="U174" s="610">
        <f t="shared" si="56"/>
        <v>0.27252920113474988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0.30003531080135504</v>
      </c>
      <c r="C175" s="386">
        <f t="shared" si="44"/>
        <v>2.426695628664266E-3</v>
      </c>
      <c r="D175" s="401">
        <f t="shared" si="45"/>
        <v>1.5617381382559969E-7</v>
      </c>
      <c r="E175" s="386">
        <f t="shared" si="41"/>
        <v>-2.9726231097542674E-2</v>
      </c>
      <c r="F175" s="401">
        <f t="shared" si="42"/>
        <v>-3.783539744752952E-2</v>
      </c>
      <c r="G175" s="403"/>
      <c r="H175" s="403"/>
      <c r="I175" s="403"/>
      <c r="J175" s="375"/>
      <c r="L175" s="385">
        <v>0.72500000000000009</v>
      </c>
      <c r="M175" s="401">
        <f t="shared" si="46"/>
        <v>0.66015684478396297</v>
      </c>
      <c r="N175" s="386">
        <f t="shared" si="47"/>
        <v>0.30003531080135504</v>
      </c>
      <c r="O175" s="401">
        <f t="shared" si="48"/>
        <v>2.426695628664266E-3</v>
      </c>
      <c r="P175" s="386">
        <f t="shared" si="49"/>
        <v>0.22903037181978755</v>
      </c>
      <c r="Q175" s="403">
        <f t="shared" si="52"/>
        <v>-4.2496966520148081E-2</v>
      </c>
      <c r="R175" s="403">
        <f t="shared" si="53"/>
        <v>0.29150870545689389</v>
      </c>
      <c r="S175" s="371">
        <f t="shared" si="54"/>
        <v>-3.3079640607200513E-4</v>
      </c>
      <c r="T175" s="403">
        <f t="shared" si="55"/>
        <v>0.75131905746932626</v>
      </c>
      <c r="U175" s="610">
        <f t="shared" si="56"/>
        <v>0.24868094253067374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0.2806826111214421</v>
      </c>
      <c r="C176" s="386">
        <f t="shared" si="44"/>
        <v>2.0259972892539002E-3</v>
      </c>
      <c r="D176" s="401">
        <f t="shared" si="45"/>
        <v>1.149844592318594E-7</v>
      </c>
      <c r="E176" s="386">
        <f t="shared" si="41"/>
        <v>-2.8053017091209172E-2</v>
      </c>
      <c r="F176" s="401">
        <f t="shared" si="42"/>
        <v>-3.5705739074873108E-2</v>
      </c>
      <c r="G176" s="403"/>
      <c r="H176" s="403"/>
      <c r="I176" s="403"/>
      <c r="J176" s="375"/>
      <c r="L176" s="385">
        <v>0.75</v>
      </c>
      <c r="M176" s="401">
        <f t="shared" si="46"/>
        <v>0.67497709632990266</v>
      </c>
      <c r="N176" s="386">
        <f t="shared" si="47"/>
        <v>0.2806826111214421</v>
      </c>
      <c r="O176" s="401">
        <f t="shared" si="48"/>
        <v>2.0259972892539002E-3</v>
      </c>
      <c r="P176" s="386">
        <f t="shared" si="49"/>
        <v>0.2081324186991787</v>
      </c>
      <c r="Q176" s="403">
        <f t="shared" si="52"/>
        <v>-3.824827115606743E-2</v>
      </c>
      <c r="R176" s="403">
        <f t="shared" si="53"/>
        <v>0.26490989582093444</v>
      </c>
      <c r="S176" s="371">
        <f t="shared" si="54"/>
        <v>-2.7619458548767197E-4</v>
      </c>
      <c r="T176" s="403">
        <f t="shared" si="55"/>
        <v>0.77361456992062072</v>
      </c>
      <c r="U176" s="610">
        <f t="shared" si="56"/>
        <v>0.22638543007937928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0.26191073800155118</v>
      </c>
      <c r="C177" s="386">
        <f t="shared" si="44"/>
        <v>1.68629765849726E-3</v>
      </c>
      <c r="D177" s="401">
        <f t="shared" si="45"/>
        <v>8.4387759058390799E-8</v>
      </c>
      <c r="E177" s="386">
        <f t="shared" si="41"/>
        <v>-2.6381049065485329E-2</v>
      </c>
      <c r="F177" s="401">
        <f t="shared" si="42"/>
        <v>-3.3577666580070623E-2</v>
      </c>
      <c r="G177" s="403"/>
      <c r="H177" s="403"/>
      <c r="I177" s="403"/>
      <c r="J177" s="375"/>
      <c r="L177" s="385">
        <v>0.77500000000000036</v>
      </c>
      <c r="M177" s="401">
        <f t="shared" si="46"/>
        <v>0.68864161120449519</v>
      </c>
      <c r="N177" s="386">
        <f t="shared" si="47"/>
        <v>0.26191073800155118</v>
      </c>
      <c r="O177" s="401">
        <f t="shared" si="48"/>
        <v>1.68629765849726E-3</v>
      </c>
      <c r="P177" s="386">
        <f t="shared" si="49"/>
        <v>0.18793260836741557</v>
      </c>
      <c r="Q177" s="403">
        <f t="shared" si="52"/>
        <v>-3.3190134057358704E-2</v>
      </c>
      <c r="R177" s="403">
        <f t="shared" si="53"/>
        <v>0.23919967881565288</v>
      </c>
      <c r="S177" s="371">
        <f t="shared" si="54"/>
        <v>-2.298993531435335E-4</v>
      </c>
      <c r="T177" s="403">
        <f t="shared" si="55"/>
        <v>0.79422035459484941</v>
      </c>
      <c r="U177" s="610">
        <f t="shared" si="56"/>
        <v>0.20577964540515059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0.24376815244365097</v>
      </c>
      <c r="C178" s="386">
        <f t="shared" si="44"/>
        <v>1.3992610018491169E-3</v>
      </c>
      <c r="D178" s="401">
        <f t="shared" si="45"/>
        <v>6.1734555356629528E-8</v>
      </c>
      <c r="E178" s="386">
        <f t="shared" si="41"/>
        <v>-2.4723855733876178E-2</v>
      </c>
      <c r="F178" s="401">
        <f t="shared" si="42"/>
        <v>-3.1468399241635275E-2</v>
      </c>
      <c r="G178" s="403"/>
      <c r="H178" s="403"/>
      <c r="I178" s="403"/>
      <c r="J178" s="375"/>
      <c r="L178" s="385">
        <v>0.80000000000000027</v>
      </c>
      <c r="M178" s="401">
        <f t="shared" si="46"/>
        <v>0.70107656700694199</v>
      </c>
      <c r="N178" s="386">
        <f t="shared" si="47"/>
        <v>0.24376815244365097</v>
      </c>
      <c r="O178" s="401">
        <f t="shared" si="48"/>
        <v>1.3992610018491169E-3</v>
      </c>
      <c r="P178" s="386">
        <f t="shared" si="49"/>
        <v>0.16848820620060398</v>
      </c>
      <c r="Q178" s="403">
        <f t="shared" si="52"/>
        <v>-2.727014231525389E-2</v>
      </c>
      <c r="R178" s="403">
        <f t="shared" si="53"/>
        <v>0.21445094152376873</v>
      </c>
      <c r="S178" s="371">
        <f t="shared" si="54"/>
        <v>-1.9077710763727541E-4</v>
      </c>
      <c r="T178" s="403">
        <f t="shared" si="55"/>
        <v>0.81300997789912244</v>
      </c>
      <c r="U178" s="610">
        <f t="shared" si="56"/>
        <v>0.18699002210087756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0.22629649385209383</v>
      </c>
      <c r="C179" s="386">
        <f t="shared" si="44"/>
        <v>1.1575232430972027E-3</v>
      </c>
      <c r="D179" s="401">
        <f t="shared" si="45"/>
        <v>4.5017872485342281E-8</v>
      </c>
      <c r="E179" s="386">
        <f t="shared" si="41"/>
        <v>-2.3093263192369252E-2</v>
      </c>
      <c r="F179" s="401">
        <f t="shared" si="42"/>
        <v>-2.9392989255066483E-2</v>
      </c>
      <c r="G179" s="403"/>
      <c r="H179" s="403"/>
      <c r="I179" s="403"/>
      <c r="J179" s="375"/>
      <c r="L179" s="385">
        <v>0.82500000000000018</v>
      </c>
      <c r="M179" s="401">
        <f t="shared" si="46"/>
        <v>0.71221439600409608</v>
      </c>
      <c r="N179" s="386">
        <f t="shared" si="47"/>
        <v>0.22629649385209383</v>
      </c>
      <c r="O179" s="401">
        <f t="shared" si="48"/>
        <v>1.1575232430972027E-3</v>
      </c>
      <c r="P179" s="386">
        <f t="shared" si="49"/>
        <v>0.14984888157701934</v>
      </c>
      <c r="Q179" s="403">
        <f t="shared" si="52"/>
        <v>-2.0437371571944387E-2</v>
      </c>
      <c r="R179" s="403">
        <f t="shared" si="53"/>
        <v>0.19072690288016328</v>
      </c>
      <c r="S179" s="371">
        <f t="shared" si="54"/>
        <v>-1.5782596195427608E-4</v>
      </c>
      <c r="T179" s="403">
        <f t="shared" si="55"/>
        <v>0.82986829465373535</v>
      </c>
      <c r="U179" s="610">
        <f t="shared" si="56"/>
        <v>0.17013170534626465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0.20953055024140177</v>
      </c>
      <c r="C180" s="386">
        <f t="shared" si="44"/>
        <v>9.54607130169427E-4</v>
      </c>
      <c r="D180" s="401">
        <f t="shared" si="45"/>
        <v>3.2722660636697043E-8</v>
      </c>
      <c r="E180" s="386">
        <f t="shared" si="41"/>
        <v>-2.1499476544879839E-2</v>
      </c>
      <c r="F180" s="401">
        <f t="shared" si="42"/>
        <v>-2.7364425625306089E-2</v>
      </c>
      <c r="G180" s="403"/>
      <c r="H180" s="403"/>
      <c r="I180" s="403"/>
      <c r="J180" s="375"/>
      <c r="L180" s="385">
        <v>0.85000000000000009</v>
      </c>
      <c r="M180" s="401">
        <f t="shared" si="46"/>
        <v>0.7219942851724318</v>
      </c>
      <c r="N180" s="386">
        <f t="shared" si="47"/>
        <v>0.20953055024140177</v>
      </c>
      <c r="O180" s="401">
        <f t="shared" si="48"/>
        <v>9.54607130169427E-4</v>
      </c>
      <c r="P180" s="386">
        <f t="shared" si="49"/>
        <v>0.13205663358966879</v>
      </c>
      <c r="Q180" s="403">
        <f t="shared" si="52"/>
        <v>-1.2642967476565854E-2</v>
      </c>
      <c r="R180" s="403">
        <f t="shared" si="53"/>
        <v>0.16808101911920229</v>
      </c>
      <c r="S180" s="371">
        <f t="shared" si="54"/>
        <v>-1.3016436354262159E-4</v>
      </c>
      <c r="T180" s="403">
        <f t="shared" si="55"/>
        <v>0.84469211272090616</v>
      </c>
      <c r="U180" s="610">
        <f t="shared" si="56"/>
        <v>0.15530788727909384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0.1934983073186754</v>
      </c>
      <c r="C181" s="386">
        <f t="shared" si="44"/>
        <v>7.8484001960038574E-4</v>
      </c>
      <c r="D181" s="401">
        <f t="shared" si="45"/>
        <v>2.3709287255702094E-8</v>
      </c>
      <c r="E181" s="386">
        <f t="shared" si="41"/>
        <v>-1.9951167366154168E-2</v>
      </c>
      <c r="F181" s="401">
        <f t="shared" si="42"/>
        <v>-2.5393745489081673E-2</v>
      </c>
      <c r="G181" s="403"/>
      <c r="H181" s="403"/>
      <c r="I181" s="403"/>
      <c r="J181" s="375"/>
      <c r="L181" s="385">
        <v>0.875</v>
      </c>
      <c r="M181" s="401">
        <f t="shared" si="46"/>
        <v>0.73036262108557937</v>
      </c>
      <c r="N181" s="386">
        <f t="shared" si="47"/>
        <v>0.1934983073186754</v>
      </c>
      <c r="O181" s="401">
        <f t="shared" si="48"/>
        <v>7.8484001960038574E-4</v>
      </c>
      <c r="P181" s="386">
        <f t="shared" si="49"/>
        <v>0.11514580126340739</v>
      </c>
      <c r="Q181" s="403">
        <f t="shared" si="52"/>
        <v>-3.8407568386476833E-3</v>
      </c>
      <c r="R181" s="403">
        <f t="shared" si="53"/>
        <v>0.14655699677903006</v>
      </c>
      <c r="S181" s="371">
        <f t="shared" si="54"/>
        <v>-1.0702002861250817E-4</v>
      </c>
      <c r="T181" s="403">
        <f t="shared" si="55"/>
        <v>0.85739078008823011</v>
      </c>
      <c r="U181" s="610">
        <f t="shared" si="56"/>
        <v>0.14260921991176989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0.17822107286070427</v>
      </c>
      <c r="C182" s="386">
        <f t="shared" si="44"/>
        <v>6.4327510990408454E-4</v>
      </c>
      <c r="D182" s="401">
        <f t="shared" si="45"/>
        <v>1.7123553852638196E-8</v>
      </c>
      <c r="E182" s="386">
        <f t="shared" si="41"/>
        <v>-1.8455565787471661E-2</v>
      </c>
      <c r="F182" s="401">
        <f t="shared" si="42"/>
        <v>-2.3490151321125315E-2</v>
      </c>
      <c r="G182" s="403"/>
      <c r="H182" s="403"/>
      <c r="I182" s="403"/>
      <c r="J182" s="375"/>
      <c r="L182" s="385">
        <v>0.90000000000000036</v>
      </c>
      <c r="M182" s="401">
        <f t="shared" si="46"/>
        <v>0.73727337781351621</v>
      </c>
      <c r="N182" s="386">
        <f t="shared" si="47"/>
        <v>0.17822107286070427</v>
      </c>
      <c r="O182" s="401">
        <f t="shared" si="48"/>
        <v>6.4327510990408454E-4</v>
      </c>
      <c r="P182" s="386">
        <f t="shared" si="49"/>
        <v>9.9143154804242614E-2</v>
      </c>
      <c r="Q182" s="403">
        <f t="shared" si="52"/>
        <v>6.0121171926232602E-3</v>
      </c>
      <c r="R182" s="403">
        <f t="shared" si="53"/>
        <v>0.12618890884322542</v>
      </c>
      <c r="S182" s="371">
        <f t="shared" si="54"/>
        <v>-8.7719313096417707E-5</v>
      </c>
      <c r="T182" s="403">
        <f t="shared" si="55"/>
        <v>0.86788669327724777</v>
      </c>
      <c r="U182" s="610">
        <f t="shared" si="56"/>
        <v>0.13211330672275223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0.16371367159379052</v>
      </c>
      <c r="C183" s="386">
        <f t="shared" si="44"/>
        <v>5.2561675769047245E-4</v>
      </c>
      <c r="D183" s="401">
        <f t="shared" si="45"/>
        <v>1.2327474485651635E-8</v>
      </c>
      <c r="E183" s="386">
        <f t="shared" si="41"/>
        <v>-1.7018556057163708E-2</v>
      </c>
      <c r="F183" s="401">
        <f t="shared" si="42"/>
        <v>-2.1661132563121271E-2</v>
      </c>
      <c r="G183" s="403"/>
      <c r="H183" s="403"/>
      <c r="I183" s="403"/>
      <c r="J183" s="375"/>
      <c r="L183" s="385">
        <v>0.92500000000000027</v>
      </c>
      <c r="M183" s="401">
        <f t="shared" si="46"/>
        <v>0.74268844652912291</v>
      </c>
      <c r="N183" s="386">
        <f t="shared" si="47"/>
        <v>0.16371367159379052</v>
      </c>
      <c r="O183" s="401">
        <f t="shared" si="48"/>
        <v>5.2561675769047245E-4</v>
      </c>
      <c r="P183" s="386">
        <f t="shared" si="49"/>
        <v>8.4068063160687753E-2</v>
      </c>
      <c r="Q183" s="403">
        <f t="shared" si="52"/>
        <v>1.6954542625301473E-2</v>
      </c>
      <c r="R183" s="403">
        <f t="shared" si="53"/>
        <v>0.10700140801204944</v>
      </c>
      <c r="S183" s="371">
        <f t="shared" si="54"/>
        <v>-7.1677114059974544E-5</v>
      </c>
      <c r="T183" s="403">
        <f t="shared" si="55"/>
        <v>0.8761157264767091</v>
      </c>
      <c r="U183" s="610">
        <f t="shared" si="56"/>
        <v>0.1238842735232909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0.14998470470897779</v>
      </c>
      <c r="C184" s="386">
        <f t="shared" si="44"/>
        <v>4.2815033249843371E-4</v>
      </c>
      <c r="D184" s="401">
        <f t="shared" si="45"/>
        <v>8.8462340785966376E-9</v>
      </c>
      <c r="E184" s="386">
        <f t="shared" si="41"/>
        <v>-1.5644774490722456E-2</v>
      </c>
      <c r="F184" s="401">
        <f t="shared" si="42"/>
        <v>-1.9912590294111892E-2</v>
      </c>
      <c r="G184" s="403"/>
      <c r="H184" s="403"/>
      <c r="I184" s="403"/>
      <c r="J184" s="375"/>
      <c r="L184" s="385">
        <v>0.95000000000000018</v>
      </c>
      <c r="M184" s="401">
        <f t="shared" si="46"/>
        <v>0.74657790594389306</v>
      </c>
      <c r="N184" s="386">
        <f t="shared" si="47"/>
        <v>0.14998470470897779</v>
      </c>
      <c r="O184" s="401">
        <f t="shared" si="48"/>
        <v>4.2815033249843371E-4</v>
      </c>
      <c r="P184" s="386">
        <f t="shared" si="49"/>
        <v>6.993273207510442E-2</v>
      </c>
      <c r="Q184" s="403">
        <f t="shared" si="52"/>
        <v>2.9020776486383081E-2</v>
      </c>
      <c r="R184" s="403">
        <f t="shared" si="53"/>
        <v>8.9010029692997247E-2</v>
      </c>
      <c r="S184" s="371">
        <f t="shared" si="54"/>
        <v>-5.8387369588658575E-5</v>
      </c>
      <c r="T184" s="403">
        <f t="shared" si="55"/>
        <v>0.8820275811902083</v>
      </c>
      <c r="U184" s="610">
        <f t="shared" si="56"/>
        <v>0.1179724188097917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0.13703686723076863</v>
      </c>
      <c r="C185" s="386">
        <f t="shared" si="44"/>
        <v>3.4767690821191355E-4</v>
      </c>
      <c r="D185" s="401">
        <f t="shared" si="45"/>
        <v>6.327704193953565E-9</v>
      </c>
      <c r="E185" s="386">
        <f t="shared" si="41"/>
        <v>-1.4337708785469151E-2</v>
      </c>
      <c r="F185" s="401">
        <f t="shared" si="42"/>
        <v>-1.8248963637708001E-2</v>
      </c>
      <c r="G185" s="403"/>
      <c r="H185" s="403"/>
      <c r="I185" s="403"/>
      <c r="J185" s="375"/>
      <c r="L185" s="385">
        <v>0.97500000000000009</v>
      </c>
      <c r="M185" s="401">
        <f t="shared" si="46"/>
        <v>0.74892023301918786</v>
      </c>
      <c r="N185" s="386">
        <f t="shared" si="47"/>
        <v>0.13703686723076863</v>
      </c>
      <c r="O185" s="401">
        <f t="shared" si="48"/>
        <v>3.4767690821191355E-4</v>
      </c>
      <c r="P185" s="386">
        <f t="shared" si="49"/>
        <v>5.6742505870524158E-2</v>
      </c>
      <c r="Q185" s="403">
        <f t="shared" si="52"/>
        <v>4.2239781647016569E-2</v>
      </c>
      <c r="R185" s="403">
        <f t="shared" si="53"/>
        <v>7.2221576113546751E-2</v>
      </c>
      <c r="S185" s="371">
        <f t="shared" si="54"/>
        <v>-4.741420238918819E-5</v>
      </c>
      <c r="T185" s="403">
        <f t="shared" si="55"/>
        <v>0.88558605644182586</v>
      </c>
      <c r="U185" s="610">
        <f t="shared" si="56"/>
        <v>0.11441394355817414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0.12486731572171605</v>
      </c>
      <c r="C186" s="386">
        <f t="shared" si="44"/>
        <v>2.8145295110260093E-4</v>
      </c>
      <c r="D186" s="401">
        <f t="shared" si="45"/>
        <v>4.5116631541830543E-9</v>
      </c>
      <c r="E186" s="386">
        <f t="shared" ref="E186" si="57">C186+$B$13*B186+$B$13*D186</f>
        <v>-1.3099797733817028E-2</v>
      </c>
      <c r="F186" s="401">
        <f t="shared" si="42"/>
        <v>-1.6673356676628462E-2</v>
      </c>
      <c r="G186" s="403"/>
      <c r="H186" s="403"/>
      <c r="I186" s="403"/>
      <c r="J186" s="375"/>
      <c r="L186" s="385">
        <v>1</v>
      </c>
      <c r="M186" s="401">
        <f t="shared" si="46"/>
        <v>0.74970245363103549</v>
      </c>
      <c r="N186" s="386">
        <f t="shared" si="47"/>
        <v>0.12486731572171605</v>
      </c>
      <c r="O186" s="401">
        <f t="shared" si="48"/>
        <v>2.8145295110260093E-4</v>
      </c>
      <c r="P186" s="386">
        <f t="shared" si="49"/>
        <v>4.4496225472690193E-2</v>
      </c>
      <c r="Q186" s="403">
        <f t="shared" si="52"/>
        <v>5.6634572009812915E-2</v>
      </c>
      <c r="R186" s="403">
        <f t="shared" si="53"/>
        <v>5.6634572009812915E-2</v>
      </c>
      <c r="S186" s="371">
        <f t="shared" si="54"/>
        <v>-3.8383732566997936E-5</v>
      </c>
      <c r="T186" s="403">
        <f t="shared" si="55"/>
        <v>0.88676923971294119</v>
      </c>
      <c r="U186" s="610">
        <f t="shared" si="56"/>
        <v>0.11323076028705881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0.12486731572171605</v>
      </c>
      <c r="C187" s="386">
        <f t="shared" si="44"/>
        <v>0.74970245363103549</v>
      </c>
      <c r="D187" s="403">
        <f t="shared" si="45"/>
        <v>0.12486731572171605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0.74892023301918786</v>
      </c>
      <c r="N187" s="386">
        <f t="shared" si="47"/>
        <v>0.11346807826078564</v>
      </c>
      <c r="O187" s="401">
        <f t="shared" si="48"/>
        <v>2.2713504685500929E-4</v>
      </c>
      <c r="P187" s="386">
        <f t="shared" si="49"/>
        <v>3.318663461881869E-2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4.4408920985006262E-16</v>
      </c>
      <c r="C188" s="380">
        <f t="shared" si="44"/>
        <v>4.5116631541830543E-9</v>
      </c>
      <c r="D188" s="410">
        <f t="shared" si="45"/>
        <v>2.8145295110260093E-4</v>
      </c>
      <c r="E188" s="380">
        <f>C188+$B$13*B188+$B$13*D188</f>
        <v>-3.0157042918790815E-5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0.74657790594389306</v>
      </c>
      <c r="N188" s="386">
        <f t="shared" si="47"/>
        <v>0.1028264982860923</v>
      </c>
      <c r="O188" s="401">
        <f t="shared" si="48"/>
        <v>1.8272961074733418E-4</v>
      </c>
      <c r="P188" s="386">
        <f t="shared" si="49"/>
        <v>2.2800825857868322E-2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2.8145295110260093E-4</v>
      </c>
      <c r="C189" s="392">
        <f t="shared" si="44"/>
        <v>4.5116631541830543E-9</v>
      </c>
      <c r="D189" s="402">
        <f t="shared" si="45"/>
        <v>0</v>
      </c>
      <c r="E189" s="392">
        <f>C189+$B$13*B189+$B$13*D189</f>
        <v>-3.0157042918743225E-5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0.7426884465291228</v>
      </c>
      <c r="N189" s="386">
        <f t="shared" si="47"/>
        <v>9.2925703742449683E-2</v>
      </c>
      <c r="O189" s="401">
        <f t="shared" si="48"/>
        <v>1.4654744541808817E-4</v>
      </c>
      <c r="P189" s="386">
        <f t="shared" si="49"/>
        <v>1.33207177995629E-2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0.73727337781351587</v>
      </c>
      <c r="N190" s="386">
        <f t="shared" si="47"/>
        <v>8.3745093015277106E-2</v>
      </c>
      <c r="O190" s="401">
        <f t="shared" si="48"/>
        <v>1.1716294799019034E-4</v>
      </c>
      <c r="P190" s="386">
        <f t="shared" si="49"/>
        <v>4.7235551126763803E-3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0.2426676739307782</v>
      </c>
      <c r="C191" s="444">
        <f t="shared" si="44"/>
        <v>0.70180373340903168</v>
      </c>
      <c r="D191" s="443">
        <f t="shared" si="45"/>
        <v>5.4098387736295495E-2</v>
      </c>
      <c r="E191" s="444">
        <f>C191+$B$13*B191+$B$13*D191</f>
        <v>0.67000116842628543</v>
      </c>
      <c r="F191" s="443">
        <f t="shared" ref="F191:F197" si="58">$B$14*E191</f>
        <v>0.85277411773244338</v>
      </c>
      <c r="G191" s="443">
        <f>F192</f>
        <v>-2.6874530459219736E-2</v>
      </c>
      <c r="H191" s="443">
        <f>1-G191</f>
        <v>1.0268745304592197</v>
      </c>
      <c r="I191" s="443">
        <f>F193</f>
        <v>0.21295328328813923</v>
      </c>
      <c r="J191" s="445">
        <f>1-I191</f>
        <v>0.78704671671186077</v>
      </c>
      <c r="K191" s="442"/>
      <c r="L191" s="385">
        <v>1.125</v>
      </c>
      <c r="M191" s="401">
        <f t="shared" si="46"/>
        <v>0.73036262108557937</v>
      </c>
      <c r="N191" s="386">
        <f t="shared" si="47"/>
        <v>7.5260829353539893E-2</v>
      </c>
      <c r="O191" s="401">
        <f t="shared" si="48"/>
        <v>9.3377721161247429E-5</v>
      </c>
      <c r="P191" s="386">
        <f t="shared" si="49"/>
        <v>-3.0175770066494458E-3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0.70180373340903168</v>
      </c>
      <c r="C192" s="444">
        <f t="shared" si="44"/>
        <v>5.4098387736295495E-2</v>
      </c>
      <c r="D192" s="443">
        <f t="shared" si="45"/>
        <v>4.7078051443716351E-5</v>
      </c>
      <c r="E192" s="444">
        <f>C192+$B$13*B192+$B$13*D192</f>
        <v>-2.1114579387638457E-2</v>
      </c>
      <c r="F192" s="443">
        <f t="shared" si="58"/>
        <v>-2.6874530459219736E-2</v>
      </c>
      <c r="L192" s="385">
        <v>1.1500000000000004</v>
      </c>
      <c r="M192" s="401">
        <f t="shared" si="46"/>
        <v>0.72199428517243147</v>
      </c>
      <c r="N192" s="386">
        <f t="shared" si="47"/>
        <v>6.7446335869832064E-2</v>
      </c>
      <c r="O192" s="401">
        <f t="shared" si="48"/>
        <v>7.4188309506562078E-5</v>
      </c>
      <c r="P192" s="386">
        <f t="shared" si="49"/>
        <v>-9.9332317967140895E-3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1.3830660518255877E-3</v>
      </c>
      <c r="C193" s="444">
        <f t="shared" si="44"/>
        <v>0.2426676739307782</v>
      </c>
      <c r="D193" s="443">
        <f t="shared" si="45"/>
        <v>0.70180373340903168</v>
      </c>
      <c r="E193" s="444">
        <f>C193+$B$13*B193+$B$13*D193</f>
        <v>0.16731153731852866</v>
      </c>
      <c r="F193" s="443">
        <f t="shared" si="58"/>
        <v>0.21295328328813923</v>
      </c>
      <c r="L193" s="385">
        <v>1.1749999999999998</v>
      </c>
      <c r="M193" s="401">
        <f t="shared" si="46"/>
        <v>0.71221439600409608</v>
      </c>
      <c r="N193" s="386">
        <f t="shared" si="47"/>
        <v>6.0272783735738467E-2</v>
      </c>
      <c r="O193" s="401">
        <f t="shared" si="48"/>
        <v>5.8757760906580359E-5</v>
      </c>
      <c r="P193" s="386">
        <f t="shared" si="49"/>
        <v>-1.6057080706407025E-2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0.70107656700694188</v>
      </c>
      <c r="N194" s="386">
        <f t="shared" si="47"/>
        <v>5.370956684268402E-2</v>
      </c>
      <c r="O194" s="401">
        <f t="shared" si="48"/>
        <v>4.6390701961829262E-5</v>
      </c>
      <c r="P194" s="386">
        <f t="shared" si="49"/>
        <v>-2.1425400741470143E-2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0.17232511445627791</v>
      </c>
      <c r="C195" s="444">
        <f t="shared" si="44"/>
        <v>0.73962074939901679</v>
      </c>
      <c r="D195" s="443">
        <f t="shared" si="45"/>
        <v>8.7332374114548417E-2</v>
      </c>
      <c r="E195" s="444">
        <f>C195+$B$13*B195+$B$13*D195</f>
        <v>0.71179487838417566</v>
      </c>
      <c r="F195" s="443">
        <f t="shared" si="58"/>
        <v>0.90596894158598817</v>
      </c>
      <c r="G195" s="443">
        <f>F196</f>
        <v>1.0256311923893351E-2</v>
      </c>
      <c r="H195" s="443">
        <f>1-G195</f>
        <v>0.98974368807610669</v>
      </c>
      <c r="I195" s="443">
        <f>F197</f>
        <v>0.11837116762079793</v>
      </c>
      <c r="J195" s="445">
        <f>1-I195</f>
        <v>0.88162883237920209</v>
      </c>
      <c r="L195" s="385">
        <v>1.2250000000000005</v>
      </c>
      <c r="M195" s="401">
        <f t="shared" si="46"/>
        <v>0.68864161120449485</v>
      </c>
      <c r="N195" s="386">
        <f t="shared" si="47"/>
        <v>4.7724756948031133E-2</v>
      </c>
      <c r="O195" s="401">
        <f t="shared" si="48"/>
        <v>3.6511613785705777E-5</v>
      </c>
      <c r="P195" s="386">
        <f t="shared" si="49"/>
        <v>-2.6076575421619987E-2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0.73962074939901667</v>
      </c>
      <c r="C196" s="444">
        <f t="shared" si="44"/>
        <v>8.7332374114548417E-2</v>
      </c>
      <c r="D196" s="443">
        <f t="shared" si="45"/>
        <v>1.281824193207215E-4</v>
      </c>
      <c r="E196" s="444">
        <f>C196+$B$13*B196+$B$13*D196</f>
        <v>8.058102174846947E-3</v>
      </c>
      <c r="F196" s="443">
        <f t="shared" si="58"/>
        <v>1.0256311923893351E-2</v>
      </c>
      <c r="L196" s="385">
        <v>1.25</v>
      </c>
      <c r="M196" s="401">
        <f t="shared" si="46"/>
        <v>0.67497709632990266</v>
      </c>
      <c r="N196" s="386">
        <f t="shared" si="47"/>
        <v>4.2285534147510184E-2</v>
      </c>
      <c r="O196" s="401">
        <f t="shared" si="48"/>
        <v>2.8645999083087847E-5</v>
      </c>
      <c r="P196" s="386">
        <f t="shared" si="49"/>
        <v>-3.0050614614092697E-2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5.9356329089121918E-4</v>
      </c>
      <c r="C197" s="444">
        <f t="shared" si="44"/>
        <v>0.17232511445627791</v>
      </c>
      <c r="D197" s="443">
        <f t="shared" si="45"/>
        <v>0.73962074939901679</v>
      </c>
      <c r="E197" s="444">
        <f>C197+$B$13*B197+$B$13*D197</f>
        <v>9.3000970555723789E-2</v>
      </c>
      <c r="F197" s="443">
        <f t="shared" si="58"/>
        <v>0.11837116762079793</v>
      </c>
      <c r="L197" s="385">
        <v>1.2750000000000004</v>
      </c>
      <c r="M197" s="401">
        <f t="shared" si="46"/>
        <v>0.66015684478396275</v>
      </c>
      <c r="N197" s="386">
        <f t="shared" si="47"/>
        <v>3.7358588382403191E-2</v>
      </c>
      <c r="O197" s="401">
        <f t="shared" si="48"/>
        <v>2.2404141443943537E-5</v>
      </c>
      <c r="P197" s="386">
        <f t="shared" si="49"/>
        <v>-3.3388697699670802E-2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0.64426038090124371</v>
      </c>
      <c r="N198" s="386">
        <f t="shared" si="47"/>
        <v>3.291048857807144E-2</v>
      </c>
      <c r="O198" s="401">
        <f t="shared" si="48"/>
        <v>1.7467171986196295E-5</v>
      </c>
      <c r="P198" s="386">
        <f t="shared" si="49"/>
        <v>-3.6132743707967839E-2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0.62737232870322013</v>
      </c>
      <c r="N199" s="386">
        <f t="shared" si="47"/>
        <v>2.8908016895723754E-2</v>
      </c>
      <c r="O199" s="401">
        <f t="shared" si="48"/>
        <v>1.357517569039457E-5</v>
      </c>
      <c r="P199" s="386">
        <f t="shared" si="49"/>
        <v>-3.8325011252055841E-2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0.60958176410410492</v>
      </c>
      <c r="N200" s="386">
        <f t="shared" si="47"/>
        <v>2.5318466440150733E-2</v>
      </c>
      <c r="O200" s="401">
        <f t="shared" si="48"/>
        <v>1.0517088963102328E-5</v>
      </c>
      <c r="P200" s="386">
        <f t="shared" si="49"/>
        <v>-4.0007730318061777E-2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0.59098152636905754</v>
      </c>
      <c r="N201" s="386">
        <f t="shared" si="47"/>
        <v>2.2109901583398928E-2</v>
      </c>
      <c r="O201" s="401">
        <f t="shared" si="48"/>
        <v>8.1221602887260325E-6</v>
      </c>
      <c r="P201" s="386">
        <f t="shared" si="49"/>
        <v>-4.1222767239662193E-2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0.57166749447810794</v>
      </c>
      <c r="N202" s="386">
        <f t="shared" si="47"/>
        <v>1.9251380821959097E-2</v>
      </c>
      <c r="O202" s="401">
        <f t="shared" si="48"/>
        <v>6.2527665651290754E-6</v>
      </c>
      <c r="P202" s="386">
        <f t="shared" si="49"/>
        <v>-4.2011323523508642E-2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0.55173783489134498</v>
      </c>
      <c r="N203" s="386">
        <f t="shared" si="47"/>
        <v>1.6713142770041933E-2</v>
      </c>
      <c r="O203" s="401">
        <f t="shared" si="48"/>
        <v>4.7983982964239225E-6</v>
      </c>
      <c r="P203" s="386">
        <f t="shared" si="49"/>
        <v>-4.2413668599076949E-2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0.5312922280086082</v>
      </c>
      <c r="N204" s="386">
        <f t="shared" si="47"/>
        <v>1.4466756494278532E-2</v>
      </c>
      <c r="O204" s="401">
        <f t="shared" si="48"/>
        <v>3.6706467846370217E-6</v>
      </c>
      <c r="P204" s="386">
        <f t="shared" si="49"/>
        <v>-4.2468906051292762E-2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0.51043108133661086</v>
      </c>
      <c r="N205" s="386">
        <f t="shared" si="47"/>
        <v>1.2485237909345193E-2</v>
      </c>
      <c r="O205" s="401">
        <f t="shared" si="48"/>
        <v>2.7990454931625663E-6</v>
      </c>
      <c r="P205" s="386">
        <f t="shared" si="49"/>
        <v>-4.2214772459287432E-2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0.48925473798545599</v>
      </c>
      <c r="N206" s="386">
        <f t="shared" si="47"/>
        <v>1.0743134376299535E-2</v>
      </c>
      <c r="O206" s="401">
        <f t="shared" si="48"/>
        <v>2.1276356030885957E-6</v>
      </c>
      <c r="P206" s="386">
        <f t="shared" si="49"/>
        <v>-4.1687467609530023E-2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0.46786268958504268</v>
      </c>
      <c r="N207" s="386">
        <f t="shared" si="47"/>
        <v>9.2165799754955757E-3</v>
      </c>
      <c r="O207" s="401">
        <f t="shared" si="48"/>
        <v>1.6121423000448054E-6</v>
      </c>
      <c r="P207" s="386">
        <f t="shared" si="49"/>
        <v>-4.0921514573480568E-2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0.44635280301378594</v>
      </c>
      <c r="N208" s="386">
        <f t="shared" si="47"/>
        <v>7.8833241660518083E-3</v>
      </c>
      <c r="O208" s="401">
        <f t="shared" si="48"/>
        <v>1.2176634288096899E-6</v>
      </c>
      <c r="P208" s="386">
        <f t="shared" si="49"/>
        <v>-3.9949647933776943E-2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0.42482057044652777</v>
      </c>
      <c r="N209" s="386">
        <f t="shared" si="47"/>
        <v>6.7227366984518588E-3</v>
      </c>
      <c r="O209" s="401">
        <f t="shared" si="48"/>
        <v>9.1678580294018985E-7</v>
      </c>
      <c r="P209" s="386">
        <f t="shared" si="49"/>
        <v>-3.880272830209034E-2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0.40335839214090335</v>
      </c>
      <c r="N210" s="386">
        <f t="shared" si="47"/>
        <v>5.7157917222955823E-3</v>
      </c>
      <c r="O210" s="401">
        <f t="shared" si="48"/>
        <v>6.8805667763349732E-7</v>
      </c>
      <c r="P210" s="386">
        <f t="shared" si="49"/>
        <v>-3.7509681188266648E-2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0.38205490108379803</v>
      </c>
      <c r="N211" s="386">
        <f t="shared" si="47"/>
        <v>4.8450340352195198E-3</v>
      </c>
      <c r="O211" s="401">
        <f t="shared" si="48"/>
        <v>5.147487317502808E-7</v>
      </c>
      <c r="P211" s="386">
        <f t="shared" si="49"/>
        <v>-3.6097458245636406E-2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0.36099433811156012</v>
      </c>
      <c r="N212" s="386">
        <f t="shared" si="47"/>
        <v>4.094530360346571E-3</v>
      </c>
      <c r="O212" s="401">
        <f t="shared" si="48"/>
        <v>3.8386643369525686E-7</v>
      </c>
      <c r="P212" s="386">
        <f t="shared" si="49"/>
        <v>-3.4591018922620322E-2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0.3402559854061491</v>
      </c>
      <c r="N213" s="386">
        <f t="shared" si="47"/>
        <v>3.449808427686607E-3</v>
      </c>
      <c r="O213" s="401">
        <f t="shared" si="48"/>
        <v>2.8534997764673165E-7</v>
      </c>
      <c r="P213" s="386">
        <f t="shared" si="49"/>
        <v>-3.3013330587340552E-2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0.31991366536853894</v>
      </c>
      <c r="N214" s="386">
        <f t="shared" si="47"/>
        <v>2.8977864793334751E-3</v>
      </c>
      <c r="O214" s="401">
        <f t="shared" si="48"/>
        <v>2.1144016820739964E-7</v>
      </c>
      <c r="P214" s="386">
        <f t="shared" si="49"/>
        <v>-3.1385385251755382E-2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0.3000353108013547</v>
      </c>
      <c r="N215" s="386">
        <f t="shared" si="47"/>
        <v>2.426695628664266E-3</v>
      </c>
      <c r="O215" s="401">
        <f t="shared" si="48"/>
        <v>1.5617381382559969E-7</v>
      </c>
      <c r="P215" s="386">
        <f t="shared" si="49"/>
        <v>-2.9726231097542639E-2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0.2806826111214421</v>
      </c>
      <c r="N216" s="386">
        <f t="shared" si="47"/>
        <v>2.0259972892539002E-3</v>
      </c>
      <c r="O216" s="401">
        <f t="shared" si="48"/>
        <v>1.149844592318594E-7</v>
      </c>
      <c r="P216" s="386">
        <f t="shared" si="49"/>
        <v>-2.8053017091209172E-2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0.26191073800155118</v>
      </c>
      <c r="N217" s="386">
        <f t="shared" si="47"/>
        <v>1.68629765849726E-3</v>
      </c>
      <c r="O217" s="401">
        <f t="shared" si="48"/>
        <v>8.4387759058390799E-8</v>
      </c>
      <c r="P217" s="386">
        <f t="shared" si="49"/>
        <v>-2.6381049065485329E-2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0.24376815244365058</v>
      </c>
      <c r="N218" s="386">
        <f t="shared" si="47"/>
        <v>1.3992610018491169E-3</v>
      </c>
      <c r="O218" s="401">
        <f t="shared" si="48"/>
        <v>6.1734555356629528E-8</v>
      </c>
      <c r="P218" s="386">
        <f t="shared" si="49"/>
        <v>-2.4723855733876136E-2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0.22629649385209383</v>
      </c>
      <c r="N219" s="386">
        <f t="shared" ref="N219:N266" si="60">0.5*SIGN(2*L219+$B$6)*ERF((2.563*(ABS(2*L219+$B$6)))/(2*SQRT(2)*$B$7))-0.5*SIGN(2*L219-$B$6)*ERF((2.563*(ABS(2*L219-$B$6)))/(2*SQRT(2)*$B$7))</f>
        <v>1.1575232430972027E-3</v>
      </c>
      <c r="O219" s="401">
        <f t="shared" ref="O219:O266" si="61">0.5*SIGN(2*(L219+$B$6)+$B$6)*ERF((2.563*(ABS(2*(L219+$B$6)+$B$6)))/(2*SQRT(2)*$B$7))-0.5*SIGN(2*(L219+$B$6)-$B$6)*ERF((2.563*(ABS(2*(L219+$B$6)-$B$6)))/(2*SQRT(2)*$B$7))</f>
        <v>4.5017872485342281E-8</v>
      </c>
      <c r="P219" s="386">
        <f t="shared" ref="P219:P266" si="62">N219+$B$13*M219+$B$13*O219</f>
        <v>-2.3093263192369252E-2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0.20953055024140144</v>
      </c>
      <c r="N220" s="386">
        <f t="shared" si="60"/>
        <v>9.54607130169427E-4</v>
      </c>
      <c r="O220" s="401">
        <f t="shared" si="61"/>
        <v>3.2722660636697043E-8</v>
      </c>
      <c r="P220" s="386">
        <f t="shared" si="62"/>
        <v>-2.1499476544879804E-2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0.1934983073186754</v>
      </c>
      <c r="N221" s="386">
        <f t="shared" si="60"/>
        <v>7.8484001960038574E-4</v>
      </c>
      <c r="O221" s="401">
        <f t="shared" si="61"/>
        <v>2.3709287255702094E-8</v>
      </c>
      <c r="P221" s="386">
        <f t="shared" si="62"/>
        <v>-1.9951167366154168E-2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0.17822107286070427</v>
      </c>
      <c r="N222" s="386">
        <f t="shared" si="60"/>
        <v>6.4327510990408454E-4</v>
      </c>
      <c r="O222" s="401">
        <f t="shared" si="61"/>
        <v>1.7123553852638196E-8</v>
      </c>
      <c r="P222" s="386">
        <f t="shared" si="62"/>
        <v>-1.8455565787471661E-2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0.16371367159379024</v>
      </c>
      <c r="N223" s="386">
        <f t="shared" si="60"/>
        <v>5.2561675769047245E-4</v>
      </c>
      <c r="O223" s="401">
        <f t="shared" si="61"/>
        <v>1.2327474485651635E-8</v>
      </c>
      <c r="P223" s="386">
        <f t="shared" si="62"/>
        <v>-1.7018556057163681E-2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0.14998470470897779</v>
      </c>
      <c r="N224" s="386">
        <f t="shared" si="60"/>
        <v>4.2815033249843371E-4</v>
      </c>
      <c r="O224" s="401">
        <f t="shared" si="61"/>
        <v>8.8462340785966376E-9</v>
      </c>
      <c r="P224" s="386">
        <f t="shared" si="62"/>
        <v>-1.5644774490722456E-2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0.13703686723076841</v>
      </c>
      <c r="N225" s="386">
        <f t="shared" si="60"/>
        <v>3.4767690821191355E-4</v>
      </c>
      <c r="O225" s="401">
        <f t="shared" si="61"/>
        <v>6.327704193953565E-9</v>
      </c>
      <c r="P225" s="386">
        <f t="shared" si="62"/>
        <v>-1.4337708785469127E-2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0.12486731572171605</v>
      </c>
      <c r="N226" s="386">
        <f t="shared" si="60"/>
        <v>2.8145295110260093E-4</v>
      </c>
      <c r="O226" s="401">
        <f t="shared" si="61"/>
        <v>4.5116631541830543E-9</v>
      </c>
      <c r="P226" s="386">
        <f t="shared" si="62"/>
        <v>-1.3099797733817028E-2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0.11346807826078564</v>
      </c>
      <c r="N227" s="386">
        <f t="shared" si="60"/>
        <v>2.2713504685500929E-4</v>
      </c>
      <c r="O227" s="401">
        <f t="shared" si="61"/>
        <v>3.2064855770563838E-9</v>
      </c>
      <c r="P227" s="386">
        <f t="shared" si="62"/>
        <v>-1.1932530428568233E-2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0.10282649828609197</v>
      </c>
      <c r="N228" s="386">
        <f t="shared" si="60"/>
        <v>1.8272961074733418E-4</v>
      </c>
      <c r="O228" s="401">
        <f t="shared" si="61"/>
        <v>2.2715557768115957E-9</v>
      </c>
      <c r="P228" s="386">
        <f t="shared" si="62"/>
        <v>-1.0836544114701752E-2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9.2925703742449683E-2</v>
      </c>
      <c r="N229" s="386">
        <f t="shared" si="60"/>
        <v>1.4654744541808817E-4</v>
      </c>
      <c r="O229" s="401">
        <f t="shared" si="61"/>
        <v>1.6040517802906606E-9</v>
      </c>
      <c r="P229" s="386">
        <f t="shared" si="62"/>
        <v>-9.8117199058028702E-3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8.3745093015277106E-2</v>
      </c>
      <c r="N230" s="386">
        <f t="shared" si="60"/>
        <v>1.1716294799019034E-4</v>
      </c>
      <c r="O230" s="401">
        <f t="shared" si="61"/>
        <v>1.1290512413886233E-9</v>
      </c>
      <c r="P230" s="386">
        <f t="shared" si="62"/>
        <v>-8.8572756503797045E-3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7.5260829353539893E-2</v>
      </c>
      <c r="N231" s="386">
        <f t="shared" si="60"/>
        <v>9.3377721161247429E-5</v>
      </c>
      <c r="O231" s="401">
        <f t="shared" si="61"/>
        <v>7.9215212167582649E-10</v>
      </c>
      <c r="P231" s="386">
        <f t="shared" si="62"/>
        <v>-7.97185530420042E-3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6.7446335869832064E-2</v>
      </c>
      <c r="N232" s="386">
        <f t="shared" si="60"/>
        <v>7.4188309506562078E-5</v>
      </c>
      <c r="O232" s="401">
        <f t="shared" si="61"/>
        <v>5.539909642138241E-10</v>
      </c>
      <c r="P232" s="386">
        <f t="shared" si="62"/>
        <v>-7.1536142394692855E-3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6.0272783735738245E-2</v>
      </c>
      <c r="N233" s="386">
        <f t="shared" si="60"/>
        <v>5.8757760906580359E-5</v>
      </c>
      <c r="O233" s="401">
        <f t="shared" si="61"/>
        <v>3.8618491737807403E-10</v>
      </c>
      <c r="P233" s="386">
        <f t="shared" si="62"/>
        <v>-6.4002999998116553E-3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5.370956684268402E-2</v>
      </c>
      <c r="N234" s="386">
        <f t="shared" si="60"/>
        <v>4.6390701961829262E-5</v>
      </c>
      <c r="O234" s="401">
        <f t="shared" si="61"/>
        <v>2.6834029442923679E-10</v>
      </c>
      <c r="P234" s="386">
        <f t="shared" si="62"/>
        <v>-5.7093280909766737E-3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4.7724756948031133E-2</v>
      </c>
      <c r="N235" s="386">
        <f t="shared" si="60"/>
        <v>3.6511613785705777E-5</v>
      </c>
      <c r="O235" s="401">
        <f t="shared" si="61"/>
        <v>1.8585488703593001E-10</v>
      </c>
      <c r="P235" s="386">
        <f t="shared" si="62"/>
        <v>-5.0778524799727654E-3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4.2285534147510184E-2</v>
      </c>
      <c r="N236" s="386">
        <f t="shared" si="60"/>
        <v>2.8645999083087847E-5</v>
      </c>
      <c r="O236" s="401">
        <f t="shared" si="61"/>
        <v>1.2830958517895397E-10</v>
      </c>
      <c r="P236" s="386">
        <f t="shared" si="62"/>
        <v>-4.5028305588581995E-3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3.7358588382403191E-2</v>
      </c>
      <c r="N237" s="386">
        <f t="shared" si="60"/>
        <v>2.2404141443943537E-5</v>
      </c>
      <c r="O237" s="401">
        <f t="shared" si="61"/>
        <v>8.8295926126136237E-11</v>
      </c>
      <c r="P237" s="386">
        <f t="shared" si="62"/>
        <v>-3.9810824123384441E-3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3.2910488578071273E-2</v>
      </c>
      <c r="N238" s="386">
        <f t="shared" si="60"/>
        <v>1.7467171986196295E-5</v>
      </c>
      <c r="O238" s="401">
        <f t="shared" si="61"/>
        <v>6.0564497861292921E-11</v>
      </c>
      <c r="P238" s="386">
        <f t="shared" si="62"/>
        <v>-3.5093443093021028E-3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2.8908016895723754E-2</v>
      </c>
      <c r="N239" s="386">
        <f t="shared" si="60"/>
        <v>1.357517569039457E-5</v>
      </c>
      <c r="O239" s="401">
        <f t="shared" si="61"/>
        <v>4.1408654283259239E-11</v>
      </c>
      <c r="P239" s="386">
        <f t="shared" si="62"/>
        <v>-3.0843164160942915E-3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2.5318466440150733E-2</v>
      </c>
      <c r="N240" s="386">
        <f t="shared" si="60"/>
        <v>1.0517088963102328E-5</v>
      </c>
      <c r="O240" s="401">
        <f t="shared" si="61"/>
        <v>2.822014844028331E-11</v>
      </c>
      <c r="P240" s="386">
        <f t="shared" si="62"/>
        <v>-2.7027048023835921E-3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2.2109901583398928E-2</v>
      </c>
      <c r="N241" s="386">
        <f t="shared" si="60"/>
        <v>8.1221602887260325E-6</v>
      </c>
      <c r="O241" s="401">
        <f t="shared" si="61"/>
        <v>1.9169943410446422E-11</v>
      </c>
      <c r="P241" s="386">
        <f t="shared" si="62"/>
        <v>-2.3612578777381676E-3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1.9251380821959097E-2</v>
      </c>
      <c r="N242" s="386">
        <f t="shared" si="60"/>
        <v>6.2527665651290754E-6</v>
      </c>
      <c r="O242" s="401">
        <f t="shared" si="61"/>
        <v>1.2980116981253786E-11</v>
      </c>
      <c r="P242" s="386">
        <f t="shared" si="62"/>
        <v>-2.0567974574783269E-3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1.6713142770041822E-2</v>
      </c>
      <c r="N243" s="386">
        <f t="shared" si="60"/>
        <v>4.7983982964239225E-6</v>
      </c>
      <c r="O243" s="401">
        <f t="shared" si="61"/>
        <v>8.760492331560954E-12</v>
      </c>
      <c r="P243" s="386">
        <f t="shared" si="62"/>
        <v>-1.7862447092037274E-3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1.4466756494278532E-2</v>
      </c>
      <c r="N244" s="386">
        <f t="shared" si="60"/>
        <v>3.6706467846370217E-6</v>
      </c>
      <c r="O244" s="401">
        <f t="shared" si="61"/>
        <v>5.8934523927689497E-12</v>
      </c>
      <c r="P244" s="386">
        <f t="shared" si="62"/>
        <v>-1.5466412760201552E-3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1.2485237909345193E-2</v>
      </c>
      <c r="N245" s="386">
        <f t="shared" si="60"/>
        <v>2.7990454931625663E-6</v>
      </c>
      <c r="O245" s="401">
        <f t="shared" si="61"/>
        <v>3.951894367304476E-12</v>
      </c>
      <c r="P245" s="386">
        <f t="shared" si="62"/>
        <v>-1.3351659085591703E-3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1.0743134376299535E-2</v>
      </c>
      <c r="N246" s="386">
        <f t="shared" si="60"/>
        <v>2.1276356030885957E-6</v>
      </c>
      <c r="O246" s="401">
        <f t="shared" si="61"/>
        <v>2.6413871090369412E-12</v>
      </c>
      <c r="P246" s="386">
        <f t="shared" si="62"/>
        <v>-1.1491469652909103E-3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9.2165799754955757E-3</v>
      </c>
      <c r="N247" s="386">
        <f t="shared" si="60"/>
        <v>1.6121423000448054E-6</v>
      </c>
      <c r="O247" s="401">
        <f t="shared" si="61"/>
        <v>1.7597590051821044E-12</v>
      </c>
      <c r="P247" s="386">
        <f t="shared" si="62"/>
        <v>-9.860711594858807E-4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7.8833241660517528E-3</v>
      </c>
      <c r="N248" s="386">
        <f t="shared" si="60"/>
        <v>1.2176634288096899E-6</v>
      </c>
      <c r="O248" s="401">
        <f t="shared" si="61"/>
        <v>1.1686207557204398E-12</v>
      </c>
      <c r="P248" s="386">
        <f t="shared" si="62"/>
        <v>-8.4358894181346504E-4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6.7227366984518588E-3</v>
      </c>
      <c r="N249" s="386">
        <f t="shared" si="60"/>
        <v>9.1678580294018985E-7</v>
      </c>
      <c r="O249" s="401">
        <f t="shared" si="61"/>
        <v>7.7354789240757782E-13</v>
      </c>
      <c r="P249" s="386">
        <f t="shared" si="62"/>
        <v>-7.1951691048292583E-4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5.7157917222955823E-3</v>
      </c>
      <c r="N250" s="386">
        <f t="shared" si="60"/>
        <v>6.8805667763349732E-7</v>
      </c>
      <c r="O250" s="401">
        <f t="shared" si="61"/>
        <v>5.1036952442018446E-13</v>
      </c>
      <c r="P250" s="386">
        <f t="shared" si="62"/>
        <v>-6.1183763669597562E-4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4.8450340352195198E-3</v>
      </c>
      <c r="N251" s="386">
        <f t="shared" si="60"/>
        <v>5.147487317502808E-7</v>
      </c>
      <c r="O251" s="401">
        <f t="shared" si="61"/>
        <v>3.3562042034418482E-13</v>
      </c>
      <c r="P251" s="386">
        <f t="shared" si="62"/>
        <v>-5.186972827714312E-4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4.094530360346571E-3</v>
      </c>
      <c r="N252" s="386">
        <f t="shared" si="60"/>
        <v>3.8386643369525686E-7</v>
      </c>
      <c r="O252" s="401">
        <f t="shared" si="61"/>
        <v>2.1999069232947477E-13</v>
      </c>
      <c r="P252" s="386">
        <f t="shared" si="62"/>
        <v>-4.3840137448724524E-4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3.449808427686607E-3</v>
      </c>
      <c r="N253" s="386">
        <f t="shared" si="60"/>
        <v>2.8534997764673165E-7</v>
      </c>
      <c r="O253" s="401">
        <f t="shared" si="61"/>
        <v>1.4371837053772651E-13</v>
      </c>
      <c r="P253" s="386">
        <f t="shared" si="62"/>
        <v>-3.6940906887803995E-4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2.8977864793334751E-3</v>
      </c>
      <c r="N254" s="386">
        <f t="shared" si="60"/>
        <v>2.1144016820739964E-7</v>
      </c>
      <c r="O254" s="401">
        <f t="shared" si="61"/>
        <v>9.3591800975900696E-14</v>
      </c>
      <c r="P254" s="386">
        <f t="shared" si="62"/>
        <v>-3.1032623486246708E-4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2.426695628664266E-3</v>
      </c>
      <c r="N255" s="386">
        <f t="shared" si="60"/>
        <v>1.5617381382559969E-7</v>
      </c>
      <c r="O255" s="401">
        <f t="shared" si="61"/>
        <v>6.0784710598227321E-14</v>
      </c>
      <c r="P255" s="386">
        <f t="shared" si="62"/>
        <v>-2.598976375699488E-4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2.0259972892539002E-3</v>
      </c>
      <c r="N256" s="386">
        <f t="shared" si="60"/>
        <v>1.149844592318594E-7</v>
      </c>
      <c r="O256" s="401">
        <f t="shared" si="61"/>
        <v>3.9301895071730542E-14</v>
      </c>
      <c r="P256" s="386">
        <f t="shared" si="62"/>
        <v>-2.1699848898065779E-4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1.68629765849726E-3</v>
      </c>
      <c r="N257" s="386">
        <f t="shared" si="60"/>
        <v>8.4387759058390799E-8</v>
      </c>
      <c r="O257" s="401">
        <f t="shared" si="61"/>
        <v>2.5368596112684827E-14</v>
      </c>
      <c r="P257" s="386">
        <f t="shared" si="62"/>
        <v>-1.8062559829582238E-4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1.3992610018491169E-3</v>
      </c>
      <c r="N258" s="386">
        <f t="shared" si="60"/>
        <v>6.1734555356629528E-8</v>
      </c>
      <c r="O258" s="401">
        <f t="shared" si="61"/>
        <v>1.6320278461989801E-14</v>
      </c>
      <c r="P258" s="386">
        <f t="shared" si="62"/>
        <v>-1.4988832607378143E-4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1.1575232430972027E-3</v>
      </c>
      <c r="N259" s="386">
        <f t="shared" si="60"/>
        <v>4.5017872485342281E-8</v>
      </c>
      <c r="O259" s="401">
        <f t="shared" si="61"/>
        <v>1.0436096431476471E-14</v>
      </c>
      <c r="P259" s="386">
        <f t="shared" si="62"/>
        <v>-1.239995172444297E-4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9.54607130169427E-4</v>
      </c>
      <c r="N260" s="386">
        <f t="shared" si="60"/>
        <v>3.2722660636697043E-8</v>
      </c>
      <c r="O260" s="401">
        <f t="shared" si="61"/>
        <v>6.6613381477509392E-15</v>
      </c>
      <c r="P260" s="386">
        <f t="shared" si="62"/>
        <v>-1.0226656021516633E-4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7.8484001960038574E-4</v>
      </c>
      <c r="N261" s="386">
        <f t="shared" si="60"/>
        <v>2.3709287255702094E-8</v>
      </c>
      <c r="O261" s="401">
        <f t="shared" si="61"/>
        <v>4.2743586448068527E-15</v>
      </c>
      <c r="P261" s="386">
        <f t="shared" si="62"/>
        <v>-8.4082692854301491E-5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6.4327510990408454E-4</v>
      </c>
      <c r="N262" s="386">
        <f t="shared" si="60"/>
        <v>1.7123553852638196E-8</v>
      </c>
      <c r="O262" s="401">
        <f t="shared" si="61"/>
        <v>2.7200464103316335E-15</v>
      </c>
      <c r="P262" s="386">
        <f t="shared" si="62"/>
        <v>-6.8918651546822238E-5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5.2561675769047245E-4</v>
      </c>
      <c r="N263" s="386">
        <f t="shared" si="60"/>
        <v>1.2327474485651635E-8</v>
      </c>
      <c r="O263" s="401">
        <f t="shared" si="61"/>
        <v>1.7208456881689926E-15</v>
      </c>
      <c r="P263" s="386">
        <f t="shared" si="62"/>
        <v>-5.6314737010668108E-5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4.2815033249843371E-4</v>
      </c>
      <c r="N264" s="386">
        <f t="shared" si="60"/>
        <v>8.8462340785966376E-9</v>
      </c>
      <c r="O264" s="401">
        <f t="shared" si="61"/>
        <v>1.0547118733938987E-15</v>
      </c>
      <c r="P264" s="386">
        <f t="shared" si="62"/>
        <v>-4.5873350319025896E-5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3.4767690821191355E-4</v>
      </c>
      <c r="N265" s="386">
        <f t="shared" si="60"/>
        <v>6.327704193953565E-9</v>
      </c>
      <c r="O265" s="401">
        <f t="shared" si="61"/>
        <v>0</v>
      </c>
      <c r="P265" s="386">
        <f t="shared" si="62"/>
        <v>-3.7252034671534776E-5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2.8145295110260093E-4</v>
      </c>
      <c r="N266" s="392">
        <f t="shared" si="60"/>
        <v>4.5116631541830543E-9</v>
      </c>
      <c r="O266" s="402">
        <f t="shared" si="61"/>
        <v>0</v>
      </c>
      <c r="P266" s="392">
        <f t="shared" si="62"/>
        <v>-3.0157042918743225E-5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0.12385142025129836</v>
      </c>
      <c r="L5" s="377">
        <f>C106</f>
        <v>0.75176483400775895</v>
      </c>
      <c r="M5" s="377">
        <f>K5</f>
        <v>0.12385142025129836</v>
      </c>
      <c r="N5" s="377">
        <f>0</f>
        <v>0</v>
      </c>
      <c r="O5" s="378">
        <f>0</f>
        <v>0</v>
      </c>
      <c r="P5" s="371"/>
      <c r="Q5" s="376">
        <f>K5</f>
        <v>0.12385142025129836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0.12385142025129836</v>
      </c>
      <c r="M6" s="383">
        <f t="shared" si="0"/>
        <v>0.75176483400775895</v>
      </c>
      <c r="N6" s="383">
        <f t="shared" si="0"/>
        <v>0.12385142025129836</v>
      </c>
      <c r="O6" s="384">
        <f>0</f>
        <v>0</v>
      </c>
      <c r="P6" s="371"/>
      <c r="Q6" s="382">
        <f>L5</f>
        <v>0.75176483400775895</v>
      </c>
      <c r="R6" s="383">
        <f>Q5</f>
        <v>0.12385142025129836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2xCDR'!K21/'M5E 850S4500 32GFC EQ &amp; 2xCDR'!Tb_eff</f>
        <v>1.1098633768105997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0.12385142025129836</v>
      </c>
      <c r="N7" s="389">
        <f t="shared" si="0"/>
        <v>0.75176483400775895</v>
      </c>
      <c r="O7" s="390">
        <f>N6</f>
        <v>0.12385142025129836</v>
      </c>
      <c r="P7" s="371"/>
      <c r="Q7" s="382">
        <f>Q5</f>
        <v>0.12385142025129836</v>
      </c>
      <c r="R7" s="383">
        <f>Q6</f>
        <v>0.75176483400775895</v>
      </c>
      <c r="S7" s="384">
        <f>R6</f>
        <v>0.12385142025129836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0.12385142025129836</v>
      </c>
      <c r="S8" s="384">
        <f>R7</f>
        <v>0.75176483400775895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0.12385142025129836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16.409809303943444</v>
      </c>
      <c r="C12" s="366" t="s">
        <v>229</v>
      </c>
      <c r="E12" s="365"/>
      <c r="F12" s="365"/>
      <c r="J12" s="370"/>
      <c r="K12" s="379">
        <f t="array" ref="K12:M14">MMULT(K5:O7,Q5:S9)</f>
        <v>0.59582871424724082</v>
      </c>
      <c r="L12" s="380">
        <v>0.18621428477368501</v>
      </c>
      <c r="M12" s="381">
        <v>1.5339174298263718E-2</v>
      </c>
      <c r="N12" s="371"/>
      <c r="O12" s="379">
        <f t="shared" ref="O12:Q14" si="1">$B$9^2*K12</f>
        <v>0.29791435712362047</v>
      </c>
      <c r="P12" s="380">
        <f t="shared" si="1"/>
        <v>9.310714238684252E-2</v>
      </c>
      <c r="Q12" s="381">
        <f t="shared" si="1"/>
        <v>7.6695871491318608E-3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0.18621428477368501</v>
      </c>
      <c r="L13" s="386">
        <v>0.59582871424724082</v>
      </c>
      <c r="M13" s="387">
        <v>0.18621428477368501</v>
      </c>
      <c r="N13" s="371"/>
      <c r="O13" s="385">
        <f t="shared" si="1"/>
        <v>9.310714238684252E-2</v>
      </c>
      <c r="P13" s="386">
        <f t="shared" si="1"/>
        <v>0.29791435712362047</v>
      </c>
      <c r="Q13" s="387">
        <f t="shared" si="1"/>
        <v>9.310714238684252E-2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1.2727949712095108</v>
      </c>
      <c r="C14" s="366" t="s">
        <v>236</v>
      </c>
      <c r="E14" s="365"/>
      <c r="F14" s="365"/>
      <c r="J14" s="370"/>
      <c r="K14" s="391">
        <v>1.5339174298263718E-2</v>
      </c>
      <c r="L14" s="392">
        <v>0.18621428477368501</v>
      </c>
      <c r="M14" s="393">
        <v>0.59582871424724082</v>
      </c>
      <c r="N14" s="371"/>
      <c r="O14" s="391">
        <f t="shared" si="1"/>
        <v>7.6695871491318608E-3</v>
      </c>
      <c r="P14" s="392">
        <f t="shared" si="1"/>
        <v>9.310714238684252E-2</v>
      </c>
      <c r="Q14" s="393">
        <f t="shared" si="1"/>
        <v>0.29791435712362047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1.152803555572683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2.979749356846662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2.4123354108573261</v>
      </c>
      <c r="C17" s="366" t="s">
        <v>18</v>
      </c>
      <c r="E17" s="365"/>
      <c r="F17" s="365"/>
      <c r="J17" s="370"/>
      <c r="K17" s="379">
        <f t="shared" ref="K17:M19" si="3">O12+S12</f>
        <v>0.30012725453448075</v>
      </c>
      <c r="L17" s="380">
        <f t="shared" si="3"/>
        <v>9.310714238684252E-2</v>
      </c>
      <c r="M17" s="381">
        <f t="shared" si="3"/>
        <v>7.6695871491318608E-3</v>
      </c>
      <c r="N17" s="371"/>
      <c r="O17" s="367">
        <f t="array" ref="O17:Q19">MINVERSE(K17:M19)</f>
        <v>3.7094218641592756</v>
      </c>
      <c r="P17" s="368">
        <v>-1.2407611825147551</v>
      </c>
      <c r="Q17" s="369">
        <v>0.29012358095722368</v>
      </c>
      <c r="R17" s="371"/>
      <c r="S17" s="400">
        <f>$B$9^2*M5</f>
        <v>6.1925710125649194E-2</v>
      </c>
      <c r="T17" s="371"/>
      <c r="U17" s="401">
        <f t="array" ref="U17:U19">MMULT(O17:Q19,S17:S19)</f>
        <v>-0.21870562033959304</v>
      </c>
      <c r="V17" s="371"/>
      <c r="W17" s="401">
        <f>U17/$U$18</f>
        <v>-0.15755682619045044</v>
      </c>
      <c r="X17" s="375"/>
    </row>
    <row r="18" spans="1:26" ht="15">
      <c r="A18" s="441" t="s">
        <v>259</v>
      </c>
      <c r="B18" s="365">
        <f ca="1">-10*LOG(1-2*I191)-B17</f>
        <v>-2.2682510880543294E-2</v>
      </c>
      <c r="C18" s="366" t="s">
        <v>18</v>
      </c>
      <c r="E18" s="365"/>
      <c r="F18" s="365"/>
      <c r="J18" s="370"/>
      <c r="K18" s="385">
        <f t="shared" si="3"/>
        <v>9.310714238684252E-2</v>
      </c>
      <c r="L18" s="386">
        <f t="shared" si="3"/>
        <v>0.30012725453448075</v>
      </c>
      <c r="M18" s="387">
        <f t="shared" si="3"/>
        <v>9.310714238684252E-2</v>
      </c>
      <c r="N18" s="371"/>
      <c r="O18" s="370">
        <v>-1.2407611825147551</v>
      </c>
      <c r="P18" s="371">
        <v>4.1017516322747198</v>
      </c>
      <c r="Q18" s="375">
        <v>-1.2407611825147553</v>
      </c>
      <c r="R18" s="371"/>
      <c r="S18" s="403">
        <f>$B$9^2*M6</f>
        <v>0.37588241700387959</v>
      </c>
      <c r="T18" s="371"/>
      <c r="U18" s="401">
        <v>1.3881062828418971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-1.2341753352569884</v>
      </c>
      <c r="C19" s="366" t="s">
        <v>18</v>
      </c>
      <c r="E19" s="365"/>
      <c r="F19" s="365"/>
      <c r="J19" s="370"/>
      <c r="K19" s="391">
        <f t="shared" si="3"/>
        <v>7.6695871491318608E-3</v>
      </c>
      <c r="L19" s="392">
        <f t="shared" si="3"/>
        <v>9.310714238684252E-2</v>
      </c>
      <c r="M19" s="393">
        <f t="shared" si="3"/>
        <v>0.30012725453448075</v>
      </c>
      <c r="N19" s="371"/>
      <c r="O19" s="397">
        <v>0.29012358095722363</v>
      </c>
      <c r="P19" s="398">
        <v>-1.2407611825147551</v>
      </c>
      <c r="Q19" s="399">
        <v>3.7094218641592747</v>
      </c>
      <c r="R19" s="371"/>
      <c r="S19" s="404">
        <f>$B$9^2*M7</f>
        <v>6.1925710125649194E-2</v>
      </c>
      <c r="T19" s="371"/>
      <c r="U19" s="402">
        <v>-0.21870562033959309</v>
      </c>
      <c r="V19" s="371"/>
      <c r="W19" s="402">
        <f>U19/$U$18</f>
        <v>-0.1575568261904505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1.245945715869623</v>
      </c>
      <c r="C21" s="365"/>
      <c r="E21" s="365"/>
      <c r="F21" s="365"/>
      <c r="J21" s="370"/>
      <c r="K21" s="405" t="s">
        <v>245</v>
      </c>
      <c r="L21" s="406">
        <f>W17</f>
        <v>-0.15755682619045044</v>
      </c>
      <c r="M21" s="406">
        <f>W18</f>
        <v>1</v>
      </c>
      <c r="N21" s="407">
        <f>W19</f>
        <v>-0.1575568261904505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0.80087286788079093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3.8882365105408212E-9</v>
      </c>
      <c r="C26" s="386">
        <f>0.5*SIGN(2*A26+$B$6)*ERF((2.563*(ABS(2*A26+$B$6)))/(2*SQRT(2)*$B$7))-0.5*SIGN(2*A26-$B$6)*ERF((2.563*(ABS(2*A26-$B$6)))/(2*SQRT(2)*$B$7))</f>
        <v>2.6615885658531901E-4</v>
      </c>
      <c r="D26" s="401">
        <f>0.5*SIGN(2*(A26+$B$6)+$B$6)*ERF((2.563*(ABS(2*(A26+$B$6)+$B$6)))/(2*SQRT(2)*$B$7))-0.5*SIGN(2*(A26+$B$6)-$B$6)*ERF((2.563*(ABS(2*(A26+$B$6)-$B$6)))/(2*SQRT(2)*$B$7))</f>
        <v>0.12385142025129836</v>
      </c>
      <c r="E26" s="386">
        <f t="shared" ref="E26:E57" si="4">C26+$B$13*B26+$B$13*D26</f>
        <v>-1.3006224590083706E-2</v>
      </c>
      <c r="F26" s="401">
        <f t="shared" ref="F26:F89" si="5">$B$14*E26</f>
        <v>-1.6554257252680022E-2</v>
      </c>
      <c r="G26" s="403">
        <f>F66</f>
        <v>5.5062327950627862E-2</v>
      </c>
      <c r="H26" s="403">
        <f>1-G26</f>
        <v>0.94493767204937218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0</v>
      </c>
      <c r="N26" s="386">
        <f>0.5*SIGN(2*L26+$B$6)*ERF((2.563*(ABS(2*L26+$B$6)))/(2*SQRT(2)*$B$7))-0.5*SIGN(2*L26-$B$6)*ERF((2.563*(ABS(2*L26-$B$6)))/(2*SQRT(2)*$B$7))</f>
        <v>3.8882365105408212E-9</v>
      </c>
      <c r="O26" s="401">
        <f>0.5*SIGN(2*(L26+$B$6)+$B$6)*ERF((2.563*(ABS(2*(L26+$B$6)+$B$6)))/(2*SQRT(2)*$B$7))-0.5*SIGN(2*(L26+$B$6)-$B$6)*ERF((2.563*(ABS(2*(L26+$B$6)-$B$6)))/(2*SQRT(2)*$B$7))</f>
        <v>2.6615885658531901E-4</v>
      </c>
      <c r="P26" s="386">
        <f>N26+$B$13*M26+$B$13*O26</f>
        <v>-2.8518693775525497E-5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5.4690703632509496E-9</v>
      </c>
      <c r="C27" s="386">
        <f t="shared" ref="C27:C90" si="7">0.5*SIGN(2*A27+$B$6)*ERF((2.563*(ABS(2*A27+$B$6)))/(2*SQRT(2)*$B$7))-0.5*SIGN(2*A27-$B$6)*ERF((2.563*(ABS(2*A27-$B$6)))/(2*SQRT(2)*$B$7))</f>
        <v>3.2935495199659659E-4</v>
      </c>
      <c r="D27" s="401">
        <f t="shared" ref="D27:D90" si="8">0.5*SIGN(2*(A27+$B$6)+$B$6)*ERF((2.563*(ABS(2*(A27+$B$6)+$B$6)))/(2*SQRT(2)*$B$7))-0.5*SIGN(2*(A27+$B$6)-$B$6)*ERF((2.563*(ABS(2*(A27+$B$6)-$B$6)))/(2*SQRT(2)*$B$7))</f>
        <v>0.13601006985578146</v>
      </c>
      <c r="E27" s="386">
        <f t="shared" si="4"/>
        <v>-1.4245995189217774E-2</v>
      </c>
      <c r="F27" s="401">
        <f t="shared" si="5"/>
        <v>-1.8132231036711265E-2</v>
      </c>
      <c r="G27" s="403">
        <f t="shared" ref="G27:G90" si="9">F67</f>
        <v>7.0636649398998011E-2</v>
      </c>
      <c r="H27" s="403">
        <f t="shared" ref="H27:H90" si="10">1-G27</f>
        <v>0.92936335060100195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4.9960036108132044E-16</v>
      </c>
      <c r="N27" s="386">
        <f t="shared" ref="N27:N90" si="12">0.5*SIGN(2*L27+$B$6)*ERF((2.563*(ABS(2*L27+$B$6)))/(2*SQRT(2)*$B$7))-0.5*SIGN(2*L27-$B$6)*ERF((2.563*(ABS(2*L27-$B$6)))/(2*SQRT(2)*$B$7))</f>
        <v>5.4690703632509496E-9</v>
      </c>
      <c r="O27" s="401">
        <f t="shared" ref="O27:O90" si="13">0.5*SIGN(2*(L27+$B$6)+$B$6)*ERF((2.563*(ABS(2*(L27+$B$6)+$B$6)))/(2*SQRT(2)*$B$7))-0.5*SIGN(2*(L27+$B$6)-$B$6)*ERF((2.563*(ABS(2*(L27+$B$6)-$B$6)))/(2*SQRT(2)*$B$7))</f>
        <v>3.2935495199659659E-4</v>
      </c>
      <c r="P27" s="386">
        <f t="shared" ref="P27:P90" si="14">N27+$B$13*M27+$B$13*O27</f>
        <v>-3.5289443711906092E-5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7.6676908711270642E-9</v>
      </c>
      <c r="C28" s="386">
        <f t="shared" si="7"/>
        <v>4.0628008687981776E-4</v>
      </c>
      <c r="D28" s="401">
        <f t="shared" si="8"/>
        <v>0.14895377149636224</v>
      </c>
      <c r="E28" s="386">
        <f t="shared" si="4"/>
        <v>-1.5556165937708921E-2</v>
      </c>
      <c r="F28" s="401">
        <f t="shared" si="5"/>
        <v>-1.9799809776816599E-2</v>
      </c>
      <c r="G28" s="403">
        <f t="shared" si="9"/>
        <v>8.7422658199292916E-2</v>
      </c>
      <c r="H28" s="403">
        <f t="shared" si="10"/>
        <v>0.91257734180070704</v>
      </c>
      <c r="I28" s="403"/>
      <c r="J28" s="375"/>
      <c r="L28" s="385">
        <v>-2.95</v>
      </c>
      <c r="M28" s="401">
        <f t="shared" si="11"/>
        <v>8.3266726846886741E-16</v>
      </c>
      <c r="N28" s="386">
        <f t="shared" si="12"/>
        <v>7.6676908711270642E-9</v>
      </c>
      <c r="O28" s="401">
        <f t="shared" si="13"/>
        <v>4.0628008687981776E-4</v>
      </c>
      <c r="P28" s="386">
        <f t="shared" si="14"/>
        <v>-4.3530831258893545E-5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1.071535593588635E-8</v>
      </c>
      <c r="C29" s="386">
        <f t="shared" si="7"/>
        <v>4.9960529219883476E-4</v>
      </c>
      <c r="D29" s="401">
        <f t="shared" si="8"/>
        <v>0.1626859151385201</v>
      </c>
      <c r="E29" s="386">
        <f t="shared" si="4"/>
        <v>-1.6934429110799655E-2</v>
      </c>
      <c r="F29" s="401">
        <f t="shared" si="5"/>
        <v>-2.1554056212529749E-2</v>
      </c>
      <c r="G29" s="403">
        <f t="shared" si="9"/>
        <v>0.1054225189183317</v>
      </c>
      <c r="H29" s="403">
        <f t="shared" si="10"/>
        <v>0.89457748108166835</v>
      </c>
      <c r="I29" s="403"/>
      <c r="J29" s="375"/>
      <c r="L29" s="385">
        <v>-2.9249999999999998</v>
      </c>
      <c r="M29" s="401">
        <f t="shared" si="11"/>
        <v>1.27675647831893E-15</v>
      </c>
      <c r="N29" s="386">
        <f t="shared" si="12"/>
        <v>1.071535593588635E-8</v>
      </c>
      <c r="O29" s="401">
        <f t="shared" si="13"/>
        <v>4.9960529219883476E-4</v>
      </c>
      <c r="P29" s="386">
        <f t="shared" si="14"/>
        <v>-5.3528862861544788E-5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1.4925888858208225E-8</v>
      </c>
      <c r="C30" s="386">
        <f t="shared" si="7"/>
        <v>6.1245028094186749E-4</v>
      </c>
      <c r="D30" s="401">
        <f t="shared" si="8"/>
        <v>0.17720429644810171</v>
      </c>
      <c r="E30" s="386">
        <f t="shared" si="4"/>
        <v>-1.8377428804411126E-2</v>
      </c>
      <c r="F30" s="401">
        <f t="shared" si="5"/>
        <v>-2.3390698966015293E-2</v>
      </c>
      <c r="G30" s="403">
        <f t="shared" si="9"/>
        <v>0.12463003768325746</v>
      </c>
      <c r="H30" s="403">
        <f t="shared" si="10"/>
        <v>0.87536996231674258</v>
      </c>
      <c r="I30" s="403"/>
      <c r="J30" s="375"/>
      <c r="L30" s="385">
        <v>-2.9</v>
      </c>
      <c r="M30" s="401">
        <f t="shared" si="11"/>
        <v>2.0539125955565396E-15</v>
      </c>
      <c r="N30" s="386">
        <f t="shared" si="12"/>
        <v>1.4925888858208225E-8</v>
      </c>
      <c r="O30" s="401">
        <f t="shared" si="13"/>
        <v>6.1245028094186749E-4</v>
      </c>
      <c r="P30" s="386">
        <f t="shared" si="14"/>
        <v>-6.5617544849224527E-5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2.0723642801812048E-8</v>
      </c>
      <c r="C31" s="386">
        <f t="shared" si="7"/>
        <v>7.4844379653127291E-4</v>
      </c>
      <c r="D31" s="401">
        <f t="shared" si="8"/>
        <v>0.19250073830725933</v>
      </c>
      <c r="E31" s="386">
        <f t="shared" si="4"/>
        <v>-1.9880660029957545E-2</v>
      </c>
      <c r="F31" s="401">
        <f t="shared" si="5"/>
        <v>-2.5304004110455885E-2</v>
      </c>
      <c r="G31" s="403">
        <f t="shared" si="9"/>
        <v>0.14503019278995749</v>
      </c>
      <c r="H31" s="403">
        <f t="shared" si="10"/>
        <v>0.85496980721004245</v>
      </c>
      <c r="I31" s="403"/>
      <c r="J31" s="375"/>
      <c r="L31" s="385">
        <v>-2.875</v>
      </c>
      <c r="M31" s="401">
        <f t="shared" si="11"/>
        <v>3.2751579226442118E-15</v>
      </c>
      <c r="N31" s="386">
        <f t="shared" si="12"/>
        <v>2.0723642801812048E-8</v>
      </c>
      <c r="O31" s="401">
        <f t="shared" si="13"/>
        <v>7.4844379653127291E-4</v>
      </c>
      <c r="P31" s="386">
        <f t="shared" si="14"/>
        <v>-8.0185322633224179E-5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2.8680386898738419E-8</v>
      </c>
      <c r="C32" s="386">
        <f t="shared" si="7"/>
        <v>9.1178911167977272E-4</v>
      </c>
      <c r="D32" s="401">
        <f t="shared" si="8"/>
        <v>0.20856076338694357</v>
      </c>
      <c r="E32" s="386">
        <f t="shared" si="4"/>
        <v>-2.1438368131082259E-2</v>
      </c>
      <c r="F32" s="401">
        <f t="shared" si="5"/>
        <v>-2.7286647148179737E-2</v>
      </c>
      <c r="G32" s="403">
        <f t="shared" si="9"/>
        <v>0.16659873780844145</v>
      </c>
      <c r="H32" s="403">
        <f t="shared" si="10"/>
        <v>0.83340126219155852</v>
      </c>
      <c r="I32" s="403"/>
      <c r="J32" s="375"/>
      <c r="L32" s="385">
        <v>-2.85</v>
      </c>
      <c r="M32" s="401">
        <f t="shared" si="11"/>
        <v>5.1070259132757201E-15</v>
      </c>
      <c r="N32" s="386">
        <f t="shared" si="12"/>
        <v>2.8680386898738419E-8</v>
      </c>
      <c r="O32" s="401">
        <f t="shared" si="13"/>
        <v>9.1178911167977272E-4</v>
      </c>
      <c r="P32" s="386">
        <f t="shared" si="14"/>
        <v>-9.7682062923936329E-5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3.9563768983175152E-8</v>
      </c>
      <c r="C33" s="386">
        <f t="shared" si="7"/>
        <v>1.107334544602212E-3</v>
      </c>
      <c r="D33" s="401">
        <f t="shared" si="8"/>
        <v>0.22536332555069738</v>
      </c>
      <c r="E33" s="386">
        <f t="shared" si="4"/>
        <v>-2.3043449488861906E-2</v>
      </c>
      <c r="F33" s="401">
        <f t="shared" si="5"/>
        <v>-2.9329586628743805E-2</v>
      </c>
      <c r="G33" s="403">
        <f t="shared" si="9"/>
        <v>0.1893018870698443</v>
      </c>
      <c r="H33" s="403">
        <f t="shared" si="10"/>
        <v>0.8106981129301557</v>
      </c>
      <c r="I33" s="403"/>
      <c r="J33" s="375"/>
      <c r="L33" s="385">
        <v>-2.8250000000000002</v>
      </c>
      <c r="M33" s="401">
        <f t="shared" si="11"/>
        <v>8.0491169285323849E-15</v>
      </c>
      <c r="N33" s="386">
        <f t="shared" si="12"/>
        <v>3.9563768983175152E-8</v>
      </c>
      <c r="O33" s="401">
        <f t="shared" si="13"/>
        <v>1.107334544602212E-3</v>
      </c>
      <c r="P33" s="386">
        <f t="shared" si="14"/>
        <v>-1.1862656205006232E-4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5.4400740134852299E-8</v>
      </c>
      <c r="C34" s="386">
        <f t="shared" si="7"/>
        <v>1.340648721936899E-3</v>
      </c>
      <c r="D34" s="401">
        <f t="shared" si="8"/>
        <v>0.24288060711262177</v>
      </c>
      <c r="E34" s="386">
        <f t="shared" si="4"/>
        <v>-2.4687354539084574E-2</v>
      </c>
      <c r="F34" s="401">
        <f t="shared" si="5"/>
        <v>-3.1421940709813134E-2</v>
      </c>
      <c r="G34" s="403">
        <f t="shared" si="9"/>
        <v>0.21309609245257022</v>
      </c>
      <c r="H34" s="403">
        <f t="shared" si="10"/>
        <v>0.78690390754742978</v>
      </c>
      <c r="I34" s="403"/>
      <c r="J34" s="375"/>
      <c r="L34" s="385">
        <v>-2.8</v>
      </c>
      <c r="M34" s="401">
        <f t="shared" si="11"/>
        <v>1.2601031329495527E-14</v>
      </c>
      <c r="N34" s="386">
        <f t="shared" si="12"/>
        <v>5.4400740134852299E-8</v>
      </c>
      <c r="O34" s="401">
        <f t="shared" si="13"/>
        <v>1.340648721936899E-3</v>
      </c>
      <c r="P34" s="386">
        <f t="shared" si="14"/>
        <v>-1.4361454799115871E-4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7.4560228602305045E-8</v>
      </c>
      <c r="C35" s="386">
        <f t="shared" si="7"/>
        <v>1.6181001590790944E-3</v>
      </c>
      <c r="D35" s="401">
        <f t="shared" si="8"/>
        <v>0.26107788803337606</v>
      </c>
      <c r="E35" s="386">
        <f t="shared" si="4"/>
        <v>-2.6359994183328416E-2</v>
      </c>
      <c r="F35" s="401">
        <f t="shared" si="5"/>
        <v>-3.3550868037652365E-2</v>
      </c>
      <c r="G35" s="403">
        <f t="shared" si="9"/>
        <v>0.23792791916888187</v>
      </c>
      <c r="H35" s="403">
        <f t="shared" si="10"/>
        <v>0.7620720808311181</v>
      </c>
      <c r="I35" s="403"/>
      <c r="J35" s="375"/>
      <c r="L35" s="385">
        <v>-2.7749999999999999</v>
      </c>
      <c r="M35" s="401">
        <f t="shared" si="11"/>
        <v>1.9706458687096529E-14</v>
      </c>
      <c r="N35" s="386">
        <f t="shared" si="12"/>
        <v>7.4560228602305045E-8</v>
      </c>
      <c r="O35" s="401">
        <f t="shared" si="13"/>
        <v>1.6181001590790944E-3</v>
      </c>
      <c r="P35" s="386">
        <f t="shared" si="14"/>
        <v>-1.733271258309771E-4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1.0186048038374196E-7</v>
      </c>
      <c r="C36" s="386">
        <f t="shared" si="7"/>
        <v>1.9469405492366643E-3</v>
      </c>
      <c r="D36" s="401">
        <f t="shared" si="8"/>
        <v>0.27991349203073645</v>
      </c>
      <c r="E36" s="386">
        <f t="shared" si="4"/>
        <v>-2.8049650736414213E-2</v>
      </c>
      <c r="F36" s="401">
        <f t="shared" si="5"/>
        <v>-3.570145440149116E-2</v>
      </c>
      <c r="G36" s="403">
        <f t="shared" si="9"/>
        <v>0.26373402681061259</v>
      </c>
      <c r="H36" s="403">
        <f t="shared" si="10"/>
        <v>0.73626597318938747</v>
      </c>
      <c r="I36" s="403"/>
      <c r="J36" s="375"/>
      <c r="L36" s="385">
        <v>-2.75</v>
      </c>
      <c r="M36" s="401">
        <f t="shared" si="11"/>
        <v>3.0642155479654321E-14</v>
      </c>
      <c r="N36" s="386">
        <f t="shared" si="12"/>
        <v>1.0186048038374196E-7</v>
      </c>
      <c r="O36" s="401">
        <f t="shared" si="13"/>
        <v>1.9469405492366643E-3</v>
      </c>
      <c r="P36" s="386">
        <f t="shared" si="14"/>
        <v>-2.0853959598467344E-4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1.3870786597092177E-7</v>
      </c>
      <c r="C37" s="386">
        <f t="shared" si="7"/>
        <v>2.3353909534882811E-3</v>
      </c>
      <c r="D37" s="401">
        <f t="shared" si="8"/>
        <v>0.29933881333035961</v>
      </c>
      <c r="E37" s="386">
        <f t="shared" si="4"/>
        <v>-2.9742894617934452E-2</v>
      </c>
      <c r="F37" s="401">
        <f t="shared" si="5"/>
        <v>-3.7856606698921394E-2</v>
      </c>
      <c r="G37" s="403">
        <f t="shared" si="9"/>
        <v>0.29044126027463602</v>
      </c>
      <c r="H37" s="403">
        <f t="shared" si="10"/>
        <v>0.70955873972536398</v>
      </c>
      <c r="I37" s="403"/>
      <c r="J37" s="375"/>
      <c r="L37" s="385">
        <v>-2.7250000000000001</v>
      </c>
      <c r="M37" s="401">
        <f t="shared" si="11"/>
        <v>4.7573056605187958E-14</v>
      </c>
      <c r="N37" s="386">
        <f t="shared" si="12"/>
        <v>1.3870786597092177E-7</v>
      </c>
      <c r="O37" s="401">
        <f t="shared" si="13"/>
        <v>2.3353909534882811E-3</v>
      </c>
      <c r="P37" s="386">
        <f t="shared" si="14"/>
        <v>-2.5013055184224664E-4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1.8827565972934224E-7</v>
      </c>
      <c r="C38" s="386">
        <f t="shared" si="7"/>
        <v>2.792729867397703E-3</v>
      </c>
      <c r="D38" s="401">
        <f t="shared" si="8"/>
        <v>0.31929842641803269</v>
      </c>
      <c r="E38" s="386">
        <f t="shared" si="4"/>
        <v>-3.1424508066260744E-2</v>
      </c>
      <c r="F38" s="401">
        <f t="shared" si="5"/>
        <v>-3.9996955839469384E-2</v>
      </c>
      <c r="G38" s="403">
        <f t="shared" si="9"/>
        <v>0.31796685339395458</v>
      </c>
      <c r="H38" s="403">
        <f t="shared" si="10"/>
        <v>0.68203314660604542</v>
      </c>
      <c r="I38" s="403"/>
      <c r="J38" s="375"/>
      <c r="L38" s="385">
        <v>-2.7</v>
      </c>
      <c r="M38" s="401">
        <f t="shared" si="11"/>
        <v>7.3552275381416621E-14</v>
      </c>
      <c r="N38" s="386">
        <f t="shared" si="12"/>
        <v>1.8827565972934224E-7</v>
      </c>
      <c r="O38" s="401">
        <f t="shared" si="13"/>
        <v>2.792729867397703E-3</v>
      </c>
      <c r="P38" s="386">
        <f t="shared" si="14"/>
        <v>-2.9909113853807394E-4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2.5473337139647612E-7</v>
      </c>
      <c r="C39" s="386">
        <f t="shared" si="7"/>
        <v>3.3293819082125253E-3</v>
      </c>
      <c r="D39" s="401">
        <f t="shared" si="8"/>
        <v>0.33973027971133363</v>
      </c>
      <c r="E39" s="386">
        <f t="shared" si="4"/>
        <v>-3.3077417230503114E-2</v>
      </c>
      <c r="F39" s="401">
        <f t="shared" si="5"/>
        <v>-4.2100770311583186E-2</v>
      </c>
      <c r="G39" s="403">
        <f t="shared" si="9"/>
        <v>0.34621874619380388</v>
      </c>
      <c r="H39" s="403">
        <f t="shared" si="10"/>
        <v>0.65378125380619612</v>
      </c>
      <c r="I39" s="403"/>
      <c r="J39" s="375"/>
      <c r="L39" s="385">
        <v>-2.6749999999999998</v>
      </c>
      <c r="M39" s="401">
        <f t="shared" si="11"/>
        <v>1.1335377081422848E-13</v>
      </c>
      <c r="N39" s="386">
        <f t="shared" si="12"/>
        <v>2.5473337139647612E-7</v>
      </c>
      <c r="O39" s="401">
        <f t="shared" si="13"/>
        <v>3.3293819082125253E-3</v>
      </c>
      <c r="P39" s="386">
        <f t="shared" si="14"/>
        <v>-3.5653432767257835E-4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3.4353972921952192E-7</v>
      </c>
      <c r="C40" s="386">
        <f t="shared" si="7"/>
        <v>3.9570056242458906E-3</v>
      </c>
      <c r="D40" s="401">
        <f t="shared" si="8"/>
        <v>0.36056597258402856</v>
      </c>
      <c r="E40" s="386">
        <f t="shared" si="4"/>
        <v>-3.4682634079499591E-2</v>
      </c>
      <c r="F40" s="401">
        <f t="shared" si="5"/>
        <v>-4.4143882244686683E-2</v>
      </c>
      <c r="G40" s="403">
        <f t="shared" si="9"/>
        <v>0.37509601472407178</v>
      </c>
      <c r="H40" s="403">
        <f t="shared" si="10"/>
        <v>0.62490398527592816</v>
      </c>
      <c r="I40" s="403"/>
      <c r="J40" s="375"/>
      <c r="L40" s="385">
        <v>-2.65</v>
      </c>
      <c r="M40" s="401">
        <f t="shared" si="11"/>
        <v>1.741384814124558E-13</v>
      </c>
      <c r="N40" s="386">
        <f t="shared" si="12"/>
        <v>3.4353972921952192E-7</v>
      </c>
      <c r="O40" s="401">
        <f t="shared" si="13"/>
        <v>3.9570056242458906E-3</v>
      </c>
      <c r="P40" s="386">
        <f t="shared" si="14"/>
        <v>-4.237040343120705E-4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4.618154537117114E-7</v>
      </c>
      <c r="C41" s="386">
        <f t="shared" si="7"/>
        <v>4.6885786796594386E-3</v>
      </c>
      <c r="D41" s="401">
        <f t="shared" si="8"/>
        <v>0.38173111369042312</v>
      </c>
      <c r="E41" s="386">
        <f t="shared" si="4"/>
        <v>-3.6219209656363438E-2</v>
      </c>
      <c r="F41" s="401">
        <f t="shared" si="5"/>
        <v>-4.6099627911802339E-2</v>
      </c>
      <c r="G41" s="403">
        <f t="shared" si="9"/>
        <v>0.40448941044284298</v>
      </c>
      <c r="H41" s="403">
        <f t="shared" si="10"/>
        <v>0.59551058955715708</v>
      </c>
      <c r="I41" s="403"/>
      <c r="J41" s="375"/>
      <c r="L41" s="385">
        <v>-2.625</v>
      </c>
      <c r="M41" s="401">
        <f t="shared" si="11"/>
        <v>2.6662005936373134E-13</v>
      </c>
      <c r="N41" s="386">
        <f t="shared" si="12"/>
        <v>4.618154537117114E-7</v>
      </c>
      <c r="O41" s="401">
        <f t="shared" si="13"/>
        <v>4.6885786796594386E-3</v>
      </c>
      <c r="P41" s="386">
        <f t="shared" si="14"/>
        <v>-5.0198387293617095E-4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6.1881559976217915E-7</v>
      </c>
      <c r="C42" s="386">
        <f t="shared" si="7"/>
        <v>5.538478419569226E-3</v>
      </c>
      <c r="D42" s="401">
        <f t="shared" si="8"/>
        <v>0.40314575708960076</v>
      </c>
      <c r="E42" s="386">
        <f t="shared" si="4"/>
        <v>-3.7664200300705414E-2</v>
      </c>
      <c r="F42" s="401">
        <f t="shared" si="5"/>
        <v>-4.7938804737365594E-2</v>
      </c>
      <c r="G42" s="403">
        <f t="shared" si="9"/>
        <v>0.43428200419543622</v>
      </c>
      <c r="H42" s="403">
        <f t="shared" si="10"/>
        <v>0.56571799580456372</v>
      </c>
      <c r="I42" s="403"/>
      <c r="J42" s="375"/>
      <c r="L42" s="385">
        <v>-2.6</v>
      </c>
      <c r="M42" s="401">
        <f t="shared" si="11"/>
        <v>4.0689673852511987E-13</v>
      </c>
      <c r="N42" s="386">
        <f t="shared" si="12"/>
        <v>6.1881559976217915E-7</v>
      </c>
      <c r="O42" s="401">
        <f t="shared" si="13"/>
        <v>5.538478419569226E-3</v>
      </c>
      <c r="P42" s="386">
        <f t="shared" si="14"/>
        <v>-5.9290531875502239E-4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8.2652558558438116E-7</v>
      </c>
      <c r="C43" s="386">
        <f t="shared" si="7"/>
        <v>6.5225555792332024E-3</v>
      </c>
      <c r="D43" s="401">
        <f t="shared" si="8"/>
        <v>0.4247249113003968</v>
      </c>
      <c r="E43" s="386">
        <f t="shared" si="4"/>
        <v>-3.8992648555560581E-2</v>
      </c>
      <c r="F43" s="401">
        <f t="shared" si="5"/>
        <v>-4.9629646995657306E-2</v>
      </c>
      <c r="G43" s="403">
        <f t="shared" si="9"/>
        <v>0.46434992800265523</v>
      </c>
      <c r="H43" s="403">
        <f t="shared" si="10"/>
        <v>0.53565007199734471</v>
      </c>
      <c r="I43" s="403"/>
      <c r="J43" s="375"/>
      <c r="L43" s="385">
        <v>-2.5750000000000002</v>
      </c>
      <c r="M43" s="401">
        <f t="shared" si="11"/>
        <v>6.1894933622852477E-13</v>
      </c>
      <c r="N43" s="386">
        <f t="shared" si="12"/>
        <v>8.2652558558438116E-7</v>
      </c>
      <c r="O43" s="401">
        <f t="shared" si="13"/>
        <v>6.5225555792332024E-3</v>
      </c>
      <c r="P43" s="386">
        <f t="shared" si="14"/>
        <v>-6.9815501063378183E-4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1.1004101616030049E-6</v>
      </c>
      <c r="C44" s="386">
        <f t="shared" si="7"/>
        <v>7.6581986750862141E-3</v>
      </c>
      <c r="D44" s="401">
        <f t="shared" si="8"/>
        <v>0.44637911516409579</v>
      </c>
      <c r="E44" s="386">
        <f t="shared" si="4"/>
        <v>-4.0177580568223625E-2</v>
      </c>
      <c r="F44" s="401">
        <f t="shared" si="5"/>
        <v>-5.1137822502599989E-2</v>
      </c>
      <c r="G44" s="403">
        <f t="shared" si="9"/>
        <v>0.4945632061918559</v>
      </c>
      <c r="H44" s="403">
        <f t="shared" si="10"/>
        <v>0.5054367938081441</v>
      </c>
      <c r="I44" s="403"/>
      <c r="J44" s="375"/>
      <c r="L44" s="385">
        <v>-2.5499999999999998</v>
      </c>
      <c r="M44" s="401">
        <f t="shared" si="11"/>
        <v>9.3841601156441357E-13</v>
      </c>
      <c r="N44" s="386">
        <f t="shared" si="12"/>
        <v>1.1004101616030049E-6</v>
      </c>
      <c r="O44" s="401">
        <f t="shared" si="13"/>
        <v>7.6581986750862141E-3</v>
      </c>
      <c r="P44" s="386">
        <f t="shared" si="14"/>
        <v>-8.1958090250911994E-4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1.4603506097166097E-6</v>
      </c>
      <c r="C45" s="386">
        <f t="shared" si="7"/>
        <v>8.9643864134230089E-3</v>
      </c>
      <c r="D45" s="401">
        <f t="shared" si="8"/>
        <v>0.46801507328639708</v>
      </c>
      <c r="E45" s="386">
        <f t="shared" si="4"/>
        <v>-4.1190021878345501E-2</v>
      </c>
      <c r="F45" s="401">
        <f t="shared" si="5"/>
        <v>-5.242645271076788E-2</v>
      </c>
      <c r="G45" s="403">
        <f t="shared" si="9"/>
        <v>0.52478666592078038</v>
      </c>
      <c r="H45" s="403">
        <f t="shared" si="10"/>
        <v>0.47521333407921962</v>
      </c>
      <c r="I45" s="403"/>
      <c r="J45" s="375"/>
      <c r="L45" s="385">
        <v>-2.5249999999999999</v>
      </c>
      <c r="M45" s="401">
        <f t="shared" si="11"/>
        <v>1.4180878693537124E-12</v>
      </c>
      <c r="N45" s="386">
        <f t="shared" si="12"/>
        <v>1.4603506097166097E-6</v>
      </c>
      <c r="O45" s="401">
        <f t="shared" si="13"/>
        <v>8.9643864134230089E-3</v>
      </c>
      <c r="P45" s="386">
        <f t="shared" si="14"/>
        <v>-9.5919694250171724E-4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1.9318125158984678E-6</v>
      </c>
      <c r="C46" s="386">
        <f t="shared" si="7"/>
        <v>1.0461725284115098E-2</v>
      </c>
      <c r="D46" s="401">
        <f t="shared" si="8"/>
        <v>0.48953634290123305</v>
      </c>
      <c r="E46" s="386">
        <f t="shared" si="4"/>
        <v>-4.1999033556264248E-2</v>
      </c>
      <c r="F46" s="401">
        <f t="shared" si="5"/>
        <v>-5.3456158706072635E-2</v>
      </c>
      <c r="G46" s="403">
        <f t="shared" si="9"/>
        <v>0.55488091589609589</v>
      </c>
      <c r="H46" s="403">
        <f t="shared" si="10"/>
        <v>0.44511908410390411</v>
      </c>
      <c r="I46" s="403"/>
      <c r="J46" s="375"/>
      <c r="L46" s="385">
        <v>-2.5</v>
      </c>
      <c r="M46" s="401">
        <f t="shared" si="11"/>
        <v>2.1359580770763387E-12</v>
      </c>
      <c r="N46" s="386">
        <f t="shared" si="12"/>
        <v>1.9318125158984678E-6</v>
      </c>
      <c r="O46" s="401">
        <f t="shared" si="13"/>
        <v>1.0461725284115098E-2</v>
      </c>
      <c r="P46" s="386">
        <f t="shared" si="14"/>
        <v>-1.11918593382832E-3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2.5472946319493595E-6</v>
      </c>
      <c r="C47" s="386">
        <f t="shared" si="7"/>
        <v>1.2172469381826978E-2</v>
      </c>
      <c r="D47" s="401">
        <f t="shared" si="8"/>
        <v>0.51084406326848641</v>
      </c>
      <c r="E47" s="386">
        <f t="shared" si="4"/>
        <v>-4.25717707020511E-2</v>
      </c>
      <c r="F47" s="401">
        <f t="shared" si="5"/>
        <v>-5.4185135665055027E-2</v>
      </c>
      <c r="G47" s="403">
        <f t="shared" si="9"/>
        <v>0.5847033811070258</v>
      </c>
      <c r="H47" s="403">
        <f t="shared" si="10"/>
        <v>0.4152966188929742</v>
      </c>
      <c r="I47" s="403"/>
      <c r="J47" s="375"/>
      <c r="L47" s="385">
        <v>-2.4750000000000001</v>
      </c>
      <c r="M47" s="401">
        <f t="shared" si="11"/>
        <v>3.2067681843273022E-12</v>
      </c>
      <c r="N47" s="386">
        <f t="shared" si="12"/>
        <v>2.5472946319493595E-6</v>
      </c>
      <c r="O47" s="401">
        <f t="shared" si="13"/>
        <v>1.2172469381826978E-2</v>
      </c>
      <c r="P47" s="386">
        <f t="shared" si="14"/>
        <v>-1.3019002100571487E-3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3.3481187474704299E-6</v>
      </c>
      <c r="C48" s="386">
        <f t="shared" si="7"/>
        <v>1.4120519425852351E-2</v>
      </c>
      <c r="D48" s="401">
        <f t="shared" si="8"/>
        <v>0.53183771820031944</v>
      </c>
      <c r="E48" s="386">
        <f t="shared" si="4"/>
        <v>-4.2873565332667056E-2</v>
      </c>
      <c r="F48" s="401">
        <f t="shared" si="5"/>
        <v>-5.4569258353241043E-2</v>
      </c>
      <c r="G48" s="403">
        <f t="shared" si="9"/>
        <v>0.61410938070070609</v>
      </c>
      <c r="H48" s="403">
        <f t="shared" si="10"/>
        <v>0.38589061929929391</v>
      </c>
      <c r="I48" s="403"/>
      <c r="J48" s="375"/>
      <c r="L48" s="385">
        <v>-2.4500000000000002</v>
      </c>
      <c r="M48" s="401">
        <f t="shared" si="11"/>
        <v>4.7986614681860829E-12</v>
      </c>
      <c r="N48" s="386">
        <f t="shared" si="12"/>
        <v>3.3481187474704299E-6</v>
      </c>
      <c r="O48" s="401">
        <f t="shared" si="13"/>
        <v>1.4120519425852351E-2</v>
      </c>
      <c r="P48" s="386">
        <f t="shared" si="14"/>
        <v>-1.5098597401996788E-3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4.3866312264828622E-6</v>
      </c>
      <c r="C49" s="386">
        <f t="shared" si="7"/>
        <v>1.6331397941796388E-2</v>
      </c>
      <c r="D49" s="401">
        <f t="shared" si="8"/>
        <v>0.55241592201398548</v>
      </c>
      <c r="E49" s="386">
        <f t="shared" si="4"/>
        <v>-4.2868035661858581E-2</v>
      </c>
      <c r="F49" s="401">
        <f t="shared" si="5"/>
        <v>-5.4562220216043573E-2</v>
      </c>
      <c r="G49" s="403">
        <f t="shared" si="9"/>
        <v>0.64295323573080532</v>
      </c>
      <c r="H49" s="403">
        <f t="shared" si="10"/>
        <v>0.35704676426919468</v>
      </c>
      <c r="I49" s="403"/>
      <c r="J49" s="375"/>
      <c r="L49" s="385">
        <v>-2.4249999999999998</v>
      </c>
      <c r="M49" s="401">
        <f t="shared" si="11"/>
        <v>7.1573857951534592E-12</v>
      </c>
      <c r="N49" s="386">
        <f t="shared" si="12"/>
        <v>4.3866312264828622E-6</v>
      </c>
      <c r="O49" s="401">
        <f t="shared" si="13"/>
        <v>1.6331397941796388E-2</v>
      </c>
      <c r="P49" s="386">
        <f t="shared" si="14"/>
        <v>-1.74574726755254E-3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5.7288990088499858E-6</v>
      </c>
      <c r="C50" s="386">
        <f t="shared" si="7"/>
        <v>1.8832197633187331E-2</v>
      </c>
      <c r="D50" s="401">
        <f t="shared" si="8"/>
        <v>0.57247721913198646</v>
      </c>
      <c r="E50" s="386">
        <f t="shared" si="4"/>
        <v>-4.2517223705613602E-2</v>
      </c>
      <c r="F50" s="401">
        <f t="shared" si="5"/>
        <v>-5.4115708522294796E-2</v>
      </c>
      <c r="G50" s="403">
        <f t="shared" si="9"/>
        <v>0.67108939341457785</v>
      </c>
      <c r="H50" s="403">
        <f t="shared" si="10"/>
        <v>0.32891060658542215</v>
      </c>
      <c r="I50" s="403"/>
      <c r="J50" s="375"/>
      <c r="L50" s="385">
        <v>-2.4</v>
      </c>
      <c r="M50" s="401">
        <f t="shared" si="11"/>
        <v>1.0640710534914888E-11</v>
      </c>
      <c r="N50" s="386">
        <f t="shared" si="12"/>
        <v>5.7288990088499858E-6</v>
      </c>
      <c r="O50" s="401">
        <f t="shared" si="13"/>
        <v>1.8832197633187331E-2</v>
      </c>
      <c r="P50" s="386">
        <f t="shared" si="14"/>
        <v>-2.0124000810079106E-3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7.4579964995380443E-6</v>
      </c>
      <c r="C51" s="386">
        <f t="shared" si="7"/>
        <v>2.1651500117002453E-2</v>
      </c>
      <c r="D51" s="401">
        <f t="shared" si="8"/>
        <v>0.59192088768492757</v>
      </c>
      <c r="E51" s="386">
        <f t="shared" si="4"/>
        <v>-4.1781763015968885E-2</v>
      </c>
      <c r="F51" s="401">
        <f t="shared" si="5"/>
        <v>-5.3179617854992721E-2</v>
      </c>
      <c r="G51" s="403">
        <f t="shared" si="9"/>
        <v>0.69837355472530627</v>
      </c>
      <c r="H51" s="403">
        <f t="shared" si="10"/>
        <v>0.30162644527469373</v>
      </c>
      <c r="I51" s="403"/>
      <c r="J51" s="375"/>
      <c r="L51" s="385">
        <v>-2.375</v>
      </c>
      <c r="M51" s="401">
        <f t="shared" si="11"/>
        <v>1.5767553929180167E-11</v>
      </c>
      <c r="N51" s="386">
        <f t="shared" si="12"/>
        <v>7.4579964995380443E-6</v>
      </c>
      <c r="O51" s="401">
        <f t="shared" si="13"/>
        <v>2.1651500117002453E-2</v>
      </c>
      <c r="P51" s="386">
        <f t="shared" si="14"/>
        <v>-2.3127980195634845E-3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9.6779948899894386E-6</v>
      </c>
      <c r="C52" s="386">
        <f t="shared" si="7"/>
        <v>2.4819262430928579E-2</v>
      </c>
      <c r="D52" s="401">
        <f t="shared" si="8"/>
        <v>0.61064773780271508</v>
      </c>
      <c r="E52" s="386">
        <f t="shared" si="4"/>
        <v>-4.0621078149141038E-2</v>
      </c>
      <c r="F52" s="401">
        <f t="shared" si="5"/>
        <v>-5.1702303993335252E-2</v>
      </c>
      <c r="G52" s="403">
        <f t="shared" si="9"/>
        <v>0.72466379260613489</v>
      </c>
      <c r="H52" s="403">
        <f t="shared" si="10"/>
        <v>0.27533620739386511</v>
      </c>
      <c r="I52" s="403"/>
      <c r="J52" s="375"/>
      <c r="L52" s="385">
        <v>-2.35</v>
      </c>
      <c r="M52" s="401">
        <f t="shared" si="11"/>
        <v>2.3288482253747134E-11</v>
      </c>
      <c r="N52" s="386">
        <f t="shared" si="12"/>
        <v>9.6779948899894386E-6</v>
      </c>
      <c r="O52" s="401">
        <f t="shared" si="13"/>
        <v>2.4819262430928579E-2</v>
      </c>
      <c r="P52" s="386">
        <f t="shared" si="14"/>
        <v>-2.6500473207007312E-3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1.2518782074810719E-5</v>
      </c>
      <c r="C53" s="386">
        <f t="shared" si="7"/>
        <v>2.8366669046948845E-2</v>
      </c>
      <c r="D53" s="401">
        <f t="shared" si="8"/>
        <v>0.62856089578366081</v>
      </c>
      <c r="E53" s="386">
        <f t="shared" si="4"/>
        <v>-3.8993617202964501E-2</v>
      </c>
      <c r="F53" s="401">
        <f t="shared" si="5"/>
        <v>-4.9630879885201887E-2</v>
      </c>
      <c r="G53" s="403">
        <f t="shared" si="9"/>
        <v>0.74982164878775803</v>
      </c>
      <c r="H53" s="403">
        <f t="shared" si="10"/>
        <v>0.25017835121224197</v>
      </c>
      <c r="I53" s="403"/>
      <c r="J53" s="375"/>
      <c r="L53" s="385">
        <v>-2.3250000000000002</v>
      </c>
      <c r="M53" s="401">
        <f t="shared" si="11"/>
        <v>3.4284686201146997E-11</v>
      </c>
      <c r="N53" s="386">
        <f t="shared" si="12"/>
        <v>1.2518782074810719E-5</v>
      </c>
      <c r="O53" s="401">
        <f t="shared" si="13"/>
        <v>2.8366669046948845E-2</v>
      </c>
      <c r="P53" s="386">
        <f t="shared" si="14"/>
        <v>-3.0273599416993533E-3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1.6141859362106548E-5</v>
      </c>
      <c r="C54" s="386">
        <f t="shared" si="7"/>
        <v>3.232594754829865E-2</v>
      </c>
      <c r="D54" s="401">
        <f t="shared" si="8"/>
        <v>0.64556656598086726</v>
      </c>
      <c r="E54" s="386">
        <f t="shared" si="4"/>
        <v>-3.685711840773731E-2</v>
      </c>
      <c r="F54" s="401">
        <f t="shared" si="5"/>
        <v>-4.6911554962641537E-2</v>
      </c>
      <c r="G54" s="403">
        <f t="shared" si="9"/>
        <v>0.77371319808860461</v>
      </c>
      <c r="H54" s="403">
        <f t="shared" si="10"/>
        <v>0.22628680191139539</v>
      </c>
      <c r="I54" s="403"/>
      <c r="J54" s="375"/>
      <c r="L54" s="385">
        <v>-2.2999999999999998</v>
      </c>
      <c r="M54" s="401">
        <f t="shared" si="11"/>
        <v>5.0308535115561881E-11</v>
      </c>
      <c r="N54" s="386">
        <f t="shared" si="12"/>
        <v>1.6141859362106548E-5</v>
      </c>
      <c r="O54" s="401">
        <f t="shared" si="13"/>
        <v>3.232594754829865E-2</v>
      </c>
      <c r="P54" s="386">
        <f t="shared" si="14"/>
        <v>-3.4480280101928194E-3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2.0747280504995746E-5</v>
      </c>
      <c r="C55" s="386">
        <f t="shared" si="7"/>
        <v>3.6730146645025219E-2</v>
      </c>
      <c r="D55" s="401">
        <f t="shared" si="8"/>
        <v>0.66157476300912732</v>
      </c>
      <c r="E55" s="386">
        <f t="shared" si="4"/>
        <v>-3.4168911320313723E-2</v>
      </c>
      <c r="F55" s="401">
        <f t="shared" si="5"/>
        <v>-4.3490018500199033E-2</v>
      </c>
      <c r="G55" s="403">
        <f t="shared" si="9"/>
        <v>0.7962100701284609</v>
      </c>
      <c r="H55" s="403">
        <f t="shared" si="10"/>
        <v>0.2037899298715391</v>
      </c>
      <c r="I55" s="403"/>
      <c r="J55" s="375"/>
      <c r="L55" s="385">
        <v>-2.2749999999999999</v>
      </c>
      <c r="M55" s="401">
        <f t="shared" si="11"/>
        <v>7.3580974646603181E-11</v>
      </c>
      <c r="N55" s="386">
        <f t="shared" si="12"/>
        <v>2.0747280504995746E-5</v>
      </c>
      <c r="O55" s="401">
        <f t="shared" si="13"/>
        <v>3.6730146645025219E-2</v>
      </c>
      <c r="P55" s="386">
        <f t="shared" si="14"/>
        <v>-3.915393096472217E-3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2.6581918973977992E-5</v>
      </c>
      <c r="C56" s="386">
        <f t="shared" si="7"/>
        <v>4.1612875814389771E-2</v>
      </c>
      <c r="D56" s="401">
        <f t="shared" si="8"/>
        <v>0.6765000077188833</v>
      </c>
      <c r="E56" s="386">
        <f t="shared" si="4"/>
        <v>-3.0886252652835511E-2</v>
      </c>
      <c r="F56" s="401">
        <f t="shared" si="5"/>
        <v>-3.9311867056035447E-2</v>
      </c>
      <c r="G56" s="403">
        <f t="shared" si="9"/>
        <v>0.81719041954756499</v>
      </c>
      <c r="H56" s="403">
        <f t="shared" si="10"/>
        <v>0.18280958045243501</v>
      </c>
      <c r="I56" s="403"/>
      <c r="J56" s="375"/>
      <c r="L56" s="385">
        <v>-2.25</v>
      </c>
      <c r="M56" s="401">
        <f t="shared" si="11"/>
        <v>1.0726874943856046E-10</v>
      </c>
      <c r="N56" s="386">
        <f t="shared" si="12"/>
        <v>2.6581918973977992E-5</v>
      </c>
      <c r="O56" s="401">
        <f t="shared" si="13"/>
        <v>4.1612875814389771E-2</v>
      </c>
      <c r="P56" s="386">
        <f t="shared" si="14"/>
        <v>-4.432810045131917E-3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3.3949270544952892E-5</v>
      </c>
      <c r="C57" s="386">
        <f t="shared" si="7"/>
        <v>4.7008006549973891E-2</v>
      </c>
      <c r="D57" s="401">
        <f t="shared" si="8"/>
        <v>0.69026198127090688</v>
      </c>
      <c r="E57" s="386">
        <f t="shared" si="4"/>
        <v>-2.6966696167205248E-2</v>
      </c>
      <c r="F57" s="401">
        <f t="shared" si="5"/>
        <v>-3.4323075271753628E-2</v>
      </c>
      <c r="G57" s="403">
        <f t="shared" si="9"/>
        <v>0.83653983704387125</v>
      </c>
      <c r="H57" s="403">
        <f t="shared" si="10"/>
        <v>0.16346016295612875</v>
      </c>
      <c r="I57" s="403"/>
      <c r="J57" s="375"/>
      <c r="L57" s="385">
        <v>-2.2250000000000001</v>
      </c>
      <c r="M57" s="401">
        <f t="shared" si="11"/>
        <v>1.5587076074297102E-10</v>
      </c>
      <c r="N57" s="386">
        <f t="shared" si="12"/>
        <v>3.3949270544952892E-5</v>
      </c>
      <c r="O57" s="401">
        <f t="shared" si="13"/>
        <v>4.7008006549973891E-2</v>
      </c>
      <c r="P57" s="386">
        <f t="shared" si="14"/>
        <v>-5.00360515725593E-3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4.3221019748795886E-5</v>
      </c>
      <c r="C58" s="386">
        <f t="shared" si="7"/>
        <v>5.2949335978011769E-2</v>
      </c>
      <c r="D58" s="401">
        <f t="shared" si="8"/>
        <v>0.70278613254117128</v>
      </c>
      <c r="E58" s="386">
        <f t="shared" ref="E58:E89" si="17">C58+$B$13*B58+$B$13*D58</f>
        <v>-2.2368495390044069E-2</v>
      </c>
      <c r="F58" s="401">
        <f t="shared" si="5"/>
        <v>-2.8470508445971217E-2</v>
      </c>
      <c r="G58" s="403">
        <f t="shared" si="9"/>
        <v>0.8541521947731312</v>
      </c>
      <c r="H58" s="403">
        <f t="shared" si="10"/>
        <v>0.1458478052268688</v>
      </c>
      <c r="I58" s="403"/>
      <c r="J58" s="375"/>
      <c r="L58" s="385">
        <v>-2.2000000000000002</v>
      </c>
      <c r="M58" s="401">
        <f t="shared" si="11"/>
        <v>2.2575669111901675E-10</v>
      </c>
      <c r="N58" s="386">
        <f t="shared" si="12"/>
        <v>4.3221019748795886E-5</v>
      </c>
      <c r="O58" s="401">
        <f t="shared" si="13"/>
        <v>5.2949335978011713E-2</v>
      </c>
      <c r="P58" s="386">
        <f t="shared" si="14"/>
        <v>-5.6310285758897089E-3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5.4850619979063264E-5</v>
      </c>
      <c r="C59" s="386">
        <f t="shared" si="7"/>
        <v>5.9470214438102964E-2</v>
      </c>
      <c r="D59" s="401">
        <f t="shared" si="8"/>
        <v>0.71400423495692866</v>
      </c>
      <c r="E59" s="386">
        <f t="shared" si="17"/>
        <v>-1.7051037159918125E-2</v>
      </c>
      <c r="F59" s="401">
        <f t="shared" si="5"/>
        <v>-2.1702474351050289E-2</v>
      </c>
      <c r="G59" s="403">
        <f t="shared" si="9"/>
        <v>0.86993042085403882</v>
      </c>
      <c r="H59" s="403">
        <f t="shared" si="10"/>
        <v>0.13006957914596118</v>
      </c>
      <c r="I59" s="403"/>
      <c r="J59" s="375"/>
      <c r="L59" s="385">
        <v>-2.1749999999999998</v>
      </c>
      <c r="M59" s="401">
        <f t="shared" si="11"/>
        <v>3.2591279675031615E-10</v>
      </c>
      <c r="N59" s="386">
        <f t="shared" si="12"/>
        <v>5.4850619979063264E-5</v>
      </c>
      <c r="O59" s="401">
        <f t="shared" si="13"/>
        <v>5.9470214438102964E-2</v>
      </c>
      <c r="P59" s="386">
        <f t="shared" si="14"/>
        <v>-6.3182007961638123E-3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6.9389157370369769E-5</v>
      </c>
      <c r="C60" s="386">
        <f t="shared" si="7"/>
        <v>6.6603139511664688E-2</v>
      </c>
      <c r="D60" s="401">
        <f t="shared" si="8"/>
        <v>0.72385488968297662</v>
      </c>
      <c r="E60" s="386">
        <f t="shared" si="17"/>
        <v>-1.0975303222247962E-2</v>
      </c>
      <c r="F60" s="401">
        <f t="shared" si="5"/>
        <v>-1.3969310748776746E-2</v>
      </c>
      <c r="G60" s="403">
        <f t="shared" si="9"/>
        <v>0.88378719884341472</v>
      </c>
      <c r="H60" s="403">
        <f t="shared" si="10"/>
        <v>0.11621280115658528</v>
      </c>
      <c r="I60" s="403"/>
      <c r="J60" s="375"/>
      <c r="L60" s="385">
        <v>-2.15</v>
      </c>
      <c r="M60" s="401">
        <f t="shared" si="11"/>
        <v>4.6897297156789364E-10</v>
      </c>
      <c r="N60" s="386">
        <f t="shared" si="12"/>
        <v>6.9389157370369769E-5</v>
      </c>
      <c r="O60" s="401">
        <f t="shared" si="13"/>
        <v>6.6603139511664688E-2</v>
      </c>
      <c r="P60" s="386">
        <f t="shared" si="14"/>
        <v>-7.0680532960912318E-3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8.7503787102427566E-5</v>
      </c>
      <c r="C61" s="386">
        <f t="shared" si="7"/>
        <v>7.4379319895702289E-2</v>
      </c>
      <c r="D61" s="401">
        <f t="shared" si="8"/>
        <v>0.73228397281712243</v>
      </c>
      <c r="E61" s="386">
        <f t="shared" si="17"/>
        <v>-4.104356254385863E-3</v>
      </c>
      <c r="F61" s="401">
        <f t="shared" si="5"/>
        <v>-5.2240040006346303E-3</v>
      </c>
      <c r="G61" s="403">
        <f t="shared" si="9"/>
        <v>0.89564558906048231</v>
      </c>
      <c r="H61" s="403">
        <f t="shared" si="10"/>
        <v>0.10435441093951769</v>
      </c>
      <c r="I61" s="403"/>
      <c r="J61" s="375"/>
      <c r="L61" s="385">
        <v>-2.125</v>
      </c>
      <c r="M61" s="401">
        <f t="shared" si="11"/>
        <v>6.7263605796341608E-10</v>
      </c>
      <c r="N61" s="386">
        <f t="shared" si="12"/>
        <v>8.7503787102427566E-5</v>
      </c>
      <c r="O61" s="401">
        <f t="shared" si="13"/>
        <v>7.4379319895702289E-2</v>
      </c>
      <c r="P61" s="386">
        <f t="shared" si="14"/>
        <v>-7.8832633634916827E-3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1.0999904653119508E-4</v>
      </c>
      <c r="C62" s="386">
        <f t="shared" si="7"/>
        <v>8.282821343939778E-2</v>
      </c>
      <c r="D62" s="401">
        <f t="shared" si="8"/>
        <v>0.73924502489752619</v>
      </c>
      <c r="E62" s="386">
        <f t="shared" si="17"/>
        <v>3.5961541459087198E-3</v>
      </c>
      <c r="F62" s="401">
        <f t="shared" si="5"/>
        <v>4.5771669126068518E-3</v>
      </c>
      <c r="G62" s="403">
        <f t="shared" si="9"/>
        <v>0.90543956951916538</v>
      </c>
      <c r="H62" s="403">
        <f t="shared" si="10"/>
        <v>9.4560430480834623E-2</v>
      </c>
      <c r="I62" s="403"/>
      <c r="J62" s="375"/>
      <c r="L62" s="385">
        <v>-2.1</v>
      </c>
      <c r="M62" s="401">
        <f t="shared" si="11"/>
        <v>9.6161034690567249E-10</v>
      </c>
      <c r="N62" s="386">
        <f t="shared" si="12"/>
        <v>1.0999904653119508E-4</v>
      </c>
      <c r="O62" s="401">
        <f t="shared" si="13"/>
        <v>8.282821343939778E-2</v>
      </c>
      <c r="P62" s="386">
        <f t="shared" si="14"/>
        <v>-8.766183277335797E-3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1.3784136133049296E-4</v>
      </c>
      <c r="C63" s="386">
        <f t="shared" si="7"/>
        <v>9.197704456208583E-2</v>
      </c>
      <c r="D63" s="401">
        <f t="shared" si="8"/>
        <v>0.74469958156024019</v>
      </c>
      <c r="E63" s="386">
        <f t="shared" si="17"/>
        <v>1.2157470817772187E-2</v>
      </c>
      <c r="F63" s="401">
        <f t="shared" si="5"/>
        <v>1.5473967719486819E-2</v>
      </c>
      <c r="G63" s="403">
        <f t="shared" si="9"/>
        <v>0.91311449495681363</v>
      </c>
      <c r="H63" s="403">
        <f t="shared" si="10"/>
        <v>8.6885505043186373E-2</v>
      </c>
      <c r="I63" s="403"/>
      <c r="J63" s="375"/>
      <c r="L63" s="385">
        <v>-2.0750000000000002</v>
      </c>
      <c r="M63" s="401">
        <f t="shared" si="11"/>
        <v>1.3702672885251843E-9</v>
      </c>
      <c r="N63" s="386">
        <f t="shared" si="12"/>
        <v>1.3784136133049296E-4</v>
      </c>
      <c r="O63" s="401">
        <f t="shared" si="13"/>
        <v>9.1977044562085719E-2</v>
      </c>
      <c r="P63" s="386">
        <f t="shared" si="14"/>
        <v>-9.718764086586994E-3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1.7218706729377198E-4</v>
      </c>
      <c r="C64" s="386">
        <f t="shared" si="7"/>
        <v>0.10185030712725496</v>
      </c>
      <c r="D64" s="401">
        <f t="shared" si="8"/>
        <v>0.74861744460826507</v>
      </c>
      <c r="E64" s="386">
        <f t="shared" si="17"/>
        <v>2.1607199859538989E-2</v>
      </c>
      <c r="F64" s="401">
        <f t="shared" si="5"/>
        <v>2.7501535323140074E-2</v>
      </c>
      <c r="G64" s="403">
        <f t="shared" si="9"/>
        <v>0.9186274730204228</v>
      </c>
      <c r="H64" s="403">
        <f t="shared" si="10"/>
        <v>8.1372526979577198E-2</v>
      </c>
      <c r="I64" s="403"/>
      <c r="J64" s="375"/>
      <c r="L64" s="385">
        <v>-2.0499999999999998</v>
      </c>
      <c r="M64" s="401">
        <f t="shared" si="11"/>
        <v>1.9462524925017988E-9</v>
      </c>
      <c r="N64" s="386">
        <f t="shared" si="12"/>
        <v>1.7218706729377198E-4</v>
      </c>
      <c r="O64" s="401">
        <f t="shared" si="13"/>
        <v>0.10185030712725496</v>
      </c>
      <c r="P64" s="386">
        <f t="shared" si="14"/>
        <v>-1.0742474314898881E-2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2.1441427010299163E-4</v>
      </c>
      <c r="C65" s="386">
        <f t="shared" si="7"/>
        <v>0.11246925963133242</v>
      </c>
      <c r="D65" s="401">
        <f t="shared" si="8"/>
        <v>0.75097689306633586</v>
      </c>
      <c r="E65" s="386">
        <f t="shared" si="17"/>
        <v>3.196877978589123E-2</v>
      </c>
      <c r="F65" s="401">
        <f t="shared" si="5"/>
        <v>4.0689702147186618E-2</v>
      </c>
      <c r="G65" s="403">
        <f t="shared" si="9"/>
        <v>0.92194765709079707</v>
      </c>
      <c r="H65" s="403">
        <f t="shared" si="10"/>
        <v>7.8052342909202932E-2</v>
      </c>
      <c r="I65" s="403"/>
      <c r="J65" s="375"/>
      <c r="L65" s="385">
        <v>-2.0249999999999999</v>
      </c>
      <c r="M65" s="401">
        <f t="shared" si="11"/>
        <v>2.7553795911572365E-9</v>
      </c>
      <c r="N65" s="386">
        <f t="shared" si="12"/>
        <v>2.1441427010299163E-4</v>
      </c>
      <c r="O65" s="401">
        <f t="shared" si="13"/>
        <v>0.11246925963133242</v>
      </c>
      <c r="P65" s="386">
        <f t="shared" si="14"/>
        <v>-1.1838214003906274E-2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2.6615885658531901E-4</v>
      </c>
      <c r="C66" s="386">
        <f t="shared" si="7"/>
        <v>0.12385142025129836</v>
      </c>
      <c r="D66" s="401">
        <f t="shared" si="8"/>
        <v>0.75176483400775895</v>
      </c>
      <c r="E66" s="386">
        <f t="shared" si="17"/>
        <v>4.3260956553201391E-2</v>
      </c>
      <c r="F66" s="401">
        <f t="shared" si="5"/>
        <v>5.5062327950627862E-2</v>
      </c>
      <c r="G66" s="403">
        <f t="shared" si="9"/>
        <v>0.92305645550415016</v>
      </c>
      <c r="H66" s="403">
        <f t="shared" si="10"/>
        <v>7.6943544495849836E-2</v>
      </c>
      <c r="I66" s="403">
        <f>F26</f>
        <v>-1.6554257252680022E-2</v>
      </c>
      <c r="J66" s="375">
        <f>1-I66</f>
        <v>1.01655425725268</v>
      </c>
      <c r="L66" s="385">
        <v>-2</v>
      </c>
      <c r="M66" s="401">
        <f t="shared" si="11"/>
        <v>3.8882365105408212E-9</v>
      </c>
      <c r="N66" s="386">
        <f t="shared" si="12"/>
        <v>2.6615885658531901E-4</v>
      </c>
      <c r="O66" s="401">
        <f t="shared" si="13"/>
        <v>0.12385142025129836</v>
      </c>
      <c r="P66" s="386">
        <f t="shared" si="14"/>
        <v>-1.3006224590083706E-2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3.2935495199659659E-4</v>
      </c>
      <c r="C67" s="386">
        <f t="shared" si="7"/>
        <v>0.13601006985578157</v>
      </c>
      <c r="D67" s="401">
        <f t="shared" si="8"/>
        <v>0.75097689306633586</v>
      </c>
      <c r="E67" s="386">
        <f t="shared" si="17"/>
        <v>5.5497272535476358E-2</v>
      </c>
      <c r="F67" s="401">
        <f t="shared" si="5"/>
        <v>7.0636649398998011E-2</v>
      </c>
      <c r="G67" s="403">
        <f t="shared" si="9"/>
        <v>0.92194765709079707</v>
      </c>
      <c r="H67" s="403">
        <f t="shared" si="10"/>
        <v>7.8052342909202932E-2</v>
      </c>
      <c r="I67" s="403">
        <f t="shared" ref="I67:I130" si="18">F27</f>
        <v>-1.8132231036711265E-2</v>
      </c>
      <c r="J67" s="375">
        <f t="shared" ref="J67:J130" si="19">1-I67</f>
        <v>1.0181322310367114</v>
      </c>
      <c r="L67" s="385">
        <v>-1.9749999999999999</v>
      </c>
      <c r="M67" s="401">
        <f t="shared" si="11"/>
        <v>5.4690703632509496E-9</v>
      </c>
      <c r="N67" s="386">
        <f t="shared" si="12"/>
        <v>3.2935495199659659E-4</v>
      </c>
      <c r="O67" s="401">
        <f t="shared" si="13"/>
        <v>0.13601006985578157</v>
      </c>
      <c r="P67" s="386">
        <f t="shared" si="14"/>
        <v>-1.4245995189217786E-2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4.0628008687981776E-4</v>
      </c>
      <c r="C68" s="386">
        <f t="shared" si="7"/>
        <v>0.14895377149636224</v>
      </c>
      <c r="D68" s="401">
        <f t="shared" si="8"/>
        <v>0.74861744460826496</v>
      </c>
      <c r="E68" s="386">
        <f t="shared" si="17"/>
        <v>6.8685577942075748E-2</v>
      </c>
      <c r="F68" s="401">
        <f t="shared" si="5"/>
        <v>8.7422658199292916E-2</v>
      </c>
      <c r="G68" s="403">
        <f t="shared" si="9"/>
        <v>0.91862747302042258</v>
      </c>
      <c r="H68" s="403">
        <f t="shared" si="10"/>
        <v>8.137252697957742E-2</v>
      </c>
      <c r="I68" s="403">
        <f t="shared" si="18"/>
        <v>-1.9799809776816599E-2</v>
      </c>
      <c r="J68" s="375">
        <f t="shared" si="19"/>
        <v>1.0197998097768166</v>
      </c>
      <c r="L68" s="385">
        <v>-1.95</v>
      </c>
      <c r="M68" s="401">
        <f t="shared" si="11"/>
        <v>7.6676908711270642E-9</v>
      </c>
      <c r="N68" s="386">
        <f t="shared" si="12"/>
        <v>4.0628008687981776E-4</v>
      </c>
      <c r="O68" s="401">
        <f t="shared" si="13"/>
        <v>0.14895377149636224</v>
      </c>
      <c r="P68" s="386">
        <f t="shared" si="14"/>
        <v>-1.5556165937708921E-2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4.9960529219883476E-4</v>
      </c>
      <c r="C69" s="386">
        <f t="shared" si="7"/>
        <v>0.1626859151385201</v>
      </c>
      <c r="D69" s="401">
        <f t="shared" si="8"/>
        <v>0.74469958156024019</v>
      </c>
      <c r="E69" s="386">
        <f t="shared" si="17"/>
        <v>8.2827573413611813E-2</v>
      </c>
      <c r="F69" s="401">
        <f t="shared" si="5"/>
        <v>0.1054225189183317</v>
      </c>
      <c r="G69" s="403">
        <f t="shared" si="9"/>
        <v>0.91311449495681363</v>
      </c>
      <c r="H69" s="403">
        <f t="shared" si="10"/>
        <v>8.6885505043186373E-2</v>
      </c>
      <c r="I69" s="403">
        <f t="shared" si="18"/>
        <v>-2.1554056212529749E-2</v>
      </c>
      <c r="J69" s="375">
        <f t="shared" si="19"/>
        <v>1.0215540562125298</v>
      </c>
      <c r="L69" s="385">
        <v>-1.925</v>
      </c>
      <c r="M69" s="401">
        <f t="shared" si="11"/>
        <v>1.071535593588635E-8</v>
      </c>
      <c r="N69" s="386">
        <f t="shared" si="12"/>
        <v>4.9960529219883476E-4</v>
      </c>
      <c r="O69" s="401">
        <f t="shared" si="13"/>
        <v>0.1626859151385201</v>
      </c>
      <c r="P69" s="386">
        <f t="shared" si="14"/>
        <v>-1.6934429110799655E-2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6.1245028094186749E-4</v>
      </c>
      <c r="C70" s="386">
        <f t="shared" si="7"/>
        <v>0.17720429644810171</v>
      </c>
      <c r="D70" s="401">
        <f t="shared" si="8"/>
        <v>0.73924502489752619</v>
      </c>
      <c r="E70" s="386">
        <f t="shared" si="17"/>
        <v>9.7918392594546558E-2</v>
      </c>
      <c r="F70" s="401">
        <f t="shared" si="5"/>
        <v>0.12463003768325746</v>
      </c>
      <c r="G70" s="403">
        <f t="shared" si="9"/>
        <v>0.90543956951916538</v>
      </c>
      <c r="H70" s="403">
        <f t="shared" si="10"/>
        <v>9.4560430480834623E-2</v>
      </c>
      <c r="I70" s="403">
        <f t="shared" si="18"/>
        <v>-2.3390698966015293E-2</v>
      </c>
      <c r="J70" s="375">
        <f t="shared" si="19"/>
        <v>1.0233906989660153</v>
      </c>
      <c r="L70" s="385">
        <v>-1.9</v>
      </c>
      <c r="M70" s="401">
        <f t="shared" si="11"/>
        <v>1.4925888858208225E-8</v>
      </c>
      <c r="N70" s="386">
        <f t="shared" si="12"/>
        <v>6.1245028094186749E-4</v>
      </c>
      <c r="O70" s="401">
        <f t="shared" si="13"/>
        <v>0.17720429644810171</v>
      </c>
      <c r="P70" s="386">
        <f t="shared" si="14"/>
        <v>-1.8377428804411126E-2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7.4844379653127291E-4</v>
      </c>
      <c r="C71" s="386">
        <f t="shared" si="7"/>
        <v>0.19250073830725933</v>
      </c>
      <c r="D71" s="401">
        <f t="shared" si="8"/>
        <v>0.73228397281712243</v>
      </c>
      <c r="E71" s="386">
        <f t="shared" si="17"/>
        <v>0.11394623334513829</v>
      </c>
      <c r="F71" s="401">
        <f t="shared" si="5"/>
        <v>0.14503019278995749</v>
      </c>
      <c r="G71" s="403">
        <f t="shared" si="9"/>
        <v>0.89564558906048231</v>
      </c>
      <c r="H71" s="403">
        <f t="shared" si="10"/>
        <v>0.10435441093951769</v>
      </c>
      <c r="I71" s="403">
        <f t="shared" si="18"/>
        <v>-2.5304004110455885E-2</v>
      </c>
      <c r="J71" s="375">
        <f t="shared" si="19"/>
        <v>1.025304004110456</v>
      </c>
      <c r="L71" s="385">
        <v>-1.875</v>
      </c>
      <c r="M71" s="401">
        <f t="shared" si="11"/>
        <v>2.0723642801812048E-8</v>
      </c>
      <c r="N71" s="386">
        <f t="shared" si="12"/>
        <v>7.4844379653127291E-4</v>
      </c>
      <c r="O71" s="401">
        <f t="shared" si="13"/>
        <v>0.19250073830725933</v>
      </c>
      <c r="P71" s="386">
        <f t="shared" si="14"/>
        <v>-1.9880660029957545E-2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9.1178911167977272E-4</v>
      </c>
      <c r="C72" s="386">
        <f t="shared" si="7"/>
        <v>0.20856076338694368</v>
      </c>
      <c r="D72" s="401">
        <f t="shared" si="8"/>
        <v>0.72385488968297662</v>
      </c>
      <c r="E72" s="386">
        <f t="shared" si="17"/>
        <v>0.13089204591225412</v>
      </c>
      <c r="F72" s="401">
        <f t="shared" si="5"/>
        <v>0.16659873780844145</v>
      </c>
      <c r="G72" s="403">
        <f t="shared" si="9"/>
        <v>0.88378719884341472</v>
      </c>
      <c r="H72" s="403">
        <f t="shared" si="10"/>
        <v>0.11621280115658528</v>
      </c>
      <c r="I72" s="403">
        <f t="shared" si="18"/>
        <v>-2.7286647148179737E-2</v>
      </c>
      <c r="J72" s="375">
        <f t="shared" si="19"/>
        <v>1.0272866471481796</v>
      </c>
      <c r="L72" s="385">
        <v>-1.8499999999999999</v>
      </c>
      <c r="M72" s="401">
        <f t="shared" si="11"/>
        <v>2.8680386898738419E-8</v>
      </c>
      <c r="N72" s="386">
        <f t="shared" si="12"/>
        <v>9.1178911167977272E-4</v>
      </c>
      <c r="O72" s="401">
        <f t="shared" si="13"/>
        <v>0.20856076338694368</v>
      </c>
      <c r="P72" s="386">
        <f t="shared" si="14"/>
        <v>-2.1438368131082269E-2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1.107334544602212E-3</v>
      </c>
      <c r="C73" s="386">
        <f t="shared" si="7"/>
        <v>0.22536332555069738</v>
      </c>
      <c r="D73" s="401">
        <f t="shared" si="8"/>
        <v>0.71400423495692866</v>
      </c>
      <c r="E73" s="386">
        <f t="shared" si="17"/>
        <v>0.14872928582515896</v>
      </c>
      <c r="F73" s="401">
        <f t="shared" si="5"/>
        <v>0.1893018870698443</v>
      </c>
      <c r="G73" s="403">
        <f t="shared" si="9"/>
        <v>0.86993042085403838</v>
      </c>
      <c r="H73" s="403">
        <f t="shared" si="10"/>
        <v>0.13006957914596162</v>
      </c>
      <c r="I73" s="403">
        <f t="shared" si="18"/>
        <v>-2.9329586628743805E-2</v>
      </c>
      <c r="J73" s="375">
        <f t="shared" si="19"/>
        <v>1.0293295866287437</v>
      </c>
      <c r="L73" s="385">
        <v>-1.825</v>
      </c>
      <c r="M73" s="401">
        <f t="shared" si="11"/>
        <v>3.9563768983175152E-8</v>
      </c>
      <c r="N73" s="386">
        <f t="shared" si="12"/>
        <v>1.107334544602212E-3</v>
      </c>
      <c r="O73" s="401">
        <f t="shared" si="13"/>
        <v>0.22536332555069738</v>
      </c>
      <c r="P73" s="386">
        <f t="shared" si="14"/>
        <v>-2.3043449488861906E-2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1.340648721936899E-3</v>
      </c>
      <c r="C74" s="386">
        <f t="shared" si="7"/>
        <v>0.24288060711262194</v>
      </c>
      <c r="D74" s="401">
        <f t="shared" si="8"/>
        <v>0.70278613254117128</v>
      </c>
      <c r="E74" s="386">
        <f t="shared" si="17"/>
        <v>0.16742373852252843</v>
      </c>
      <c r="F74" s="401">
        <f t="shared" si="5"/>
        <v>0.21309609245257022</v>
      </c>
      <c r="G74" s="403">
        <f t="shared" si="9"/>
        <v>0.8541521947731312</v>
      </c>
      <c r="H74" s="403">
        <f t="shared" si="10"/>
        <v>0.1458478052268688</v>
      </c>
      <c r="I74" s="403">
        <f t="shared" si="18"/>
        <v>-3.1421940709813134E-2</v>
      </c>
      <c r="J74" s="375">
        <f t="shared" si="19"/>
        <v>1.0314219407098131</v>
      </c>
      <c r="L74" s="385">
        <v>-1.7999999999999998</v>
      </c>
      <c r="M74" s="401">
        <f t="shared" si="11"/>
        <v>5.4400740134852299E-8</v>
      </c>
      <c r="N74" s="386">
        <f t="shared" si="12"/>
        <v>1.340648721936899E-3</v>
      </c>
      <c r="O74" s="401">
        <f t="shared" si="13"/>
        <v>0.24288060711262194</v>
      </c>
      <c r="P74" s="386">
        <f t="shared" si="14"/>
        <v>-2.4687354539084591E-2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1.6181001590790944E-3</v>
      </c>
      <c r="C75" s="386">
        <f t="shared" si="7"/>
        <v>0.26107788803337606</v>
      </c>
      <c r="D75" s="401">
        <f t="shared" si="8"/>
        <v>0.69026198127090688</v>
      </c>
      <c r="E75" s="386">
        <f t="shared" si="17"/>
        <v>0.18693342176138855</v>
      </c>
      <c r="F75" s="401">
        <f t="shared" si="5"/>
        <v>0.23792791916888187</v>
      </c>
      <c r="G75" s="403">
        <f t="shared" si="9"/>
        <v>0.83653983704387114</v>
      </c>
      <c r="H75" s="403">
        <f t="shared" si="10"/>
        <v>0.16346016295612886</v>
      </c>
      <c r="I75" s="403">
        <f t="shared" si="18"/>
        <v>-3.3550868037652365E-2</v>
      </c>
      <c r="J75" s="375">
        <f t="shared" si="19"/>
        <v>1.0335508680376524</v>
      </c>
      <c r="L75" s="385">
        <v>-1.7749999999999999</v>
      </c>
      <c r="M75" s="401">
        <f t="shared" si="11"/>
        <v>7.4560228602305045E-8</v>
      </c>
      <c r="N75" s="386">
        <f t="shared" si="12"/>
        <v>1.6181001590790944E-3</v>
      </c>
      <c r="O75" s="401">
        <f t="shared" si="13"/>
        <v>0.26107788803337606</v>
      </c>
      <c r="P75" s="386">
        <f t="shared" si="14"/>
        <v>-2.6359994183328416E-2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1.9469405492366643E-3</v>
      </c>
      <c r="C76" s="386">
        <f t="shared" si="7"/>
        <v>0.27991349203073645</v>
      </c>
      <c r="D76" s="401">
        <f t="shared" si="8"/>
        <v>0.6765000077188833</v>
      </c>
      <c r="E76" s="386">
        <f t="shared" si="17"/>
        <v>0.20720857072525323</v>
      </c>
      <c r="F76" s="401">
        <f t="shared" si="5"/>
        <v>0.26373402681061259</v>
      </c>
      <c r="G76" s="403">
        <f t="shared" si="9"/>
        <v>0.81719041954756499</v>
      </c>
      <c r="H76" s="403">
        <f t="shared" si="10"/>
        <v>0.18280958045243501</v>
      </c>
      <c r="I76" s="403">
        <f t="shared" si="18"/>
        <v>-3.570145440149116E-2</v>
      </c>
      <c r="J76" s="375">
        <f t="shared" si="19"/>
        <v>1.0357014544014911</v>
      </c>
      <c r="L76" s="385">
        <v>-1.75</v>
      </c>
      <c r="M76" s="401">
        <f t="shared" si="11"/>
        <v>1.0186048038374196E-7</v>
      </c>
      <c r="N76" s="386">
        <f t="shared" si="12"/>
        <v>1.9469405492366643E-3</v>
      </c>
      <c r="O76" s="401">
        <f t="shared" si="13"/>
        <v>0.27991349203073645</v>
      </c>
      <c r="P76" s="386">
        <f t="shared" si="14"/>
        <v>-2.8049650736414213E-2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2.3353909534882811E-3</v>
      </c>
      <c r="C77" s="386">
        <f t="shared" si="7"/>
        <v>0.29933881333035983</v>
      </c>
      <c r="D77" s="401">
        <f t="shared" si="8"/>
        <v>0.66157476300912721</v>
      </c>
      <c r="E77" s="386">
        <f t="shared" si="17"/>
        <v>0.22819170946176481</v>
      </c>
      <c r="F77" s="401">
        <f t="shared" si="5"/>
        <v>0.29044126027463602</v>
      </c>
      <c r="G77" s="403">
        <f t="shared" si="9"/>
        <v>0.7962100701284609</v>
      </c>
      <c r="H77" s="403">
        <f t="shared" si="10"/>
        <v>0.2037899298715391</v>
      </c>
      <c r="I77" s="403">
        <f t="shared" si="18"/>
        <v>-3.7856606698921394E-2</v>
      </c>
      <c r="J77" s="375">
        <f t="shared" si="19"/>
        <v>1.0378566066989214</v>
      </c>
      <c r="L77" s="385">
        <v>-1.7249999999999999</v>
      </c>
      <c r="M77" s="401">
        <f t="shared" si="11"/>
        <v>1.3870786597092177E-7</v>
      </c>
      <c r="N77" s="386">
        <f t="shared" si="12"/>
        <v>2.3353909534882811E-3</v>
      </c>
      <c r="O77" s="401">
        <f t="shared" si="13"/>
        <v>0.29933881333035983</v>
      </c>
      <c r="P77" s="386">
        <f t="shared" si="14"/>
        <v>-2.9742894617934473E-2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2.792729867397703E-3</v>
      </c>
      <c r="C78" s="386">
        <f t="shared" si="7"/>
        <v>0.31929842641803269</v>
      </c>
      <c r="D78" s="401">
        <f t="shared" si="8"/>
        <v>0.64556656598086715</v>
      </c>
      <c r="E78" s="386">
        <f t="shared" si="17"/>
        <v>0.24981781087003924</v>
      </c>
      <c r="F78" s="401">
        <f t="shared" si="5"/>
        <v>0.31796685339395458</v>
      </c>
      <c r="G78" s="403">
        <f t="shared" si="9"/>
        <v>0.77371319808860428</v>
      </c>
      <c r="H78" s="403">
        <f t="shared" si="10"/>
        <v>0.22628680191139572</v>
      </c>
      <c r="I78" s="403">
        <f t="shared" si="18"/>
        <v>-3.9996955839469384E-2</v>
      </c>
      <c r="J78" s="375">
        <f t="shared" si="19"/>
        <v>1.0399969558394693</v>
      </c>
      <c r="L78" s="385">
        <v>-1.7</v>
      </c>
      <c r="M78" s="401">
        <f t="shared" si="11"/>
        <v>1.8827565972934224E-7</v>
      </c>
      <c r="N78" s="386">
        <f t="shared" si="12"/>
        <v>2.792729867397703E-3</v>
      </c>
      <c r="O78" s="401">
        <f t="shared" si="13"/>
        <v>0.31929842641803269</v>
      </c>
      <c r="P78" s="386">
        <f t="shared" si="14"/>
        <v>-3.1424508066260744E-2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3.3293819082125253E-3</v>
      </c>
      <c r="C79" s="386">
        <f t="shared" si="7"/>
        <v>0.33973027971133374</v>
      </c>
      <c r="D79" s="401">
        <f t="shared" si="8"/>
        <v>0.62856089578366059</v>
      </c>
      <c r="E79" s="386">
        <f t="shared" si="17"/>
        <v>0.27201454596006092</v>
      </c>
      <c r="F79" s="401">
        <f t="shared" si="5"/>
        <v>0.34621874619380388</v>
      </c>
      <c r="G79" s="403">
        <f t="shared" si="9"/>
        <v>0.74982164878775781</v>
      </c>
      <c r="H79" s="403">
        <f t="shared" si="10"/>
        <v>0.25017835121224219</v>
      </c>
      <c r="I79" s="403">
        <f t="shared" si="18"/>
        <v>-4.2100770311583186E-2</v>
      </c>
      <c r="J79" s="375">
        <f t="shared" si="19"/>
        <v>1.0421007703115832</v>
      </c>
      <c r="L79" s="385">
        <v>-1.6749999999999998</v>
      </c>
      <c r="M79" s="401">
        <f t="shared" si="11"/>
        <v>2.5473337139647612E-7</v>
      </c>
      <c r="N79" s="386">
        <f t="shared" si="12"/>
        <v>3.3293819082125253E-3</v>
      </c>
      <c r="O79" s="401">
        <f t="shared" si="13"/>
        <v>0.33973027971133374</v>
      </c>
      <c r="P79" s="386">
        <f t="shared" si="14"/>
        <v>-3.3077417230503128E-2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3.9570056242458906E-3</v>
      </c>
      <c r="C80" s="386">
        <f t="shared" si="7"/>
        <v>0.36056597258402856</v>
      </c>
      <c r="D80" s="401">
        <f t="shared" si="8"/>
        <v>0.61064773780271508</v>
      </c>
      <c r="E80" s="386">
        <f t="shared" si="17"/>
        <v>0.29470262156019189</v>
      </c>
      <c r="F80" s="401">
        <f t="shared" si="5"/>
        <v>0.37509601472407178</v>
      </c>
      <c r="G80" s="403">
        <f t="shared" si="9"/>
        <v>0.72466379260613456</v>
      </c>
      <c r="H80" s="403">
        <f t="shared" si="10"/>
        <v>0.27533620739386544</v>
      </c>
      <c r="I80" s="403">
        <f t="shared" si="18"/>
        <v>-4.4143882244686683E-2</v>
      </c>
      <c r="J80" s="375">
        <f t="shared" si="19"/>
        <v>1.0441438822446867</v>
      </c>
      <c r="L80" s="385">
        <v>-1.65</v>
      </c>
      <c r="M80" s="401">
        <f t="shared" si="11"/>
        <v>3.4353972921952192E-7</v>
      </c>
      <c r="N80" s="386">
        <f t="shared" si="12"/>
        <v>3.9570056242458906E-3</v>
      </c>
      <c r="O80" s="401">
        <f t="shared" si="13"/>
        <v>0.36056597258402856</v>
      </c>
      <c r="P80" s="386">
        <f t="shared" si="14"/>
        <v>-3.4682634079499591E-2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4.6885786796594386E-3</v>
      </c>
      <c r="C81" s="386">
        <f t="shared" si="7"/>
        <v>0.38173111369042312</v>
      </c>
      <c r="D81" s="401">
        <f t="shared" si="8"/>
        <v>0.59192088768492757</v>
      </c>
      <c r="E81" s="386">
        <f t="shared" si="17"/>
        <v>0.31779620409598652</v>
      </c>
      <c r="F81" s="401">
        <f t="shared" si="5"/>
        <v>0.40448941044284298</v>
      </c>
      <c r="G81" s="403">
        <f t="shared" si="9"/>
        <v>0.69837355472530627</v>
      </c>
      <c r="H81" s="403">
        <f t="shared" si="10"/>
        <v>0.30162644527469373</v>
      </c>
      <c r="I81" s="403">
        <f t="shared" si="18"/>
        <v>-4.6099627911802339E-2</v>
      </c>
      <c r="J81" s="375">
        <f t="shared" si="19"/>
        <v>1.0460996279118024</v>
      </c>
      <c r="L81" s="385">
        <v>-1.625</v>
      </c>
      <c r="M81" s="401">
        <f t="shared" si="11"/>
        <v>4.618154537117114E-7</v>
      </c>
      <c r="N81" s="386">
        <f t="shared" si="12"/>
        <v>4.6885786796594386E-3</v>
      </c>
      <c r="O81" s="401">
        <f t="shared" si="13"/>
        <v>0.38173111369042312</v>
      </c>
      <c r="P81" s="386">
        <f t="shared" si="14"/>
        <v>-3.6219209656363438E-2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5.538478419569226E-3</v>
      </c>
      <c r="C82" s="386">
        <f t="shared" si="7"/>
        <v>0.40314575708960099</v>
      </c>
      <c r="D82" s="401">
        <f t="shared" si="8"/>
        <v>0.57247721913198635</v>
      </c>
      <c r="E82" s="386">
        <f t="shared" si="17"/>
        <v>0.34120342554680821</v>
      </c>
      <c r="F82" s="401">
        <f t="shared" si="5"/>
        <v>0.43428200419543622</v>
      </c>
      <c r="G82" s="403">
        <f t="shared" si="9"/>
        <v>0.67108939341457741</v>
      </c>
      <c r="H82" s="403">
        <f t="shared" si="10"/>
        <v>0.32891060658542259</v>
      </c>
      <c r="I82" s="403">
        <f t="shared" si="18"/>
        <v>-4.7938804737365594E-2</v>
      </c>
      <c r="J82" s="375">
        <f t="shared" si="19"/>
        <v>1.0479388047373657</v>
      </c>
      <c r="L82" s="385">
        <v>-1.5999999999999999</v>
      </c>
      <c r="M82" s="401">
        <f t="shared" si="11"/>
        <v>6.1881559976217915E-7</v>
      </c>
      <c r="N82" s="386">
        <f t="shared" si="12"/>
        <v>5.538478419569226E-3</v>
      </c>
      <c r="O82" s="401">
        <f t="shared" si="13"/>
        <v>0.40314575708960099</v>
      </c>
      <c r="P82" s="386">
        <f t="shared" si="14"/>
        <v>-3.7664200300705435E-2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6.5225555792332024E-3</v>
      </c>
      <c r="C83" s="386">
        <f t="shared" si="7"/>
        <v>0.4247249113003968</v>
      </c>
      <c r="D83" s="401">
        <f t="shared" si="8"/>
        <v>0.55241592201398526</v>
      </c>
      <c r="E83" s="386">
        <f t="shared" si="17"/>
        <v>0.36482696624845484</v>
      </c>
      <c r="F83" s="401">
        <f t="shared" si="5"/>
        <v>0.46434992800265523</v>
      </c>
      <c r="G83" s="403">
        <f t="shared" si="9"/>
        <v>0.64295323573080465</v>
      </c>
      <c r="H83" s="403">
        <f t="shared" si="10"/>
        <v>0.35704676426919535</v>
      </c>
      <c r="I83" s="403">
        <f t="shared" si="18"/>
        <v>-4.9629646995657306E-2</v>
      </c>
      <c r="J83" s="375">
        <f t="shared" si="19"/>
        <v>1.0496296469956574</v>
      </c>
      <c r="L83" s="385">
        <v>-1.575</v>
      </c>
      <c r="M83" s="401">
        <f t="shared" si="11"/>
        <v>8.2652558558438116E-7</v>
      </c>
      <c r="N83" s="386">
        <f t="shared" si="12"/>
        <v>6.5225555792332024E-3</v>
      </c>
      <c r="O83" s="401">
        <f t="shared" si="13"/>
        <v>0.4247249113003968</v>
      </c>
      <c r="P83" s="386">
        <f t="shared" si="14"/>
        <v>-3.8992648555560581E-2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7.6581986750862141E-3</v>
      </c>
      <c r="C84" s="386">
        <f t="shared" si="7"/>
        <v>0.44637911516409601</v>
      </c>
      <c r="D84" s="401">
        <f t="shared" si="8"/>
        <v>0.53183771820031933</v>
      </c>
      <c r="E84" s="386">
        <f t="shared" si="17"/>
        <v>0.38856470788997749</v>
      </c>
      <c r="F84" s="401">
        <f t="shared" si="5"/>
        <v>0.4945632061918559</v>
      </c>
      <c r="G84" s="403">
        <f t="shared" si="9"/>
        <v>0.61410938070070598</v>
      </c>
      <c r="H84" s="403">
        <f t="shared" si="10"/>
        <v>0.38589061929929402</v>
      </c>
      <c r="I84" s="403">
        <f t="shared" si="18"/>
        <v>-5.1137822502599989E-2</v>
      </c>
      <c r="J84" s="375">
        <f t="shared" si="19"/>
        <v>1.0511378225026</v>
      </c>
      <c r="L84" s="385">
        <v>-1.5499999999999998</v>
      </c>
      <c r="M84" s="401">
        <f t="shared" si="11"/>
        <v>1.1004101616030049E-6</v>
      </c>
      <c r="N84" s="386">
        <f t="shared" si="12"/>
        <v>7.6581986750862141E-3</v>
      </c>
      <c r="O84" s="401">
        <f t="shared" si="13"/>
        <v>0.44637911516409601</v>
      </c>
      <c r="P84" s="386">
        <f t="shared" si="14"/>
        <v>-4.0177580568223646E-2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8.9643864134230089E-3</v>
      </c>
      <c r="C85" s="386">
        <f t="shared" si="7"/>
        <v>0.46801507328639708</v>
      </c>
      <c r="D85" s="401">
        <f t="shared" si="8"/>
        <v>0.51084406326848641</v>
      </c>
      <c r="E85" s="386">
        <f t="shared" si="17"/>
        <v>0.41231044888721274</v>
      </c>
      <c r="F85" s="401">
        <f t="shared" si="5"/>
        <v>0.52478666592078038</v>
      </c>
      <c r="G85" s="403">
        <f t="shared" si="9"/>
        <v>0.58470338110702547</v>
      </c>
      <c r="H85" s="403">
        <f t="shared" si="10"/>
        <v>0.41529661889297453</v>
      </c>
      <c r="I85" s="403">
        <f t="shared" si="18"/>
        <v>-5.242645271076788E-2</v>
      </c>
      <c r="J85" s="375">
        <f t="shared" si="19"/>
        <v>1.0524264527107678</v>
      </c>
      <c r="L85" s="385">
        <v>-1.5249999999999999</v>
      </c>
      <c r="M85" s="401">
        <f t="shared" si="11"/>
        <v>1.4603506097166097E-6</v>
      </c>
      <c r="N85" s="386">
        <f t="shared" si="12"/>
        <v>8.9643864134230089E-3</v>
      </c>
      <c r="O85" s="401">
        <f t="shared" si="13"/>
        <v>0.46801507328639708</v>
      </c>
      <c r="P85" s="386">
        <f t="shared" si="14"/>
        <v>-4.1190021878345501E-2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1.0461725284115098E-2</v>
      </c>
      <c r="C86" s="386">
        <f t="shared" si="7"/>
        <v>0.48953634290123305</v>
      </c>
      <c r="D86" s="401">
        <f t="shared" si="8"/>
        <v>0.48953634290123305</v>
      </c>
      <c r="E86" s="386">
        <f t="shared" si="17"/>
        <v>0.43595467333501797</v>
      </c>
      <c r="F86" s="401">
        <f t="shared" si="5"/>
        <v>0.55488091589609589</v>
      </c>
      <c r="G86" s="403">
        <f t="shared" si="9"/>
        <v>0.55488091589609589</v>
      </c>
      <c r="H86" s="403">
        <f t="shared" si="10"/>
        <v>0.44511908410390411</v>
      </c>
      <c r="I86" s="403">
        <f t="shared" si="18"/>
        <v>-5.3456158706072635E-2</v>
      </c>
      <c r="J86" s="375">
        <f t="shared" si="19"/>
        <v>1.0534561587060727</v>
      </c>
      <c r="L86" s="385">
        <v>-1.5</v>
      </c>
      <c r="M86" s="401">
        <f t="shared" si="11"/>
        <v>1.9318125158984678E-6</v>
      </c>
      <c r="N86" s="386">
        <f t="shared" si="12"/>
        <v>1.0461725284115098E-2</v>
      </c>
      <c r="O86" s="401">
        <f t="shared" si="13"/>
        <v>0.48953634290123305</v>
      </c>
      <c r="P86" s="386">
        <f t="shared" si="14"/>
        <v>-4.1999033556264248E-2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1.2172469381826978E-2</v>
      </c>
      <c r="C87" s="386">
        <f t="shared" si="7"/>
        <v>0.51084406326848664</v>
      </c>
      <c r="D87" s="401">
        <f t="shared" si="8"/>
        <v>0.46801507328639691</v>
      </c>
      <c r="E87" s="386">
        <f t="shared" si="17"/>
        <v>0.45938536396902496</v>
      </c>
      <c r="F87" s="401">
        <f t="shared" si="5"/>
        <v>0.5847033811070258</v>
      </c>
      <c r="G87" s="403">
        <f t="shared" si="9"/>
        <v>0.52478666592077994</v>
      </c>
      <c r="H87" s="403">
        <f t="shared" si="10"/>
        <v>0.47521333407922006</v>
      </c>
      <c r="I87" s="403">
        <f t="shared" si="18"/>
        <v>-5.4185135665055027E-2</v>
      </c>
      <c r="J87" s="375">
        <f t="shared" si="19"/>
        <v>1.0541851356650551</v>
      </c>
      <c r="L87" s="385">
        <v>-1.4749999999999999</v>
      </c>
      <c r="M87" s="401">
        <f t="shared" si="11"/>
        <v>2.5472946319493595E-6</v>
      </c>
      <c r="N87" s="386">
        <f t="shared" si="12"/>
        <v>1.2172469381826978E-2</v>
      </c>
      <c r="O87" s="401">
        <f t="shared" si="13"/>
        <v>0.51084406326848664</v>
      </c>
      <c r="P87" s="386">
        <f t="shared" si="14"/>
        <v>-4.2571770702051127E-2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1.4120519425852351E-2</v>
      </c>
      <c r="C88" s="386">
        <f t="shared" si="7"/>
        <v>0.53183771820031944</v>
      </c>
      <c r="D88" s="401">
        <f t="shared" si="8"/>
        <v>0.44637911516409579</v>
      </c>
      <c r="E88" s="386">
        <f t="shared" si="17"/>
        <v>0.48248884902265965</v>
      </c>
      <c r="F88" s="401">
        <f t="shared" si="5"/>
        <v>0.61410938070070609</v>
      </c>
      <c r="G88" s="403">
        <f t="shared" si="9"/>
        <v>0.49456320619185545</v>
      </c>
      <c r="H88" s="403">
        <f t="shared" si="10"/>
        <v>0.50543679380814455</v>
      </c>
      <c r="I88" s="403">
        <f t="shared" si="18"/>
        <v>-5.4569258353241043E-2</v>
      </c>
      <c r="J88" s="375">
        <f t="shared" si="19"/>
        <v>1.0545692583532411</v>
      </c>
      <c r="L88" s="385">
        <v>-1.45</v>
      </c>
      <c r="M88" s="401">
        <f t="shared" si="11"/>
        <v>3.3481187474704299E-6</v>
      </c>
      <c r="N88" s="386">
        <f t="shared" si="12"/>
        <v>1.4120519425852351E-2</v>
      </c>
      <c r="O88" s="401">
        <f t="shared" si="13"/>
        <v>0.53183771820031944</v>
      </c>
      <c r="P88" s="386">
        <f t="shared" si="14"/>
        <v>-4.2873565332667056E-2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1.6331397941796388E-2</v>
      </c>
      <c r="C89" s="386">
        <f t="shared" si="7"/>
        <v>0.55241592201398548</v>
      </c>
      <c r="D89" s="401">
        <f t="shared" si="8"/>
        <v>0.42472491130039658</v>
      </c>
      <c r="E89" s="386">
        <f t="shared" si="17"/>
        <v>0.50515067255476354</v>
      </c>
      <c r="F89" s="401">
        <f t="shared" si="5"/>
        <v>0.64295323573080532</v>
      </c>
      <c r="G89" s="403">
        <f t="shared" si="9"/>
        <v>0.4643499280026549</v>
      </c>
      <c r="H89" s="403">
        <f t="shared" si="10"/>
        <v>0.53565007199734516</v>
      </c>
      <c r="I89" s="403">
        <f t="shared" si="18"/>
        <v>-5.4562220216043573E-2</v>
      </c>
      <c r="J89" s="375">
        <f t="shared" si="19"/>
        <v>1.0545622202160436</v>
      </c>
      <c r="L89" s="385">
        <v>-1.4249999999999998</v>
      </c>
      <c r="M89" s="401">
        <f t="shared" si="11"/>
        <v>4.3866312264828622E-6</v>
      </c>
      <c r="N89" s="386">
        <f t="shared" si="12"/>
        <v>1.6331397941796388E-2</v>
      </c>
      <c r="O89" s="401">
        <f t="shared" si="13"/>
        <v>0.55241592201398548</v>
      </c>
      <c r="P89" s="386">
        <f t="shared" si="14"/>
        <v>-4.2868035661858581E-2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1.8832197633187331E-2</v>
      </c>
      <c r="C90" s="386">
        <f t="shared" si="7"/>
        <v>0.57247721913198646</v>
      </c>
      <c r="D90" s="401">
        <f t="shared" si="8"/>
        <v>0.40314575708960076</v>
      </c>
      <c r="E90" s="386">
        <f t="shared" ref="E90:E121" si="20">C90+$B$13*B90+$B$13*D90</f>
        <v>0.52725647774743756</v>
      </c>
      <c r="F90" s="401">
        <f t="shared" ref="F90:F153" si="21">$B$14*E90</f>
        <v>0.67108939341457785</v>
      </c>
      <c r="G90" s="403">
        <f t="shared" si="9"/>
        <v>0.43428200419543594</v>
      </c>
      <c r="H90" s="403">
        <f t="shared" si="10"/>
        <v>0.56571799580456406</v>
      </c>
      <c r="I90" s="403">
        <f t="shared" si="18"/>
        <v>-5.4115708522294796E-2</v>
      </c>
      <c r="J90" s="375">
        <f t="shared" si="19"/>
        <v>1.0541157085222947</v>
      </c>
      <c r="L90" s="385">
        <v>-1.4</v>
      </c>
      <c r="M90" s="401">
        <f t="shared" si="11"/>
        <v>5.7288990088499858E-6</v>
      </c>
      <c r="N90" s="386">
        <f t="shared" si="12"/>
        <v>1.8832197633187331E-2</v>
      </c>
      <c r="O90" s="401">
        <f t="shared" si="13"/>
        <v>0.57247721913198646</v>
      </c>
      <c r="P90" s="386">
        <f t="shared" si="14"/>
        <v>-4.2517223705613602E-2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2.1651500117002453E-2</v>
      </c>
      <c r="C91" s="386">
        <f t="shared" ref="C91:C154" si="23">0.5*SIGN(2*A91+$B$6)*ERF((2.563*(ABS(2*A91+$B$6)))/(2*SQRT(2)*$B$7))-0.5*SIGN(2*A91-$B$6)*ERF((2.563*(ABS(2*A91-$B$6)))/(2*SQRT(2)*$B$7))</f>
        <v>0.59192088768492757</v>
      </c>
      <c r="D91" s="401">
        <f t="shared" ref="D91:D154" si="24">0.5*SIGN(2*(A91+$B$6)+$B$6)*ERF((2.563*(ABS(2*(A91+$B$6)+$B$6)))/(2*SQRT(2)*$B$7))-0.5*SIGN(2*(A91+$B$6)-$B$6)*ERF((2.563*(ABS(2*(A91+$B$6)-$B$6)))/(2*SQRT(2)*$B$7))</f>
        <v>0.38173111369042312</v>
      </c>
      <c r="E91" s="386">
        <f t="shared" si="20"/>
        <v>0.54869289282440858</v>
      </c>
      <c r="F91" s="401">
        <f t="shared" si="21"/>
        <v>0.69837355472530627</v>
      </c>
      <c r="G91" s="403">
        <f t="shared" ref="G91:G146" si="25">F131</f>
        <v>0.40448941044284298</v>
      </c>
      <c r="H91" s="403">
        <f t="shared" ref="H91:H146" si="26">1-G91</f>
        <v>0.59551058955715708</v>
      </c>
      <c r="I91" s="403">
        <f t="shared" si="18"/>
        <v>-5.3179617854992721E-2</v>
      </c>
      <c r="J91" s="375">
        <f t="shared" si="19"/>
        <v>1.0531796178549928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7.4579964995380443E-6</v>
      </c>
      <c r="N91" s="386">
        <f t="shared" ref="N91:N154" si="28">0.5*SIGN(2*L91+$B$6)*ERF((2.563*(ABS(2*L91+$B$6)))/(2*SQRT(2)*$B$7))-0.5*SIGN(2*L91-$B$6)*ERF((2.563*(ABS(2*L91-$B$6)))/(2*SQRT(2)*$B$7))</f>
        <v>2.1651500117002453E-2</v>
      </c>
      <c r="O91" s="401">
        <f t="shared" ref="O91:O154" si="29">0.5*SIGN(2*(L91+$B$6)+$B$6)*ERF((2.563*(ABS(2*(L91+$B$6)+$B$6)))/(2*SQRT(2)*$B$7))-0.5*SIGN(2*(L91+$B$6)-$B$6)*ERF((2.563*(ABS(2*(L91+$B$6)-$B$6)))/(2*SQRT(2)*$B$7))</f>
        <v>0.59192088768492757</v>
      </c>
      <c r="P91" s="386">
        <f t="shared" ref="P91:P154" si="30">N91+$B$13*M91+$B$13*O91</f>
        <v>-4.1781763015968885E-2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2.4819262430928579E-2</v>
      </c>
      <c r="C92" s="386">
        <f t="shared" si="23"/>
        <v>0.61064773780271531</v>
      </c>
      <c r="D92" s="401">
        <f t="shared" si="24"/>
        <v>0.36056597258402845</v>
      </c>
      <c r="E92" s="386">
        <f t="shared" si="20"/>
        <v>0.56934840960088162</v>
      </c>
      <c r="F92" s="401">
        <f t="shared" si="21"/>
        <v>0.72466379260613489</v>
      </c>
      <c r="G92" s="403">
        <f t="shared" si="25"/>
        <v>0.37509601472407128</v>
      </c>
      <c r="H92" s="403">
        <f t="shared" si="26"/>
        <v>0.62490398527592872</v>
      </c>
      <c r="I92" s="403">
        <f t="shared" si="18"/>
        <v>-5.1702303993335252E-2</v>
      </c>
      <c r="J92" s="375">
        <f t="shared" si="19"/>
        <v>1.0517023039933353</v>
      </c>
      <c r="L92" s="385">
        <v>-1.3499999999999999</v>
      </c>
      <c r="M92" s="401">
        <f t="shared" si="27"/>
        <v>9.6779948899894386E-6</v>
      </c>
      <c r="N92" s="386">
        <f t="shared" si="28"/>
        <v>2.4819262430928579E-2</v>
      </c>
      <c r="O92" s="401">
        <f t="shared" si="29"/>
        <v>0.61064773780271531</v>
      </c>
      <c r="P92" s="386">
        <f t="shared" si="30"/>
        <v>-4.0621078149141066E-2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2.8366669046948845E-2</v>
      </c>
      <c r="C93" s="386">
        <f t="shared" si="23"/>
        <v>0.62856089578366081</v>
      </c>
      <c r="D93" s="401">
        <f t="shared" si="24"/>
        <v>0.33973027971133363</v>
      </c>
      <c r="E93" s="386">
        <f t="shared" si="20"/>
        <v>0.58911424522302913</v>
      </c>
      <c r="F93" s="401">
        <f t="shared" si="21"/>
        <v>0.74982164878775803</v>
      </c>
      <c r="G93" s="403">
        <f t="shared" si="25"/>
        <v>0.34621874619380338</v>
      </c>
      <c r="H93" s="403">
        <f t="shared" si="26"/>
        <v>0.65378125380619667</v>
      </c>
      <c r="I93" s="403">
        <f t="shared" si="18"/>
        <v>-4.9630879885201887E-2</v>
      </c>
      <c r="J93" s="375">
        <f t="shared" si="19"/>
        <v>1.0496308798852019</v>
      </c>
      <c r="L93" s="385">
        <v>-1.325</v>
      </c>
      <c r="M93" s="401">
        <f t="shared" si="27"/>
        <v>1.2518782074810719E-5</v>
      </c>
      <c r="N93" s="386">
        <f t="shared" si="28"/>
        <v>2.8366669046948845E-2</v>
      </c>
      <c r="O93" s="401">
        <f t="shared" si="29"/>
        <v>0.62856089578366081</v>
      </c>
      <c r="P93" s="386">
        <f t="shared" si="30"/>
        <v>-3.8993617202964501E-2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3.232594754829865E-2</v>
      </c>
      <c r="C94" s="386">
        <f t="shared" si="23"/>
        <v>0.64556656598086726</v>
      </c>
      <c r="D94" s="401">
        <f t="shared" si="24"/>
        <v>0.31929842641803252</v>
      </c>
      <c r="E94" s="386">
        <f t="shared" si="20"/>
        <v>0.6078851783593715</v>
      </c>
      <c r="F94" s="401">
        <f t="shared" si="21"/>
        <v>0.77371319808860461</v>
      </c>
      <c r="G94" s="403">
        <f t="shared" si="25"/>
        <v>0.31796685339395442</v>
      </c>
      <c r="H94" s="403">
        <f t="shared" si="26"/>
        <v>0.68203314660604564</v>
      </c>
      <c r="I94" s="403">
        <f t="shared" si="18"/>
        <v>-4.6911554962641537E-2</v>
      </c>
      <c r="J94" s="375">
        <f t="shared" si="19"/>
        <v>1.0469115549626415</v>
      </c>
      <c r="L94" s="385">
        <v>-1.2999999999999998</v>
      </c>
      <c r="M94" s="401">
        <f t="shared" si="27"/>
        <v>1.6141859362106548E-5</v>
      </c>
      <c r="N94" s="386">
        <f t="shared" si="28"/>
        <v>3.232594754829865E-2</v>
      </c>
      <c r="O94" s="401">
        <f t="shared" si="29"/>
        <v>0.64556656598086726</v>
      </c>
      <c r="P94" s="386">
        <f t="shared" si="30"/>
        <v>-3.685711840773731E-2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3.6730146645025219E-2</v>
      </c>
      <c r="C95" s="386">
        <f t="shared" si="23"/>
        <v>0.66157476300912732</v>
      </c>
      <c r="D95" s="401">
        <f t="shared" si="24"/>
        <v>0.29933881333035961</v>
      </c>
      <c r="E95" s="386">
        <f t="shared" si="20"/>
        <v>0.62556035193306814</v>
      </c>
      <c r="F95" s="401">
        <f t="shared" si="21"/>
        <v>0.7962100701284609</v>
      </c>
      <c r="G95" s="403">
        <f t="shared" si="25"/>
        <v>0.29044126027463574</v>
      </c>
      <c r="H95" s="403">
        <f t="shared" si="26"/>
        <v>0.70955873972536421</v>
      </c>
      <c r="I95" s="403">
        <f t="shared" si="18"/>
        <v>-4.3490018500199033E-2</v>
      </c>
      <c r="J95" s="375">
        <f t="shared" si="19"/>
        <v>1.043490018500199</v>
      </c>
      <c r="L95" s="385">
        <v>-1.2749999999999999</v>
      </c>
      <c r="M95" s="401">
        <f t="shared" si="27"/>
        <v>2.0747280504995746E-5</v>
      </c>
      <c r="N95" s="386">
        <f t="shared" si="28"/>
        <v>3.6730146645025219E-2</v>
      </c>
      <c r="O95" s="401">
        <f t="shared" si="29"/>
        <v>0.66157476300912732</v>
      </c>
      <c r="P95" s="386">
        <f t="shared" si="30"/>
        <v>-3.4168911320313723E-2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4.1612875814389771E-2</v>
      </c>
      <c r="C96" s="386">
        <f t="shared" si="23"/>
        <v>0.6765000077188833</v>
      </c>
      <c r="D96" s="401">
        <f t="shared" si="24"/>
        <v>0.27991349203073645</v>
      </c>
      <c r="E96" s="386">
        <f t="shared" si="20"/>
        <v>0.64204403539637322</v>
      </c>
      <c r="F96" s="401">
        <f t="shared" si="21"/>
        <v>0.81719041954756499</v>
      </c>
      <c r="G96" s="403">
        <f t="shared" si="25"/>
        <v>0.26373402681061259</v>
      </c>
      <c r="H96" s="403">
        <f t="shared" si="26"/>
        <v>0.73626597318938747</v>
      </c>
      <c r="I96" s="403">
        <f t="shared" si="18"/>
        <v>-3.9311867056035447E-2</v>
      </c>
      <c r="J96" s="375">
        <f t="shared" si="19"/>
        <v>1.0393118670560355</v>
      </c>
      <c r="L96" s="385">
        <v>-1.25</v>
      </c>
      <c r="M96" s="401">
        <f t="shared" si="27"/>
        <v>2.6581918973977992E-5</v>
      </c>
      <c r="N96" s="386">
        <f t="shared" si="28"/>
        <v>4.1612875814389771E-2</v>
      </c>
      <c r="O96" s="401">
        <f t="shared" si="29"/>
        <v>0.6765000077188833</v>
      </c>
      <c r="P96" s="386">
        <f t="shared" si="30"/>
        <v>-3.0886252652835511E-2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4.7008006549974002E-2</v>
      </c>
      <c r="C97" s="386">
        <f t="shared" si="23"/>
        <v>0.69026198127090688</v>
      </c>
      <c r="D97" s="401">
        <f t="shared" si="24"/>
        <v>0.26107788803337595</v>
      </c>
      <c r="E97" s="386">
        <f t="shared" si="20"/>
        <v>0.65724634050755615</v>
      </c>
      <c r="F97" s="401">
        <f t="shared" si="21"/>
        <v>0.83653983704387125</v>
      </c>
      <c r="G97" s="403">
        <f t="shared" si="25"/>
        <v>0.23792791916888165</v>
      </c>
      <c r="H97" s="403">
        <f t="shared" si="26"/>
        <v>0.76207208083111833</v>
      </c>
      <c r="I97" s="403">
        <f t="shared" si="18"/>
        <v>-3.4323075271753628E-2</v>
      </c>
      <c r="J97" s="375">
        <f t="shared" si="19"/>
        <v>1.0343230752717536</v>
      </c>
      <c r="L97" s="385">
        <v>-1.2249999999999999</v>
      </c>
      <c r="M97" s="401">
        <f t="shared" si="27"/>
        <v>3.3949270544952892E-5</v>
      </c>
      <c r="N97" s="386">
        <f t="shared" si="28"/>
        <v>4.7008006549974002E-2</v>
      </c>
      <c r="O97" s="401">
        <f t="shared" si="29"/>
        <v>0.69026198127090688</v>
      </c>
      <c r="P97" s="386">
        <f t="shared" si="30"/>
        <v>-2.6966696167205137E-2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5.2949335978011769E-2</v>
      </c>
      <c r="C98" s="386">
        <f t="shared" si="23"/>
        <v>0.70278613254117128</v>
      </c>
      <c r="D98" s="401">
        <f t="shared" si="24"/>
        <v>0.24288060711262177</v>
      </c>
      <c r="E98" s="386">
        <f t="shared" si="20"/>
        <v>0.67108388553849174</v>
      </c>
      <c r="F98" s="401">
        <f t="shared" si="21"/>
        <v>0.8541521947731312</v>
      </c>
      <c r="G98" s="403">
        <f t="shared" si="25"/>
        <v>0.21309609245256977</v>
      </c>
      <c r="H98" s="403">
        <f t="shared" si="26"/>
        <v>0.78690390754743023</v>
      </c>
      <c r="I98" s="403">
        <f t="shared" si="18"/>
        <v>-2.8470508445971217E-2</v>
      </c>
      <c r="J98" s="375">
        <f t="shared" si="19"/>
        <v>1.0284705084459713</v>
      </c>
      <c r="L98" s="385">
        <v>-1.2</v>
      </c>
      <c r="M98" s="401">
        <f t="shared" si="27"/>
        <v>4.3221019748795886E-5</v>
      </c>
      <c r="N98" s="386">
        <f t="shared" si="28"/>
        <v>5.2949335978011769E-2</v>
      </c>
      <c r="O98" s="401">
        <f t="shared" si="29"/>
        <v>0.70278613254117128</v>
      </c>
      <c r="P98" s="386">
        <f t="shared" si="30"/>
        <v>-2.2368495390044069E-2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5.9470214438102964E-2</v>
      </c>
      <c r="C99" s="386">
        <f t="shared" si="23"/>
        <v>0.71400423495692866</v>
      </c>
      <c r="D99" s="401">
        <f t="shared" si="24"/>
        <v>0.22536332555069727</v>
      </c>
      <c r="E99" s="386">
        <f t="shared" si="20"/>
        <v>0.68348040378204977</v>
      </c>
      <c r="F99" s="401">
        <f t="shared" si="21"/>
        <v>0.86993042085403882</v>
      </c>
      <c r="G99" s="403">
        <f t="shared" si="25"/>
        <v>0.18930188706984416</v>
      </c>
      <c r="H99" s="403">
        <f t="shared" si="26"/>
        <v>0.81069811293015581</v>
      </c>
      <c r="I99" s="403">
        <f t="shared" si="18"/>
        <v>-2.1702474351050289E-2</v>
      </c>
      <c r="J99" s="375">
        <f t="shared" si="19"/>
        <v>1.0217024743510503</v>
      </c>
      <c r="L99" s="385">
        <v>-1.1749999999999998</v>
      </c>
      <c r="M99" s="401">
        <f t="shared" si="27"/>
        <v>5.4850619979063264E-5</v>
      </c>
      <c r="N99" s="386">
        <f t="shared" si="28"/>
        <v>5.9470214438102964E-2</v>
      </c>
      <c r="O99" s="401">
        <f t="shared" si="29"/>
        <v>0.71400423495692866</v>
      </c>
      <c r="P99" s="386">
        <f t="shared" si="30"/>
        <v>-1.7051037159918125E-2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6.6603139511664688E-2</v>
      </c>
      <c r="C100" s="386">
        <f t="shared" si="23"/>
        <v>0.72385488968297662</v>
      </c>
      <c r="D100" s="401">
        <f t="shared" si="24"/>
        <v>0.20856076338694357</v>
      </c>
      <c r="E100" s="386">
        <f t="shared" si="20"/>
        <v>0.69436729311050782</v>
      </c>
      <c r="F100" s="401">
        <f t="shared" si="21"/>
        <v>0.88378719884341472</v>
      </c>
      <c r="G100" s="403">
        <f t="shared" si="25"/>
        <v>0.16659873780844131</v>
      </c>
      <c r="H100" s="403">
        <f t="shared" si="26"/>
        <v>0.83340126219155874</v>
      </c>
      <c r="I100" s="403">
        <f t="shared" si="18"/>
        <v>-1.3969310748776746E-2</v>
      </c>
      <c r="J100" s="375">
        <f t="shared" si="19"/>
        <v>1.0139693107487768</v>
      </c>
      <c r="L100" s="385">
        <v>-1.1499999999999999</v>
      </c>
      <c r="M100" s="401">
        <f t="shared" si="27"/>
        <v>6.9389157370369769E-5</v>
      </c>
      <c r="N100" s="386">
        <f t="shared" si="28"/>
        <v>6.6603139511664688E-2</v>
      </c>
      <c r="O100" s="401">
        <f t="shared" si="29"/>
        <v>0.72385488968297662</v>
      </c>
      <c r="P100" s="386">
        <f t="shared" si="30"/>
        <v>-1.0975303222247962E-2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7.4379319895702289E-2</v>
      </c>
      <c r="C101" s="386">
        <f t="shared" si="23"/>
        <v>0.73228397281712243</v>
      </c>
      <c r="D101" s="401">
        <f t="shared" si="24"/>
        <v>0.19250073830725933</v>
      </c>
      <c r="E101" s="386">
        <f t="shared" si="20"/>
        <v>0.70368410413294513</v>
      </c>
      <c r="F101" s="401">
        <f t="shared" si="21"/>
        <v>0.89564558906048231</v>
      </c>
      <c r="G101" s="403">
        <f t="shared" si="25"/>
        <v>0.14503019278995749</v>
      </c>
      <c r="H101" s="403">
        <f t="shared" si="26"/>
        <v>0.85496980721004245</v>
      </c>
      <c r="I101" s="403">
        <f t="shared" si="18"/>
        <v>-5.2240040006346303E-3</v>
      </c>
      <c r="J101" s="375">
        <f t="shared" si="19"/>
        <v>1.0052240040006346</v>
      </c>
      <c r="L101" s="385">
        <v>-1.125</v>
      </c>
      <c r="M101" s="401">
        <f t="shared" si="27"/>
        <v>8.7503787102427566E-5</v>
      </c>
      <c r="N101" s="386">
        <f t="shared" si="28"/>
        <v>7.4379319895702289E-2</v>
      </c>
      <c r="O101" s="401">
        <f t="shared" si="29"/>
        <v>0.73228397281712243</v>
      </c>
      <c r="P101" s="386">
        <f t="shared" si="30"/>
        <v>-4.104356254385863E-3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8.2828213439397835E-2</v>
      </c>
      <c r="C102" s="386">
        <f t="shared" si="23"/>
        <v>0.73924502489752619</v>
      </c>
      <c r="D102" s="401">
        <f t="shared" si="24"/>
        <v>0.17720429644810154</v>
      </c>
      <c r="E102" s="386">
        <f t="shared" si="20"/>
        <v>0.71137896519087029</v>
      </c>
      <c r="F102" s="401">
        <f t="shared" si="21"/>
        <v>0.90543956951916538</v>
      </c>
      <c r="G102" s="403">
        <f t="shared" si="25"/>
        <v>0.12463003768325713</v>
      </c>
      <c r="H102" s="403">
        <f t="shared" si="26"/>
        <v>0.87536996231674291</v>
      </c>
      <c r="I102" s="403">
        <f t="shared" si="18"/>
        <v>4.5771669126068518E-3</v>
      </c>
      <c r="J102" s="375">
        <f t="shared" si="19"/>
        <v>0.9954228330873931</v>
      </c>
      <c r="L102" s="385">
        <v>-1.0999999999999999</v>
      </c>
      <c r="M102" s="401">
        <f t="shared" si="27"/>
        <v>1.0999904653119508E-4</v>
      </c>
      <c r="N102" s="386">
        <f t="shared" si="28"/>
        <v>8.2828213439397835E-2</v>
      </c>
      <c r="O102" s="401">
        <f t="shared" si="29"/>
        <v>0.73924502489752619</v>
      </c>
      <c r="P102" s="386">
        <f t="shared" si="30"/>
        <v>3.5961541459087754E-3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9.197704456208583E-2</v>
      </c>
      <c r="C103" s="386">
        <f t="shared" si="23"/>
        <v>0.74469958156024019</v>
      </c>
      <c r="D103" s="401">
        <f t="shared" si="24"/>
        <v>0.1626859151385201</v>
      </c>
      <c r="E103" s="386">
        <f t="shared" si="20"/>
        <v>0.71740894300446501</v>
      </c>
      <c r="F103" s="401">
        <f t="shared" si="21"/>
        <v>0.91311449495681363</v>
      </c>
      <c r="G103" s="403">
        <f t="shared" si="25"/>
        <v>0.10542251891833154</v>
      </c>
      <c r="H103" s="403">
        <f t="shared" si="26"/>
        <v>0.89457748108166846</v>
      </c>
      <c r="I103" s="403">
        <f t="shared" si="18"/>
        <v>1.5473967719486819E-2</v>
      </c>
      <c r="J103" s="375">
        <f t="shared" si="19"/>
        <v>0.98452603228051316</v>
      </c>
      <c r="L103" s="385">
        <v>-1.075</v>
      </c>
      <c r="M103" s="401">
        <f t="shared" si="27"/>
        <v>1.3784136133049296E-4</v>
      </c>
      <c r="N103" s="386">
        <f t="shared" si="28"/>
        <v>9.197704456208583E-2</v>
      </c>
      <c r="O103" s="401">
        <f t="shared" si="29"/>
        <v>0.74469958156024019</v>
      </c>
      <c r="P103" s="386">
        <f t="shared" si="30"/>
        <v>1.2157470817772187E-2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0.10185030712725496</v>
      </c>
      <c r="C104" s="386">
        <f t="shared" si="23"/>
        <v>0.74861744460826507</v>
      </c>
      <c r="D104" s="401">
        <f t="shared" si="24"/>
        <v>0.14895377149636208</v>
      </c>
      <c r="E104" s="386">
        <f t="shared" si="20"/>
        <v>0.72174033823174999</v>
      </c>
      <c r="F104" s="401">
        <f t="shared" si="21"/>
        <v>0.9186274730204228</v>
      </c>
      <c r="G104" s="403">
        <f t="shared" si="25"/>
        <v>8.742265819929268E-2</v>
      </c>
      <c r="H104" s="403">
        <f t="shared" si="26"/>
        <v>0.91257734180070726</v>
      </c>
      <c r="I104" s="403">
        <f t="shared" si="18"/>
        <v>2.7501535323140074E-2</v>
      </c>
      <c r="J104" s="375">
        <f t="shared" si="19"/>
        <v>0.97249846467685996</v>
      </c>
      <c r="L104" s="385">
        <v>-1.0499999999999998</v>
      </c>
      <c r="M104" s="401">
        <f t="shared" si="27"/>
        <v>1.7218706729377198E-4</v>
      </c>
      <c r="N104" s="386">
        <f t="shared" si="28"/>
        <v>0.10185030712725496</v>
      </c>
      <c r="O104" s="401">
        <f t="shared" si="29"/>
        <v>0.74861744460826507</v>
      </c>
      <c r="P104" s="386">
        <f t="shared" si="30"/>
        <v>2.1607199859538989E-2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0.11246925963133242</v>
      </c>
      <c r="C105" s="386">
        <f t="shared" si="23"/>
        <v>0.75097689306633586</v>
      </c>
      <c r="D105" s="401">
        <f t="shared" si="24"/>
        <v>0.13601006985578146</v>
      </c>
      <c r="E105" s="386">
        <f t="shared" si="20"/>
        <v>0.72434891553247516</v>
      </c>
      <c r="F105" s="401">
        <f t="shared" si="21"/>
        <v>0.92194765709079707</v>
      </c>
      <c r="G105" s="403">
        <f t="shared" si="25"/>
        <v>7.0636649398997844E-2</v>
      </c>
      <c r="H105" s="403">
        <f t="shared" si="26"/>
        <v>0.92936335060100217</v>
      </c>
      <c r="I105" s="403">
        <f t="shared" si="18"/>
        <v>4.0689702147186618E-2</v>
      </c>
      <c r="J105" s="375">
        <f t="shared" si="19"/>
        <v>0.95931029785281341</v>
      </c>
      <c r="L105" s="385">
        <v>-1.0249999999999999</v>
      </c>
      <c r="M105" s="401">
        <f t="shared" si="27"/>
        <v>2.1441427010299163E-4</v>
      </c>
      <c r="N105" s="386">
        <f t="shared" si="28"/>
        <v>0.11246925963133242</v>
      </c>
      <c r="O105" s="401">
        <f t="shared" si="29"/>
        <v>0.75097689306633586</v>
      </c>
      <c r="P105" s="386">
        <f t="shared" si="30"/>
        <v>3.196877978589123E-2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0.12385142025129836</v>
      </c>
      <c r="C106" s="386">
        <f t="shared" si="23"/>
        <v>0.75176483400775895</v>
      </c>
      <c r="D106" s="401">
        <f t="shared" si="24"/>
        <v>0.12385142025129836</v>
      </c>
      <c r="E106" s="386">
        <f t="shared" si="20"/>
        <v>0.72522006794777694</v>
      </c>
      <c r="F106" s="401">
        <f t="shared" si="21"/>
        <v>0.92305645550415016</v>
      </c>
      <c r="G106" s="403">
        <f t="shared" si="25"/>
        <v>5.5062327950627862E-2</v>
      </c>
      <c r="H106" s="403">
        <f t="shared" si="26"/>
        <v>0.94493767204937218</v>
      </c>
      <c r="I106" s="403">
        <f t="shared" si="18"/>
        <v>5.5062327950627862E-2</v>
      </c>
      <c r="J106" s="375">
        <f t="shared" si="19"/>
        <v>0.94493767204937218</v>
      </c>
      <c r="L106" s="385">
        <v>-1</v>
      </c>
      <c r="M106" s="401">
        <f t="shared" si="27"/>
        <v>2.6615885658531901E-4</v>
      </c>
      <c r="N106" s="386">
        <f t="shared" si="28"/>
        <v>0.12385142025129836</v>
      </c>
      <c r="O106" s="401">
        <f t="shared" si="29"/>
        <v>0.75176483400775895</v>
      </c>
      <c r="P106" s="386">
        <f t="shared" si="30"/>
        <v>4.3260956553201391E-2</v>
      </c>
      <c r="Q106" s="403">
        <f>$B$14*P26</f>
        <v>-3.6298450022952832E-5</v>
      </c>
      <c r="R106" s="403">
        <f>$B$14*P106</f>
        <v>5.5062327950627862E-2</v>
      </c>
      <c r="S106" s="371">
        <f>$B$14*P186</f>
        <v>5.5062327950627862E-2</v>
      </c>
      <c r="T106" s="403">
        <f>1-(Q106+R106+S106)</f>
        <v>0.8899116425487672</v>
      </c>
      <c r="U106" s="610">
        <f>1-T106</f>
        <v>0.1100883574512328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0.13601006985578146</v>
      </c>
      <c r="C107" s="386">
        <f t="shared" si="23"/>
        <v>0.75097689306633586</v>
      </c>
      <c r="D107" s="401">
        <f t="shared" si="24"/>
        <v>0.11246925963133242</v>
      </c>
      <c r="E107" s="386">
        <f t="shared" si="20"/>
        <v>0.72434891553247516</v>
      </c>
      <c r="F107" s="401">
        <f t="shared" si="21"/>
        <v>0.92194765709079707</v>
      </c>
      <c r="G107" s="403">
        <f t="shared" si="25"/>
        <v>4.0689702147186334E-2</v>
      </c>
      <c r="H107" s="403">
        <f t="shared" si="26"/>
        <v>0.95931029785281363</v>
      </c>
      <c r="I107" s="403">
        <f t="shared" si="18"/>
        <v>7.0636649398998011E-2</v>
      </c>
      <c r="J107" s="375">
        <f t="shared" si="19"/>
        <v>0.92936335060100195</v>
      </c>
      <c r="L107" s="385">
        <v>-0.97500000000000009</v>
      </c>
      <c r="M107" s="401">
        <f t="shared" si="27"/>
        <v>3.2935495199659659E-4</v>
      </c>
      <c r="N107" s="386">
        <f t="shared" si="28"/>
        <v>0.13601006985578146</v>
      </c>
      <c r="O107" s="401">
        <f t="shared" si="29"/>
        <v>0.75097689306633586</v>
      </c>
      <c r="P107" s="386">
        <f t="shared" si="30"/>
        <v>5.5497272535476247E-2</v>
      </c>
      <c r="Q107" s="403">
        <f t="shared" ref="Q107:Q170" si="33">$B$14*P27</f>
        <v>-4.4916226493295163E-5</v>
      </c>
      <c r="R107" s="403">
        <f t="shared" ref="R107:R170" si="34">$B$14*P107</f>
        <v>7.0636649398997858E-2</v>
      </c>
      <c r="S107" s="371">
        <f t="shared" ref="S107:S170" si="35">$B$14*P187</f>
        <v>4.0689702147186334E-2</v>
      </c>
      <c r="T107" s="403">
        <f t="shared" ref="T107:T170" si="36">1-(Q107+R107+S107)</f>
        <v>0.88871856468030908</v>
      </c>
      <c r="U107" s="610">
        <f t="shared" ref="U107:U170" si="37">1-T107</f>
        <v>0.11128143531969092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0.1489537714963623</v>
      </c>
      <c r="C108" s="386">
        <f t="shared" si="23"/>
        <v>0.74861744460826496</v>
      </c>
      <c r="D108" s="401">
        <f t="shared" si="24"/>
        <v>0.10185030712725479</v>
      </c>
      <c r="E108" s="386">
        <f t="shared" si="20"/>
        <v>0.72174033823174977</v>
      </c>
      <c r="F108" s="401">
        <f t="shared" si="21"/>
        <v>0.91862747302042258</v>
      </c>
      <c r="G108" s="403">
        <f t="shared" si="25"/>
        <v>2.750153532313988E-2</v>
      </c>
      <c r="H108" s="403">
        <f t="shared" si="26"/>
        <v>0.97249846467686007</v>
      </c>
      <c r="I108" s="403">
        <f t="shared" si="18"/>
        <v>8.7422658199292916E-2</v>
      </c>
      <c r="J108" s="375">
        <f t="shared" si="19"/>
        <v>0.91257734180070704</v>
      </c>
      <c r="L108" s="385">
        <v>-0.94999999999999973</v>
      </c>
      <c r="M108" s="401">
        <f t="shared" si="27"/>
        <v>4.0628008687981776E-4</v>
      </c>
      <c r="N108" s="386">
        <f t="shared" si="28"/>
        <v>0.1489537714963623</v>
      </c>
      <c r="O108" s="401">
        <f t="shared" si="29"/>
        <v>0.74861744460826496</v>
      </c>
      <c r="P108" s="386">
        <f t="shared" si="30"/>
        <v>6.8685577942075804E-2</v>
      </c>
      <c r="Q108" s="403">
        <f t="shared" si="33"/>
        <v>-5.5405823118889484E-5</v>
      </c>
      <c r="R108" s="403">
        <f t="shared" si="34"/>
        <v>8.7422658199292985E-2</v>
      </c>
      <c r="S108" s="371">
        <f t="shared" si="35"/>
        <v>2.7501535323140074E-2</v>
      </c>
      <c r="T108" s="403">
        <f t="shared" si="36"/>
        <v>0.88513121230068581</v>
      </c>
      <c r="U108" s="610">
        <f t="shared" si="37"/>
        <v>0.11486878769931419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0.16268591513852027</v>
      </c>
      <c r="C109" s="386">
        <f t="shared" si="23"/>
        <v>0.74469958156024019</v>
      </c>
      <c r="D109" s="401">
        <f t="shared" si="24"/>
        <v>9.1977044562085719E-2</v>
      </c>
      <c r="E109" s="386">
        <f t="shared" si="20"/>
        <v>0.71740894300446501</v>
      </c>
      <c r="F109" s="401">
        <f t="shared" si="21"/>
        <v>0.91311449495681363</v>
      </c>
      <c r="G109" s="403">
        <f t="shared" si="25"/>
        <v>1.5473967719486675E-2</v>
      </c>
      <c r="H109" s="403">
        <f t="shared" si="26"/>
        <v>0.98452603228051327</v>
      </c>
      <c r="I109" s="403">
        <f t="shared" si="18"/>
        <v>0.1054225189183317</v>
      </c>
      <c r="J109" s="375">
        <f t="shared" si="19"/>
        <v>0.89457748108166835</v>
      </c>
      <c r="L109" s="385">
        <v>-0.92499999999999982</v>
      </c>
      <c r="M109" s="401">
        <f t="shared" si="27"/>
        <v>4.9960529219883476E-4</v>
      </c>
      <c r="N109" s="386">
        <f t="shared" si="28"/>
        <v>0.16268591513852027</v>
      </c>
      <c r="O109" s="401">
        <f t="shared" si="29"/>
        <v>0.74469958156024019</v>
      </c>
      <c r="P109" s="386">
        <f t="shared" si="30"/>
        <v>8.282757341361198E-2</v>
      </c>
      <c r="Q109" s="403">
        <f t="shared" si="33"/>
        <v>-6.8131267464737751E-5</v>
      </c>
      <c r="R109" s="403">
        <f t="shared" si="34"/>
        <v>0.1054225189183319</v>
      </c>
      <c r="S109" s="371">
        <f t="shared" si="35"/>
        <v>1.5473967719486675E-2</v>
      </c>
      <c r="T109" s="403">
        <f t="shared" si="36"/>
        <v>0.87917164462964614</v>
      </c>
      <c r="U109" s="610">
        <f t="shared" si="37"/>
        <v>0.12082835537035386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0.17720429644810171</v>
      </c>
      <c r="C110" s="386">
        <f t="shared" si="23"/>
        <v>0.73924502489752619</v>
      </c>
      <c r="D110" s="401">
        <f t="shared" si="24"/>
        <v>8.282821343939778E-2</v>
      </c>
      <c r="E110" s="386">
        <f t="shared" si="20"/>
        <v>0.71137896519087029</v>
      </c>
      <c r="F110" s="401">
        <f t="shared" si="21"/>
        <v>0.90543956951916538</v>
      </c>
      <c r="G110" s="403">
        <f t="shared" si="25"/>
        <v>4.5771669126068561E-3</v>
      </c>
      <c r="H110" s="403">
        <f t="shared" si="26"/>
        <v>0.9954228330873931</v>
      </c>
      <c r="I110" s="403">
        <f t="shared" si="18"/>
        <v>0.12463003768325746</v>
      </c>
      <c r="J110" s="375">
        <f t="shared" si="19"/>
        <v>0.87536996231674258</v>
      </c>
      <c r="L110" s="385">
        <v>-0.89999999999999991</v>
      </c>
      <c r="M110" s="401">
        <f t="shared" si="27"/>
        <v>6.1245028094186749E-4</v>
      </c>
      <c r="N110" s="386">
        <f t="shared" si="28"/>
        <v>0.17720429644810171</v>
      </c>
      <c r="O110" s="401">
        <f t="shared" si="29"/>
        <v>0.73924502489752619</v>
      </c>
      <c r="P110" s="386">
        <f t="shared" si="30"/>
        <v>9.7918392594546558E-2</v>
      </c>
      <c r="Q110" s="403">
        <f t="shared" si="33"/>
        <v>-8.351768110720752E-5</v>
      </c>
      <c r="R110" s="403">
        <f t="shared" si="34"/>
        <v>0.12463003768325746</v>
      </c>
      <c r="S110" s="371">
        <f t="shared" si="35"/>
        <v>4.5771669126066618E-3</v>
      </c>
      <c r="T110" s="403">
        <f t="shared" si="36"/>
        <v>0.87087631308524305</v>
      </c>
      <c r="U110" s="610">
        <f t="shared" si="37"/>
        <v>0.12912368691475695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0.19250073830725933</v>
      </c>
      <c r="C111" s="386">
        <f t="shared" si="23"/>
        <v>0.73228397281712243</v>
      </c>
      <c r="D111" s="401">
        <f t="shared" si="24"/>
        <v>7.4379319895702289E-2</v>
      </c>
      <c r="E111" s="386">
        <f t="shared" si="20"/>
        <v>0.70368410413294513</v>
      </c>
      <c r="F111" s="401">
        <f t="shared" si="21"/>
        <v>0.89564558906048231</v>
      </c>
      <c r="G111" s="403">
        <f t="shared" si="25"/>
        <v>-5.2240040006346347E-3</v>
      </c>
      <c r="H111" s="403">
        <f t="shared" si="26"/>
        <v>1.0052240040006346</v>
      </c>
      <c r="I111" s="403">
        <f t="shared" si="18"/>
        <v>0.14503019278995749</v>
      </c>
      <c r="J111" s="375">
        <f t="shared" si="19"/>
        <v>0.85496980721004245</v>
      </c>
      <c r="L111" s="385">
        <v>-0.875</v>
      </c>
      <c r="M111" s="401">
        <f t="shared" si="27"/>
        <v>7.4844379653127291E-4</v>
      </c>
      <c r="N111" s="386">
        <f t="shared" si="28"/>
        <v>0.19250073830725933</v>
      </c>
      <c r="O111" s="401">
        <f t="shared" si="29"/>
        <v>0.73228397281712243</v>
      </c>
      <c r="P111" s="386">
        <f t="shared" si="30"/>
        <v>0.11394623334513829</v>
      </c>
      <c r="Q111" s="403">
        <f t="shared" si="33"/>
        <v>-1.0205947541237991E-4</v>
      </c>
      <c r="R111" s="403">
        <f t="shared" si="34"/>
        <v>0.14503019278995749</v>
      </c>
      <c r="S111" s="371">
        <f t="shared" si="35"/>
        <v>-5.2240040006346347E-3</v>
      </c>
      <c r="T111" s="403">
        <f t="shared" si="36"/>
        <v>0.86029587068608948</v>
      </c>
      <c r="U111" s="610">
        <f t="shared" si="37"/>
        <v>0.13970412931391052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0.20856076338694357</v>
      </c>
      <c r="C112" s="386">
        <f t="shared" si="23"/>
        <v>0.72385488968297662</v>
      </c>
      <c r="D112" s="401">
        <f t="shared" si="24"/>
        <v>6.6603139511664688E-2</v>
      </c>
      <c r="E112" s="386">
        <f t="shared" si="20"/>
        <v>0.69436729311050782</v>
      </c>
      <c r="F112" s="401">
        <f t="shared" si="21"/>
        <v>0.88378719884341472</v>
      </c>
      <c r="G112" s="403">
        <f t="shared" si="25"/>
        <v>-1.3969310748776874E-2</v>
      </c>
      <c r="H112" s="403">
        <f t="shared" si="26"/>
        <v>1.0139693107487768</v>
      </c>
      <c r="I112" s="403">
        <f t="shared" si="18"/>
        <v>0.16659873780844145</v>
      </c>
      <c r="J112" s="375">
        <f t="shared" si="19"/>
        <v>0.83340126219155852</v>
      </c>
      <c r="L112" s="385">
        <v>-0.85000000000000009</v>
      </c>
      <c r="M112" s="401">
        <f t="shared" si="27"/>
        <v>9.1178911167977272E-4</v>
      </c>
      <c r="N112" s="386">
        <f t="shared" si="28"/>
        <v>0.20856076338694357</v>
      </c>
      <c r="O112" s="401">
        <f t="shared" si="29"/>
        <v>0.72385488968297662</v>
      </c>
      <c r="P112" s="386">
        <f t="shared" si="30"/>
        <v>0.13089204591225401</v>
      </c>
      <c r="Q112" s="403">
        <f t="shared" si="33"/>
        <v>-1.2432923846695715E-4</v>
      </c>
      <c r="R112" s="403">
        <f t="shared" si="34"/>
        <v>0.16659873780844131</v>
      </c>
      <c r="S112" s="371">
        <f t="shared" si="35"/>
        <v>-1.3969310748776874E-2</v>
      </c>
      <c r="T112" s="403">
        <f t="shared" si="36"/>
        <v>0.84749490217880252</v>
      </c>
      <c r="U112" s="610">
        <f t="shared" si="37"/>
        <v>0.15250509782119748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0.22536332555069755</v>
      </c>
      <c r="C113" s="386">
        <f t="shared" si="23"/>
        <v>0.71400423495692844</v>
      </c>
      <c r="D113" s="401">
        <f t="shared" si="24"/>
        <v>5.9470214438102853E-2</v>
      </c>
      <c r="E113" s="386">
        <f t="shared" si="20"/>
        <v>0.68348040378204944</v>
      </c>
      <c r="F113" s="401">
        <f t="shared" si="21"/>
        <v>0.86993042085403838</v>
      </c>
      <c r="G113" s="403">
        <f t="shared" si="25"/>
        <v>-2.1702474351050396E-2</v>
      </c>
      <c r="H113" s="403">
        <f t="shared" si="26"/>
        <v>1.0217024743510503</v>
      </c>
      <c r="I113" s="403">
        <f t="shared" si="18"/>
        <v>0.1893018870698443</v>
      </c>
      <c r="J113" s="375">
        <f t="shared" si="19"/>
        <v>0.8106981129301557</v>
      </c>
      <c r="L113" s="385">
        <v>-0.82499999999999973</v>
      </c>
      <c r="M113" s="401">
        <f t="shared" si="27"/>
        <v>1.107334544602212E-3</v>
      </c>
      <c r="N113" s="386">
        <f t="shared" si="28"/>
        <v>0.22536332555069755</v>
      </c>
      <c r="O113" s="401">
        <f t="shared" si="29"/>
        <v>0.71400423495692844</v>
      </c>
      <c r="P113" s="386">
        <f t="shared" si="30"/>
        <v>0.14872928582515915</v>
      </c>
      <c r="Q113" s="403">
        <f t="shared" si="33"/>
        <v>-1.5098729162919231E-4</v>
      </c>
      <c r="R113" s="403">
        <f t="shared" si="34"/>
        <v>0.18930188706984455</v>
      </c>
      <c r="S113" s="371">
        <f t="shared" si="35"/>
        <v>-2.1702474351050289E-2</v>
      </c>
      <c r="T113" s="403">
        <f t="shared" si="36"/>
        <v>0.83255157457283491</v>
      </c>
      <c r="U113" s="610">
        <f t="shared" si="37"/>
        <v>0.16744842542716509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0.24288060711262194</v>
      </c>
      <c r="C114" s="386">
        <f t="shared" si="23"/>
        <v>0.70278613254117128</v>
      </c>
      <c r="D114" s="401">
        <f t="shared" si="24"/>
        <v>5.2949335978011713E-2</v>
      </c>
      <c r="E114" s="386">
        <f t="shared" si="20"/>
        <v>0.67108388553849174</v>
      </c>
      <c r="F114" s="401">
        <f t="shared" si="21"/>
        <v>0.8541521947731312</v>
      </c>
      <c r="G114" s="403">
        <f t="shared" si="25"/>
        <v>-2.8470508445971283E-2</v>
      </c>
      <c r="H114" s="403">
        <f t="shared" si="26"/>
        <v>1.0284705084459713</v>
      </c>
      <c r="I114" s="403">
        <f t="shared" si="18"/>
        <v>0.21309609245257022</v>
      </c>
      <c r="J114" s="375">
        <f t="shared" si="19"/>
        <v>0.78690390754742978</v>
      </c>
      <c r="L114" s="385">
        <v>-0.79999999999999982</v>
      </c>
      <c r="M114" s="401">
        <f t="shared" si="27"/>
        <v>1.340648721936899E-3</v>
      </c>
      <c r="N114" s="386">
        <f t="shared" si="28"/>
        <v>0.24288060711262194</v>
      </c>
      <c r="O114" s="401">
        <f t="shared" si="29"/>
        <v>0.70278613254117128</v>
      </c>
      <c r="P114" s="386">
        <f t="shared" si="30"/>
        <v>0.16742373852252843</v>
      </c>
      <c r="Q114" s="403">
        <f t="shared" si="33"/>
        <v>-1.8279187447567375E-4</v>
      </c>
      <c r="R114" s="403">
        <f t="shared" si="34"/>
        <v>0.21309609245257022</v>
      </c>
      <c r="S114" s="371">
        <f t="shared" si="35"/>
        <v>-2.8470508445971283E-2</v>
      </c>
      <c r="T114" s="403">
        <f t="shared" si="36"/>
        <v>0.81555720786787678</v>
      </c>
      <c r="U114" s="610">
        <f t="shared" si="37"/>
        <v>0.18444279213212322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0.26107788803337606</v>
      </c>
      <c r="C115" s="386">
        <f t="shared" si="23"/>
        <v>0.69026198127090688</v>
      </c>
      <c r="D115" s="401">
        <f t="shared" si="24"/>
        <v>4.7008006549973891E-2</v>
      </c>
      <c r="E115" s="386">
        <f t="shared" si="20"/>
        <v>0.65724634050755604</v>
      </c>
      <c r="F115" s="401">
        <f t="shared" si="21"/>
        <v>0.83653983704387114</v>
      </c>
      <c r="G115" s="403">
        <f t="shared" si="25"/>
        <v>-3.4323075271753635E-2</v>
      </c>
      <c r="H115" s="403">
        <f t="shared" si="26"/>
        <v>1.0343230752717536</v>
      </c>
      <c r="I115" s="403">
        <f t="shared" si="18"/>
        <v>0.23792791916888187</v>
      </c>
      <c r="J115" s="375">
        <f t="shared" si="19"/>
        <v>0.7620720808311181</v>
      </c>
      <c r="L115" s="385">
        <v>-0.77499999999999991</v>
      </c>
      <c r="M115" s="401">
        <f t="shared" si="27"/>
        <v>1.6181001590790944E-3</v>
      </c>
      <c r="N115" s="386">
        <f t="shared" si="28"/>
        <v>0.26107788803337606</v>
      </c>
      <c r="O115" s="401">
        <f t="shared" si="29"/>
        <v>0.69026198127090688</v>
      </c>
      <c r="P115" s="386">
        <f t="shared" si="30"/>
        <v>0.18693342176138855</v>
      </c>
      <c r="Q115" s="403">
        <f t="shared" si="33"/>
        <v>-2.2060989413186574E-4</v>
      </c>
      <c r="R115" s="403">
        <f t="shared" si="34"/>
        <v>0.23792791916888187</v>
      </c>
      <c r="S115" s="371">
        <f t="shared" si="35"/>
        <v>-3.4323075271753649E-2</v>
      </c>
      <c r="T115" s="403">
        <f t="shared" si="36"/>
        <v>0.79661576599700368</v>
      </c>
      <c r="U115" s="610">
        <f t="shared" si="37"/>
        <v>0.20338423400299632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0.27991349203073645</v>
      </c>
      <c r="C116" s="386">
        <f t="shared" si="23"/>
        <v>0.6765000077188833</v>
      </c>
      <c r="D116" s="401">
        <f t="shared" si="24"/>
        <v>4.1612875814389771E-2</v>
      </c>
      <c r="E116" s="386">
        <f t="shared" si="20"/>
        <v>0.64204403539637322</v>
      </c>
      <c r="F116" s="401">
        <f t="shared" si="21"/>
        <v>0.81719041954756499</v>
      </c>
      <c r="G116" s="403">
        <f t="shared" si="25"/>
        <v>-3.9311867056035447E-2</v>
      </c>
      <c r="H116" s="403">
        <f t="shared" si="26"/>
        <v>1.0393118670560355</v>
      </c>
      <c r="I116" s="403">
        <f t="shared" si="18"/>
        <v>0.26373402681061259</v>
      </c>
      <c r="J116" s="375">
        <f t="shared" si="19"/>
        <v>0.73626597318938747</v>
      </c>
      <c r="L116" s="385">
        <v>-0.75</v>
      </c>
      <c r="M116" s="401">
        <f t="shared" si="27"/>
        <v>1.9469405492366643E-3</v>
      </c>
      <c r="N116" s="386">
        <f t="shared" si="28"/>
        <v>0.27991349203073645</v>
      </c>
      <c r="O116" s="401">
        <f t="shared" si="29"/>
        <v>0.6765000077188833</v>
      </c>
      <c r="P116" s="386">
        <f t="shared" si="30"/>
        <v>0.20720857072525323</v>
      </c>
      <c r="Q116" s="403">
        <f t="shared" si="33"/>
        <v>-2.6542814906735547E-4</v>
      </c>
      <c r="R116" s="403">
        <f t="shared" si="34"/>
        <v>0.26373402681061259</v>
      </c>
      <c r="S116" s="371">
        <f t="shared" si="35"/>
        <v>-3.9311867056035447E-2</v>
      </c>
      <c r="T116" s="403">
        <f t="shared" si="36"/>
        <v>0.77584326839449025</v>
      </c>
      <c r="U116" s="610">
        <f t="shared" si="37"/>
        <v>0.22415673160550975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0.29933881333035961</v>
      </c>
      <c r="C117" s="386">
        <f t="shared" si="23"/>
        <v>0.66157476300912732</v>
      </c>
      <c r="D117" s="401">
        <f t="shared" si="24"/>
        <v>3.6730146645025219E-2</v>
      </c>
      <c r="E117" s="386">
        <f t="shared" si="20"/>
        <v>0.62556035193306814</v>
      </c>
      <c r="F117" s="401">
        <f t="shared" si="21"/>
        <v>0.7962100701284609</v>
      </c>
      <c r="G117" s="403">
        <f t="shared" si="25"/>
        <v>-4.3490018500199089E-2</v>
      </c>
      <c r="H117" s="403">
        <f t="shared" si="26"/>
        <v>1.0434900185001992</v>
      </c>
      <c r="I117" s="403">
        <f t="shared" si="18"/>
        <v>0.29044126027463602</v>
      </c>
      <c r="J117" s="375">
        <f t="shared" si="19"/>
        <v>0.70955873972536398</v>
      </c>
      <c r="L117" s="385">
        <v>-0.72500000000000009</v>
      </c>
      <c r="M117" s="401">
        <f t="shared" si="27"/>
        <v>2.3353909534882811E-3</v>
      </c>
      <c r="N117" s="386">
        <f t="shared" si="28"/>
        <v>0.29933881333035961</v>
      </c>
      <c r="O117" s="401">
        <f t="shared" si="29"/>
        <v>0.66157476300912732</v>
      </c>
      <c r="P117" s="386">
        <f t="shared" si="30"/>
        <v>0.22819170946176459</v>
      </c>
      <c r="Q117" s="403">
        <f t="shared" si="33"/>
        <v>-3.1836490853067134E-4</v>
      </c>
      <c r="R117" s="403">
        <f t="shared" si="34"/>
        <v>0.29044126027463574</v>
      </c>
      <c r="S117" s="371">
        <f t="shared" si="35"/>
        <v>-4.3490018500199089E-2</v>
      </c>
      <c r="T117" s="403">
        <f t="shared" si="36"/>
        <v>0.75336712313409404</v>
      </c>
      <c r="U117" s="610">
        <f t="shared" si="37"/>
        <v>0.24663287686590596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0.31929842641803285</v>
      </c>
      <c r="C118" s="386">
        <f t="shared" si="23"/>
        <v>0.64556656598086704</v>
      </c>
      <c r="D118" s="401">
        <f t="shared" si="24"/>
        <v>3.2325947548298539E-2</v>
      </c>
      <c r="E118" s="386">
        <f t="shared" si="20"/>
        <v>0.60788517835937128</v>
      </c>
      <c r="F118" s="401">
        <f t="shared" si="21"/>
        <v>0.77371319808860428</v>
      </c>
      <c r="G118" s="403">
        <f t="shared" si="25"/>
        <v>-4.6911554962641648E-2</v>
      </c>
      <c r="H118" s="403">
        <f t="shared" si="26"/>
        <v>1.0469115549626415</v>
      </c>
      <c r="I118" s="403">
        <f t="shared" si="18"/>
        <v>0.31796685339395458</v>
      </c>
      <c r="J118" s="375">
        <f t="shared" si="19"/>
        <v>0.68203314660604542</v>
      </c>
      <c r="L118" s="385">
        <v>-0.69999999999999973</v>
      </c>
      <c r="M118" s="401">
        <f t="shared" si="27"/>
        <v>2.792729867397703E-3</v>
      </c>
      <c r="N118" s="386">
        <f t="shared" si="28"/>
        <v>0.31929842641803285</v>
      </c>
      <c r="O118" s="401">
        <f t="shared" si="29"/>
        <v>0.64556656598086704</v>
      </c>
      <c r="P118" s="386">
        <f t="shared" si="30"/>
        <v>0.2498178108700394</v>
      </c>
      <c r="Q118" s="403">
        <f t="shared" si="33"/>
        <v>-3.8068169706458765E-4</v>
      </c>
      <c r="R118" s="403">
        <f t="shared" si="34"/>
        <v>0.31796685339395481</v>
      </c>
      <c r="S118" s="371">
        <f t="shared" si="35"/>
        <v>-4.6911554962641537E-2</v>
      </c>
      <c r="T118" s="403">
        <f t="shared" si="36"/>
        <v>0.72932538326575136</v>
      </c>
      <c r="U118" s="610">
        <f t="shared" si="37"/>
        <v>0.27067461673424864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0.33973027971133374</v>
      </c>
      <c r="C119" s="386">
        <f t="shared" si="23"/>
        <v>0.62856089578366059</v>
      </c>
      <c r="D119" s="401">
        <f t="shared" si="24"/>
        <v>2.8366669046948845E-2</v>
      </c>
      <c r="E119" s="386">
        <f t="shared" si="20"/>
        <v>0.58911424522302891</v>
      </c>
      <c r="F119" s="401">
        <f t="shared" si="21"/>
        <v>0.74982164878775781</v>
      </c>
      <c r="G119" s="403">
        <f t="shared" si="25"/>
        <v>-4.9630879885201852E-2</v>
      </c>
      <c r="H119" s="403">
        <f t="shared" si="26"/>
        <v>1.0496308798852019</v>
      </c>
      <c r="I119" s="403">
        <f t="shared" si="18"/>
        <v>0.34621874619380388</v>
      </c>
      <c r="J119" s="375">
        <f t="shared" si="19"/>
        <v>0.65378125380619612</v>
      </c>
      <c r="L119" s="385">
        <v>-0.67499999999999982</v>
      </c>
      <c r="M119" s="401">
        <f t="shared" si="27"/>
        <v>3.3293819082125253E-3</v>
      </c>
      <c r="N119" s="386">
        <f t="shared" si="28"/>
        <v>0.33973027971133374</v>
      </c>
      <c r="O119" s="401">
        <f t="shared" si="29"/>
        <v>0.62856089578366059</v>
      </c>
      <c r="P119" s="386">
        <f t="shared" si="30"/>
        <v>0.27201454596006092</v>
      </c>
      <c r="Q119" s="403">
        <f t="shared" si="33"/>
        <v>-4.5379509932522166E-4</v>
      </c>
      <c r="R119" s="403">
        <f t="shared" si="34"/>
        <v>0.34621874619380388</v>
      </c>
      <c r="S119" s="371">
        <f t="shared" si="35"/>
        <v>-4.9630879885201852E-2</v>
      </c>
      <c r="T119" s="403">
        <f t="shared" si="36"/>
        <v>0.70386592879072318</v>
      </c>
      <c r="U119" s="610">
        <f t="shared" si="37"/>
        <v>0.29613407120927682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0.36056597258402856</v>
      </c>
      <c r="C120" s="386">
        <f t="shared" si="23"/>
        <v>0.61064773780271508</v>
      </c>
      <c r="D120" s="401">
        <f t="shared" si="24"/>
        <v>2.4819262430928579E-2</v>
      </c>
      <c r="E120" s="386">
        <f t="shared" si="20"/>
        <v>0.5693484096008814</v>
      </c>
      <c r="F120" s="401">
        <f t="shared" si="21"/>
        <v>0.72466379260613456</v>
      </c>
      <c r="G120" s="403">
        <f t="shared" si="25"/>
        <v>-5.1702303993335252E-2</v>
      </c>
      <c r="H120" s="403">
        <f t="shared" si="26"/>
        <v>1.0517023039933353</v>
      </c>
      <c r="I120" s="403">
        <f t="shared" si="18"/>
        <v>0.37509601472407178</v>
      </c>
      <c r="J120" s="375">
        <f t="shared" si="19"/>
        <v>0.62490398527592816</v>
      </c>
      <c r="L120" s="385">
        <v>-0.64999999999999991</v>
      </c>
      <c r="M120" s="401">
        <f t="shared" si="27"/>
        <v>3.9570056242458906E-3</v>
      </c>
      <c r="N120" s="386">
        <f t="shared" si="28"/>
        <v>0.36056597258402856</v>
      </c>
      <c r="O120" s="401">
        <f t="shared" si="29"/>
        <v>0.61064773780271508</v>
      </c>
      <c r="P120" s="386">
        <f t="shared" si="30"/>
        <v>0.29470262156019189</v>
      </c>
      <c r="Q120" s="403">
        <f t="shared" si="33"/>
        <v>-5.392883641535854E-4</v>
      </c>
      <c r="R120" s="403">
        <f t="shared" si="34"/>
        <v>0.37509601472407178</v>
      </c>
      <c r="S120" s="371">
        <f t="shared" si="35"/>
        <v>-5.1702303993335287E-2</v>
      </c>
      <c r="T120" s="403">
        <f t="shared" si="36"/>
        <v>0.6771455776334171</v>
      </c>
      <c r="U120" s="610">
        <f t="shared" si="37"/>
        <v>0.3228544223665829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0.38173111369042312</v>
      </c>
      <c r="C121" s="386">
        <f t="shared" si="23"/>
        <v>0.59192088768492757</v>
      </c>
      <c r="D121" s="401">
        <f t="shared" si="24"/>
        <v>2.1651500117002453E-2</v>
      </c>
      <c r="E121" s="386">
        <f t="shared" si="20"/>
        <v>0.54869289282440858</v>
      </c>
      <c r="F121" s="401">
        <f t="shared" si="21"/>
        <v>0.69837355472530627</v>
      </c>
      <c r="G121" s="403">
        <f t="shared" si="25"/>
        <v>-5.3179617854992721E-2</v>
      </c>
      <c r="H121" s="403">
        <f t="shared" si="26"/>
        <v>1.0531796178549928</v>
      </c>
      <c r="I121" s="403">
        <f t="shared" si="18"/>
        <v>0.40448941044284298</v>
      </c>
      <c r="J121" s="375">
        <f t="shared" si="19"/>
        <v>0.59551058955715708</v>
      </c>
      <c r="L121" s="385">
        <v>-0.625</v>
      </c>
      <c r="M121" s="401">
        <f t="shared" si="27"/>
        <v>4.6885786796594386E-3</v>
      </c>
      <c r="N121" s="386">
        <f t="shared" si="28"/>
        <v>0.38173111369042312</v>
      </c>
      <c r="O121" s="401">
        <f t="shared" si="29"/>
        <v>0.59192088768492757</v>
      </c>
      <c r="P121" s="386">
        <f t="shared" si="30"/>
        <v>0.31779620409598652</v>
      </c>
      <c r="Q121" s="403">
        <f t="shared" si="33"/>
        <v>-6.3892254910143239E-4</v>
      </c>
      <c r="R121" s="403">
        <f t="shared" si="34"/>
        <v>0.40448941044284298</v>
      </c>
      <c r="S121" s="371">
        <f t="shared" si="35"/>
        <v>-5.3179617854992721E-2</v>
      </c>
      <c r="T121" s="403">
        <f t="shared" si="36"/>
        <v>0.64932912996125114</v>
      </c>
      <c r="U121" s="610">
        <f t="shared" si="37"/>
        <v>0.35067087003874886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0.40314575708960121</v>
      </c>
      <c r="C122" s="386">
        <f t="shared" si="23"/>
        <v>0.57247721913198613</v>
      </c>
      <c r="D122" s="401">
        <f t="shared" si="24"/>
        <v>1.8832197633187275E-2</v>
      </c>
      <c r="E122" s="386">
        <f t="shared" ref="E122:E153" si="38">C122+$B$13*B122+$B$13*D122</f>
        <v>0.52725647774743722</v>
      </c>
      <c r="F122" s="401">
        <f t="shared" si="21"/>
        <v>0.67108939341457741</v>
      </c>
      <c r="G122" s="403">
        <f t="shared" si="25"/>
        <v>-5.4115708522294824E-2</v>
      </c>
      <c r="H122" s="403">
        <f t="shared" si="26"/>
        <v>1.0541157085222947</v>
      </c>
      <c r="I122" s="403">
        <f t="shared" si="18"/>
        <v>0.43428200419543622</v>
      </c>
      <c r="J122" s="375">
        <f t="shared" si="19"/>
        <v>0.56571799580456372</v>
      </c>
      <c r="L122" s="385">
        <v>-0.59999999999999964</v>
      </c>
      <c r="M122" s="401">
        <f t="shared" si="27"/>
        <v>5.538478419569226E-3</v>
      </c>
      <c r="N122" s="386">
        <f t="shared" si="28"/>
        <v>0.40314575708960121</v>
      </c>
      <c r="O122" s="401">
        <f t="shared" si="29"/>
        <v>0.57247721913198613</v>
      </c>
      <c r="P122" s="386">
        <f t="shared" si="30"/>
        <v>0.34120342554680849</v>
      </c>
      <c r="Q122" s="403">
        <f t="shared" si="33"/>
        <v>-7.5464690811476458E-4</v>
      </c>
      <c r="R122" s="403">
        <f t="shared" si="34"/>
        <v>0.43428200419543656</v>
      </c>
      <c r="S122" s="371">
        <f t="shared" si="35"/>
        <v>-5.4115708522294824E-2</v>
      </c>
      <c r="T122" s="403">
        <f t="shared" si="36"/>
        <v>0.62058835123497302</v>
      </c>
      <c r="U122" s="610">
        <f t="shared" si="37"/>
        <v>0.37941164876502698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0.42472491130039691</v>
      </c>
      <c r="C123" s="386">
        <f t="shared" si="23"/>
        <v>0.55241592201398504</v>
      </c>
      <c r="D123" s="401">
        <f t="shared" si="24"/>
        <v>1.6331397941796333E-2</v>
      </c>
      <c r="E123" s="386">
        <f t="shared" si="38"/>
        <v>0.50515067255476309</v>
      </c>
      <c r="F123" s="401">
        <f t="shared" si="21"/>
        <v>0.64295323573080465</v>
      </c>
      <c r="G123" s="403">
        <f t="shared" si="25"/>
        <v>-5.456222021604358E-2</v>
      </c>
      <c r="H123" s="403">
        <f t="shared" si="26"/>
        <v>1.0545622202160436</v>
      </c>
      <c r="I123" s="403">
        <f t="shared" si="18"/>
        <v>0.46434992800265523</v>
      </c>
      <c r="J123" s="375">
        <f t="shared" si="19"/>
        <v>0.53565007199734471</v>
      </c>
      <c r="L123" s="385">
        <v>-0.57499999999999973</v>
      </c>
      <c r="M123" s="401">
        <f t="shared" si="27"/>
        <v>6.5225555792332579E-3</v>
      </c>
      <c r="N123" s="386">
        <f t="shared" si="28"/>
        <v>0.42472491130039691</v>
      </c>
      <c r="O123" s="401">
        <f t="shared" si="29"/>
        <v>0.55241592201398504</v>
      </c>
      <c r="P123" s="386">
        <f t="shared" si="30"/>
        <v>0.36482696624845495</v>
      </c>
      <c r="Q123" s="403">
        <f t="shared" si="33"/>
        <v>-8.886081866594E-4</v>
      </c>
      <c r="R123" s="403">
        <f t="shared" si="34"/>
        <v>0.4643499280026554</v>
      </c>
      <c r="S123" s="371">
        <f t="shared" si="35"/>
        <v>-5.4562220216043573E-2</v>
      </c>
      <c r="T123" s="403">
        <f t="shared" si="36"/>
        <v>0.59110090040004759</v>
      </c>
      <c r="U123" s="610">
        <f t="shared" si="37"/>
        <v>0.40889909959995241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0.44637911516409601</v>
      </c>
      <c r="C124" s="386">
        <f t="shared" si="23"/>
        <v>0.53183771820031933</v>
      </c>
      <c r="D124" s="401">
        <f t="shared" si="24"/>
        <v>1.4120519425852351E-2</v>
      </c>
      <c r="E124" s="386">
        <f t="shared" si="38"/>
        <v>0.48248884902265954</v>
      </c>
      <c r="F124" s="401">
        <f t="shared" si="21"/>
        <v>0.61410938070070598</v>
      </c>
      <c r="G124" s="403">
        <f t="shared" si="25"/>
        <v>-5.4569258353241029E-2</v>
      </c>
      <c r="H124" s="403">
        <f t="shared" si="26"/>
        <v>1.0545692583532411</v>
      </c>
      <c r="I124" s="403">
        <f t="shared" si="18"/>
        <v>0.4945632061918559</v>
      </c>
      <c r="J124" s="375">
        <f t="shared" si="19"/>
        <v>0.5054367938081441</v>
      </c>
      <c r="L124" s="385">
        <v>-0.54999999999999982</v>
      </c>
      <c r="M124" s="401">
        <f t="shared" si="27"/>
        <v>7.6581986750862141E-3</v>
      </c>
      <c r="N124" s="386">
        <f t="shared" si="28"/>
        <v>0.44637911516409601</v>
      </c>
      <c r="O124" s="401">
        <f t="shared" si="29"/>
        <v>0.53183771820031933</v>
      </c>
      <c r="P124" s="386">
        <f t="shared" si="30"/>
        <v>0.38856470788997749</v>
      </c>
      <c r="Q124" s="403">
        <f t="shared" si="33"/>
        <v>-1.0431584512129602E-3</v>
      </c>
      <c r="R124" s="403">
        <f t="shared" si="34"/>
        <v>0.4945632061918559</v>
      </c>
      <c r="S124" s="371">
        <f t="shared" si="35"/>
        <v>-5.4569258353241029E-2</v>
      </c>
      <c r="T124" s="403">
        <f t="shared" si="36"/>
        <v>0.56104921061259805</v>
      </c>
      <c r="U124" s="610">
        <f t="shared" si="37"/>
        <v>0.43895078938740195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0.46801507328639708</v>
      </c>
      <c r="C125" s="386">
        <f t="shared" si="23"/>
        <v>0.51084406326848641</v>
      </c>
      <c r="D125" s="401">
        <f t="shared" si="24"/>
        <v>1.2172469381826978E-2</v>
      </c>
      <c r="E125" s="386">
        <f t="shared" si="38"/>
        <v>0.45938536396902474</v>
      </c>
      <c r="F125" s="401">
        <f t="shared" si="21"/>
        <v>0.58470338110702547</v>
      </c>
      <c r="G125" s="403">
        <f t="shared" si="25"/>
        <v>-5.4185135665055027E-2</v>
      </c>
      <c r="H125" s="403">
        <f t="shared" si="26"/>
        <v>1.0541851356650551</v>
      </c>
      <c r="I125" s="403">
        <f t="shared" si="18"/>
        <v>0.52478666592078038</v>
      </c>
      <c r="J125" s="375">
        <f t="shared" si="19"/>
        <v>0.47521333407921962</v>
      </c>
      <c r="L125" s="385">
        <v>-0.52499999999999991</v>
      </c>
      <c r="M125" s="401">
        <f t="shared" si="27"/>
        <v>8.9643864134230089E-3</v>
      </c>
      <c r="N125" s="386">
        <f t="shared" si="28"/>
        <v>0.46801507328639708</v>
      </c>
      <c r="O125" s="401">
        <f t="shared" si="29"/>
        <v>0.51084406326848641</v>
      </c>
      <c r="P125" s="386">
        <f t="shared" si="30"/>
        <v>0.41231044888721274</v>
      </c>
      <c r="Q125" s="403">
        <f t="shared" si="33"/>
        <v>-1.220861044815724E-3</v>
      </c>
      <c r="R125" s="403">
        <f t="shared" si="34"/>
        <v>0.52478666592078038</v>
      </c>
      <c r="S125" s="371">
        <f t="shared" si="35"/>
        <v>-5.4185135665055048E-2</v>
      </c>
      <c r="T125" s="403">
        <f t="shared" si="36"/>
        <v>0.53061933078909029</v>
      </c>
      <c r="U125" s="610">
        <f t="shared" si="37"/>
        <v>0.46938066921090971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0.48953634290123305</v>
      </c>
      <c r="C126" s="386">
        <f t="shared" si="23"/>
        <v>0.48953634290123305</v>
      </c>
      <c r="D126" s="401">
        <f t="shared" si="24"/>
        <v>1.0461725284115098E-2</v>
      </c>
      <c r="E126" s="386">
        <f t="shared" si="38"/>
        <v>0.43595467333501797</v>
      </c>
      <c r="F126" s="401">
        <f t="shared" si="21"/>
        <v>0.55488091589609589</v>
      </c>
      <c r="G126" s="403">
        <f t="shared" si="25"/>
        <v>-5.3456158706072635E-2</v>
      </c>
      <c r="H126" s="403">
        <f t="shared" si="26"/>
        <v>1.0534561587060727</v>
      </c>
      <c r="I126" s="403">
        <f t="shared" si="18"/>
        <v>0.55488091589609589</v>
      </c>
      <c r="J126" s="375">
        <f t="shared" si="19"/>
        <v>0.44511908410390411</v>
      </c>
      <c r="L126" s="385">
        <v>-0.5</v>
      </c>
      <c r="M126" s="401">
        <f t="shared" si="27"/>
        <v>1.0461725284115098E-2</v>
      </c>
      <c r="N126" s="386">
        <f t="shared" si="28"/>
        <v>0.48953634290123305</v>
      </c>
      <c r="O126" s="401">
        <f t="shared" si="29"/>
        <v>0.48953634290123305</v>
      </c>
      <c r="P126" s="386">
        <f t="shared" si="30"/>
        <v>0.43595467333501797</v>
      </c>
      <c r="Q126" s="403">
        <f t="shared" si="33"/>
        <v>-1.424494228425106E-3</v>
      </c>
      <c r="R126" s="403">
        <f t="shared" si="34"/>
        <v>0.55488091589609589</v>
      </c>
      <c r="S126" s="371">
        <f t="shared" si="35"/>
        <v>-5.3456158706072635E-2</v>
      </c>
      <c r="T126" s="403">
        <f t="shared" si="36"/>
        <v>0.49999973703840184</v>
      </c>
      <c r="U126" s="610">
        <f t="shared" si="37"/>
        <v>0.50000026296159816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0.51084406326848686</v>
      </c>
      <c r="C127" s="386">
        <f t="shared" si="23"/>
        <v>0.46801507328639674</v>
      </c>
      <c r="D127" s="401">
        <f t="shared" si="24"/>
        <v>8.9643864134229534E-3</v>
      </c>
      <c r="E127" s="386">
        <f t="shared" si="38"/>
        <v>0.41231044888721236</v>
      </c>
      <c r="F127" s="401">
        <f t="shared" si="21"/>
        <v>0.52478666592077994</v>
      </c>
      <c r="G127" s="403">
        <f t="shared" si="25"/>
        <v>-5.2426452710767901E-2</v>
      </c>
      <c r="H127" s="403">
        <f t="shared" si="26"/>
        <v>1.0524264527107678</v>
      </c>
      <c r="I127" s="403">
        <f t="shared" si="18"/>
        <v>0.5847033811070258</v>
      </c>
      <c r="J127" s="375">
        <f t="shared" si="19"/>
        <v>0.4152966188929742</v>
      </c>
      <c r="L127" s="385">
        <v>-0.47499999999999964</v>
      </c>
      <c r="M127" s="401">
        <f t="shared" si="27"/>
        <v>1.2172469381826978E-2</v>
      </c>
      <c r="N127" s="386">
        <f t="shared" si="28"/>
        <v>0.51084406326848686</v>
      </c>
      <c r="O127" s="401">
        <f t="shared" si="29"/>
        <v>0.46801507328639674</v>
      </c>
      <c r="P127" s="386">
        <f t="shared" si="30"/>
        <v>0.45938536396902524</v>
      </c>
      <c r="Q127" s="403">
        <f t="shared" si="33"/>
        <v>-1.6570520403773447E-3</v>
      </c>
      <c r="R127" s="403">
        <f t="shared" si="34"/>
        <v>0.58470338110702613</v>
      </c>
      <c r="S127" s="371">
        <f t="shared" si="35"/>
        <v>-5.2426452710767901E-2</v>
      </c>
      <c r="T127" s="403">
        <f t="shared" si="36"/>
        <v>0.46938012364411907</v>
      </c>
      <c r="U127" s="610">
        <f t="shared" si="37"/>
        <v>0.53061987635588093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0.53183771820031966</v>
      </c>
      <c r="C128" s="386">
        <f t="shared" si="23"/>
        <v>0.44637911516409567</v>
      </c>
      <c r="D128" s="401">
        <f t="shared" si="24"/>
        <v>7.6581986750861586E-3</v>
      </c>
      <c r="E128" s="386">
        <f t="shared" si="38"/>
        <v>0.38856470788997716</v>
      </c>
      <c r="F128" s="401">
        <f t="shared" si="21"/>
        <v>0.49456320619185545</v>
      </c>
      <c r="G128" s="403">
        <f t="shared" si="25"/>
        <v>-5.1137822502600044E-2</v>
      </c>
      <c r="H128" s="403">
        <f t="shared" si="26"/>
        <v>1.0511378225026</v>
      </c>
      <c r="I128" s="403">
        <f t="shared" si="18"/>
        <v>0.61410938070070609</v>
      </c>
      <c r="J128" s="375">
        <f t="shared" si="19"/>
        <v>0.38589061929929391</v>
      </c>
      <c r="L128" s="385">
        <v>-0.44999999999999973</v>
      </c>
      <c r="M128" s="401">
        <f t="shared" si="27"/>
        <v>1.4120519425852351E-2</v>
      </c>
      <c r="N128" s="386">
        <f t="shared" si="28"/>
        <v>0.53183771820031966</v>
      </c>
      <c r="O128" s="401">
        <f t="shared" si="29"/>
        <v>0.44637911516409567</v>
      </c>
      <c r="P128" s="386">
        <f t="shared" si="30"/>
        <v>0.48248884902265987</v>
      </c>
      <c r="Q128" s="403">
        <f t="shared" si="33"/>
        <v>-1.9217418845578495E-3</v>
      </c>
      <c r="R128" s="403">
        <f t="shared" si="34"/>
        <v>0.61410938070070642</v>
      </c>
      <c r="S128" s="371">
        <f t="shared" si="35"/>
        <v>-5.1137822502600017E-2</v>
      </c>
      <c r="T128" s="403">
        <f t="shared" si="36"/>
        <v>0.43895018368645145</v>
      </c>
      <c r="U128" s="610">
        <f t="shared" si="37"/>
        <v>0.56104981631354855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0.55241592201398548</v>
      </c>
      <c r="C129" s="386">
        <f t="shared" si="23"/>
        <v>0.42472491130039658</v>
      </c>
      <c r="D129" s="401">
        <f t="shared" si="24"/>
        <v>6.5225555792332024E-3</v>
      </c>
      <c r="E129" s="386">
        <f t="shared" si="38"/>
        <v>0.36482696624845457</v>
      </c>
      <c r="F129" s="401">
        <f t="shared" si="21"/>
        <v>0.4643499280026549</v>
      </c>
      <c r="G129" s="403">
        <f t="shared" si="25"/>
        <v>-4.9629646995657278E-2</v>
      </c>
      <c r="H129" s="403">
        <f t="shared" si="26"/>
        <v>1.0496296469956572</v>
      </c>
      <c r="I129" s="403">
        <f t="shared" si="18"/>
        <v>0.64295323573080532</v>
      </c>
      <c r="J129" s="375">
        <f t="shared" si="19"/>
        <v>0.35704676426919468</v>
      </c>
      <c r="L129" s="385">
        <v>-0.42499999999999982</v>
      </c>
      <c r="M129" s="401">
        <f t="shared" si="27"/>
        <v>1.6331397941796388E-2</v>
      </c>
      <c r="N129" s="386">
        <f t="shared" si="28"/>
        <v>0.55241592201398548</v>
      </c>
      <c r="O129" s="401">
        <f t="shared" si="29"/>
        <v>0.42472491130039658</v>
      </c>
      <c r="P129" s="386">
        <f t="shared" si="30"/>
        <v>0.50515067255476354</v>
      </c>
      <c r="Q129" s="403">
        <f t="shared" si="33"/>
        <v>-2.2219783431436171E-3</v>
      </c>
      <c r="R129" s="403">
        <f t="shared" si="34"/>
        <v>0.64295323573080532</v>
      </c>
      <c r="S129" s="371">
        <f t="shared" si="35"/>
        <v>-4.9629646995657278E-2</v>
      </c>
      <c r="T129" s="403">
        <f t="shared" si="36"/>
        <v>0.40889838960799563</v>
      </c>
      <c r="U129" s="610">
        <f t="shared" si="37"/>
        <v>0.59110161039200437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0.57247721913198646</v>
      </c>
      <c r="C130" s="386">
        <f t="shared" si="23"/>
        <v>0.40314575708960076</v>
      </c>
      <c r="D130" s="401">
        <f t="shared" si="24"/>
        <v>5.538478419569226E-3</v>
      </c>
      <c r="E130" s="386">
        <f t="shared" si="38"/>
        <v>0.34120342554680799</v>
      </c>
      <c r="F130" s="401">
        <f t="shared" si="21"/>
        <v>0.43428200419543594</v>
      </c>
      <c r="G130" s="403">
        <f t="shared" si="25"/>
        <v>-4.7938804737365594E-2</v>
      </c>
      <c r="H130" s="403">
        <f t="shared" si="26"/>
        <v>1.0479388047373657</v>
      </c>
      <c r="I130" s="403">
        <f t="shared" si="18"/>
        <v>0.67108939341457785</v>
      </c>
      <c r="J130" s="375">
        <f t="shared" si="19"/>
        <v>0.32891060658542215</v>
      </c>
      <c r="L130" s="385">
        <v>-0.39999999999999991</v>
      </c>
      <c r="M130" s="401">
        <f t="shared" si="27"/>
        <v>1.8832197633187331E-2</v>
      </c>
      <c r="N130" s="386">
        <f t="shared" si="28"/>
        <v>0.57247721913198646</v>
      </c>
      <c r="O130" s="401">
        <f t="shared" si="29"/>
        <v>0.40314575708960076</v>
      </c>
      <c r="P130" s="386">
        <f t="shared" si="30"/>
        <v>0.52725647774743756</v>
      </c>
      <c r="Q130" s="403">
        <f t="shared" si="33"/>
        <v>-2.5613727031684806E-3</v>
      </c>
      <c r="R130" s="403">
        <f t="shared" si="34"/>
        <v>0.67108939341457785</v>
      </c>
      <c r="S130" s="371">
        <f t="shared" si="35"/>
        <v>-4.7938804737365545E-2</v>
      </c>
      <c r="T130" s="403">
        <f t="shared" si="36"/>
        <v>0.37941078402595618</v>
      </c>
      <c r="U130" s="610">
        <f t="shared" si="37"/>
        <v>0.62058921597404382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0.59192088768492757</v>
      </c>
      <c r="C131" s="386">
        <f t="shared" si="23"/>
        <v>0.38173111369042312</v>
      </c>
      <c r="D131" s="401">
        <f t="shared" si="24"/>
        <v>4.6885786796594386E-3</v>
      </c>
      <c r="E131" s="386">
        <f t="shared" si="38"/>
        <v>0.31779620409598652</v>
      </c>
      <c r="F131" s="401">
        <f t="shared" si="21"/>
        <v>0.40448941044284298</v>
      </c>
      <c r="G131" s="403">
        <f t="shared" si="25"/>
        <v>-4.6099627911802339E-2</v>
      </c>
      <c r="H131" s="403">
        <f t="shared" si="26"/>
        <v>1.0460996279118024</v>
      </c>
      <c r="I131" s="403">
        <f t="shared" ref="I131:I146" si="39">F91</f>
        <v>0.69837355472530627</v>
      </c>
      <c r="J131" s="375">
        <f t="shared" ref="J131:J146" si="40">1-I131</f>
        <v>0.30162644527469373</v>
      </c>
      <c r="L131" s="385">
        <v>-0.375</v>
      </c>
      <c r="M131" s="401">
        <f t="shared" si="27"/>
        <v>2.1651500117002453E-2</v>
      </c>
      <c r="N131" s="386">
        <f t="shared" si="28"/>
        <v>0.59192088768492757</v>
      </c>
      <c r="O131" s="401">
        <f t="shared" si="29"/>
        <v>0.38173111369042312</v>
      </c>
      <c r="P131" s="386">
        <f t="shared" si="30"/>
        <v>0.54869289282440858</v>
      </c>
      <c r="Q131" s="403">
        <f t="shared" si="33"/>
        <v>-2.9437176887237189E-3</v>
      </c>
      <c r="R131" s="403">
        <f t="shared" si="34"/>
        <v>0.69837355472530627</v>
      </c>
      <c r="S131" s="371">
        <f t="shared" si="35"/>
        <v>-4.6099627911802339E-2</v>
      </c>
      <c r="T131" s="403">
        <f t="shared" si="36"/>
        <v>0.35066979087521977</v>
      </c>
      <c r="U131" s="610">
        <f t="shared" si="37"/>
        <v>0.64933020912478023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0.61064773780271542</v>
      </c>
      <c r="C132" s="386">
        <f t="shared" si="23"/>
        <v>0.36056597258402823</v>
      </c>
      <c r="D132" s="401">
        <f t="shared" si="24"/>
        <v>3.9570056242458351E-3</v>
      </c>
      <c r="E132" s="386">
        <f t="shared" si="38"/>
        <v>0.2947026215601915</v>
      </c>
      <c r="F132" s="401">
        <f t="shared" si="21"/>
        <v>0.37509601472407128</v>
      </c>
      <c r="G132" s="403">
        <f t="shared" si="25"/>
        <v>-4.4143882244686704E-2</v>
      </c>
      <c r="H132" s="403">
        <f t="shared" si="26"/>
        <v>1.0441438822446867</v>
      </c>
      <c r="I132" s="403">
        <f t="shared" si="39"/>
        <v>0.72466379260613489</v>
      </c>
      <c r="J132" s="375">
        <f t="shared" si="40"/>
        <v>0.27533620739386511</v>
      </c>
      <c r="L132" s="385">
        <v>-0.34999999999999964</v>
      </c>
      <c r="M132" s="401">
        <f t="shared" si="27"/>
        <v>2.481926243092869E-2</v>
      </c>
      <c r="N132" s="386">
        <f t="shared" si="28"/>
        <v>0.61064773780271542</v>
      </c>
      <c r="O132" s="401">
        <f t="shared" si="29"/>
        <v>0.36056597258402823</v>
      </c>
      <c r="P132" s="386">
        <f t="shared" si="30"/>
        <v>0.56934840960088173</v>
      </c>
      <c r="Q132" s="403">
        <f t="shared" si="33"/>
        <v>-3.3729669032551285E-3</v>
      </c>
      <c r="R132" s="403">
        <f t="shared" si="34"/>
        <v>0.724663792606135</v>
      </c>
      <c r="S132" s="371">
        <f t="shared" si="35"/>
        <v>-4.4143882244686704E-2</v>
      </c>
      <c r="T132" s="403">
        <f t="shared" si="36"/>
        <v>0.32285305654180685</v>
      </c>
      <c r="U132" s="610">
        <f t="shared" si="37"/>
        <v>0.67714694345819315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0.62856089578366092</v>
      </c>
      <c r="C133" s="386">
        <f t="shared" si="23"/>
        <v>0.3397302797113334</v>
      </c>
      <c r="D133" s="401">
        <f t="shared" si="24"/>
        <v>3.3293819082125253E-3</v>
      </c>
      <c r="E133" s="386">
        <f t="shared" si="38"/>
        <v>0.27201454596006053</v>
      </c>
      <c r="F133" s="401">
        <f t="shared" si="21"/>
        <v>0.34621874619380338</v>
      </c>
      <c r="G133" s="403">
        <f t="shared" si="25"/>
        <v>-4.2100770311583165E-2</v>
      </c>
      <c r="H133" s="403">
        <f t="shared" si="26"/>
        <v>1.0421007703115832</v>
      </c>
      <c r="I133" s="403">
        <f t="shared" si="39"/>
        <v>0.74982164878775803</v>
      </c>
      <c r="J133" s="375">
        <f t="shared" si="40"/>
        <v>0.25017835121224197</v>
      </c>
      <c r="L133" s="385">
        <v>-0.32499999999999973</v>
      </c>
      <c r="M133" s="401">
        <f t="shared" si="27"/>
        <v>2.83666690469489E-2</v>
      </c>
      <c r="N133" s="386">
        <f t="shared" si="28"/>
        <v>0.62856089578366092</v>
      </c>
      <c r="O133" s="401">
        <f t="shared" si="29"/>
        <v>0.3397302797113334</v>
      </c>
      <c r="P133" s="386">
        <f t="shared" si="30"/>
        <v>0.58911424522302935</v>
      </c>
      <c r="Q133" s="403">
        <f t="shared" si="33"/>
        <v>-3.8532085098360548E-3</v>
      </c>
      <c r="R133" s="403">
        <f t="shared" si="34"/>
        <v>0.74982164878775837</v>
      </c>
      <c r="S133" s="371">
        <f t="shared" si="35"/>
        <v>-4.2100770311583206E-2</v>
      </c>
      <c r="T133" s="403">
        <f t="shared" si="36"/>
        <v>0.29613233003366091</v>
      </c>
      <c r="U133" s="610">
        <f t="shared" si="37"/>
        <v>0.70386766996633909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0.64556656598086726</v>
      </c>
      <c r="C134" s="386">
        <f t="shared" si="23"/>
        <v>0.31929842641803252</v>
      </c>
      <c r="D134" s="401">
        <f t="shared" si="24"/>
        <v>2.792729867397703E-3</v>
      </c>
      <c r="E134" s="386">
        <f t="shared" si="38"/>
        <v>0.2498178108700391</v>
      </c>
      <c r="F134" s="401">
        <f t="shared" si="21"/>
        <v>0.31796685339395442</v>
      </c>
      <c r="G134" s="403">
        <f t="shared" si="25"/>
        <v>-3.9996955839469356E-2</v>
      </c>
      <c r="H134" s="403">
        <f t="shared" si="26"/>
        <v>1.0399969558394693</v>
      </c>
      <c r="I134" s="403">
        <f t="shared" si="39"/>
        <v>0.77371319808860461</v>
      </c>
      <c r="J134" s="375">
        <f t="shared" si="40"/>
        <v>0.22628680191139539</v>
      </c>
      <c r="L134" s="385">
        <v>-0.29999999999999982</v>
      </c>
      <c r="M134" s="401">
        <f t="shared" si="27"/>
        <v>3.232594754829865E-2</v>
      </c>
      <c r="N134" s="386">
        <f t="shared" si="28"/>
        <v>0.64556656598086726</v>
      </c>
      <c r="O134" s="401">
        <f t="shared" si="29"/>
        <v>0.31929842641803252</v>
      </c>
      <c r="P134" s="386">
        <f t="shared" si="30"/>
        <v>0.6078851783593715</v>
      </c>
      <c r="Q134" s="403">
        <f t="shared" si="33"/>
        <v>-4.3886327119629564E-3</v>
      </c>
      <c r="R134" s="403">
        <f t="shared" si="34"/>
        <v>0.77371319808860461</v>
      </c>
      <c r="S134" s="371">
        <f t="shared" si="35"/>
        <v>-3.9996955839469356E-2</v>
      </c>
      <c r="T134" s="403">
        <f t="shared" si="36"/>
        <v>0.27067239046282776</v>
      </c>
      <c r="U134" s="610">
        <f t="shared" si="37"/>
        <v>0.72932760953717224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0.66157476300912732</v>
      </c>
      <c r="C135" s="386">
        <f t="shared" si="23"/>
        <v>0.29933881333035961</v>
      </c>
      <c r="D135" s="401">
        <f t="shared" si="24"/>
        <v>2.3353909534882811E-3</v>
      </c>
      <c r="E135" s="386">
        <f t="shared" si="38"/>
        <v>0.22819170946176459</v>
      </c>
      <c r="F135" s="401">
        <f t="shared" si="21"/>
        <v>0.29044126027463574</v>
      </c>
      <c r="G135" s="403">
        <f t="shared" si="25"/>
        <v>-3.7856606698921394E-2</v>
      </c>
      <c r="H135" s="403">
        <f t="shared" si="26"/>
        <v>1.0378566066989214</v>
      </c>
      <c r="I135" s="403">
        <f t="shared" si="39"/>
        <v>0.7962100701284609</v>
      </c>
      <c r="J135" s="375">
        <f t="shared" si="40"/>
        <v>0.2037899298715391</v>
      </c>
      <c r="L135" s="385">
        <v>-0.27499999999999991</v>
      </c>
      <c r="M135" s="401">
        <f t="shared" si="27"/>
        <v>3.6730146645025219E-2</v>
      </c>
      <c r="N135" s="386">
        <f t="shared" si="28"/>
        <v>0.66157476300912732</v>
      </c>
      <c r="O135" s="401">
        <f t="shared" si="29"/>
        <v>0.29933881333035961</v>
      </c>
      <c r="P135" s="386">
        <f t="shared" si="30"/>
        <v>0.62556035193306814</v>
      </c>
      <c r="Q135" s="403">
        <f t="shared" si="33"/>
        <v>-4.9834926434982729E-3</v>
      </c>
      <c r="R135" s="403">
        <f t="shared" si="34"/>
        <v>0.7962100701284609</v>
      </c>
      <c r="S135" s="371">
        <f t="shared" si="35"/>
        <v>-3.7856606698921352E-2</v>
      </c>
      <c r="T135" s="403">
        <f t="shared" si="36"/>
        <v>0.24663002921395871</v>
      </c>
      <c r="U135" s="610">
        <f t="shared" si="37"/>
        <v>0.75336997078604129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0.6765000077188833</v>
      </c>
      <c r="C136" s="386">
        <f t="shared" si="23"/>
        <v>0.27991349203073645</v>
      </c>
      <c r="D136" s="401">
        <f t="shared" si="24"/>
        <v>1.9469405492366643E-3</v>
      </c>
      <c r="E136" s="386">
        <f t="shared" si="38"/>
        <v>0.20720857072525323</v>
      </c>
      <c r="F136" s="401">
        <f t="shared" si="21"/>
        <v>0.26373402681061259</v>
      </c>
      <c r="G136" s="403">
        <f t="shared" si="25"/>
        <v>-3.570145440149116E-2</v>
      </c>
      <c r="H136" s="403">
        <f t="shared" si="26"/>
        <v>1.0357014544014911</v>
      </c>
      <c r="I136" s="403">
        <f t="shared" si="39"/>
        <v>0.81719041954756499</v>
      </c>
      <c r="J136" s="375">
        <f t="shared" si="40"/>
        <v>0.18280958045243501</v>
      </c>
      <c r="L136" s="385">
        <v>-0.25</v>
      </c>
      <c r="M136" s="401">
        <f t="shared" si="27"/>
        <v>4.1612875814389771E-2</v>
      </c>
      <c r="N136" s="386">
        <f t="shared" si="28"/>
        <v>0.6765000077188833</v>
      </c>
      <c r="O136" s="401">
        <f t="shared" si="29"/>
        <v>0.27991349203073645</v>
      </c>
      <c r="P136" s="386">
        <f t="shared" si="30"/>
        <v>0.64204403539637322</v>
      </c>
      <c r="Q136" s="403">
        <f t="shared" si="33"/>
        <v>-5.6420583337709086E-3</v>
      </c>
      <c r="R136" s="403">
        <f t="shared" si="34"/>
        <v>0.81719041954756499</v>
      </c>
      <c r="S136" s="371">
        <f t="shared" si="35"/>
        <v>-3.570145440149116E-2</v>
      </c>
      <c r="T136" s="403">
        <f t="shared" si="36"/>
        <v>0.22415309318769716</v>
      </c>
      <c r="U136" s="610">
        <f t="shared" si="37"/>
        <v>0.77584690681230284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0.69026198127090699</v>
      </c>
      <c r="C137" s="386">
        <f t="shared" si="23"/>
        <v>0.26107788803337589</v>
      </c>
      <c r="D137" s="401">
        <f t="shared" si="24"/>
        <v>1.6181001590790944E-3</v>
      </c>
      <c r="E137" s="386">
        <f t="shared" si="38"/>
        <v>0.18693342176138836</v>
      </c>
      <c r="F137" s="401">
        <f t="shared" si="21"/>
        <v>0.23792791916888165</v>
      </c>
      <c r="G137" s="403">
        <f t="shared" si="25"/>
        <v>-3.3550868037652344E-2</v>
      </c>
      <c r="H137" s="403">
        <f t="shared" si="26"/>
        <v>1.0335508680376524</v>
      </c>
      <c r="I137" s="403">
        <f t="shared" si="39"/>
        <v>0.83653983704387125</v>
      </c>
      <c r="J137" s="375">
        <f t="shared" si="40"/>
        <v>0.16346016295612875</v>
      </c>
      <c r="L137" s="385">
        <v>-0.22499999999999964</v>
      </c>
      <c r="M137" s="401">
        <f t="shared" si="27"/>
        <v>4.7008006549974002E-2</v>
      </c>
      <c r="N137" s="386">
        <f t="shared" si="28"/>
        <v>0.69026198127090699</v>
      </c>
      <c r="O137" s="401">
        <f t="shared" si="29"/>
        <v>0.26107788803337589</v>
      </c>
      <c r="P137" s="386">
        <f t="shared" si="30"/>
        <v>0.65724634050755626</v>
      </c>
      <c r="Q137" s="403">
        <f t="shared" si="33"/>
        <v>-6.3685634820733212E-3</v>
      </c>
      <c r="R137" s="403">
        <f t="shared" si="34"/>
        <v>0.83653983704387136</v>
      </c>
      <c r="S137" s="371">
        <f t="shared" si="35"/>
        <v>-3.3550868037652344E-2</v>
      </c>
      <c r="T137" s="403">
        <f t="shared" si="36"/>
        <v>0.20337959447585441</v>
      </c>
      <c r="U137" s="610">
        <f t="shared" si="37"/>
        <v>0.79662040552414559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0.7027861325411715</v>
      </c>
      <c r="C138" s="386">
        <f t="shared" si="23"/>
        <v>0.2428806071126216</v>
      </c>
      <c r="D138" s="401">
        <f t="shared" si="24"/>
        <v>1.340648721936899E-3</v>
      </c>
      <c r="E138" s="386">
        <f t="shared" si="38"/>
        <v>0.16742373852252806</v>
      </c>
      <c r="F138" s="401">
        <f t="shared" si="21"/>
        <v>0.21309609245256977</v>
      </c>
      <c r="G138" s="403">
        <f t="shared" si="25"/>
        <v>-3.1421940709813113E-2</v>
      </c>
      <c r="H138" s="403">
        <f t="shared" si="26"/>
        <v>1.0314219407098131</v>
      </c>
      <c r="I138" s="403">
        <f t="shared" si="39"/>
        <v>0.8541521947731312</v>
      </c>
      <c r="J138" s="375">
        <f t="shared" si="40"/>
        <v>0.1458478052268688</v>
      </c>
      <c r="L138" s="625">
        <v>-0.19999999999999973</v>
      </c>
      <c r="M138" s="626">
        <f t="shared" si="27"/>
        <v>5.2949335978011824E-2</v>
      </c>
      <c r="N138" s="627">
        <f t="shared" si="28"/>
        <v>0.7027861325411715</v>
      </c>
      <c r="O138" s="626">
        <f t="shared" si="29"/>
        <v>0.2428806071126216</v>
      </c>
      <c r="P138" s="627">
        <f t="shared" si="30"/>
        <v>0.67108388553849196</v>
      </c>
      <c r="Q138" s="628">
        <f t="shared" si="33"/>
        <v>-7.1671448541294749E-3</v>
      </c>
      <c r="R138" s="628">
        <f t="shared" si="34"/>
        <v>0.85415219477313153</v>
      </c>
      <c r="S138" s="629">
        <f t="shared" si="35"/>
        <v>-3.1421940709813072E-2</v>
      </c>
      <c r="T138" s="628">
        <f t="shared" si="36"/>
        <v>0.18443689079081105</v>
      </c>
      <c r="U138" s="630">
        <f t="shared" si="37"/>
        <v>0.81556310920918895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0.71400423495692866</v>
      </c>
      <c r="C139" s="386">
        <f t="shared" si="23"/>
        <v>0.22536332555069727</v>
      </c>
      <c r="D139" s="401">
        <f t="shared" si="24"/>
        <v>1.107334544602212E-3</v>
      </c>
      <c r="E139" s="386">
        <f t="shared" si="38"/>
        <v>0.14872928582515885</v>
      </c>
      <c r="F139" s="401">
        <f t="shared" si="21"/>
        <v>0.18930188706984416</v>
      </c>
      <c r="G139" s="403">
        <f t="shared" si="25"/>
        <v>-2.9329586628743787E-2</v>
      </c>
      <c r="H139" s="403">
        <f t="shared" si="26"/>
        <v>1.0293295866287437</v>
      </c>
      <c r="I139" s="403">
        <f t="shared" si="39"/>
        <v>0.86993042085403882</v>
      </c>
      <c r="J139" s="375">
        <f t="shared" si="40"/>
        <v>0.13006957914596118</v>
      </c>
      <c r="L139" s="385">
        <v>-0.17499999999999982</v>
      </c>
      <c r="M139" s="401">
        <f t="shared" si="27"/>
        <v>5.9470214438102964E-2</v>
      </c>
      <c r="N139" s="386">
        <f t="shared" si="28"/>
        <v>0.71400423495692866</v>
      </c>
      <c r="O139" s="401">
        <f t="shared" si="29"/>
        <v>0.22536332555069727</v>
      </c>
      <c r="P139" s="386">
        <f t="shared" si="30"/>
        <v>0.68348040378204977</v>
      </c>
      <c r="Q139" s="403">
        <f t="shared" si="33"/>
        <v>-8.0417742004492282E-3</v>
      </c>
      <c r="R139" s="403">
        <f t="shared" si="34"/>
        <v>0.86993042085403882</v>
      </c>
      <c r="S139" s="371">
        <f t="shared" si="35"/>
        <v>-2.9329586628743787E-2</v>
      </c>
      <c r="T139" s="403">
        <f t="shared" si="36"/>
        <v>0.16744093997515419</v>
      </c>
      <c r="U139" s="610">
        <f t="shared" si="37"/>
        <v>0.83255906002484581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0.72385488968297662</v>
      </c>
      <c r="C140" s="386">
        <f t="shared" si="23"/>
        <v>0.20856076338694357</v>
      </c>
      <c r="D140" s="401">
        <f t="shared" si="24"/>
        <v>9.1178911167977272E-4</v>
      </c>
      <c r="E140" s="386">
        <f t="shared" si="38"/>
        <v>0.13089204591225401</v>
      </c>
      <c r="F140" s="401">
        <f t="shared" si="21"/>
        <v>0.16659873780844131</v>
      </c>
      <c r="G140" s="403">
        <f t="shared" si="25"/>
        <v>-2.7286647148179737E-2</v>
      </c>
      <c r="H140" s="403">
        <f t="shared" si="26"/>
        <v>1.0272866471481796</v>
      </c>
      <c r="I140" s="403">
        <f t="shared" si="39"/>
        <v>0.88378719884341472</v>
      </c>
      <c r="J140" s="375">
        <f t="shared" si="40"/>
        <v>0.11621280115658528</v>
      </c>
      <c r="L140" s="385">
        <v>-0.14999999999999991</v>
      </c>
      <c r="M140" s="401">
        <f t="shared" si="27"/>
        <v>6.6603139511664688E-2</v>
      </c>
      <c r="N140" s="386">
        <f t="shared" si="28"/>
        <v>0.72385488968297662</v>
      </c>
      <c r="O140" s="401">
        <f t="shared" si="29"/>
        <v>0.20856076338694357</v>
      </c>
      <c r="P140" s="386">
        <f t="shared" si="30"/>
        <v>0.69436729311050782</v>
      </c>
      <c r="Q140" s="403">
        <f t="shared" si="33"/>
        <v>-8.9961826915057278E-3</v>
      </c>
      <c r="R140" s="403">
        <f t="shared" si="34"/>
        <v>0.88378719884341472</v>
      </c>
      <c r="S140" s="371">
        <f t="shared" si="35"/>
        <v>-2.7286647148179695E-2</v>
      </c>
      <c r="T140" s="403">
        <f t="shared" si="36"/>
        <v>0.15249563099627073</v>
      </c>
      <c r="U140" s="610">
        <f t="shared" si="37"/>
        <v>0.84750436900372927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0.73228397281712243</v>
      </c>
      <c r="C141" s="386">
        <f t="shared" si="23"/>
        <v>0.19250073830725933</v>
      </c>
      <c r="D141" s="401">
        <f t="shared" si="24"/>
        <v>7.4844379653127291E-4</v>
      </c>
      <c r="E141" s="386">
        <f t="shared" si="38"/>
        <v>0.11394623334513829</v>
      </c>
      <c r="F141" s="401">
        <f t="shared" si="21"/>
        <v>0.14503019278995749</v>
      </c>
      <c r="G141" s="403">
        <f t="shared" si="25"/>
        <v>-2.5304004110455885E-2</v>
      </c>
      <c r="H141" s="403">
        <f t="shared" si="26"/>
        <v>1.025304004110456</v>
      </c>
      <c r="I141" s="403">
        <f t="shared" si="39"/>
        <v>0.89564558906048231</v>
      </c>
      <c r="J141" s="375">
        <f t="shared" si="40"/>
        <v>0.10435441093951769</v>
      </c>
      <c r="L141" s="385">
        <v>-0.125</v>
      </c>
      <c r="M141" s="401">
        <f t="shared" si="27"/>
        <v>7.4379319895702289E-2</v>
      </c>
      <c r="N141" s="386">
        <f t="shared" si="28"/>
        <v>0.73228397281712243</v>
      </c>
      <c r="O141" s="401">
        <f t="shared" si="29"/>
        <v>0.19250073830725933</v>
      </c>
      <c r="P141" s="386">
        <f t="shared" si="30"/>
        <v>0.70368410413294513</v>
      </c>
      <c r="Q141" s="403">
        <f t="shared" si="33"/>
        <v>-1.0033777965772388E-2</v>
      </c>
      <c r="R141" s="403">
        <f t="shared" si="34"/>
        <v>0.89564558906048231</v>
      </c>
      <c r="S141" s="371">
        <f t="shared" si="35"/>
        <v>-2.5304004110455885E-2</v>
      </c>
      <c r="T141" s="403">
        <f t="shared" si="36"/>
        <v>0.13969219301574598</v>
      </c>
      <c r="U141" s="610">
        <f t="shared" si="37"/>
        <v>0.86030780698425402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0.7392450248975263</v>
      </c>
      <c r="C142" s="386">
        <f t="shared" si="23"/>
        <v>0.17720429644810143</v>
      </c>
      <c r="D142" s="401">
        <f t="shared" si="24"/>
        <v>6.1245028094186749E-4</v>
      </c>
      <c r="E142" s="386">
        <f t="shared" si="38"/>
        <v>9.7918392594546294E-2</v>
      </c>
      <c r="F142" s="401">
        <f t="shared" si="21"/>
        <v>0.12463003768325713</v>
      </c>
      <c r="G142" s="403">
        <f t="shared" si="25"/>
        <v>-2.3390698966015259E-2</v>
      </c>
      <c r="H142" s="403">
        <f t="shared" si="26"/>
        <v>1.0233906989660153</v>
      </c>
      <c r="I142" s="403">
        <f t="shared" si="39"/>
        <v>0.90543956951916538</v>
      </c>
      <c r="J142" s="375">
        <f t="shared" si="40"/>
        <v>9.4560430480834623E-2</v>
      </c>
      <c r="L142" s="617">
        <v>-9.9999999999999645E-2</v>
      </c>
      <c r="M142" s="618">
        <f t="shared" si="27"/>
        <v>8.2828213439397891E-2</v>
      </c>
      <c r="N142" s="619">
        <f t="shared" si="28"/>
        <v>0.7392450248975263</v>
      </c>
      <c r="O142" s="618">
        <f t="shared" si="29"/>
        <v>0.17720429644810143</v>
      </c>
      <c r="P142" s="619">
        <f t="shared" si="30"/>
        <v>0.7113789651908704</v>
      </c>
      <c r="Q142" s="620">
        <f t="shared" si="33"/>
        <v>-1.1157553992093911E-2</v>
      </c>
      <c r="R142" s="620">
        <f t="shared" si="34"/>
        <v>0.90543956951916549</v>
      </c>
      <c r="S142" s="621">
        <f t="shared" si="35"/>
        <v>-2.3390698966015259E-2</v>
      </c>
      <c r="T142" s="620">
        <f t="shared" si="36"/>
        <v>0.12910868343894377</v>
      </c>
      <c r="U142" s="622">
        <f t="shared" si="37"/>
        <v>0.87089131656105623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0.7446995815602403</v>
      </c>
      <c r="C143" s="386">
        <f t="shared" si="23"/>
        <v>0.16268591513851999</v>
      </c>
      <c r="D143" s="401">
        <f t="shared" si="24"/>
        <v>4.9960529219883476E-4</v>
      </c>
      <c r="E143" s="386">
        <f t="shared" si="38"/>
        <v>8.2827573413611702E-2</v>
      </c>
      <c r="F143" s="401">
        <f t="shared" si="21"/>
        <v>0.10542251891833154</v>
      </c>
      <c r="G143" s="403">
        <f t="shared" si="25"/>
        <v>-2.1554056212529735E-2</v>
      </c>
      <c r="H143" s="403">
        <f t="shared" si="26"/>
        <v>1.0215540562125298</v>
      </c>
      <c r="I143" s="403">
        <f t="shared" si="39"/>
        <v>0.91311449495681363</v>
      </c>
      <c r="J143" s="375">
        <f t="shared" si="40"/>
        <v>8.6885505043186373E-2</v>
      </c>
      <c r="L143" s="385">
        <v>-7.4999999999999734E-2</v>
      </c>
      <c r="M143" s="401">
        <f t="shared" si="27"/>
        <v>9.197704456208583E-2</v>
      </c>
      <c r="N143" s="386">
        <f t="shared" si="28"/>
        <v>0.7446995815602403</v>
      </c>
      <c r="O143" s="401">
        <f t="shared" si="29"/>
        <v>0.16268591513851999</v>
      </c>
      <c r="P143" s="386">
        <f t="shared" si="30"/>
        <v>0.71740894300446512</v>
      </c>
      <c r="Q143" s="403">
        <f t="shared" si="33"/>
        <v>-1.236999405577952E-2</v>
      </c>
      <c r="R143" s="403">
        <f t="shared" si="34"/>
        <v>0.91311449495681374</v>
      </c>
      <c r="S143" s="371">
        <f t="shared" si="35"/>
        <v>-2.1554056212529784E-2</v>
      </c>
      <c r="T143" s="403">
        <f t="shared" si="36"/>
        <v>0.12080955531149562</v>
      </c>
      <c r="U143" s="610">
        <f t="shared" si="37"/>
        <v>0.87919044468850438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0.74861744460826507</v>
      </c>
      <c r="C144" s="386">
        <f t="shared" si="23"/>
        <v>0.14895377149636208</v>
      </c>
      <c r="D144" s="401">
        <f t="shared" si="24"/>
        <v>4.0628008687981776E-4</v>
      </c>
      <c r="E144" s="386">
        <f t="shared" si="38"/>
        <v>6.8685577942075568E-2</v>
      </c>
      <c r="F144" s="401">
        <f t="shared" si="21"/>
        <v>8.742265819929268E-2</v>
      </c>
      <c r="G144" s="403">
        <f t="shared" si="25"/>
        <v>-1.9799809776816578E-2</v>
      </c>
      <c r="H144" s="403">
        <f t="shared" si="26"/>
        <v>1.0197998097768166</v>
      </c>
      <c r="I144" s="403">
        <f t="shared" si="39"/>
        <v>0.9186274730204228</v>
      </c>
      <c r="J144" s="375">
        <f t="shared" si="40"/>
        <v>8.1372526979577198E-2</v>
      </c>
      <c r="L144" s="385">
        <v>-4.9999999999999822E-2</v>
      </c>
      <c r="M144" s="401">
        <f t="shared" si="27"/>
        <v>0.10185030712725496</v>
      </c>
      <c r="N144" s="386">
        <f t="shared" si="28"/>
        <v>0.74861744460826507</v>
      </c>
      <c r="O144" s="401">
        <f t="shared" si="29"/>
        <v>0.14895377149636208</v>
      </c>
      <c r="P144" s="386">
        <f t="shared" si="30"/>
        <v>0.72174033823174999</v>
      </c>
      <c r="Q144" s="403">
        <f t="shared" si="33"/>
        <v>-1.367296728635063E-2</v>
      </c>
      <c r="R144" s="403">
        <f t="shared" si="34"/>
        <v>0.9186274730204228</v>
      </c>
      <c r="S144" s="371">
        <f t="shared" si="35"/>
        <v>-1.9799809776816578E-2</v>
      </c>
      <c r="T144" s="403">
        <f t="shared" si="36"/>
        <v>0.1148453040427444</v>
      </c>
      <c r="U144" s="610">
        <f t="shared" si="37"/>
        <v>0.8851546959572556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0.75097689306633586</v>
      </c>
      <c r="C145" s="386">
        <f t="shared" si="23"/>
        <v>0.13601006985578146</v>
      </c>
      <c r="D145" s="401">
        <f t="shared" si="24"/>
        <v>3.2935495199659659E-4</v>
      </c>
      <c r="E145" s="386">
        <f t="shared" si="38"/>
        <v>5.5497272535476233E-2</v>
      </c>
      <c r="F145" s="401">
        <f t="shared" si="21"/>
        <v>7.0636649398997844E-2</v>
      </c>
      <c r="G145" s="403">
        <f t="shared" si="25"/>
        <v>-1.8132231036711265E-2</v>
      </c>
      <c r="H145" s="403">
        <f t="shared" si="26"/>
        <v>1.0181322310367114</v>
      </c>
      <c r="I145" s="403">
        <f t="shared" si="39"/>
        <v>0.92194765709079707</v>
      </c>
      <c r="J145" s="375">
        <f t="shared" si="40"/>
        <v>7.8052342909202932E-2</v>
      </c>
      <c r="L145" s="385">
        <v>-2.4999999999999911E-2</v>
      </c>
      <c r="M145" s="401">
        <f t="shared" si="27"/>
        <v>0.11246925963133242</v>
      </c>
      <c r="N145" s="386">
        <f t="shared" si="28"/>
        <v>0.75097689306633586</v>
      </c>
      <c r="O145" s="401">
        <f t="shared" si="29"/>
        <v>0.13601006985578146</v>
      </c>
      <c r="P145" s="386">
        <f t="shared" si="30"/>
        <v>0.72434891553247516</v>
      </c>
      <c r="Q145" s="403">
        <f t="shared" si="33"/>
        <v>-1.5067619252273914E-2</v>
      </c>
      <c r="R145" s="403">
        <f t="shared" si="34"/>
        <v>0.92194765709079707</v>
      </c>
      <c r="S145" s="371">
        <f t="shared" si="35"/>
        <v>-1.813223103671123E-2</v>
      </c>
      <c r="T145" s="403">
        <f t="shared" si="36"/>
        <v>0.11125219319818813</v>
      </c>
      <c r="U145" s="610">
        <f t="shared" si="37"/>
        <v>0.88874780680181187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0.75176483400775895</v>
      </c>
      <c r="C146" s="386">
        <f t="shared" si="23"/>
        <v>0.12385142025129836</v>
      </c>
      <c r="D146" s="401">
        <f t="shared" si="24"/>
        <v>2.6615885658531901E-4</v>
      </c>
      <c r="E146" s="386">
        <f t="shared" si="38"/>
        <v>4.3260956553201391E-2</v>
      </c>
      <c r="F146" s="401">
        <f t="shared" si="21"/>
        <v>5.5062327950627862E-2</v>
      </c>
      <c r="G146" s="403">
        <f t="shared" si="25"/>
        <v>-1.6554257252680022E-2</v>
      </c>
      <c r="H146" s="403">
        <f t="shared" si="26"/>
        <v>1.01655425725268</v>
      </c>
      <c r="I146" s="403">
        <f t="shared" si="39"/>
        <v>0.92305645550415016</v>
      </c>
      <c r="J146" s="375">
        <f t="shared" si="40"/>
        <v>7.6943544495849836E-2</v>
      </c>
      <c r="L146" s="633">
        <v>0</v>
      </c>
      <c r="M146" s="634">
        <f t="shared" si="27"/>
        <v>0.12385142025129836</v>
      </c>
      <c r="N146" s="635">
        <f t="shared" si="28"/>
        <v>0.75176483400775895</v>
      </c>
      <c r="O146" s="634">
        <f t="shared" si="29"/>
        <v>0.12385142025129836</v>
      </c>
      <c r="P146" s="635">
        <f t="shared" si="30"/>
        <v>0.72522006794777694</v>
      </c>
      <c r="Q146" s="636">
        <f t="shared" si="33"/>
        <v>-1.6554257252680022E-2</v>
      </c>
      <c r="R146" s="636">
        <f t="shared" si="34"/>
        <v>0.92305645550415016</v>
      </c>
      <c r="S146" s="637">
        <f t="shared" si="35"/>
        <v>-1.6554257252680022E-2</v>
      </c>
      <c r="T146" s="636">
        <f t="shared" si="36"/>
        <v>0.11005205900120985</v>
      </c>
      <c r="U146" s="638">
        <f t="shared" si="37"/>
        <v>0.88994794099879015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0.81556310920918851</v>
      </c>
      <c r="AD146">
        <f ca="1">OFFSET(H106,-AB146,0)</f>
        <v>0.78690390754743023</v>
      </c>
    </row>
    <row r="147" spans="1:30">
      <c r="A147" s="385">
        <v>1.0250000000000004</v>
      </c>
      <c r="B147" s="401">
        <f t="shared" si="22"/>
        <v>0.75097689306633586</v>
      </c>
      <c r="C147" s="386">
        <f t="shared" si="23"/>
        <v>0.1124692596313322</v>
      </c>
      <c r="D147" s="401">
        <f t="shared" si="24"/>
        <v>2.1441427010299163E-4</v>
      </c>
      <c r="E147" s="386">
        <f t="shared" si="38"/>
        <v>3.1968779785891008E-2</v>
      </c>
      <c r="F147" s="401">
        <f t="shared" si="21"/>
        <v>4.0689702147186334E-2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0.13601006985578168</v>
      </c>
      <c r="N147" s="386">
        <f t="shared" si="28"/>
        <v>0.75097689306633586</v>
      </c>
      <c r="O147" s="401">
        <f t="shared" si="29"/>
        <v>0.1124692596313322</v>
      </c>
      <c r="P147" s="386">
        <f t="shared" si="30"/>
        <v>0.72434891553247516</v>
      </c>
      <c r="Q147" s="403">
        <f t="shared" si="33"/>
        <v>-1.8132231036711282E-2</v>
      </c>
      <c r="R147" s="403">
        <f t="shared" si="34"/>
        <v>0.92194765709079707</v>
      </c>
      <c r="S147" s="371">
        <f t="shared" si="35"/>
        <v>-1.5067619252273883E-2</v>
      </c>
      <c r="T147" s="403">
        <f t="shared" si="36"/>
        <v>0.11125219319818802</v>
      </c>
      <c r="U147" s="610">
        <f t="shared" si="37"/>
        <v>0.88874780680181198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0.74861744460826496</v>
      </c>
      <c r="C148" s="386">
        <f t="shared" si="23"/>
        <v>0.10185030712725479</v>
      </c>
      <c r="D148" s="401">
        <f t="shared" si="24"/>
        <v>1.7218706729377198E-4</v>
      </c>
      <c r="E148" s="386">
        <f t="shared" si="38"/>
        <v>2.1607199859538836E-2</v>
      </c>
      <c r="F148" s="401">
        <f t="shared" si="21"/>
        <v>2.750153532313988E-2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0.1489537714963623</v>
      </c>
      <c r="N148" s="386">
        <f t="shared" si="28"/>
        <v>0.74861744460826496</v>
      </c>
      <c r="O148" s="401">
        <f t="shared" si="29"/>
        <v>0.10185030712725479</v>
      </c>
      <c r="P148" s="386">
        <f t="shared" si="30"/>
        <v>0.72174033823174977</v>
      </c>
      <c r="Q148" s="403">
        <f t="shared" si="33"/>
        <v>-1.9799809776816599E-2</v>
      </c>
      <c r="R148" s="403">
        <f t="shared" si="34"/>
        <v>0.91862747302042258</v>
      </c>
      <c r="S148" s="371">
        <f t="shared" si="35"/>
        <v>-1.3672967286350587E-2</v>
      </c>
      <c r="T148" s="403">
        <f t="shared" si="36"/>
        <v>0.11484530404274462</v>
      </c>
      <c r="U148" s="610">
        <f t="shared" si="37"/>
        <v>0.88515469595725538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0.74469958156024019</v>
      </c>
      <c r="C149" s="386">
        <f t="shared" si="23"/>
        <v>9.1977044562085719E-2</v>
      </c>
      <c r="D149" s="401">
        <f t="shared" si="24"/>
        <v>1.3784136133049296E-4</v>
      </c>
      <c r="E149" s="386">
        <f t="shared" si="38"/>
        <v>1.2157470817772074E-2</v>
      </c>
      <c r="F149" s="401">
        <f t="shared" si="21"/>
        <v>1.5473967719486675E-2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0.16268591513852027</v>
      </c>
      <c r="N149" s="386">
        <f t="shared" si="28"/>
        <v>0.74469958156024019</v>
      </c>
      <c r="O149" s="401">
        <f t="shared" si="29"/>
        <v>9.1977044562085719E-2</v>
      </c>
      <c r="P149" s="386">
        <f t="shared" si="30"/>
        <v>0.71740894300446501</v>
      </c>
      <c r="Q149" s="403">
        <f t="shared" si="33"/>
        <v>-2.1554056212529749E-2</v>
      </c>
      <c r="R149" s="403">
        <f t="shared" si="34"/>
        <v>0.91311449495681363</v>
      </c>
      <c r="S149" s="371">
        <f t="shared" si="35"/>
        <v>-1.236999405577952E-2</v>
      </c>
      <c r="T149" s="403">
        <f t="shared" si="36"/>
        <v>0.12080955531149562</v>
      </c>
      <c r="U149" s="610">
        <f t="shared" si="37"/>
        <v>0.87919044468850438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0.73924502489752619</v>
      </c>
      <c r="C150" s="386">
        <f t="shared" si="23"/>
        <v>8.282821343939778E-2</v>
      </c>
      <c r="D150" s="401">
        <f t="shared" si="24"/>
        <v>1.0999904653119508E-4</v>
      </c>
      <c r="E150" s="386">
        <f t="shared" si="38"/>
        <v>3.5961541459087233E-3</v>
      </c>
      <c r="F150" s="401">
        <f t="shared" si="21"/>
        <v>4.5771669126068561E-3</v>
      </c>
      <c r="G150" s="403"/>
      <c r="H150" s="403"/>
      <c r="I150" s="403"/>
      <c r="J150" s="375"/>
      <c r="L150" s="617">
        <v>0.10000000000000009</v>
      </c>
      <c r="M150" s="618">
        <f t="shared" si="27"/>
        <v>0.17720429644810171</v>
      </c>
      <c r="N150" s="619">
        <f t="shared" si="28"/>
        <v>0.73924502489752619</v>
      </c>
      <c r="O150" s="618">
        <f t="shared" si="29"/>
        <v>8.282821343939778E-2</v>
      </c>
      <c r="P150" s="619">
        <f t="shared" si="30"/>
        <v>0.71137896519087029</v>
      </c>
      <c r="Q150" s="620">
        <f t="shared" si="33"/>
        <v>-2.3390698966015293E-2</v>
      </c>
      <c r="R150" s="620">
        <f t="shared" si="34"/>
        <v>0.90543956951916538</v>
      </c>
      <c r="S150" s="621">
        <f t="shared" si="35"/>
        <v>-1.1157553992093889E-2</v>
      </c>
      <c r="T150" s="620">
        <f t="shared" si="36"/>
        <v>0.12910868343894377</v>
      </c>
      <c r="U150" s="622">
        <f t="shared" si="37"/>
        <v>0.87089131656105623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0.73228397281712243</v>
      </c>
      <c r="C151" s="386">
        <f t="shared" si="23"/>
        <v>7.4379319895702289E-2</v>
      </c>
      <c r="D151" s="401">
        <f t="shared" si="24"/>
        <v>8.7503787102427566E-5</v>
      </c>
      <c r="E151" s="386">
        <f t="shared" si="38"/>
        <v>-4.1043562543858665E-3</v>
      </c>
      <c r="F151" s="401">
        <f t="shared" si="21"/>
        <v>-5.2240040006346347E-3</v>
      </c>
      <c r="G151" s="403"/>
      <c r="H151" s="403"/>
      <c r="I151" s="403"/>
      <c r="J151" s="375"/>
      <c r="L151" s="385">
        <v>0.125</v>
      </c>
      <c r="M151" s="401">
        <f t="shared" si="27"/>
        <v>0.19250073830725933</v>
      </c>
      <c r="N151" s="386">
        <f t="shared" si="28"/>
        <v>0.73228397281712243</v>
      </c>
      <c r="O151" s="401">
        <f t="shared" si="29"/>
        <v>7.4379319895702289E-2</v>
      </c>
      <c r="P151" s="386">
        <f t="shared" si="30"/>
        <v>0.70368410413294513</v>
      </c>
      <c r="Q151" s="403">
        <f t="shared" si="33"/>
        <v>-2.5304004110455885E-2</v>
      </c>
      <c r="R151" s="403">
        <f t="shared" si="34"/>
        <v>0.89564558906048231</v>
      </c>
      <c r="S151" s="371">
        <f t="shared" si="35"/>
        <v>-1.0033777965772388E-2</v>
      </c>
      <c r="T151" s="403">
        <f t="shared" si="36"/>
        <v>0.13969219301574598</v>
      </c>
      <c r="U151" s="610">
        <f t="shared" si="37"/>
        <v>0.86030780698425402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0.72385488968297651</v>
      </c>
      <c r="C152" s="386">
        <f t="shared" si="23"/>
        <v>6.6603139511664577E-2</v>
      </c>
      <c r="D152" s="401">
        <f t="shared" si="24"/>
        <v>6.9389157370369769E-5</v>
      </c>
      <c r="E152" s="386">
        <f t="shared" si="38"/>
        <v>-1.0975303222248062E-2</v>
      </c>
      <c r="F152" s="401">
        <f t="shared" si="21"/>
        <v>-1.3969310748776874E-2</v>
      </c>
      <c r="G152" s="403"/>
      <c r="H152" s="403"/>
      <c r="I152" s="403"/>
      <c r="J152" s="375"/>
      <c r="L152" s="385">
        <v>0.15000000000000036</v>
      </c>
      <c r="M152" s="401">
        <f t="shared" si="27"/>
        <v>0.20856076338694379</v>
      </c>
      <c r="N152" s="386">
        <f t="shared" si="28"/>
        <v>0.72385488968297651</v>
      </c>
      <c r="O152" s="401">
        <f t="shared" si="29"/>
        <v>6.6603139511664577E-2</v>
      </c>
      <c r="P152" s="386">
        <f t="shared" si="30"/>
        <v>0.69436729311050771</v>
      </c>
      <c r="Q152" s="403">
        <f t="shared" si="33"/>
        <v>-2.728664714817975E-2</v>
      </c>
      <c r="R152" s="403">
        <f t="shared" si="34"/>
        <v>0.88378719884341461</v>
      </c>
      <c r="S152" s="371">
        <f t="shared" si="35"/>
        <v>-8.9961826915057122E-3</v>
      </c>
      <c r="T152" s="403">
        <f t="shared" si="36"/>
        <v>0.15249563099627084</v>
      </c>
      <c r="U152" s="610">
        <f t="shared" si="37"/>
        <v>0.84750436900372916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0.71400423495692844</v>
      </c>
      <c r="C153" s="386">
        <f t="shared" si="23"/>
        <v>5.9470214438102853E-2</v>
      </c>
      <c r="D153" s="401">
        <f t="shared" si="24"/>
        <v>5.4850619979063264E-5</v>
      </c>
      <c r="E153" s="386">
        <f t="shared" si="38"/>
        <v>-1.7051037159918209E-2</v>
      </c>
      <c r="F153" s="401">
        <f t="shared" si="21"/>
        <v>-2.1702474351050396E-2</v>
      </c>
      <c r="G153" s="403"/>
      <c r="H153" s="403"/>
      <c r="I153" s="403"/>
      <c r="J153" s="375"/>
      <c r="L153" s="385">
        <v>0.17500000000000027</v>
      </c>
      <c r="M153" s="401">
        <f t="shared" si="27"/>
        <v>0.22536332555069755</v>
      </c>
      <c r="N153" s="386">
        <f t="shared" si="28"/>
        <v>0.71400423495692844</v>
      </c>
      <c r="O153" s="401">
        <f t="shared" si="29"/>
        <v>5.9470214438102853E-2</v>
      </c>
      <c r="P153" s="386">
        <f t="shared" si="30"/>
        <v>0.68348040378204944</v>
      </c>
      <c r="Q153" s="403">
        <f t="shared" si="33"/>
        <v>-2.9329586628743805E-2</v>
      </c>
      <c r="R153" s="403">
        <f t="shared" si="34"/>
        <v>0.86993042085403838</v>
      </c>
      <c r="S153" s="371">
        <f t="shared" si="35"/>
        <v>-8.0417742004491987E-3</v>
      </c>
      <c r="T153" s="403">
        <f t="shared" si="36"/>
        <v>0.16744093997515463</v>
      </c>
      <c r="U153" s="610">
        <f t="shared" si="37"/>
        <v>0.83255906002484537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0.70278613254117128</v>
      </c>
      <c r="C154" s="386">
        <f t="shared" si="23"/>
        <v>5.2949335978011713E-2</v>
      </c>
      <c r="D154" s="401">
        <f t="shared" si="24"/>
        <v>4.3221019748795886E-5</v>
      </c>
      <c r="E154" s="386">
        <f t="shared" ref="E154:E185" si="41">C154+$B$13*B154+$B$13*D154</f>
        <v>-2.2368495390044121E-2</v>
      </c>
      <c r="F154" s="401">
        <f t="shared" ref="F154:F186" si="42">$B$14*E154</f>
        <v>-2.8470508445971283E-2</v>
      </c>
      <c r="G154" s="403"/>
      <c r="H154" s="403"/>
      <c r="I154" s="403"/>
      <c r="J154" s="375"/>
      <c r="L154" s="385">
        <v>0.20000000000000018</v>
      </c>
      <c r="M154" s="401">
        <f t="shared" si="27"/>
        <v>0.24288060711262194</v>
      </c>
      <c r="N154" s="386">
        <f t="shared" si="28"/>
        <v>0.70278613254117128</v>
      </c>
      <c r="O154" s="401">
        <f t="shared" si="29"/>
        <v>5.2949335978011713E-2</v>
      </c>
      <c r="P154" s="386">
        <f t="shared" si="30"/>
        <v>0.67108388553849174</v>
      </c>
      <c r="Q154" s="403">
        <f t="shared" si="33"/>
        <v>-3.1421940709813155E-2</v>
      </c>
      <c r="R154" s="403">
        <f t="shared" si="34"/>
        <v>0.8541521947731312</v>
      </c>
      <c r="S154" s="371">
        <f t="shared" si="35"/>
        <v>-7.1671448541294749E-3</v>
      </c>
      <c r="T154" s="403">
        <f t="shared" si="36"/>
        <v>0.18443689079081149</v>
      </c>
      <c r="U154" s="610">
        <f t="shared" si="37"/>
        <v>0.81556310920918851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0.69026198127090688</v>
      </c>
      <c r="C155" s="386">
        <f t="shared" ref="C155:C197" si="44">0.5*SIGN(2*A155+$B$6)*ERF((2.563*(ABS(2*A155+$B$6)))/(2*SQRT(2)*$B$7))-0.5*SIGN(2*A155-$B$6)*ERF((2.563*(ABS(2*A155-$B$6)))/(2*SQRT(2)*$B$7))</f>
        <v>4.7008006549973891E-2</v>
      </c>
      <c r="D155" s="401">
        <f t="shared" ref="D155:D197" si="45">0.5*SIGN(2*(A155+$B$6)+$B$6)*ERF((2.563*(ABS(2*(A155+$B$6)+$B$6)))/(2*SQRT(2)*$B$7))-0.5*SIGN(2*(A155+$B$6)-$B$6)*ERF((2.563*(ABS(2*(A155+$B$6)-$B$6)))/(2*SQRT(2)*$B$7))</f>
        <v>3.3949270544952892E-5</v>
      </c>
      <c r="E155" s="386">
        <f t="shared" si="41"/>
        <v>-2.6966696167205251E-2</v>
      </c>
      <c r="F155" s="401">
        <f t="shared" si="42"/>
        <v>-3.4323075271753635E-2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0.26107788803337606</v>
      </c>
      <c r="N155" s="386">
        <f t="shared" ref="N155:N218" si="47">0.5*SIGN(2*L155+$B$6)*ERF((2.563*(ABS(2*L155+$B$6)))/(2*SQRT(2)*$B$7))-0.5*SIGN(2*L155-$B$6)*ERF((2.563*(ABS(2*L155-$B$6)))/(2*SQRT(2)*$B$7))</f>
        <v>0.69026198127090688</v>
      </c>
      <c r="O155" s="401">
        <f t="shared" ref="O155:O218" si="48">0.5*SIGN(2*(L155+$B$6)+$B$6)*ERF((2.563*(ABS(2*(L155+$B$6)+$B$6)))/(2*SQRT(2)*$B$7))-0.5*SIGN(2*(L155+$B$6)-$B$6)*ERF((2.563*(ABS(2*(L155+$B$6)-$B$6)))/(2*SQRT(2)*$B$7))</f>
        <v>4.7008006549973891E-2</v>
      </c>
      <c r="P155" s="386">
        <f t="shared" ref="P155:P218" si="49">N155+$B$13*M155+$B$13*O155</f>
        <v>0.65724634050755604</v>
      </c>
      <c r="Q155" s="403">
        <f t="shared" si="33"/>
        <v>-3.3550868037652365E-2</v>
      </c>
      <c r="R155" s="403">
        <f t="shared" si="34"/>
        <v>0.83653983704387114</v>
      </c>
      <c r="S155" s="371">
        <f t="shared" si="35"/>
        <v>-6.3685634820733134E-3</v>
      </c>
      <c r="T155" s="403">
        <f t="shared" si="36"/>
        <v>0.20337959447585452</v>
      </c>
      <c r="U155" s="610">
        <f t="shared" si="37"/>
        <v>0.79662040552414548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0.6765000077188833</v>
      </c>
      <c r="C156" s="386">
        <f t="shared" si="44"/>
        <v>4.1612875814389771E-2</v>
      </c>
      <c r="D156" s="401">
        <f t="shared" si="45"/>
        <v>2.6581918973977992E-5</v>
      </c>
      <c r="E156" s="386">
        <f t="shared" si="41"/>
        <v>-3.0886252652835507E-2</v>
      </c>
      <c r="F156" s="401">
        <f t="shared" si="42"/>
        <v>-3.9311867056035447E-2</v>
      </c>
      <c r="G156" s="403"/>
      <c r="H156" s="403"/>
      <c r="I156" s="403"/>
      <c r="J156" s="375"/>
      <c r="L156" s="385">
        <v>0.25</v>
      </c>
      <c r="M156" s="401">
        <f t="shared" si="46"/>
        <v>0.27991349203073645</v>
      </c>
      <c r="N156" s="386">
        <f t="shared" si="47"/>
        <v>0.6765000077188833</v>
      </c>
      <c r="O156" s="401">
        <f t="shared" si="48"/>
        <v>4.1612875814389771E-2</v>
      </c>
      <c r="P156" s="386">
        <f t="shared" si="49"/>
        <v>0.64204403539637322</v>
      </c>
      <c r="Q156" s="403">
        <f t="shared" si="33"/>
        <v>-3.570145440149116E-2</v>
      </c>
      <c r="R156" s="403">
        <f t="shared" si="34"/>
        <v>0.81719041954756499</v>
      </c>
      <c r="S156" s="371">
        <f t="shared" si="35"/>
        <v>-5.6420583337709086E-3</v>
      </c>
      <c r="T156" s="403">
        <f t="shared" si="36"/>
        <v>0.22415309318769716</v>
      </c>
      <c r="U156" s="610">
        <f t="shared" si="37"/>
        <v>0.77584690681230284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0.6615747630091271</v>
      </c>
      <c r="C157" s="386">
        <f t="shared" si="44"/>
        <v>3.6730146645025163E-2</v>
      </c>
      <c r="D157" s="401">
        <f t="shared" si="45"/>
        <v>2.0747280504995746E-5</v>
      </c>
      <c r="E157" s="386">
        <f t="shared" si="41"/>
        <v>-3.4168911320313765E-2</v>
      </c>
      <c r="F157" s="401">
        <f t="shared" si="42"/>
        <v>-4.3490018500199089E-2</v>
      </c>
      <c r="G157" s="403"/>
      <c r="H157" s="403"/>
      <c r="I157" s="403"/>
      <c r="J157" s="375"/>
      <c r="L157" s="385">
        <v>0.27500000000000036</v>
      </c>
      <c r="M157" s="401">
        <f t="shared" si="46"/>
        <v>0.29933881333035994</v>
      </c>
      <c r="N157" s="386">
        <f t="shared" si="47"/>
        <v>0.6615747630091271</v>
      </c>
      <c r="O157" s="401">
        <f t="shared" si="48"/>
        <v>3.6730146645025163E-2</v>
      </c>
      <c r="P157" s="386">
        <f t="shared" si="49"/>
        <v>0.62556035193306792</v>
      </c>
      <c r="Q157" s="403">
        <f t="shared" si="33"/>
        <v>-3.7856606698921422E-2</v>
      </c>
      <c r="R157" s="403">
        <f t="shared" si="34"/>
        <v>0.79621007012846057</v>
      </c>
      <c r="S157" s="371">
        <f t="shared" si="35"/>
        <v>-4.983492643498265E-3</v>
      </c>
      <c r="T157" s="403">
        <f t="shared" si="36"/>
        <v>0.24663002921395916</v>
      </c>
      <c r="U157" s="610">
        <f t="shared" si="37"/>
        <v>0.75336997078604084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0.64556656598086704</v>
      </c>
      <c r="C158" s="386">
        <f t="shared" si="44"/>
        <v>3.2325947548298539E-2</v>
      </c>
      <c r="D158" s="401">
        <f t="shared" si="45"/>
        <v>1.6141859362106548E-5</v>
      </c>
      <c r="E158" s="386">
        <f t="shared" si="41"/>
        <v>-3.6857118407737394E-2</v>
      </c>
      <c r="F158" s="401">
        <f t="shared" si="42"/>
        <v>-4.6911554962641648E-2</v>
      </c>
      <c r="G158" s="403"/>
      <c r="H158" s="403"/>
      <c r="I158" s="403"/>
      <c r="J158" s="375"/>
      <c r="L158" s="385">
        <v>0.30000000000000027</v>
      </c>
      <c r="M158" s="401">
        <f t="shared" si="46"/>
        <v>0.31929842641803285</v>
      </c>
      <c r="N158" s="386">
        <f t="shared" si="47"/>
        <v>0.64556656598086704</v>
      </c>
      <c r="O158" s="401">
        <f t="shared" si="48"/>
        <v>3.2325947548298539E-2</v>
      </c>
      <c r="P158" s="386">
        <f t="shared" si="49"/>
        <v>0.60788517835937128</v>
      </c>
      <c r="Q158" s="403">
        <f t="shared" si="33"/>
        <v>-3.9996955839469384E-2</v>
      </c>
      <c r="R158" s="403">
        <f t="shared" si="34"/>
        <v>0.77371319808860428</v>
      </c>
      <c r="S158" s="371">
        <f t="shared" si="35"/>
        <v>-4.3886327119629339E-3</v>
      </c>
      <c r="T158" s="403">
        <f t="shared" si="36"/>
        <v>0.27067239046282798</v>
      </c>
      <c r="U158" s="610">
        <f t="shared" si="37"/>
        <v>0.72932760953717202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0.62856089578366059</v>
      </c>
      <c r="C159" s="386">
        <f t="shared" si="44"/>
        <v>2.8366669046948845E-2</v>
      </c>
      <c r="D159" s="401">
        <f t="shared" si="45"/>
        <v>1.2518782074810719E-5</v>
      </c>
      <c r="E159" s="386">
        <f t="shared" si="41"/>
        <v>-3.8993617202964473E-2</v>
      </c>
      <c r="F159" s="401">
        <f t="shared" si="42"/>
        <v>-4.9630879885201852E-2</v>
      </c>
      <c r="G159" s="403"/>
      <c r="H159" s="403"/>
      <c r="I159" s="403"/>
      <c r="J159" s="375"/>
      <c r="L159" s="385">
        <v>0.32500000000000018</v>
      </c>
      <c r="M159" s="401">
        <f t="shared" si="46"/>
        <v>0.33973027971133374</v>
      </c>
      <c r="N159" s="386">
        <f t="shared" si="47"/>
        <v>0.62856089578366059</v>
      </c>
      <c r="O159" s="401">
        <f t="shared" si="48"/>
        <v>2.8366669046948845E-2</v>
      </c>
      <c r="P159" s="386">
        <f t="shared" si="49"/>
        <v>0.58911424522302891</v>
      </c>
      <c r="Q159" s="403">
        <f t="shared" si="33"/>
        <v>-4.2100770311583206E-2</v>
      </c>
      <c r="R159" s="403">
        <f t="shared" si="34"/>
        <v>0.74982164878775781</v>
      </c>
      <c r="S159" s="371">
        <f t="shared" si="35"/>
        <v>-3.8532085098360548E-3</v>
      </c>
      <c r="T159" s="403">
        <f t="shared" si="36"/>
        <v>0.29613233003366146</v>
      </c>
      <c r="U159" s="610">
        <f t="shared" si="37"/>
        <v>0.70386766996633854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0.61064773780271508</v>
      </c>
      <c r="C160" s="386">
        <f t="shared" si="44"/>
        <v>2.4819262430928579E-2</v>
      </c>
      <c r="D160" s="401">
        <f t="shared" si="45"/>
        <v>9.6779948899894386E-6</v>
      </c>
      <c r="E160" s="386">
        <f t="shared" si="41"/>
        <v>-4.0621078149141038E-2</v>
      </c>
      <c r="F160" s="401">
        <f t="shared" si="42"/>
        <v>-5.1702303993335252E-2</v>
      </c>
      <c r="G160" s="403"/>
      <c r="H160" s="403"/>
      <c r="I160" s="403"/>
      <c r="J160" s="375"/>
      <c r="L160" s="385">
        <v>0.35000000000000009</v>
      </c>
      <c r="M160" s="401">
        <f t="shared" si="46"/>
        <v>0.36056597258402856</v>
      </c>
      <c r="N160" s="386">
        <f t="shared" si="47"/>
        <v>0.61064773780271508</v>
      </c>
      <c r="O160" s="401">
        <f t="shared" si="48"/>
        <v>2.4819262430928579E-2</v>
      </c>
      <c r="P160" s="386">
        <f t="shared" si="49"/>
        <v>0.5693484096008814</v>
      </c>
      <c r="Q160" s="403">
        <f t="shared" si="33"/>
        <v>-4.4143882244686683E-2</v>
      </c>
      <c r="R160" s="403">
        <f t="shared" si="34"/>
        <v>0.72466379260613456</v>
      </c>
      <c r="S160" s="371">
        <f t="shared" si="35"/>
        <v>-3.3729669032551207E-3</v>
      </c>
      <c r="T160" s="403">
        <f t="shared" si="36"/>
        <v>0.32285305654180729</v>
      </c>
      <c r="U160" s="610">
        <f t="shared" si="37"/>
        <v>0.67714694345819271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0.59192088768492757</v>
      </c>
      <c r="C161" s="386">
        <f t="shared" si="44"/>
        <v>2.1651500117002453E-2</v>
      </c>
      <c r="D161" s="401">
        <f t="shared" si="45"/>
        <v>7.4579964995380443E-6</v>
      </c>
      <c r="E161" s="386">
        <f t="shared" si="41"/>
        <v>-4.1781763015968885E-2</v>
      </c>
      <c r="F161" s="401">
        <f t="shared" si="42"/>
        <v>-5.3179617854992721E-2</v>
      </c>
      <c r="G161" s="403"/>
      <c r="H161" s="403"/>
      <c r="I161" s="403"/>
      <c r="J161" s="375"/>
      <c r="L161" s="385">
        <v>0.375</v>
      </c>
      <c r="M161" s="401">
        <f t="shared" si="46"/>
        <v>0.38173111369042312</v>
      </c>
      <c r="N161" s="386">
        <f t="shared" si="47"/>
        <v>0.59192088768492757</v>
      </c>
      <c r="O161" s="401">
        <f t="shared" si="48"/>
        <v>2.1651500117002453E-2</v>
      </c>
      <c r="P161" s="386">
        <f t="shared" si="49"/>
        <v>0.54869289282440858</v>
      </c>
      <c r="Q161" s="403">
        <f t="shared" si="33"/>
        <v>-4.6099627911802339E-2</v>
      </c>
      <c r="R161" s="403">
        <f t="shared" si="34"/>
        <v>0.69837355472530627</v>
      </c>
      <c r="S161" s="371">
        <f t="shared" si="35"/>
        <v>-2.9437176887237189E-3</v>
      </c>
      <c r="T161" s="403">
        <f t="shared" si="36"/>
        <v>0.35066979087521977</v>
      </c>
      <c r="U161" s="610">
        <f t="shared" si="37"/>
        <v>0.64933020912478023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0.57247721913198613</v>
      </c>
      <c r="C162" s="386">
        <f t="shared" si="44"/>
        <v>1.8832197633187275E-2</v>
      </c>
      <c r="D162" s="401">
        <f t="shared" si="45"/>
        <v>5.7288990088499858E-6</v>
      </c>
      <c r="E162" s="386">
        <f t="shared" si="41"/>
        <v>-4.2517223705613623E-2</v>
      </c>
      <c r="F162" s="401">
        <f t="shared" si="42"/>
        <v>-5.4115708522294824E-2</v>
      </c>
      <c r="G162" s="403"/>
      <c r="H162" s="403"/>
      <c r="I162" s="403"/>
      <c r="J162" s="375"/>
      <c r="L162" s="385">
        <v>0.40000000000000036</v>
      </c>
      <c r="M162" s="401">
        <f t="shared" si="46"/>
        <v>0.40314575708960121</v>
      </c>
      <c r="N162" s="386">
        <f t="shared" si="47"/>
        <v>0.57247721913198613</v>
      </c>
      <c r="O162" s="401">
        <f t="shared" si="48"/>
        <v>1.8832197633187275E-2</v>
      </c>
      <c r="P162" s="386">
        <f t="shared" si="49"/>
        <v>0.52725647774743722</v>
      </c>
      <c r="Q162" s="403">
        <f t="shared" si="33"/>
        <v>-4.7938804737365621E-2</v>
      </c>
      <c r="R162" s="403">
        <f t="shared" si="34"/>
        <v>0.67108939341457741</v>
      </c>
      <c r="S162" s="371">
        <f t="shared" si="35"/>
        <v>-2.5613727031684728E-3</v>
      </c>
      <c r="T162" s="403">
        <f t="shared" si="36"/>
        <v>0.37941078402595674</v>
      </c>
      <c r="U162" s="610">
        <f t="shared" si="37"/>
        <v>0.62058921597404326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0.55241592201398504</v>
      </c>
      <c r="C163" s="386">
        <f t="shared" si="44"/>
        <v>1.6331397941796333E-2</v>
      </c>
      <c r="D163" s="401">
        <f t="shared" si="45"/>
        <v>4.3866312264828622E-6</v>
      </c>
      <c r="E163" s="386">
        <f t="shared" si="41"/>
        <v>-4.2868035661858588E-2</v>
      </c>
      <c r="F163" s="401">
        <f t="shared" si="42"/>
        <v>-5.456222021604358E-2</v>
      </c>
      <c r="G163" s="403"/>
      <c r="H163" s="403"/>
      <c r="I163" s="403"/>
      <c r="J163" s="375"/>
      <c r="L163" s="385">
        <v>0.42500000000000027</v>
      </c>
      <c r="M163" s="401">
        <f t="shared" si="46"/>
        <v>0.42472491130039691</v>
      </c>
      <c r="N163" s="386">
        <f t="shared" si="47"/>
        <v>0.55241592201398504</v>
      </c>
      <c r="O163" s="401">
        <f t="shared" si="48"/>
        <v>1.6331397941796333E-2</v>
      </c>
      <c r="P163" s="386">
        <f t="shared" si="49"/>
        <v>0.50515067255476309</v>
      </c>
      <c r="Q163" s="403">
        <f t="shared" si="33"/>
        <v>-4.9629646995657306E-2</v>
      </c>
      <c r="R163" s="403">
        <f t="shared" si="34"/>
        <v>0.64295323573080465</v>
      </c>
      <c r="S163" s="371">
        <f t="shared" si="35"/>
        <v>-2.2219783431436093E-3</v>
      </c>
      <c r="T163" s="403">
        <f t="shared" si="36"/>
        <v>0.40889838960799629</v>
      </c>
      <c r="U163" s="610">
        <f t="shared" si="37"/>
        <v>0.59110161039200371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0.53183771820031933</v>
      </c>
      <c r="C164" s="386">
        <f t="shared" si="44"/>
        <v>1.4120519425852351E-2</v>
      </c>
      <c r="D164" s="401">
        <f t="shared" si="45"/>
        <v>3.3481187474704299E-6</v>
      </c>
      <c r="E164" s="386">
        <f t="shared" si="41"/>
        <v>-4.2873565332667042E-2</v>
      </c>
      <c r="F164" s="401">
        <f t="shared" si="42"/>
        <v>-5.4569258353241029E-2</v>
      </c>
      <c r="G164" s="403"/>
      <c r="H164" s="403"/>
      <c r="I164" s="403"/>
      <c r="J164" s="375"/>
      <c r="L164" s="385">
        <v>0.45000000000000018</v>
      </c>
      <c r="M164" s="401">
        <f t="shared" si="46"/>
        <v>0.44637911516409601</v>
      </c>
      <c r="N164" s="386">
        <f t="shared" si="47"/>
        <v>0.53183771820031933</v>
      </c>
      <c r="O164" s="401">
        <f t="shared" si="48"/>
        <v>1.4120519425852351E-2</v>
      </c>
      <c r="P164" s="386">
        <f t="shared" si="49"/>
        <v>0.48248884902265954</v>
      </c>
      <c r="Q164" s="403">
        <f t="shared" si="33"/>
        <v>-5.1137822502600017E-2</v>
      </c>
      <c r="R164" s="403">
        <f t="shared" si="34"/>
        <v>0.61410938070070598</v>
      </c>
      <c r="S164" s="371">
        <f t="shared" si="35"/>
        <v>-1.9217418845578495E-3</v>
      </c>
      <c r="T164" s="403">
        <f t="shared" si="36"/>
        <v>0.43895018368645189</v>
      </c>
      <c r="U164" s="610">
        <f t="shared" si="37"/>
        <v>0.56104981631354811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0.51084406326848641</v>
      </c>
      <c r="C165" s="386">
        <f t="shared" si="44"/>
        <v>1.2172469381826978E-2</v>
      </c>
      <c r="D165" s="401">
        <f t="shared" si="45"/>
        <v>2.5472946319493595E-6</v>
      </c>
      <c r="E165" s="386">
        <f t="shared" si="41"/>
        <v>-4.25717707020511E-2</v>
      </c>
      <c r="F165" s="401">
        <f t="shared" si="42"/>
        <v>-5.4185135665055027E-2</v>
      </c>
      <c r="G165" s="403"/>
      <c r="H165" s="403"/>
      <c r="I165" s="403"/>
      <c r="J165" s="375"/>
      <c r="L165" s="385">
        <v>0.47500000000000009</v>
      </c>
      <c r="M165" s="401">
        <f t="shared" si="46"/>
        <v>0.46801507328639708</v>
      </c>
      <c r="N165" s="386">
        <f t="shared" si="47"/>
        <v>0.51084406326848641</v>
      </c>
      <c r="O165" s="401">
        <f t="shared" si="48"/>
        <v>1.2172469381826978E-2</v>
      </c>
      <c r="P165" s="386">
        <f t="shared" si="49"/>
        <v>0.45938536396902474</v>
      </c>
      <c r="Q165" s="403">
        <f t="shared" si="33"/>
        <v>-5.242645271076788E-2</v>
      </c>
      <c r="R165" s="403">
        <f t="shared" si="34"/>
        <v>0.58470338110702547</v>
      </c>
      <c r="S165" s="371">
        <f t="shared" si="35"/>
        <v>-1.6570520403773371E-3</v>
      </c>
      <c r="T165" s="403">
        <f t="shared" si="36"/>
        <v>0.46938012364411974</v>
      </c>
      <c r="U165" s="610">
        <f t="shared" si="37"/>
        <v>0.53061987635588026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0.48953634290123305</v>
      </c>
      <c r="C166" s="386">
        <f t="shared" si="44"/>
        <v>1.0461725284115098E-2</v>
      </c>
      <c r="D166" s="401">
        <f t="shared" si="45"/>
        <v>1.9318125158984678E-6</v>
      </c>
      <c r="E166" s="386">
        <f t="shared" si="41"/>
        <v>-4.1999033556264248E-2</v>
      </c>
      <c r="F166" s="401">
        <f t="shared" si="42"/>
        <v>-5.3456158706072635E-2</v>
      </c>
      <c r="G166" s="403"/>
      <c r="H166" s="403"/>
      <c r="I166" s="403"/>
      <c r="J166" s="375"/>
      <c r="L166" s="385">
        <v>0.5</v>
      </c>
      <c r="M166" s="401">
        <f t="shared" si="46"/>
        <v>0.48953634290123305</v>
      </c>
      <c r="N166" s="386">
        <f t="shared" si="47"/>
        <v>0.48953634290123305</v>
      </c>
      <c r="O166" s="401">
        <f t="shared" si="48"/>
        <v>1.0461725284115098E-2</v>
      </c>
      <c r="P166" s="386">
        <f t="shared" si="49"/>
        <v>0.43595467333501797</v>
      </c>
      <c r="Q166" s="403">
        <f t="shared" si="33"/>
        <v>-5.3456158706072635E-2</v>
      </c>
      <c r="R166" s="403">
        <f t="shared" si="34"/>
        <v>0.55488091589609589</v>
      </c>
      <c r="S166" s="371">
        <f t="shared" si="35"/>
        <v>-1.424494228425106E-3</v>
      </c>
      <c r="T166" s="403">
        <f t="shared" si="36"/>
        <v>0.49999973703840184</v>
      </c>
      <c r="U166" s="610">
        <f t="shared" si="37"/>
        <v>0.50000026296159816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0.46801507328639674</v>
      </c>
      <c r="C167" s="386">
        <f t="shared" si="44"/>
        <v>8.9643864134229534E-3</v>
      </c>
      <c r="D167" s="401">
        <f t="shared" si="45"/>
        <v>1.4603506097166097E-6</v>
      </c>
      <c r="E167" s="386">
        <f t="shared" si="41"/>
        <v>-4.1190021878345515E-2</v>
      </c>
      <c r="F167" s="401">
        <f t="shared" si="42"/>
        <v>-5.2426452710767901E-2</v>
      </c>
      <c r="G167" s="403"/>
      <c r="H167" s="403"/>
      <c r="I167" s="403"/>
      <c r="J167" s="375"/>
      <c r="L167" s="385">
        <v>0.52500000000000036</v>
      </c>
      <c r="M167" s="401">
        <f t="shared" si="46"/>
        <v>0.51084406326848686</v>
      </c>
      <c r="N167" s="386">
        <f t="shared" si="47"/>
        <v>0.46801507328639674</v>
      </c>
      <c r="O167" s="401">
        <f t="shared" si="48"/>
        <v>8.9643864134229534E-3</v>
      </c>
      <c r="P167" s="386">
        <f t="shared" si="49"/>
        <v>0.41231044888721236</v>
      </c>
      <c r="Q167" s="403">
        <f t="shared" si="33"/>
        <v>-5.4185135665055062E-2</v>
      </c>
      <c r="R167" s="403">
        <f t="shared" si="34"/>
        <v>0.52478666592077994</v>
      </c>
      <c r="S167" s="371">
        <f t="shared" si="35"/>
        <v>-1.2208610448157164E-3</v>
      </c>
      <c r="T167" s="403">
        <f t="shared" si="36"/>
        <v>0.53061933078909085</v>
      </c>
      <c r="U167" s="610">
        <f t="shared" si="37"/>
        <v>0.46938066921090915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0.44637911516409567</v>
      </c>
      <c r="C168" s="386">
        <f t="shared" si="44"/>
        <v>7.6581986750861586E-3</v>
      </c>
      <c r="D168" s="401">
        <f t="shared" si="45"/>
        <v>1.1004101616030049E-6</v>
      </c>
      <c r="E168" s="386">
        <f t="shared" si="41"/>
        <v>-4.0177580568223667E-2</v>
      </c>
      <c r="F168" s="401">
        <f t="shared" si="42"/>
        <v>-5.1137822502600044E-2</v>
      </c>
      <c r="G168" s="403"/>
      <c r="H168" s="403"/>
      <c r="I168" s="403"/>
      <c r="J168" s="375"/>
      <c r="L168" s="385">
        <v>0.55000000000000027</v>
      </c>
      <c r="M168" s="401">
        <f t="shared" si="46"/>
        <v>0.53183771820031966</v>
      </c>
      <c r="N168" s="386">
        <f t="shared" si="47"/>
        <v>0.44637911516409567</v>
      </c>
      <c r="O168" s="401">
        <f t="shared" si="48"/>
        <v>7.6581986750861586E-3</v>
      </c>
      <c r="P168" s="386">
        <f t="shared" si="49"/>
        <v>0.38856470788997716</v>
      </c>
      <c r="Q168" s="403">
        <f t="shared" si="33"/>
        <v>-5.4569258353241043E-2</v>
      </c>
      <c r="R168" s="403">
        <f t="shared" si="34"/>
        <v>0.49456320619185545</v>
      </c>
      <c r="S168" s="371">
        <f t="shared" si="35"/>
        <v>-1.0431584512129528E-3</v>
      </c>
      <c r="T168" s="403">
        <f t="shared" si="36"/>
        <v>0.5610492106125986</v>
      </c>
      <c r="U168" s="610">
        <f t="shared" si="37"/>
        <v>0.4389507893874014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0.42472491130039658</v>
      </c>
      <c r="C169" s="386">
        <f t="shared" si="44"/>
        <v>6.5225555792332024E-3</v>
      </c>
      <c r="D169" s="401">
        <f t="shared" si="45"/>
        <v>8.2652558558438116E-7</v>
      </c>
      <c r="E169" s="386">
        <f t="shared" si="41"/>
        <v>-3.8992648555560561E-2</v>
      </c>
      <c r="F169" s="401">
        <f t="shared" si="42"/>
        <v>-4.9629646995657278E-2</v>
      </c>
      <c r="G169" s="403"/>
      <c r="H169" s="403"/>
      <c r="I169" s="403"/>
      <c r="J169" s="375"/>
      <c r="L169" s="385">
        <v>0.57500000000000018</v>
      </c>
      <c r="M169" s="401">
        <f t="shared" si="46"/>
        <v>0.55241592201398548</v>
      </c>
      <c r="N169" s="386">
        <f t="shared" si="47"/>
        <v>0.42472491130039658</v>
      </c>
      <c r="O169" s="401">
        <f t="shared" si="48"/>
        <v>6.5225555792332024E-3</v>
      </c>
      <c r="P169" s="386">
        <f t="shared" si="49"/>
        <v>0.36482696624845457</v>
      </c>
      <c r="Q169" s="403">
        <f t="shared" si="33"/>
        <v>-5.4562220216043573E-2</v>
      </c>
      <c r="R169" s="403">
        <f t="shared" si="34"/>
        <v>0.4643499280026549</v>
      </c>
      <c r="S169" s="371">
        <f t="shared" si="35"/>
        <v>-8.886081866594E-4</v>
      </c>
      <c r="T169" s="403">
        <f t="shared" si="36"/>
        <v>0.59110090040004803</v>
      </c>
      <c r="U169" s="610">
        <f t="shared" si="37"/>
        <v>0.40889909959995197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0.40314575708960076</v>
      </c>
      <c r="C170" s="386">
        <f t="shared" si="44"/>
        <v>5.538478419569226E-3</v>
      </c>
      <c r="D170" s="401">
        <f t="shared" si="45"/>
        <v>6.1881559976217915E-7</v>
      </c>
      <c r="E170" s="386">
        <f t="shared" si="41"/>
        <v>-3.7664200300705414E-2</v>
      </c>
      <c r="F170" s="401">
        <f t="shared" si="42"/>
        <v>-4.7938804737365594E-2</v>
      </c>
      <c r="G170" s="403"/>
      <c r="H170" s="403"/>
      <c r="I170" s="403"/>
      <c r="J170" s="375"/>
      <c r="L170" s="385">
        <v>0.60000000000000009</v>
      </c>
      <c r="M170" s="401">
        <f t="shared" si="46"/>
        <v>0.57247721913198646</v>
      </c>
      <c r="N170" s="386">
        <f t="shared" si="47"/>
        <v>0.40314575708960076</v>
      </c>
      <c r="O170" s="401">
        <f t="shared" si="48"/>
        <v>5.538478419569226E-3</v>
      </c>
      <c r="P170" s="386">
        <f t="shared" si="49"/>
        <v>0.34120342554680799</v>
      </c>
      <c r="Q170" s="403">
        <f t="shared" si="33"/>
        <v>-5.4115708522294796E-2</v>
      </c>
      <c r="R170" s="403">
        <f t="shared" si="34"/>
        <v>0.43428200419543594</v>
      </c>
      <c r="S170" s="371">
        <f t="shared" si="35"/>
        <v>-7.5464690811476458E-4</v>
      </c>
      <c r="T170" s="403">
        <f t="shared" si="36"/>
        <v>0.62058835123497369</v>
      </c>
      <c r="U170" s="610">
        <f t="shared" si="37"/>
        <v>0.37941164876502631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0.38173111369042312</v>
      </c>
      <c r="C171" s="386">
        <f t="shared" si="44"/>
        <v>4.6885786796594386E-3</v>
      </c>
      <c r="D171" s="401">
        <f t="shared" si="45"/>
        <v>4.618154537117114E-7</v>
      </c>
      <c r="E171" s="386">
        <f t="shared" si="41"/>
        <v>-3.6219209656363438E-2</v>
      </c>
      <c r="F171" s="401">
        <f t="shared" si="42"/>
        <v>-4.6099627911802339E-2</v>
      </c>
      <c r="G171" s="403"/>
      <c r="H171" s="403"/>
      <c r="I171" s="403"/>
      <c r="J171" s="375"/>
      <c r="L171" s="385">
        <v>0.625</v>
      </c>
      <c r="M171" s="401">
        <f t="shared" si="46"/>
        <v>0.59192088768492757</v>
      </c>
      <c r="N171" s="386">
        <f t="shared" si="47"/>
        <v>0.38173111369042312</v>
      </c>
      <c r="O171" s="401">
        <f t="shared" si="48"/>
        <v>4.6885786796594386E-3</v>
      </c>
      <c r="P171" s="386">
        <f t="shared" si="49"/>
        <v>0.31779620409598652</v>
      </c>
      <c r="Q171" s="403">
        <f t="shared" ref="Q171:Q186" si="52">$B$14*P91</f>
        <v>-5.3179617854992721E-2</v>
      </c>
      <c r="R171" s="403">
        <f t="shared" ref="R171:R186" si="53">$B$14*P171</f>
        <v>0.40448941044284298</v>
      </c>
      <c r="S171" s="371">
        <f t="shared" ref="S171:S186" si="54">$B$14*P251</f>
        <v>-6.3892254910143239E-4</v>
      </c>
      <c r="T171" s="403">
        <f t="shared" ref="T171:T186" si="55">1-(Q171+R171+S171)</f>
        <v>0.64932912996125114</v>
      </c>
      <c r="U171" s="610">
        <f t="shared" ref="U171:U186" si="56">1-T171</f>
        <v>0.35067087003874886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0.36056597258402823</v>
      </c>
      <c r="C172" s="386">
        <f t="shared" si="44"/>
        <v>3.9570056242458351E-3</v>
      </c>
      <c r="D172" s="401">
        <f t="shared" si="45"/>
        <v>3.4353972921952192E-7</v>
      </c>
      <c r="E172" s="386">
        <f t="shared" si="41"/>
        <v>-3.4682634079499612E-2</v>
      </c>
      <c r="F172" s="401">
        <f t="shared" si="42"/>
        <v>-4.4143882244686704E-2</v>
      </c>
      <c r="G172" s="403"/>
      <c r="H172" s="403"/>
      <c r="I172" s="403"/>
      <c r="J172" s="375"/>
      <c r="L172" s="385">
        <v>0.65000000000000036</v>
      </c>
      <c r="M172" s="401">
        <f t="shared" si="46"/>
        <v>0.61064773780271542</v>
      </c>
      <c r="N172" s="386">
        <f t="shared" si="47"/>
        <v>0.36056597258402823</v>
      </c>
      <c r="O172" s="401">
        <f t="shared" si="48"/>
        <v>3.9570056242458351E-3</v>
      </c>
      <c r="P172" s="386">
        <f t="shared" si="49"/>
        <v>0.2947026215601915</v>
      </c>
      <c r="Q172" s="403">
        <f t="shared" si="52"/>
        <v>-5.1702303993335287E-2</v>
      </c>
      <c r="R172" s="403">
        <f t="shared" si="53"/>
        <v>0.37509601472407128</v>
      </c>
      <c r="S172" s="371">
        <f t="shared" si="54"/>
        <v>-5.3928836415357781E-4</v>
      </c>
      <c r="T172" s="403">
        <f t="shared" si="55"/>
        <v>0.67714557763341765</v>
      </c>
      <c r="U172" s="610">
        <f t="shared" si="56"/>
        <v>0.32285442236658235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0.3397302797113334</v>
      </c>
      <c r="C173" s="386">
        <f t="shared" si="44"/>
        <v>3.3293819082125253E-3</v>
      </c>
      <c r="D173" s="401">
        <f t="shared" si="45"/>
        <v>2.5473337139647612E-7</v>
      </c>
      <c r="E173" s="386">
        <f t="shared" si="41"/>
        <v>-3.3077417230503094E-2</v>
      </c>
      <c r="F173" s="401">
        <f t="shared" si="42"/>
        <v>-4.2100770311583165E-2</v>
      </c>
      <c r="G173" s="403"/>
      <c r="H173" s="403"/>
      <c r="I173" s="403"/>
      <c r="J173" s="375"/>
      <c r="L173" s="385">
        <v>0.67500000000000027</v>
      </c>
      <c r="M173" s="401">
        <f t="shared" si="46"/>
        <v>0.62856089578366092</v>
      </c>
      <c r="N173" s="386">
        <f t="shared" si="47"/>
        <v>0.3397302797113334</v>
      </c>
      <c r="O173" s="401">
        <f t="shared" si="48"/>
        <v>3.3293819082125253E-3</v>
      </c>
      <c r="P173" s="386">
        <f t="shared" si="49"/>
        <v>0.27201454596006053</v>
      </c>
      <c r="Q173" s="403">
        <f t="shared" si="52"/>
        <v>-4.9630879885201887E-2</v>
      </c>
      <c r="R173" s="403">
        <f t="shared" si="53"/>
        <v>0.34621874619380338</v>
      </c>
      <c r="S173" s="371">
        <f t="shared" si="54"/>
        <v>-4.5379509932522166E-4</v>
      </c>
      <c r="T173" s="403">
        <f t="shared" si="55"/>
        <v>0.70386592879072374</v>
      </c>
      <c r="U173" s="610">
        <f t="shared" si="56"/>
        <v>0.29613407120927626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0.31929842641803252</v>
      </c>
      <c r="C174" s="386">
        <f t="shared" si="44"/>
        <v>2.792729867397703E-3</v>
      </c>
      <c r="D174" s="401">
        <f t="shared" si="45"/>
        <v>1.8827565972934224E-7</v>
      </c>
      <c r="E174" s="386">
        <f t="shared" si="41"/>
        <v>-3.1424508066260723E-2</v>
      </c>
      <c r="F174" s="401">
        <f t="shared" si="42"/>
        <v>-3.9996955839469356E-2</v>
      </c>
      <c r="G174" s="403"/>
      <c r="H174" s="403"/>
      <c r="I174" s="403"/>
      <c r="J174" s="375"/>
      <c r="L174" s="385">
        <v>0.70000000000000018</v>
      </c>
      <c r="M174" s="401">
        <f t="shared" si="46"/>
        <v>0.64556656598086726</v>
      </c>
      <c r="N174" s="386">
        <f t="shared" si="47"/>
        <v>0.31929842641803252</v>
      </c>
      <c r="O174" s="401">
        <f t="shared" si="48"/>
        <v>2.792729867397703E-3</v>
      </c>
      <c r="P174" s="386">
        <f t="shared" si="49"/>
        <v>0.2498178108700391</v>
      </c>
      <c r="Q174" s="403">
        <f t="shared" si="52"/>
        <v>-4.6911554962641537E-2</v>
      </c>
      <c r="R174" s="403">
        <f t="shared" si="53"/>
        <v>0.31796685339395442</v>
      </c>
      <c r="S174" s="371">
        <f t="shared" si="54"/>
        <v>-3.8068169706458765E-4</v>
      </c>
      <c r="T174" s="403">
        <f t="shared" si="55"/>
        <v>0.72932538326575169</v>
      </c>
      <c r="U174" s="610">
        <f t="shared" si="56"/>
        <v>0.27067461673424831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0.29933881333035961</v>
      </c>
      <c r="C175" s="386">
        <f t="shared" si="44"/>
        <v>2.3353909534882811E-3</v>
      </c>
      <c r="D175" s="401">
        <f t="shared" si="45"/>
        <v>1.3870786597092177E-7</v>
      </c>
      <c r="E175" s="386">
        <f t="shared" si="41"/>
        <v>-2.9742894617934452E-2</v>
      </c>
      <c r="F175" s="401">
        <f t="shared" si="42"/>
        <v>-3.7856606698921394E-2</v>
      </c>
      <c r="G175" s="403"/>
      <c r="H175" s="403"/>
      <c r="I175" s="403"/>
      <c r="J175" s="375"/>
      <c r="L175" s="385">
        <v>0.72500000000000009</v>
      </c>
      <c r="M175" s="401">
        <f t="shared" si="46"/>
        <v>0.66157476300912732</v>
      </c>
      <c r="N175" s="386">
        <f t="shared" si="47"/>
        <v>0.29933881333035961</v>
      </c>
      <c r="O175" s="401">
        <f t="shared" si="48"/>
        <v>2.3353909534882811E-3</v>
      </c>
      <c r="P175" s="386">
        <f t="shared" si="49"/>
        <v>0.22819170946176459</v>
      </c>
      <c r="Q175" s="403">
        <f t="shared" si="52"/>
        <v>-4.3490018500199033E-2</v>
      </c>
      <c r="R175" s="403">
        <f t="shared" si="53"/>
        <v>0.29044126027463574</v>
      </c>
      <c r="S175" s="371">
        <f t="shared" si="54"/>
        <v>-3.1836490853067134E-4</v>
      </c>
      <c r="T175" s="403">
        <f t="shared" si="55"/>
        <v>0.75336712313409393</v>
      </c>
      <c r="U175" s="610">
        <f t="shared" si="56"/>
        <v>0.24663287686590607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0.27991349203073645</v>
      </c>
      <c r="C176" s="386">
        <f t="shared" si="44"/>
        <v>1.9469405492366643E-3</v>
      </c>
      <c r="D176" s="401">
        <f t="shared" si="45"/>
        <v>1.0186048038374196E-7</v>
      </c>
      <c r="E176" s="386">
        <f t="shared" si="41"/>
        <v>-2.8049650736414213E-2</v>
      </c>
      <c r="F176" s="401">
        <f t="shared" si="42"/>
        <v>-3.570145440149116E-2</v>
      </c>
      <c r="G176" s="403"/>
      <c r="H176" s="403"/>
      <c r="I176" s="403"/>
      <c r="J176" s="375"/>
      <c r="L176" s="385">
        <v>0.75</v>
      </c>
      <c r="M176" s="401">
        <f t="shared" si="46"/>
        <v>0.6765000077188833</v>
      </c>
      <c r="N176" s="386">
        <f t="shared" si="47"/>
        <v>0.27991349203073645</v>
      </c>
      <c r="O176" s="401">
        <f t="shared" si="48"/>
        <v>1.9469405492366643E-3</v>
      </c>
      <c r="P176" s="386">
        <f t="shared" si="49"/>
        <v>0.20720857072525323</v>
      </c>
      <c r="Q176" s="403">
        <f t="shared" si="52"/>
        <v>-3.9311867056035447E-2</v>
      </c>
      <c r="R176" s="403">
        <f t="shared" si="53"/>
        <v>0.26373402681061259</v>
      </c>
      <c r="S176" s="371">
        <f t="shared" si="54"/>
        <v>-2.6542814906735547E-4</v>
      </c>
      <c r="T176" s="403">
        <f t="shared" si="55"/>
        <v>0.77584326839449025</v>
      </c>
      <c r="U176" s="610">
        <f t="shared" si="56"/>
        <v>0.22415673160550975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0.26107788803337589</v>
      </c>
      <c r="C177" s="386">
        <f t="shared" si="44"/>
        <v>1.6181001590790944E-3</v>
      </c>
      <c r="D177" s="401">
        <f t="shared" si="45"/>
        <v>7.4560228602305045E-8</v>
      </c>
      <c r="E177" s="386">
        <f t="shared" si="41"/>
        <v>-2.6359994183328399E-2</v>
      </c>
      <c r="F177" s="401">
        <f t="shared" si="42"/>
        <v>-3.3550868037652344E-2</v>
      </c>
      <c r="G177" s="403"/>
      <c r="H177" s="403"/>
      <c r="I177" s="403"/>
      <c r="J177" s="375"/>
      <c r="L177" s="385">
        <v>0.77500000000000036</v>
      </c>
      <c r="M177" s="401">
        <f t="shared" si="46"/>
        <v>0.69026198127090699</v>
      </c>
      <c r="N177" s="386">
        <f t="shared" si="47"/>
        <v>0.26107788803337589</v>
      </c>
      <c r="O177" s="401">
        <f t="shared" si="48"/>
        <v>1.6181001590790944E-3</v>
      </c>
      <c r="P177" s="386">
        <f t="shared" si="49"/>
        <v>0.18693342176138836</v>
      </c>
      <c r="Q177" s="403">
        <f t="shared" si="52"/>
        <v>-3.4323075271753489E-2</v>
      </c>
      <c r="R177" s="403">
        <f t="shared" si="53"/>
        <v>0.23792791916888165</v>
      </c>
      <c r="S177" s="371">
        <f t="shared" si="54"/>
        <v>-2.2060989413186574E-4</v>
      </c>
      <c r="T177" s="403">
        <f t="shared" si="55"/>
        <v>0.79661576599700368</v>
      </c>
      <c r="U177" s="610">
        <f t="shared" si="56"/>
        <v>0.20338423400299632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0.2428806071126216</v>
      </c>
      <c r="C178" s="386">
        <f t="shared" si="44"/>
        <v>1.340648721936899E-3</v>
      </c>
      <c r="D178" s="401">
        <f t="shared" si="45"/>
        <v>5.4400740134852299E-8</v>
      </c>
      <c r="E178" s="386">
        <f t="shared" si="41"/>
        <v>-2.4687354539084556E-2</v>
      </c>
      <c r="F178" s="401">
        <f t="shared" si="42"/>
        <v>-3.1421940709813113E-2</v>
      </c>
      <c r="G178" s="403"/>
      <c r="H178" s="403"/>
      <c r="I178" s="403"/>
      <c r="J178" s="375"/>
      <c r="L178" s="385">
        <v>0.80000000000000027</v>
      </c>
      <c r="M178" s="401">
        <f t="shared" si="46"/>
        <v>0.7027861325411715</v>
      </c>
      <c r="N178" s="386">
        <f t="shared" si="47"/>
        <v>0.2428806071126216</v>
      </c>
      <c r="O178" s="401">
        <f t="shared" si="48"/>
        <v>1.340648721936899E-3</v>
      </c>
      <c r="P178" s="386">
        <f t="shared" si="49"/>
        <v>0.16742373852252806</v>
      </c>
      <c r="Q178" s="403">
        <f t="shared" si="52"/>
        <v>-2.8470508445971217E-2</v>
      </c>
      <c r="R178" s="403">
        <f t="shared" si="53"/>
        <v>0.21309609245256977</v>
      </c>
      <c r="S178" s="371">
        <f t="shared" si="54"/>
        <v>-1.8279187447567375E-4</v>
      </c>
      <c r="T178" s="403">
        <f t="shared" si="55"/>
        <v>0.81555720786787711</v>
      </c>
      <c r="U178" s="610">
        <f t="shared" si="56"/>
        <v>0.18444279213212289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0.22536332555069727</v>
      </c>
      <c r="C179" s="386">
        <f t="shared" si="44"/>
        <v>1.107334544602212E-3</v>
      </c>
      <c r="D179" s="401">
        <f t="shared" si="45"/>
        <v>3.9563768983175152E-8</v>
      </c>
      <c r="E179" s="386">
        <f t="shared" si="41"/>
        <v>-2.3043449488861893E-2</v>
      </c>
      <c r="F179" s="401">
        <f t="shared" si="42"/>
        <v>-2.9329586628743787E-2</v>
      </c>
      <c r="G179" s="403"/>
      <c r="H179" s="403"/>
      <c r="I179" s="403"/>
      <c r="J179" s="375"/>
      <c r="L179" s="385">
        <v>0.82500000000000018</v>
      </c>
      <c r="M179" s="401">
        <f t="shared" si="46"/>
        <v>0.71400423495692866</v>
      </c>
      <c r="N179" s="386">
        <f t="shared" si="47"/>
        <v>0.22536332555069727</v>
      </c>
      <c r="O179" s="401">
        <f t="shared" si="48"/>
        <v>1.107334544602212E-3</v>
      </c>
      <c r="P179" s="386">
        <f t="shared" si="49"/>
        <v>0.14872928582515885</v>
      </c>
      <c r="Q179" s="403">
        <f t="shared" si="52"/>
        <v>-2.1702474351050289E-2</v>
      </c>
      <c r="R179" s="403">
        <f t="shared" si="53"/>
        <v>0.18930188706984416</v>
      </c>
      <c r="S179" s="371">
        <f t="shared" si="54"/>
        <v>-1.5098729162919231E-4</v>
      </c>
      <c r="T179" s="403">
        <f t="shared" si="55"/>
        <v>0.83255157457283535</v>
      </c>
      <c r="U179" s="610">
        <f t="shared" si="56"/>
        <v>0.16744842542716465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0.20856076338694357</v>
      </c>
      <c r="C180" s="386">
        <f t="shared" si="44"/>
        <v>9.1178911167977272E-4</v>
      </c>
      <c r="D180" s="401">
        <f t="shared" si="45"/>
        <v>2.8680386898738419E-8</v>
      </c>
      <c r="E180" s="386">
        <f t="shared" si="41"/>
        <v>-2.1438368131082259E-2</v>
      </c>
      <c r="F180" s="401">
        <f t="shared" si="42"/>
        <v>-2.7286647148179737E-2</v>
      </c>
      <c r="G180" s="403"/>
      <c r="H180" s="403"/>
      <c r="I180" s="403"/>
      <c r="J180" s="375"/>
      <c r="L180" s="385">
        <v>0.85000000000000009</v>
      </c>
      <c r="M180" s="401">
        <f t="shared" si="46"/>
        <v>0.72385488968297662</v>
      </c>
      <c r="N180" s="386">
        <f t="shared" si="47"/>
        <v>0.20856076338694357</v>
      </c>
      <c r="O180" s="401">
        <f t="shared" si="48"/>
        <v>9.1178911167977272E-4</v>
      </c>
      <c r="P180" s="386">
        <f t="shared" si="49"/>
        <v>0.13089204591225401</v>
      </c>
      <c r="Q180" s="403">
        <f t="shared" si="52"/>
        <v>-1.3969310748776746E-2</v>
      </c>
      <c r="R180" s="403">
        <f t="shared" si="53"/>
        <v>0.16659873780844131</v>
      </c>
      <c r="S180" s="371">
        <f t="shared" si="54"/>
        <v>-1.2432923846695715E-4</v>
      </c>
      <c r="T180" s="403">
        <f t="shared" si="55"/>
        <v>0.84749490217880241</v>
      </c>
      <c r="U180" s="610">
        <f t="shared" si="56"/>
        <v>0.15250509782119759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0.19250073830725933</v>
      </c>
      <c r="C181" s="386">
        <f t="shared" si="44"/>
        <v>7.4844379653127291E-4</v>
      </c>
      <c r="D181" s="401">
        <f t="shared" si="45"/>
        <v>2.0723642801812048E-8</v>
      </c>
      <c r="E181" s="386">
        <f t="shared" si="41"/>
        <v>-1.9880660029957545E-2</v>
      </c>
      <c r="F181" s="401">
        <f t="shared" si="42"/>
        <v>-2.5304004110455885E-2</v>
      </c>
      <c r="G181" s="403"/>
      <c r="H181" s="403"/>
      <c r="I181" s="403"/>
      <c r="J181" s="375"/>
      <c r="L181" s="385">
        <v>0.875</v>
      </c>
      <c r="M181" s="401">
        <f t="shared" si="46"/>
        <v>0.73228397281712243</v>
      </c>
      <c r="N181" s="386">
        <f t="shared" si="47"/>
        <v>0.19250073830725933</v>
      </c>
      <c r="O181" s="401">
        <f t="shared" si="48"/>
        <v>7.4844379653127291E-4</v>
      </c>
      <c r="P181" s="386">
        <f t="shared" si="49"/>
        <v>0.11394623334513829</v>
      </c>
      <c r="Q181" s="403">
        <f t="shared" si="52"/>
        <v>-5.2240040006346303E-3</v>
      </c>
      <c r="R181" s="403">
        <f t="shared" si="53"/>
        <v>0.14503019278995749</v>
      </c>
      <c r="S181" s="371">
        <f t="shared" si="54"/>
        <v>-1.0205947541237991E-4</v>
      </c>
      <c r="T181" s="403">
        <f t="shared" si="55"/>
        <v>0.86029587068608948</v>
      </c>
      <c r="U181" s="610">
        <f t="shared" si="56"/>
        <v>0.13970412931391052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0.17720429644810143</v>
      </c>
      <c r="C182" s="386">
        <f t="shared" si="44"/>
        <v>6.1245028094186749E-4</v>
      </c>
      <c r="D182" s="401">
        <f t="shared" si="45"/>
        <v>1.4925888858208225E-8</v>
      </c>
      <c r="E182" s="386">
        <f t="shared" si="41"/>
        <v>-1.8377428804411098E-2</v>
      </c>
      <c r="F182" s="401">
        <f t="shared" si="42"/>
        <v>-2.3390698966015259E-2</v>
      </c>
      <c r="G182" s="403"/>
      <c r="H182" s="403"/>
      <c r="I182" s="403"/>
      <c r="J182" s="375"/>
      <c r="L182" s="385">
        <v>0.90000000000000036</v>
      </c>
      <c r="M182" s="401">
        <f t="shared" si="46"/>
        <v>0.7392450248975263</v>
      </c>
      <c r="N182" s="386">
        <f t="shared" si="47"/>
        <v>0.17720429644810143</v>
      </c>
      <c r="O182" s="401">
        <f t="shared" si="48"/>
        <v>6.1245028094186749E-4</v>
      </c>
      <c r="P182" s="386">
        <f t="shared" si="49"/>
        <v>9.7918392594546294E-2</v>
      </c>
      <c r="Q182" s="403">
        <f t="shared" si="52"/>
        <v>4.5771669126069229E-3</v>
      </c>
      <c r="R182" s="403">
        <f t="shared" si="53"/>
        <v>0.12463003768325713</v>
      </c>
      <c r="S182" s="371">
        <f t="shared" si="54"/>
        <v>-8.351768110720752E-5</v>
      </c>
      <c r="T182" s="403">
        <f t="shared" si="55"/>
        <v>0.87087631308524316</v>
      </c>
      <c r="U182" s="610">
        <f t="shared" si="56"/>
        <v>0.12912368691475684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0.16268591513851999</v>
      </c>
      <c r="C183" s="386">
        <f t="shared" si="44"/>
        <v>4.9960529219883476E-4</v>
      </c>
      <c r="D183" s="401">
        <f t="shared" si="45"/>
        <v>1.071535593588635E-8</v>
      </c>
      <c r="E183" s="386">
        <f t="shared" si="41"/>
        <v>-1.6934429110799645E-2</v>
      </c>
      <c r="F183" s="401">
        <f t="shared" si="42"/>
        <v>-2.1554056212529735E-2</v>
      </c>
      <c r="G183" s="403"/>
      <c r="H183" s="403"/>
      <c r="I183" s="403"/>
      <c r="J183" s="375"/>
      <c r="L183" s="385">
        <v>0.92500000000000027</v>
      </c>
      <c r="M183" s="401">
        <f t="shared" si="46"/>
        <v>0.7446995815602403</v>
      </c>
      <c r="N183" s="386">
        <f t="shared" si="47"/>
        <v>0.16268591513851999</v>
      </c>
      <c r="O183" s="401">
        <f t="shared" si="48"/>
        <v>4.9960529219883476E-4</v>
      </c>
      <c r="P183" s="386">
        <f t="shared" si="49"/>
        <v>8.2827573413611702E-2</v>
      </c>
      <c r="Q183" s="403">
        <f t="shared" si="52"/>
        <v>1.5473967719486819E-2</v>
      </c>
      <c r="R183" s="403">
        <f t="shared" si="53"/>
        <v>0.10542251891833154</v>
      </c>
      <c r="S183" s="371">
        <f t="shared" si="54"/>
        <v>-6.8131267464730175E-5</v>
      </c>
      <c r="T183" s="403">
        <f t="shared" si="55"/>
        <v>0.87917164462964636</v>
      </c>
      <c r="U183" s="610">
        <f t="shared" si="56"/>
        <v>0.12082835537035364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0.14895377149636208</v>
      </c>
      <c r="C184" s="386">
        <f t="shared" si="44"/>
        <v>4.0628008687981776E-4</v>
      </c>
      <c r="D184" s="401">
        <f t="shared" si="45"/>
        <v>7.6676908711270642E-9</v>
      </c>
      <c r="E184" s="386">
        <f t="shared" si="41"/>
        <v>-1.5556165937708904E-2</v>
      </c>
      <c r="F184" s="401">
        <f t="shared" si="42"/>
        <v>-1.9799809776816578E-2</v>
      </c>
      <c r="G184" s="403"/>
      <c r="H184" s="403"/>
      <c r="I184" s="403"/>
      <c r="J184" s="375"/>
      <c r="L184" s="385">
        <v>0.95000000000000018</v>
      </c>
      <c r="M184" s="401">
        <f t="shared" si="46"/>
        <v>0.74861744460826507</v>
      </c>
      <c r="N184" s="386">
        <f t="shared" si="47"/>
        <v>0.14895377149636208</v>
      </c>
      <c r="O184" s="401">
        <f t="shared" si="48"/>
        <v>4.0628008687981776E-4</v>
      </c>
      <c r="P184" s="386">
        <f t="shared" si="49"/>
        <v>6.8685577942075568E-2</v>
      </c>
      <c r="Q184" s="403">
        <f t="shared" si="52"/>
        <v>2.7501535323140074E-2</v>
      </c>
      <c r="R184" s="403">
        <f t="shared" si="53"/>
        <v>8.742265819929268E-2</v>
      </c>
      <c r="S184" s="371">
        <f t="shared" si="54"/>
        <v>-5.5405823118775914E-5</v>
      </c>
      <c r="T184" s="403">
        <f t="shared" si="55"/>
        <v>0.88513121230068603</v>
      </c>
      <c r="U184" s="610">
        <f t="shared" si="56"/>
        <v>0.11486878769931397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0.13601006985578146</v>
      </c>
      <c r="C185" s="386">
        <f t="shared" si="44"/>
        <v>3.2935495199659659E-4</v>
      </c>
      <c r="D185" s="401">
        <f t="shared" si="45"/>
        <v>5.4690703632509496E-9</v>
      </c>
      <c r="E185" s="386">
        <f t="shared" si="41"/>
        <v>-1.4245995189217774E-2</v>
      </c>
      <c r="F185" s="401">
        <f t="shared" si="42"/>
        <v>-1.8132231036711265E-2</v>
      </c>
      <c r="G185" s="403"/>
      <c r="H185" s="403"/>
      <c r="I185" s="403"/>
      <c r="J185" s="375"/>
      <c r="L185" s="385">
        <v>0.97500000000000009</v>
      </c>
      <c r="M185" s="401">
        <f t="shared" si="46"/>
        <v>0.75097689306633586</v>
      </c>
      <c r="N185" s="386">
        <f t="shared" si="47"/>
        <v>0.13601006985578146</v>
      </c>
      <c r="O185" s="401">
        <f t="shared" si="48"/>
        <v>3.2935495199659659E-4</v>
      </c>
      <c r="P185" s="386">
        <f t="shared" si="49"/>
        <v>5.5497272535476233E-2</v>
      </c>
      <c r="Q185" s="403">
        <f t="shared" si="52"/>
        <v>4.0689702147186618E-2</v>
      </c>
      <c r="R185" s="403">
        <f t="shared" si="53"/>
        <v>7.0636649398997844E-2</v>
      </c>
      <c r="S185" s="371">
        <f t="shared" si="54"/>
        <v>-4.4916226493227021E-5</v>
      </c>
      <c r="T185" s="403">
        <f t="shared" si="55"/>
        <v>0.88871856468030874</v>
      </c>
      <c r="U185" s="610">
        <f t="shared" si="56"/>
        <v>0.11128143531969126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0.12385142025129836</v>
      </c>
      <c r="C186" s="386">
        <f t="shared" si="44"/>
        <v>2.6615885658531901E-4</v>
      </c>
      <c r="D186" s="401">
        <f t="shared" si="45"/>
        <v>3.8882365105408212E-9</v>
      </c>
      <c r="E186" s="386">
        <f t="shared" ref="E186" si="57">C186+$B$13*B186+$B$13*D186</f>
        <v>-1.3006224590083706E-2</v>
      </c>
      <c r="F186" s="401">
        <f t="shared" si="42"/>
        <v>-1.6554257252680022E-2</v>
      </c>
      <c r="G186" s="403"/>
      <c r="H186" s="403"/>
      <c r="I186" s="403"/>
      <c r="J186" s="375"/>
      <c r="L186" s="385">
        <v>1</v>
      </c>
      <c r="M186" s="401">
        <f t="shared" si="46"/>
        <v>0.75176483400775895</v>
      </c>
      <c r="N186" s="386">
        <f t="shared" si="47"/>
        <v>0.12385142025129836</v>
      </c>
      <c r="O186" s="401">
        <f t="shared" si="48"/>
        <v>2.6615885658531901E-4</v>
      </c>
      <c r="P186" s="386">
        <f t="shared" si="49"/>
        <v>4.3260956553201391E-2</v>
      </c>
      <c r="Q186" s="403">
        <f t="shared" si="52"/>
        <v>5.5062327950627862E-2</v>
      </c>
      <c r="R186" s="403">
        <f t="shared" si="53"/>
        <v>5.5062327950627862E-2</v>
      </c>
      <c r="S186" s="371">
        <f t="shared" si="54"/>
        <v>-3.6298450022952832E-5</v>
      </c>
      <c r="T186" s="403">
        <f t="shared" si="55"/>
        <v>0.8899116425487672</v>
      </c>
      <c r="U186" s="610">
        <f t="shared" si="56"/>
        <v>0.1100883574512328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0.12385142025129836</v>
      </c>
      <c r="C187" s="386">
        <f t="shared" si="44"/>
        <v>0.75176483400775895</v>
      </c>
      <c r="D187" s="403">
        <f t="shared" si="45"/>
        <v>0.12385142025129836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0.75097689306633586</v>
      </c>
      <c r="N187" s="386">
        <f t="shared" si="47"/>
        <v>0.1124692596313322</v>
      </c>
      <c r="O187" s="401">
        <f t="shared" si="48"/>
        <v>2.1441427010299163E-4</v>
      </c>
      <c r="P187" s="386">
        <f t="shared" si="49"/>
        <v>3.1968779785891008E-2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0</v>
      </c>
      <c r="C188" s="380">
        <f t="shared" si="44"/>
        <v>3.8882365105408212E-9</v>
      </c>
      <c r="D188" s="410">
        <f t="shared" si="45"/>
        <v>2.6615885658531901E-4</v>
      </c>
      <c r="E188" s="380">
        <f>C188+$B$13*B188+$B$13*D188</f>
        <v>-2.8518693775525497E-5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0.74861744460826507</v>
      </c>
      <c r="N188" s="386">
        <f t="shared" si="47"/>
        <v>0.10185030712725496</v>
      </c>
      <c r="O188" s="401">
        <f t="shared" si="48"/>
        <v>1.7218706729377198E-4</v>
      </c>
      <c r="P188" s="386">
        <f t="shared" si="49"/>
        <v>2.1607199859538989E-2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2.6615885658531901E-4</v>
      </c>
      <c r="C189" s="392">
        <f t="shared" si="44"/>
        <v>3.8882365105408212E-9</v>
      </c>
      <c r="D189" s="402">
        <f t="shared" si="45"/>
        <v>0</v>
      </c>
      <c r="E189" s="392">
        <f>C189+$B$13*B189+$B$13*D189</f>
        <v>-2.8518693775525497E-5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0.74469958156024019</v>
      </c>
      <c r="N189" s="386">
        <f t="shared" si="47"/>
        <v>9.1977044562085719E-2</v>
      </c>
      <c r="O189" s="401">
        <f t="shared" si="48"/>
        <v>1.3784136133049296E-4</v>
      </c>
      <c r="P189" s="386">
        <f t="shared" si="49"/>
        <v>1.2157470817772074E-2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0.73924502489752608</v>
      </c>
      <c r="N190" s="386">
        <f t="shared" si="47"/>
        <v>8.2828213439397613E-2</v>
      </c>
      <c r="O190" s="401">
        <f t="shared" si="48"/>
        <v>1.0999904653119508E-4</v>
      </c>
      <c r="P190" s="386">
        <f t="shared" si="49"/>
        <v>3.5961541459085707E-3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0.24177704379262172</v>
      </c>
      <c r="C191" s="444">
        <f t="shared" si="44"/>
        <v>0.70351852908779189</v>
      </c>
      <c r="D191" s="443">
        <f t="shared" si="45"/>
        <v>5.3335499443212475E-2</v>
      </c>
      <c r="E191" s="444">
        <f>C191+$B$13*B191+$B$13*D191</f>
        <v>0.67189316134607868</v>
      </c>
      <c r="F191" s="443">
        <f t="shared" ref="F191:F197" si="58">$B$14*E191</f>
        <v>0.85518223695134943</v>
      </c>
      <c r="G191" s="443">
        <f>F192</f>
        <v>-2.807898665533921E-2</v>
      </c>
      <c r="H191" s="443">
        <f>1-G191</f>
        <v>1.0280789866553393</v>
      </c>
      <c r="I191" s="443">
        <f>F193</f>
        <v>0.21159371900651053</v>
      </c>
      <c r="J191" s="445">
        <f>1-I191</f>
        <v>0.78840628099348953</v>
      </c>
      <c r="K191" s="442"/>
      <c r="L191" s="385">
        <v>1.125</v>
      </c>
      <c r="M191" s="401">
        <f t="shared" si="46"/>
        <v>0.73228397281712243</v>
      </c>
      <c r="N191" s="386">
        <f t="shared" si="47"/>
        <v>7.4379319895702289E-2</v>
      </c>
      <c r="O191" s="401">
        <f t="shared" si="48"/>
        <v>8.7503787102427566E-5</v>
      </c>
      <c r="P191" s="386">
        <f t="shared" si="49"/>
        <v>-4.1043562543858665E-3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0.70351852908779178</v>
      </c>
      <c r="C192" s="444">
        <f t="shared" si="44"/>
        <v>5.3335499443212475E-2</v>
      </c>
      <c r="D192" s="443">
        <f t="shared" si="45"/>
        <v>4.3866765720546042E-5</v>
      </c>
      <c r="E192" s="444">
        <f>C192+$B$13*B192+$B$13*D192</f>
        <v>-2.2060887488152416E-2</v>
      </c>
      <c r="F192" s="443">
        <f t="shared" si="58"/>
        <v>-2.807898665533921E-2</v>
      </c>
      <c r="L192" s="385">
        <v>1.1500000000000004</v>
      </c>
      <c r="M192" s="401">
        <f t="shared" si="46"/>
        <v>0.72385488968297651</v>
      </c>
      <c r="N192" s="386">
        <f t="shared" si="47"/>
        <v>6.6603139511664577E-2</v>
      </c>
      <c r="O192" s="401">
        <f t="shared" si="48"/>
        <v>6.9389157370369769E-5</v>
      </c>
      <c r="P192" s="386">
        <f t="shared" si="49"/>
        <v>-1.0975303222248062E-2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1.3250073349775904E-3</v>
      </c>
      <c r="C193" s="444">
        <f t="shared" si="44"/>
        <v>0.24177704379262172</v>
      </c>
      <c r="D193" s="443">
        <f t="shared" si="45"/>
        <v>0.70351852908779189</v>
      </c>
      <c r="E193" s="444">
        <f>C193+$B$13*B193+$B$13*D193</f>
        <v>0.16624336502951248</v>
      </c>
      <c r="F193" s="443">
        <f t="shared" si="58"/>
        <v>0.21159371900651053</v>
      </c>
      <c r="L193" s="385">
        <v>1.1749999999999998</v>
      </c>
      <c r="M193" s="401">
        <f t="shared" si="46"/>
        <v>0.71400423495692866</v>
      </c>
      <c r="N193" s="386">
        <f t="shared" si="47"/>
        <v>5.9470214438102964E-2</v>
      </c>
      <c r="O193" s="401">
        <f t="shared" si="48"/>
        <v>5.4850619979063264E-5</v>
      </c>
      <c r="P193" s="386">
        <f t="shared" si="49"/>
        <v>-1.7051037159918125E-2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0.70278613254117128</v>
      </c>
      <c r="N194" s="386">
        <f t="shared" si="47"/>
        <v>5.2949335978011713E-2</v>
      </c>
      <c r="O194" s="401">
        <f t="shared" si="48"/>
        <v>4.3221019748795886E-5</v>
      </c>
      <c r="P194" s="386">
        <f t="shared" si="49"/>
        <v>-2.2368495390044121E-2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0.17130298087830936</v>
      </c>
      <c r="C195" s="444">
        <f t="shared" si="44"/>
        <v>0.74160950582343865</v>
      </c>
      <c r="D195" s="443">
        <f t="shared" si="45"/>
        <v>8.6402315149833375E-2</v>
      </c>
      <c r="E195" s="444">
        <f>C195+$B$13*B195+$B$13*D195</f>
        <v>0.71399283908838862</v>
      </c>
      <c r="F195" s="443">
        <f t="shared" si="58"/>
        <v>0.90876649507130247</v>
      </c>
      <c r="G195" s="443">
        <f>F196</f>
        <v>8.8023330201956271E-3</v>
      </c>
      <c r="H195" s="443">
        <f>1-G195</f>
        <v>0.99119766697980438</v>
      </c>
      <c r="I195" s="443">
        <f>F197</f>
        <v>0.11680286987207589</v>
      </c>
      <c r="J195" s="445">
        <f>1-I195</f>
        <v>0.88319713012792411</v>
      </c>
      <c r="L195" s="385">
        <v>1.2250000000000005</v>
      </c>
      <c r="M195" s="401">
        <f t="shared" si="46"/>
        <v>0.69026198127090654</v>
      </c>
      <c r="N195" s="386">
        <f t="shared" si="47"/>
        <v>4.7008006549973835E-2</v>
      </c>
      <c r="O195" s="401">
        <f t="shared" si="48"/>
        <v>3.3949270544952892E-5</v>
      </c>
      <c r="P195" s="386">
        <f t="shared" si="49"/>
        <v>-2.6966696167205265E-2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0.74160950582343865</v>
      </c>
      <c r="C196" s="444">
        <f t="shared" si="44"/>
        <v>8.6402315149833375E-2</v>
      </c>
      <c r="D196" s="443">
        <f t="shared" si="45"/>
        <v>1.2043414893997406E-4</v>
      </c>
      <c r="E196" s="444">
        <f>C196+$B$13*B196+$B$13*D196</f>
        <v>6.9157509412776453E-3</v>
      </c>
      <c r="F196" s="443">
        <f t="shared" si="58"/>
        <v>8.8023330201956271E-3</v>
      </c>
      <c r="L196" s="385">
        <v>1.25</v>
      </c>
      <c r="M196" s="401">
        <f t="shared" si="46"/>
        <v>0.6765000077188833</v>
      </c>
      <c r="N196" s="386">
        <f t="shared" si="47"/>
        <v>4.1612875814389771E-2</v>
      </c>
      <c r="O196" s="401">
        <f t="shared" si="48"/>
        <v>2.6581918973977992E-5</v>
      </c>
      <c r="P196" s="386">
        <f t="shared" si="49"/>
        <v>-3.0886252652835507E-2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5.6474981325949081E-4</v>
      </c>
      <c r="C197" s="444">
        <f t="shared" si="44"/>
        <v>0.17130298087830936</v>
      </c>
      <c r="D197" s="443">
        <f t="shared" si="45"/>
        <v>0.74160950582343865</v>
      </c>
      <c r="E197" s="444">
        <f>C197+$B$13*B197+$B$13*D197</f>
        <v>9.1768802135571398E-2</v>
      </c>
      <c r="F197" s="443">
        <f t="shared" si="58"/>
        <v>0.11680286987207589</v>
      </c>
      <c r="L197" s="385">
        <v>1.2750000000000004</v>
      </c>
      <c r="M197" s="401">
        <f t="shared" si="46"/>
        <v>0.6615747630091271</v>
      </c>
      <c r="N197" s="386">
        <f t="shared" si="47"/>
        <v>3.6730146645025163E-2</v>
      </c>
      <c r="O197" s="401">
        <f t="shared" si="48"/>
        <v>2.0747280504995746E-5</v>
      </c>
      <c r="P197" s="386">
        <f t="shared" si="49"/>
        <v>-3.4168911320313765E-2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0.64556656598086726</v>
      </c>
      <c r="N198" s="386">
        <f t="shared" si="47"/>
        <v>3.232594754829865E-2</v>
      </c>
      <c r="O198" s="401">
        <f t="shared" si="48"/>
        <v>1.6141859362106548E-5</v>
      </c>
      <c r="P198" s="386">
        <f t="shared" si="49"/>
        <v>-3.685711840773731E-2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0.62856089578366059</v>
      </c>
      <c r="N199" s="386">
        <f t="shared" si="47"/>
        <v>2.8366669046948845E-2</v>
      </c>
      <c r="O199" s="401">
        <f t="shared" si="48"/>
        <v>1.2518782074810719E-5</v>
      </c>
      <c r="P199" s="386">
        <f t="shared" si="49"/>
        <v>-3.8993617202964473E-2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0.61064773780271486</v>
      </c>
      <c r="N200" s="386">
        <f t="shared" si="47"/>
        <v>2.4819262430928524E-2</v>
      </c>
      <c r="O200" s="401">
        <f t="shared" si="48"/>
        <v>9.6779948899894386E-6</v>
      </c>
      <c r="P200" s="386">
        <f t="shared" si="49"/>
        <v>-4.0621078149141066E-2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0.59192088768492757</v>
      </c>
      <c r="N201" s="386">
        <f t="shared" si="47"/>
        <v>2.1651500117002453E-2</v>
      </c>
      <c r="O201" s="401">
        <f t="shared" si="48"/>
        <v>7.4579964995380443E-6</v>
      </c>
      <c r="P201" s="386">
        <f t="shared" si="49"/>
        <v>-4.1781763015968885E-2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0.57247721913198613</v>
      </c>
      <c r="N202" s="386">
        <f t="shared" si="47"/>
        <v>1.8832197633187275E-2</v>
      </c>
      <c r="O202" s="401">
        <f t="shared" si="48"/>
        <v>5.7288990088499858E-6</v>
      </c>
      <c r="P202" s="386">
        <f t="shared" si="49"/>
        <v>-4.2517223705613623E-2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0.55241592201398548</v>
      </c>
      <c r="N203" s="386">
        <f t="shared" si="47"/>
        <v>1.6331397941796388E-2</v>
      </c>
      <c r="O203" s="401">
        <f t="shared" si="48"/>
        <v>4.3866312264828622E-6</v>
      </c>
      <c r="P203" s="386">
        <f t="shared" si="49"/>
        <v>-4.2868035661858581E-2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0.53183771820031933</v>
      </c>
      <c r="N204" s="386">
        <f t="shared" si="47"/>
        <v>1.4120519425852351E-2</v>
      </c>
      <c r="O204" s="401">
        <f t="shared" si="48"/>
        <v>3.3481187474704299E-6</v>
      </c>
      <c r="P204" s="386">
        <f t="shared" si="49"/>
        <v>-4.2873565332667042E-2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0.51084406326848608</v>
      </c>
      <c r="N205" s="386">
        <f t="shared" si="47"/>
        <v>1.2172469381826923E-2</v>
      </c>
      <c r="O205" s="401">
        <f t="shared" si="48"/>
        <v>2.5472946319493595E-6</v>
      </c>
      <c r="P205" s="386">
        <f t="shared" si="49"/>
        <v>-4.257177070205112E-2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0.48953634290123305</v>
      </c>
      <c r="N206" s="386">
        <f t="shared" si="47"/>
        <v>1.0461725284115098E-2</v>
      </c>
      <c r="O206" s="401">
        <f t="shared" si="48"/>
        <v>1.9318125158984678E-6</v>
      </c>
      <c r="P206" s="386">
        <f t="shared" si="49"/>
        <v>-4.1999033556264248E-2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0.46801507328639674</v>
      </c>
      <c r="N207" s="386">
        <f t="shared" si="47"/>
        <v>8.9643864134229534E-3</v>
      </c>
      <c r="O207" s="401">
        <f t="shared" si="48"/>
        <v>1.4603506097166097E-6</v>
      </c>
      <c r="P207" s="386">
        <f t="shared" si="49"/>
        <v>-4.1190021878345515E-2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0.44637911516409601</v>
      </c>
      <c r="N208" s="386">
        <f t="shared" si="47"/>
        <v>7.6581986750862141E-3</v>
      </c>
      <c r="O208" s="401">
        <f t="shared" si="48"/>
        <v>1.1004101616030049E-6</v>
      </c>
      <c r="P208" s="386">
        <f t="shared" si="49"/>
        <v>-4.0177580568223646E-2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0.42472491130039658</v>
      </c>
      <c r="N209" s="386">
        <f t="shared" si="47"/>
        <v>6.5225555792332024E-3</v>
      </c>
      <c r="O209" s="401">
        <f t="shared" si="48"/>
        <v>8.2652558558438116E-7</v>
      </c>
      <c r="P209" s="386">
        <f t="shared" si="49"/>
        <v>-3.8992648555560561E-2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0.40314575708960038</v>
      </c>
      <c r="N210" s="386">
        <f t="shared" si="47"/>
        <v>5.538478419569226E-3</v>
      </c>
      <c r="O210" s="401">
        <f t="shared" si="48"/>
        <v>6.1881559976217915E-7</v>
      </c>
      <c r="P210" s="386">
        <f t="shared" si="49"/>
        <v>-3.7664200300705372E-2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0.38173111369042312</v>
      </c>
      <c r="N211" s="386">
        <f t="shared" si="47"/>
        <v>4.6885786796594386E-3</v>
      </c>
      <c r="O211" s="401">
        <f t="shared" si="48"/>
        <v>4.618154537117114E-7</v>
      </c>
      <c r="P211" s="386">
        <f t="shared" si="49"/>
        <v>-3.6219209656363438E-2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0.36056597258402823</v>
      </c>
      <c r="N212" s="386">
        <f t="shared" si="47"/>
        <v>3.9570056242458351E-3</v>
      </c>
      <c r="O212" s="401">
        <f t="shared" si="48"/>
        <v>3.4353972921952192E-7</v>
      </c>
      <c r="P212" s="386">
        <f t="shared" si="49"/>
        <v>-3.4682634079499612E-2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0.33973027971133374</v>
      </c>
      <c r="N213" s="386">
        <f t="shared" si="47"/>
        <v>3.3293819082125253E-3</v>
      </c>
      <c r="O213" s="401">
        <f t="shared" si="48"/>
        <v>2.5473337139647612E-7</v>
      </c>
      <c r="P213" s="386">
        <f t="shared" si="49"/>
        <v>-3.3077417230503128E-2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0.31929842641803252</v>
      </c>
      <c r="N214" s="386">
        <f t="shared" si="47"/>
        <v>2.792729867397703E-3</v>
      </c>
      <c r="O214" s="401">
        <f t="shared" si="48"/>
        <v>1.8827565972934224E-7</v>
      </c>
      <c r="P214" s="386">
        <f t="shared" si="49"/>
        <v>-3.1424508066260723E-2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0.29933881333035928</v>
      </c>
      <c r="N215" s="386">
        <f t="shared" si="47"/>
        <v>2.3353909534882811E-3</v>
      </c>
      <c r="O215" s="401">
        <f t="shared" si="48"/>
        <v>1.3870786597092177E-7</v>
      </c>
      <c r="P215" s="386">
        <f t="shared" si="49"/>
        <v>-2.9742894617934418E-2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0.27991349203073645</v>
      </c>
      <c r="N216" s="386">
        <f t="shared" si="47"/>
        <v>1.9469405492366643E-3</v>
      </c>
      <c r="O216" s="401">
        <f t="shared" si="48"/>
        <v>1.0186048038374196E-7</v>
      </c>
      <c r="P216" s="386">
        <f t="shared" si="49"/>
        <v>-2.8049650736414213E-2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0.26107788803337589</v>
      </c>
      <c r="N217" s="386">
        <f t="shared" si="47"/>
        <v>1.6181001590790944E-3</v>
      </c>
      <c r="O217" s="401">
        <f t="shared" si="48"/>
        <v>7.4560228602305045E-8</v>
      </c>
      <c r="P217" s="386">
        <f t="shared" si="49"/>
        <v>-2.6359994183328399E-2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0.24288060711262127</v>
      </c>
      <c r="N218" s="386">
        <f t="shared" si="47"/>
        <v>1.340648721936899E-3</v>
      </c>
      <c r="O218" s="401">
        <f t="shared" si="48"/>
        <v>5.4400740134852299E-8</v>
      </c>
      <c r="P218" s="386">
        <f t="shared" si="49"/>
        <v>-2.4687354539084522E-2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0.22536332555069727</v>
      </c>
      <c r="N219" s="386">
        <f t="shared" ref="N219:N266" si="60">0.5*SIGN(2*L219+$B$6)*ERF((2.563*(ABS(2*L219+$B$6)))/(2*SQRT(2)*$B$7))-0.5*SIGN(2*L219-$B$6)*ERF((2.563*(ABS(2*L219-$B$6)))/(2*SQRT(2)*$B$7))</f>
        <v>1.107334544602212E-3</v>
      </c>
      <c r="O219" s="401">
        <f t="shared" ref="O219:O266" si="61">0.5*SIGN(2*(L219+$B$6)+$B$6)*ERF((2.563*(ABS(2*(L219+$B$6)+$B$6)))/(2*SQRT(2)*$B$7))-0.5*SIGN(2*(L219+$B$6)-$B$6)*ERF((2.563*(ABS(2*(L219+$B$6)-$B$6)))/(2*SQRT(2)*$B$7))</f>
        <v>3.9563768983175152E-8</v>
      </c>
      <c r="P219" s="386">
        <f t="shared" ref="P219:P266" si="62">N219+$B$13*M219+$B$13*O219</f>
        <v>-2.3043449488861893E-2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0.20856076338694324</v>
      </c>
      <c r="N220" s="386">
        <f t="shared" si="60"/>
        <v>9.1178911167977272E-4</v>
      </c>
      <c r="O220" s="401">
        <f t="shared" si="61"/>
        <v>2.8680386898738419E-8</v>
      </c>
      <c r="P220" s="386">
        <f t="shared" si="62"/>
        <v>-2.1438368131082224E-2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0.19250073830725933</v>
      </c>
      <c r="N221" s="386">
        <f t="shared" si="60"/>
        <v>7.4844379653127291E-4</v>
      </c>
      <c r="O221" s="401">
        <f t="shared" si="61"/>
        <v>2.0723642801812048E-8</v>
      </c>
      <c r="P221" s="386">
        <f t="shared" si="62"/>
        <v>-1.9880660029957545E-2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0.17720429644810143</v>
      </c>
      <c r="N222" s="386">
        <f t="shared" si="60"/>
        <v>6.1245028094186749E-4</v>
      </c>
      <c r="O222" s="401">
        <f t="shared" si="61"/>
        <v>1.4925888858208225E-8</v>
      </c>
      <c r="P222" s="386">
        <f t="shared" si="62"/>
        <v>-1.8377428804411098E-2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0.16268591513851982</v>
      </c>
      <c r="N223" s="386">
        <f t="shared" si="60"/>
        <v>4.9960529219877925E-4</v>
      </c>
      <c r="O223" s="401">
        <f t="shared" si="61"/>
        <v>1.071535593588635E-8</v>
      </c>
      <c r="P223" s="386">
        <f t="shared" si="62"/>
        <v>-1.6934429110799683E-2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0.14895377149636208</v>
      </c>
      <c r="N224" s="386">
        <f t="shared" si="60"/>
        <v>4.0628008687981776E-4</v>
      </c>
      <c r="O224" s="401">
        <f t="shared" si="61"/>
        <v>7.6676908711270642E-9</v>
      </c>
      <c r="P224" s="386">
        <f t="shared" si="62"/>
        <v>-1.5556165937708904E-2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0.13601006985578118</v>
      </c>
      <c r="N225" s="386">
        <f t="shared" si="60"/>
        <v>3.2935495199659659E-4</v>
      </c>
      <c r="O225" s="401">
        <f t="shared" si="61"/>
        <v>5.4690703632509496E-9</v>
      </c>
      <c r="P225" s="386">
        <f t="shared" si="62"/>
        <v>-1.4245995189217745E-2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0.12385142025129836</v>
      </c>
      <c r="N226" s="386">
        <f t="shared" si="60"/>
        <v>2.6615885658531901E-4</v>
      </c>
      <c r="O226" s="401">
        <f t="shared" si="61"/>
        <v>3.8882365105408212E-9</v>
      </c>
      <c r="P226" s="386">
        <f t="shared" si="62"/>
        <v>-1.3006224590083706E-2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0.1124692596313322</v>
      </c>
      <c r="N227" s="386">
        <f t="shared" si="60"/>
        <v>2.1441427010299163E-4</v>
      </c>
      <c r="O227" s="401">
        <f t="shared" si="61"/>
        <v>2.7553795911572365E-9</v>
      </c>
      <c r="P227" s="386">
        <f t="shared" si="62"/>
        <v>-1.183821400390625E-2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0.10185030712725462</v>
      </c>
      <c r="N228" s="386">
        <f t="shared" si="60"/>
        <v>1.7218706729377198E-4</v>
      </c>
      <c r="O228" s="401">
        <f t="shared" si="61"/>
        <v>1.9462524925017988E-9</v>
      </c>
      <c r="P228" s="386">
        <f t="shared" si="62"/>
        <v>-1.0742474314898847E-2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9.1977044562085719E-2</v>
      </c>
      <c r="N229" s="386">
        <f t="shared" si="60"/>
        <v>1.3784136133049296E-4</v>
      </c>
      <c r="O229" s="401">
        <f t="shared" si="61"/>
        <v>1.3702672885251843E-9</v>
      </c>
      <c r="P229" s="386">
        <f t="shared" si="62"/>
        <v>-9.718764086586994E-3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8.2828213439397613E-2</v>
      </c>
      <c r="N230" s="386">
        <f t="shared" si="60"/>
        <v>1.0999904653119508E-4</v>
      </c>
      <c r="O230" s="401">
        <f t="shared" si="61"/>
        <v>9.6161034690567249E-10</v>
      </c>
      <c r="P230" s="386">
        <f t="shared" si="62"/>
        <v>-8.7661832773357796E-3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7.4379319895702289E-2</v>
      </c>
      <c r="N231" s="386">
        <f t="shared" si="60"/>
        <v>8.7503787102427566E-5</v>
      </c>
      <c r="O231" s="401">
        <f t="shared" si="61"/>
        <v>6.7263605796341608E-10</v>
      </c>
      <c r="P231" s="386">
        <f t="shared" si="62"/>
        <v>-7.8832633634916827E-3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6.6603139511664577E-2</v>
      </c>
      <c r="N232" s="386">
        <f t="shared" si="60"/>
        <v>6.9389157370369769E-5</v>
      </c>
      <c r="O232" s="401">
        <f t="shared" si="61"/>
        <v>4.6897297156789364E-10</v>
      </c>
      <c r="P232" s="386">
        <f t="shared" si="62"/>
        <v>-7.0680532960912196E-3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5.9470214438102742E-2</v>
      </c>
      <c r="N233" s="386">
        <f t="shared" si="60"/>
        <v>5.4850619979063264E-5</v>
      </c>
      <c r="O233" s="401">
        <f t="shared" si="61"/>
        <v>3.2591279675031615E-10</v>
      </c>
      <c r="P233" s="386">
        <f t="shared" si="62"/>
        <v>-6.3182007961637889E-3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5.2949335978011713E-2</v>
      </c>
      <c r="N234" s="386">
        <f t="shared" si="60"/>
        <v>4.3221019748795886E-5</v>
      </c>
      <c r="O234" s="401">
        <f t="shared" si="61"/>
        <v>2.2575669111901675E-10</v>
      </c>
      <c r="P234" s="386">
        <f t="shared" si="62"/>
        <v>-5.6310285758897089E-3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4.7008006549973835E-2</v>
      </c>
      <c r="N235" s="386">
        <f t="shared" si="60"/>
        <v>3.3949270544952892E-5</v>
      </c>
      <c r="O235" s="401">
        <f t="shared" si="61"/>
        <v>1.5587076074297102E-10</v>
      </c>
      <c r="P235" s="386">
        <f t="shared" si="62"/>
        <v>-5.0036051572559239E-3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4.1612875814389771E-2</v>
      </c>
      <c r="N236" s="386">
        <f t="shared" si="60"/>
        <v>2.6581918973977992E-5</v>
      </c>
      <c r="O236" s="401">
        <f t="shared" si="61"/>
        <v>1.0726874943856046E-10</v>
      </c>
      <c r="P236" s="386">
        <f t="shared" si="62"/>
        <v>-4.432810045131917E-3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3.6730146645025163E-2</v>
      </c>
      <c r="N237" s="386">
        <f t="shared" si="60"/>
        <v>2.0747280504995746E-5</v>
      </c>
      <c r="O237" s="401">
        <f t="shared" si="61"/>
        <v>7.3580974646603181E-11</v>
      </c>
      <c r="P237" s="386">
        <f t="shared" si="62"/>
        <v>-3.9153930964722109E-3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3.2325947548298484E-2</v>
      </c>
      <c r="N238" s="386">
        <f t="shared" si="60"/>
        <v>1.6141859362106548E-5</v>
      </c>
      <c r="O238" s="401">
        <f t="shared" si="61"/>
        <v>5.0308535115561881E-11</v>
      </c>
      <c r="P238" s="386">
        <f t="shared" si="62"/>
        <v>-3.4480280101928016E-3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2.8366669046948845E-2</v>
      </c>
      <c r="N239" s="386">
        <f t="shared" si="60"/>
        <v>1.2518782074810719E-5</v>
      </c>
      <c r="O239" s="401">
        <f t="shared" si="61"/>
        <v>3.4284686201146997E-11</v>
      </c>
      <c r="P239" s="386">
        <f t="shared" si="62"/>
        <v>-3.0273599416993533E-3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2.4819262430928524E-2</v>
      </c>
      <c r="N240" s="386">
        <f t="shared" si="60"/>
        <v>9.6779948899894386E-6</v>
      </c>
      <c r="O240" s="401">
        <f t="shared" si="61"/>
        <v>2.3288482253747134E-11</v>
      </c>
      <c r="P240" s="386">
        <f t="shared" si="62"/>
        <v>-2.6500473207007251E-3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2.1651500117002453E-2</v>
      </c>
      <c r="N241" s="386">
        <f t="shared" si="60"/>
        <v>7.4579964995380443E-6</v>
      </c>
      <c r="O241" s="401">
        <f t="shared" si="61"/>
        <v>1.5767553929180167E-11</v>
      </c>
      <c r="P241" s="386">
        <f t="shared" si="62"/>
        <v>-2.3127980195634845E-3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1.8832197633187275E-2</v>
      </c>
      <c r="N242" s="386">
        <f t="shared" si="60"/>
        <v>5.7288990088499858E-6</v>
      </c>
      <c r="O242" s="401">
        <f t="shared" si="61"/>
        <v>1.0640710534914888E-11</v>
      </c>
      <c r="P242" s="386">
        <f t="shared" si="62"/>
        <v>-2.0124000810079045E-3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1.6331397941796333E-2</v>
      </c>
      <c r="N243" s="386">
        <f t="shared" si="60"/>
        <v>4.3866312264828622E-6</v>
      </c>
      <c r="O243" s="401">
        <f t="shared" si="61"/>
        <v>7.1573857951534592E-12</v>
      </c>
      <c r="P243" s="386">
        <f t="shared" si="62"/>
        <v>-1.7457472675525339E-3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1.4120519425852351E-2</v>
      </c>
      <c r="N244" s="386">
        <f t="shared" si="60"/>
        <v>3.3481187474704299E-6</v>
      </c>
      <c r="O244" s="401">
        <f t="shared" si="61"/>
        <v>4.7986614681860829E-12</v>
      </c>
      <c r="P244" s="386">
        <f t="shared" si="62"/>
        <v>-1.5098597401996788E-3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1.2172469381826923E-2</v>
      </c>
      <c r="N245" s="386">
        <f t="shared" si="60"/>
        <v>2.5472946319493595E-6</v>
      </c>
      <c r="O245" s="401">
        <f t="shared" si="61"/>
        <v>3.2067681843273022E-12</v>
      </c>
      <c r="P245" s="386">
        <f t="shared" si="62"/>
        <v>-1.3019002100571428E-3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1.0461725284115098E-2</v>
      </c>
      <c r="N246" s="386">
        <f t="shared" si="60"/>
        <v>1.9318125158984678E-6</v>
      </c>
      <c r="O246" s="401">
        <f t="shared" si="61"/>
        <v>2.1359580770763387E-12</v>
      </c>
      <c r="P246" s="386">
        <f t="shared" si="62"/>
        <v>-1.11918593382832E-3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8.9643864134229534E-3</v>
      </c>
      <c r="N247" s="386">
        <f t="shared" si="60"/>
        <v>1.4603506097166097E-6</v>
      </c>
      <c r="O247" s="401">
        <f t="shared" si="61"/>
        <v>1.4180878693537124E-12</v>
      </c>
      <c r="P247" s="386">
        <f t="shared" si="62"/>
        <v>-9.5919694250171128E-4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7.6581986750861586E-3</v>
      </c>
      <c r="N248" s="386">
        <f t="shared" si="60"/>
        <v>1.1004101616030049E-6</v>
      </c>
      <c r="O248" s="401">
        <f t="shared" si="61"/>
        <v>9.3841601156441357E-13</v>
      </c>
      <c r="P248" s="386">
        <f t="shared" si="62"/>
        <v>-8.1958090250911408E-4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6.5225555792332024E-3</v>
      </c>
      <c r="N249" s="386">
        <f t="shared" si="60"/>
        <v>8.2652558558438116E-7</v>
      </c>
      <c r="O249" s="401">
        <f t="shared" si="61"/>
        <v>6.1894933622852477E-13</v>
      </c>
      <c r="P249" s="386">
        <f t="shared" si="62"/>
        <v>-6.9815501063378183E-4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5.538478419569226E-3</v>
      </c>
      <c r="N250" s="386">
        <f t="shared" si="60"/>
        <v>6.1881559976217915E-7</v>
      </c>
      <c r="O250" s="401">
        <f t="shared" si="61"/>
        <v>4.0689673852511987E-13</v>
      </c>
      <c r="P250" s="386">
        <f t="shared" si="62"/>
        <v>-5.9290531875502239E-4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4.6885786796594386E-3</v>
      </c>
      <c r="N251" s="386">
        <f t="shared" si="60"/>
        <v>4.618154537117114E-7</v>
      </c>
      <c r="O251" s="401">
        <f t="shared" si="61"/>
        <v>2.6662005936373134E-13</v>
      </c>
      <c r="P251" s="386">
        <f t="shared" si="62"/>
        <v>-5.0198387293617095E-4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3.9570056242458351E-3</v>
      </c>
      <c r="N252" s="386">
        <f t="shared" si="60"/>
        <v>3.4353972921952192E-7</v>
      </c>
      <c r="O252" s="401">
        <f t="shared" si="61"/>
        <v>1.741384814124558E-13</v>
      </c>
      <c r="P252" s="386">
        <f t="shared" si="62"/>
        <v>-4.2370403431206454E-4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3.3293819082125253E-3</v>
      </c>
      <c r="N253" s="386">
        <f t="shared" si="60"/>
        <v>2.5473337139647612E-7</v>
      </c>
      <c r="O253" s="401">
        <f t="shared" si="61"/>
        <v>1.1335377081422848E-13</v>
      </c>
      <c r="P253" s="386">
        <f t="shared" si="62"/>
        <v>-3.5653432767257835E-4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2.792729867397703E-3</v>
      </c>
      <c r="N254" s="386">
        <f t="shared" si="60"/>
        <v>1.8827565972934224E-7</v>
      </c>
      <c r="O254" s="401">
        <f t="shared" si="61"/>
        <v>7.3552275381416621E-14</v>
      </c>
      <c r="P254" s="386">
        <f t="shared" si="62"/>
        <v>-2.9909113853807394E-4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2.3353909534882811E-3</v>
      </c>
      <c r="N255" s="386">
        <f t="shared" si="60"/>
        <v>1.3870786597092177E-7</v>
      </c>
      <c r="O255" s="401">
        <f t="shared" si="61"/>
        <v>4.7573056605187958E-14</v>
      </c>
      <c r="P255" s="386">
        <f t="shared" si="62"/>
        <v>-2.5013055184224664E-4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1.9469405492366643E-3</v>
      </c>
      <c r="N256" s="386">
        <f t="shared" si="60"/>
        <v>1.0186048038374196E-7</v>
      </c>
      <c r="O256" s="401">
        <f t="shared" si="61"/>
        <v>3.0642155479654321E-14</v>
      </c>
      <c r="P256" s="386">
        <f t="shared" si="62"/>
        <v>-2.0853959598467344E-4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1.6181001590790944E-3</v>
      </c>
      <c r="N257" s="386">
        <f t="shared" si="60"/>
        <v>7.4560228602305045E-8</v>
      </c>
      <c r="O257" s="401">
        <f t="shared" si="61"/>
        <v>1.9706458687096529E-14</v>
      </c>
      <c r="P257" s="386">
        <f t="shared" si="62"/>
        <v>-1.733271258309771E-4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1.340648721936899E-3</v>
      </c>
      <c r="N258" s="386">
        <f t="shared" si="60"/>
        <v>5.4400740134852299E-8</v>
      </c>
      <c r="O258" s="401">
        <f t="shared" si="61"/>
        <v>1.2601031329495527E-14</v>
      </c>
      <c r="P258" s="386">
        <f t="shared" si="62"/>
        <v>-1.4361454799115871E-4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1.107334544602212E-3</v>
      </c>
      <c r="N259" s="386">
        <f t="shared" si="60"/>
        <v>3.9563768983175152E-8</v>
      </c>
      <c r="O259" s="401">
        <f t="shared" si="61"/>
        <v>8.0491169285323849E-15</v>
      </c>
      <c r="P259" s="386">
        <f t="shared" si="62"/>
        <v>-1.1862656205006232E-4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9.1178911167977272E-4</v>
      </c>
      <c r="N260" s="386">
        <f t="shared" si="60"/>
        <v>2.8680386898738419E-8</v>
      </c>
      <c r="O260" s="401">
        <f t="shared" si="61"/>
        <v>5.1070259132757201E-15</v>
      </c>
      <c r="P260" s="386">
        <f t="shared" si="62"/>
        <v>-9.7682062923936329E-5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7.4844379653127291E-4</v>
      </c>
      <c r="N261" s="386">
        <f t="shared" si="60"/>
        <v>2.0723642801812048E-8</v>
      </c>
      <c r="O261" s="401">
        <f t="shared" si="61"/>
        <v>3.2751579226442118E-15</v>
      </c>
      <c r="P261" s="386">
        <f t="shared" si="62"/>
        <v>-8.0185322633224179E-5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6.1245028094186749E-4</v>
      </c>
      <c r="N262" s="386">
        <f t="shared" si="60"/>
        <v>1.4925888858208225E-8</v>
      </c>
      <c r="O262" s="401">
        <f t="shared" si="61"/>
        <v>2.0539125955565396E-15</v>
      </c>
      <c r="P262" s="386">
        <f t="shared" si="62"/>
        <v>-6.5617544849224527E-5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4.9960529219877925E-4</v>
      </c>
      <c r="N263" s="386">
        <f t="shared" si="60"/>
        <v>1.071535593588635E-8</v>
      </c>
      <c r="O263" s="401">
        <f t="shared" si="61"/>
        <v>1.27675647831893E-15</v>
      </c>
      <c r="P263" s="386">
        <f t="shared" si="62"/>
        <v>-5.3528862861538838E-5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4.0628008687981776E-4</v>
      </c>
      <c r="N264" s="386">
        <f t="shared" si="60"/>
        <v>7.6676908711270642E-9</v>
      </c>
      <c r="O264" s="401">
        <f t="shared" si="61"/>
        <v>0</v>
      </c>
      <c r="P264" s="386">
        <f t="shared" si="62"/>
        <v>-4.3530831258804315E-5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3.2935495199659659E-4</v>
      </c>
      <c r="N265" s="386">
        <f t="shared" si="60"/>
        <v>5.4690703632509496E-9</v>
      </c>
      <c r="O265" s="401">
        <f t="shared" si="61"/>
        <v>0</v>
      </c>
      <c r="P265" s="386">
        <f t="shared" si="62"/>
        <v>-3.5289443711852553E-5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2.6615885658531901E-4</v>
      </c>
      <c r="N266" s="392">
        <f t="shared" si="60"/>
        <v>3.8882365105408212E-9</v>
      </c>
      <c r="O266" s="402">
        <f t="shared" si="61"/>
        <v>0</v>
      </c>
      <c r="P266" s="392">
        <f t="shared" si="62"/>
        <v>-2.8518693775525497E-5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0.12296439589227126</v>
      </c>
      <c r="L5" s="377">
        <f>C106</f>
        <v>0.75356443737066514</v>
      </c>
      <c r="M5" s="377">
        <f>K5</f>
        <v>0.12296439589227126</v>
      </c>
      <c r="N5" s="377">
        <f>0</f>
        <v>0</v>
      </c>
      <c r="O5" s="378">
        <f>0</f>
        <v>0</v>
      </c>
      <c r="P5" s="371"/>
      <c r="Q5" s="376">
        <f>K5</f>
        <v>0.12296439589227126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0.12296439589227126</v>
      </c>
      <c r="M6" s="383">
        <f t="shared" si="0"/>
        <v>0.75356443737066514</v>
      </c>
      <c r="N6" s="383">
        <f t="shared" si="0"/>
        <v>0.12296439589227126</v>
      </c>
      <c r="O6" s="384">
        <f>0</f>
        <v>0</v>
      </c>
      <c r="P6" s="371"/>
      <c r="Q6" s="382">
        <f>L5</f>
        <v>0.75356443737066514</v>
      </c>
      <c r="R6" s="383">
        <f>Q5</f>
        <v>0.12296439589227126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2xCDR'!K20/'M5E 850S4500 32GFC EQ &amp; 2xCDR'!Tb_eff</f>
        <v>1.105646299007091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0.12296439589227126</v>
      </c>
      <c r="N7" s="389">
        <f t="shared" si="0"/>
        <v>0.75356443737066514</v>
      </c>
      <c r="O7" s="390">
        <f>N6</f>
        <v>0.12296439589227126</v>
      </c>
      <c r="P7" s="371"/>
      <c r="Q7" s="382">
        <f>Q5</f>
        <v>0.12296439589227126</v>
      </c>
      <c r="R7" s="383">
        <f>Q6</f>
        <v>0.75356443737066514</v>
      </c>
      <c r="S7" s="384">
        <f>R6</f>
        <v>0.12296439589227126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0.12296439589227126</v>
      </c>
      <c r="S8" s="384">
        <f>R7</f>
        <v>0.75356443737066514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0.12296439589227126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16.449339208635315</v>
      </c>
      <c r="C12" s="366" t="s">
        <v>229</v>
      </c>
      <c r="E12" s="365"/>
      <c r="F12" s="365"/>
      <c r="J12" s="370"/>
      <c r="K12" s="379">
        <f t="array" ref="K12:M14">MMULT(K5:O7,Q5:S9)</f>
        <v>0.59809984658406945</v>
      </c>
      <c r="L12" s="380">
        <v>0.18532319161436625</v>
      </c>
      <c r="M12" s="381">
        <v>1.5120242657151218E-2</v>
      </c>
      <c r="N12" s="371"/>
      <c r="O12" s="379">
        <f t="shared" ref="O12:Q14" si="1">$B$9^2*K12</f>
        <v>0.29904992329203478</v>
      </c>
      <c r="P12" s="380">
        <f t="shared" si="1"/>
        <v>9.2661595807183139E-2</v>
      </c>
      <c r="Q12" s="381">
        <f t="shared" si="1"/>
        <v>7.5601213285756107E-3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0.18532319161436625</v>
      </c>
      <c r="L13" s="386">
        <v>0.59809984658406945</v>
      </c>
      <c r="M13" s="387">
        <v>0.18532319161436625</v>
      </c>
      <c r="N13" s="371"/>
      <c r="O13" s="385">
        <f t="shared" si="1"/>
        <v>9.2661595807183139E-2</v>
      </c>
      <c r="P13" s="386">
        <f t="shared" si="1"/>
        <v>0.29904992329203478</v>
      </c>
      <c r="Q13" s="387">
        <f t="shared" si="1"/>
        <v>9.2661595807183139E-2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1.2727949713752424</v>
      </c>
      <c r="C14" s="366" t="s">
        <v>236</v>
      </c>
      <c r="E14" s="365"/>
      <c r="F14" s="365"/>
      <c r="J14" s="370"/>
      <c r="K14" s="391">
        <v>1.5120242657151218E-2</v>
      </c>
      <c r="L14" s="392">
        <v>0.18532319161436625</v>
      </c>
      <c r="M14" s="393">
        <v>0.59809984658406945</v>
      </c>
      <c r="N14" s="371"/>
      <c r="O14" s="391">
        <f t="shared" si="1"/>
        <v>7.5601213285756107E-3</v>
      </c>
      <c r="P14" s="392">
        <f t="shared" si="1"/>
        <v>9.2661595807183139E-2</v>
      </c>
      <c r="Q14" s="393">
        <f t="shared" si="1"/>
        <v>0.29904992329203478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1.1509850209050541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2.9488166102811557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2.3943889931790188</v>
      </c>
      <c r="C17" s="366" t="s">
        <v>18</v>
      </c>
      <c r="E17" s="365"/>
      <c r="F17" s="365"/>
      <c r="J17" s="370"/>
      <c r="K17" s="379">
        <f t="shared" ref="K17:M19" si="3">O12+S12</f>
        <v>0.30126282070289506</v>
      </c>
      <c r="L17" s="380">
        <f t="shared" si="3"/>
        <v>9.2661595807183139E-2</v>
      </c>
      <c r="M17" s="381">
        <f t="shared" si="3"/>
        <v>7.5601213285756107E-3</v>
      </c>
      <c r="N17" s="371"/>
      <c r="O17" s="367">
        <f t="array" ref="O17:Q19">MINVERSE(K17:M19)</f>
        <v>3.6879332913257525</v>
      </c>
      <c r="P17" s="368">
        <v>-1.2214087179395223</v>
      </c>
      <c r="Q17" s="369">
        <v>0.28312971910690948</v>
      </c>
      <c r="R17" s="371"/>
      <c r="S17" s="400">
        <f>$B$9^2*M5</f>
        <v>6.1482197946135644E-2</v>
      </c>
      <c r="T17" s="371"/>
      <c r="U17" s="401">
        <f t="array" ref="U17:U19">MMULT(O17:Q19,S17:S19)</f>
        <v>-0.21605540460286268</v>
      </c>
      <c r="V17" s="371"/>
      <c r="W17" s="401">
        <f>U17/$U$18</f>
        <v>-0.15615637951626868</v>
      </c>
      <c r="X17" s="375"/>
    </row>
    <row r="18" spans="1:26" ht="15">
      <c r="A18" s="441" t="s">
        <v>259</v>
      </c>
      <c r="B18" s="365">
        <f ca="1">-10*LOG(1-2*I191)-B17</f>
        <v>-2.2650540219698367E-2</v>
      </c>
      <c r="C18" s="366" t="s">
        <v>18</v>
      </c>
      <c r="E18" s="365"/>
      <c r="F18" s="365"/>
      <c r="J18" s="370"/>
      <c r="K18" s="385">
        <f t="shared" si="3"/>
        <v>9.2661595807183139E-2</v>
      </c>
      <c r="L18" s="386">
        <f t="shared" si="3"/>
        <v>0.30126282070289506</v>
      </c>
      <c r="M18" s="387">
        <f t="shared" si="3"/>
        <v>9.2661595807183139E-2</v>
      </c>
      <c r="N18" s="371"/>
      <c r="O18" s="370">
        <v>-1.2214087179395225</v>
      </c>
      <c r="P18" s="371">
        <v>4.0707159250944986</v>
      </c>
      <c r="Q18" s="375">
        <v>-1.2214087179395225</v>
      </c>
      <c r="R18" s="371"/>
      <c r="S18" s="403">
        <f>$B$9^2*M6</f>
        <v>0.37678221868533268</v>
      </c>
      <c r="T18" s="371"/>
      <c r="U18" s="401">
        <v>1.3835835927558349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-1.2317809902048833</v>
      </c>
      <c r="C19" s="366" t="s">
        <v>18</v>
      </c>
      <c r="E19" s="365"/>
      <c r="F19" s="365"/>
      <c r="J19" s="370"/>
      <c r="K19" s="391">
        <f t="shared" si="3"/>
        <v>7.5601213285756107E-3</v>
      </c>
      <c r="L19" s="392">
        <f t="shared" si="3"/>
        <v>9.2661595807183139E-2</v>
      </c>
      <c r="M19" s="393">
        <f t="shared" si="3"/>
        <v>0.30126282070289506</v>
      </c>
      <c r="N19" s="371"/>
      <c r="O19" s="397">
        <v>0.28312971910690948</v>
      </c>
      <c r="P19" s="398">
        <v>-1.2214087179395225</v>
      </c>
      <c r="Q19" s="399">
        <v>3.6879332913257534</v>
      </c>
      <c r="R19" s="371"/>
      <c r="S19" s="404">
        <f>$B$9^2*M7</f>
        <v>6.1482197946135644E-2</v>
      </c>
      <c r="T19" s="371"/>
      <c r="U19" s="402">
        <v>-0.21605540460286268</v>
      </c>
      <c r="V19" s="371"/>
      <c r="W19" s="402">
        <f>U19/$U$18</f>
        <v>-0.15615637951626868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1.2450013092119372</v>
      </c>
      <c r="C21" s="365"/>
      <c r="E21" s="365"/>
      <c r="F21" s="365"/>
      <c r="J21" s="370"/>
      <c r="K21" s="405" t="s">
        <v>245</v>
      </c>
      <c r="L21" s="406">
        <f>W17</f>
        <v>-0.15615637951626868</v>
      </c>
      <c r="M21" s="406">
        <f>W18</f>
        <v>1</v>
      </c>
      <c r="N21" s="407">
        <f>W19</f>
        <v>-0.15615637951626868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0.79867490769574323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3.4109134405824193E-9</v>
      </c>
      <c r="C26" s="386">
        <f>0.5*SIGN(2*A26+$B$6)*ERF((2.563*(ABS(2*A26+$B$6)))/(2*SQRT(2)*$B$7))-0.5*SIGN(2*A26-$B$6)*ERF((2.563*(ABS(2*A26-$B$6)))/(2*SQRT(2)*$B$7))</f>
        <v>2.5338201148250583E-4</v>
      </c>
      <c r="D26" s="401">
        <f>0.5*SIGN(2*(A26+$B$6)+$B$6)*ERF((2.563*(ABS(2*(A26+$B$6)+$B$6)))/(2*SQRT(2)*$B$7))-0.5*SIGN(2*(A26+$B$6)-$B$6)*ERF((2.563*(ABS(2*(A26+$B$6)-$B$6)))/(2*SQRT(2)*$B$7))</f>
        <v>0.12296439589227126</v>
      </c>
      <c r="E26" s="386">
        <f t="shared" ref="E26:E57" si="4">C26+$B$13*B26+$B$13*D26</f>
        <v>-1.2923944524565172E-2</v>
      </c>
      <c r="F26" s="401">
        <f t="shared" ref="F26:F89" si="5">$B$14*E26</f>
        <v>-1.6449531601199149E-2</v>
      </c>
      <c r="G26" s="403">
        <f>F66</f>
        <v>5.3689609168920883E-2</v>
      </c>
      <c r="H26" s="403">
        <f>1-G26</f>
        <v>0.94631039083107915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0</v>
      </c>
      <c r="N26" s="386">
        <f>0.5*SIGN(2*L26+$B$6)*ERF((2.563*(ABS(2*L26+$B$6)))/(2*SQRT(2)*$B$7))-0.5*SIGN(2*L26-$B$6)*ERF((2.563*(ABS(2*L26-$B$6)))/(2*SQRT(2)*$B$7))</f>
        <v>3.4109134405824193E-9</v>
      </c>
      <c r="O26" s="401">
        <f>0.5*SIGN(2*(L26+$B$6)+$B$6)*ERF((2.563*(ABS(2*(L26+$B$6)+$B$6)))/(2*SQRT(2)*$B$7))-0.5*SIGN(2*(L26+$B$6)-$B$6)*ERF((2.563*(ABS(2*(L26+$B$6)-$B$6)))/(2*SQRT(2)*$B$7))</f>
        <v>2.5338201148250583E-4</v>
      </c>
      <c r="P26" s="386">
        <f>N26+$B$13*M26+$B$13*O26</f>
        <v>-2.7149956423662216E-5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4.8098757199355191E-9</v>
      </c>
      <c r="C27" s="386">
        <f t="shared" ref="C27:C90" si="7">0.5*SIGN(2*A27+$B$6)*ERF((2.563*(ABS(2*A27+$B$6)))/(2*SQRT(2)*$B$7))-0.5*SIGN(2*A27-$B$6)*ERF((2.563*(ABS(2*A27-$B$6)))/(2*SQRT(2)*$B$7))</f>
        <v>3.1402377792072445E-4</v>
      </c>
      <c r="D27" s="401">
        <f t="shared" ref="D27:D90" si="8">0.5*SIGN(2*(A27+$B$6)+$B$6)*ERF((2.563*(ABS(2*(A27+$B$6)+$B$6)))/(2*SQRT(2)*$B$7))-0.5*SIGN(2*(A27+$B$6)-$B$6)*ERF((2.563*(ABS(2*(A27+$B$6)-$B$6)))/(2*SQRT(2)*$B$7))</f>
        <v>0.13511296104960313</v>
      </c>
      <c r="E27" s="386">
        <f t="shared" si="4"/>
        <v>-1.4165188745976855E-2</v>
      </c>
      <c r="F27" s="401">
        <f t="shared" si="5"/>
        <v>-1.8029381004460519E-2</v>
      </c>
      <c r="G27" s="403">
        <f t="shared" ref="G27:G90" si="9">F67</f>
        <v>6.925212553406998E-2</v>
      </c>
      <c r="H27" s="403">
        <f t="shared" ref="H27:H90" si="10">1-G27</f>
        <v>0.93074787446592999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0</v>
      </c>
      <c r="N27" s="386">
        <f t="shared" ref="N27:N90" si="12">0.5*SIGN(2*L27+$B$6)*ERF((2.563*(ABS(2*L27+$B$6)))/(2*SQRT(2)*$B$7))-0.5*SIGN(2*L27-$B$6)*ERF((2.563*(ABS(2*L27-$B$6)))/(2*SQRT(2)*$B$7))</f>
        <v>4.8098757199355191E-9</v>
      </c>
      <c r="O27" s="401">
        <f t="shared" ref="O27:O90" si="13">0.5*SIGN(2*(L27+$B$6)+$B$6)*ERF((2.563*(ABS(2*(L27+$B$6)+$B$6)))/(2*SQRT(2)*$B$7))-0.5*SIGN(2*(L27+$B$6)-$B$6)*ERF((2.563*(ABS(2*(L27+$B$6)-$B$6)))/(2*SQRT(2)*$B$7))</f>
        <v>3.1402377792072445E-4</v>
      </c>
      <c r="P27" s="386">
        <f t="shared" ref="P27:P90" si="14">N27+$B$13*M27+$B$13*O27</f>
        <v>-3.364715675196995E-5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6.7604599696124978E-9</v>
      </c>
      <c r="C28" s="386">
        <f t="shared" si="7"/>
        <v>3.8795064975649662E-4</v>
      </c>
      <c r="D28" s="401">
        <f t="shared" si="8"/>
        <v>0.14805248966974249</v>
      </c>
      <c r="E28" s="386">
        <f t="shared" si="4"/>
        <v>-1.5477910534402381E-2</v>
      </c>
      <c r="F28" s="401">
        <f t="shared" si="5"/>
        <v>-1.9700206695583242E-2</v>
      </c>
      <c r="G28" s="403">
        <f t="shared" si="9"/>
        <v>8.6035273043352414E-2</v>
      </c>
      <c r="H28" s="403">
        <f t="shared" si="10"/>
        <v>0.91396472695664754</v>
      </c>
      <c r="I28" s="403"/>
      <c r="J28" s="375"/>
      <c r="L28" s="385">
        <v>-2.95</v>
      </c>
      <c r="M28" s="401">
        <f t="shared" si="11"/>
        <v>6.106226635438361E-16</v>
      </c>
      <c r="N28" s="386">
        <f t="shared" si="12"/>
        <v>6.7604599696124978E-9</v>
      </c>
      <c r="O28" s="401">
        <f t="shared" si="13"/>
        <v>3.8795064975649662E-4</v>
      </c>
      <c r="P28" s="386">
        <f t="shared" si="14"/>
        <v>-4.1567487214079462E-5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9.4710587150714787E-9</v>
      </c>
      <c r="C29" s="386">
        <f t="shared" si="7"/>
        <v>4.7777093713863295E-4</v>
      </c>
      <c r="D29" s="401">
        <f t="shared" si="8"/>
        <v>0.16178685750161714</v>
      </c>
      <c r="E29" s="386">
        <f t="shared" si="4"/>
        <v>-1.6859916941826526E-2</v>
      </c>
      <c r="F29" s="401">
        <f t="shared" si="5"/>
        <v>-2.1459217501361059E-2</v>
      </c>
      <c r="G29" s="403">
        <f t="shared" si="9"/>
        <v>0.10404182907359662</v>
      </c>
      <c r="H29" s="403">
        <f t="shared" si="10"/>
        <v>0.8959581709264034</v>
      </c>
      <c r="I29" s="403"/>
      <c r="J29" s="375"/>
      <c r="L29" s="385">
        <v>-2.9249999999999998</v>
      </c>
      <c r="M29" s="401">
        <f t="shared" si="11"/>
        <v>9.9920072216264089E-16</v>
      </c>
      <c r="N29" s="386">
        <f t="shared" si="12"/>
        <v>9.4710587150714787E-9</v>
      </c>
      <c r="O29" s="401">
        <f t="shared" si="13"/>
        <v>4.7777093713863295E-4</v>
      </c>
      <c r="P29" s="386">
        <f t="shared" si="14"/>
        <v>-5.1190255722362986E-5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1.3225173844944038E-8</v>
      </c>
      <c r="C30" s="386">
        <f t="shared" si="7"/>
        <v>5.865356819728107E-4</v>
      </c>
      <c r="D30" s="401">
        <f t="shared" si="8"/>
        <v>0.17631429711838276</v>
      </c>
      <c r="E30" s="386">
        <f t="shared" si="4"/>
        <v>-1.8307967552630644E-2</v>
      </c>
      <c r="F30" s="401">
        <f t="shared" si="5"/>
        <v>-2.3302289037089387E-2</v>
      </c>
      <c r="G30" s="403">
        <f t="shared" si="9"/>
        <v>0.12326614179852013</v>
      </c>
      <c r="H30" s="403">
        <f t="shared" si="10"/>
        <v>0.87673385820147987</v>
      </c>
      <c r="I30" s="403"/>
      <c r="J30" s="375"/>
      <c r="L30" s="385">
        <v>-2.9</v>
      </c>
      <c r="M30" s="401">
        <f t="shared" si="11"/>
        <v>1.609823385706477E-15</v>
      </c>
      <c r="N30" s="386">
        <f t="shared" si="12"/>
        <v>1.3225173844944038E-8</v>
      </c>
      <c r="O30" s="401">
        <f t="shared" si="13"/>
        <v>5.865356819728107E-4</v>
      </c>
      <c r="P30" s="386">
        <f t="shared" si="14"/>
        <v>-6.2842139876681329E-5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1.840710661671352E-8</v>
      </c>
      <c r="C31" s="386">
        <f t="shared" si="7"/>
        <v>7.1779900993146351E-4</v>
      </c>
      <c r="D31" s="401">
        <f t="shared" si="8"/>
        <v>0.19162700980368208</v>
      </c>
      <c r="E31" s="386">
        <f t="shared" si="4"/>
        <v>-1.9817672542610687E-2</v>
      </c>
      <c r="F31" s="401">
        <f t="shared" si="5"/>
        <v>-2.5223833956596099E-2</v>
      </c>
      <c r="G31" s="403">
        <f t="shared" si="9"/>
        <v>0.14369364854678496</v>
      </c>
      <c r="H31" s="403">
        <f t="shared" si="10"/>
        <v>0.85630635145321499</v>
      </c>
      <c r="I31" s="403"/>
      <c r="J31" s="375"/>
      <c r="L31" s="385">
        <v>-2.875</v>
      </c>
      <c r="M31" s="401">
        <f t="shared" si="11"/>
        <v>2.55351295663786E-15</v>
      </c>
      <c r="N31" s="386">
        <f t="shared" si="12"/>
        <v>1.840710661671352E-8</v>
      </c>
      <c r="O31" s="401">
        <f t="shared" si="13"/>
        <v>7.1779900993146351E-4</v>
      </c>
      <c r="P31" s="386">
        <f t="shared" si="14"/>
        <v>-7.6903628822096992E-5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2.5535928815934028E-8</v>
      </c>
      <c r="C32" s="386">
        <f t="shared" si="7"/>
        <v>8.756837651032745E-4</v>
      </c>
      <c r="D32" s="401">
        <f t="shared" si="8"/>
        <v>0.20771082912725397</v>
      </c>
      <c r="E32" s="386">
        <f t="shared" si="4"/>
        <v>-2.138339099546779E-2</v>
      </c>
      <c r="F32" s="401">
        <f t="shared" si="5"/>
        <v>-2.7216672529982042E-2</v>
      </c>
      <c r="G32" s="403">
        <f t="shared" si="9"/>
        <v>0.16530046746192525</v>
      </c>
      <c r="H32" s="403">
        <f t="shared" si="10"/>
        <v>0.83469953253807472</v>
      </c>
      <c r="I32" s="403"/>
      <c r="J32" s="375"/>
      <c r="L32" s="385">
        <v>-2.85</v>
      </c>
      <c r="M32" s="401">
        <f t="shared" si="11"/>
        <v>4.0523140398818214E-15</v>
      </c>
      <c r="N32" s="386">
        <f t="shared" si="12"/>
        <v>2.5535928815934028E-8</v>
      </c>
      <c r="O32" s="401">
        <f t="shared" si="13"/>
        <v>8.756837651032745E-4</v>
      </c>
      <c r="P32" s="386">
        <f t="shared" si="14"/>
        <v>-9.3816022933140478E-5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3.5310227963769591E-8</v>
      </c>
      <c r="C33" s="386">
        <f t="shared" si="7"/>
        <v>1.064952318265644E-3</v>
      </c>
      <c r="D33" s="401">
        <f t="shared" si="8"/>
        <v>0.2245449442166339</v>
      </c>
      <c r="E33" s="386">
        <f t="shared" si="4"/>
        <v>-2.2998130444087717E-2</v>
      </c>
      <c r="F33" s="401">
        <f t="shared" si="5"/>
        <v>-2.9271904780266717E-2</v>
      </c>
      <c r="G33" s="403">
        <f t="shared" si="9"/>
        <v>0.18805307265459262</v>
      </c>
      <c r="H33" s="403">
        <f t="shared" si="10"/>
        <v>0.81194692734540741</v>
      </c>
      <c r="I33" s="403"/>
      <c r="J33" s="375"/>
      <c r="L33" s="385">
        <v>-2.8250000000000002</v>
      </c>
      <c r="M33" s="401">
        <f t="shared" si="11"/>
        <v>6.3837823915946501E-15</v>
      </c>
      <c r="N33" s="386">
        <f t="shared" si="12"/>
        <v>3.5310227963769591E-8</v>
      </c>
      <c r="O33" s="401">
        <f t="shared" si="13"/>
        <v>1.064952318265644E-3</v>
      </c>
      <c r="P33" s="386">
        <f t="shared" si="14"/>
        <v>-1.1408897714883011E-4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4.8666808694086683E-8</v>
      </c>
      <c r="C34" s="386">
        <f t="shared" si="7"/>
        <v>1.2910823026092699E-3</v>
      </c>
      <c r="D34" s="401">
        <f t="shared" si="8"/>
        <v>0.24210168996556236</v>
      </c>
      <c r="E34" s="386">
        <f t="shared" si="4"/>
        <v>-2.465344865905255E-2</v>
      </c>
      <c r="F34" s="401">
        <f t="shared" si="5"/>
        <v>-3.1378785480299799E-2</v>
      </c>
      <c r="G34" s="403">
        <f t="shared" si="9"/>
        <v>0.21190806205471899</v>
      </c>
      <c r="H34" s="403">
        <f t="shared" si="10"/>
        <v>0.78809193794528098</v>
      </c>
      <c r="I34" s="403"/>
      <c r="J34" s="375"/>
      <c r="L34" s="385">
        <v>-2.8</v>
      </c>
      <c r="M34" s="401">
        <f t="shared" si="11"/>
        <v>1.0047518372857667E-14</v>
      </c>
      <c r="N34" s="386">
        <f t="shared" si="12"/>
        <v>4.8666808694086683E-8</v>
      </c>
      <c r="O34" s="401">
        <f t="shared" si="13"/>
        <v>1.2910823026092699E-3</v>
      </c>
      <c r="P34" s="386">
        <f t="shared" si="14"/>
        <v>-1.3830855839580821E-4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6.6857398894892839E-8</v>
      </c>
      <c r="C35" s="386">
        <f t="shared" si="7"/>
        <v>1.560346871768703E-3</v>
      </c>
      <c r="D35" s="401">
        <f t="shared" si="8"/>
        <v>0.26034641045901757</v>
      </c>
      <c r="E35" s="386">
        <f t="shared" si="4"/>
        <v>-2.6339358762944201E-2</v>
      </c>
      <c r="F35" s="401">
        <f t="shared" si="5"/>
        <v>-3.3524603382723804E-2</v>
      </c>
      <c r="G35" s="403">
        <f t="shared" si="9"/>
        <v>0.23681202592893699</v>
      </c>
      <c r="H35" s="403">
        <f t="shared" si="10"/>
        <v>0.76318797407106298</v>
      </c>
      <c r="I35" s="403"/>
      <c r="J35" s="375"/>
      <c r="L35" s="385">
        <v>-2.7749999999999999</v>
      </c>
      <c r="M35" s="401">
        <f t="shared" si="11"/>
        <v>1.5765166949677223E-14</v>
      </c>
      <c r="N35" s="386">
        <f t="shared" si="12"/>
        <v>6.6857398894892839E-8</v>
      </c>
      <c r="O35" s="401">
        <f t="shared" si="13"/>
        <v>1.560346871768703E-3</v>
      </c>
      <c r="P35" s="386">
        <f t="shared" si="14"/>
        <v>-1.6714576963397621E-4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9.1548480407599442E-8</v>
      </c>
      <c r="C36" s="386">
        <f t="shared" si="7"/>
        <v>1.879898894452392E-3</v>
      </c>
      <c r="D36" s="401">
        <f t="shared" si="8"/>
        <v>0.27923740075876047</v>
      </c>
      <c r="E36" s="386">
        <f t="shared" si="4"/>
        <v>-2.8044238807933108E-2</v>
      </c>
      <c r="F36" s="401">
        <f t="shared" si="5"/>
        <v>-3.5694566130783686E-2</v>
      </c>
      <c r="G36" s="403">
        <f t="shared" si="9"/>
        <v>0.26270152255003848</v>
      </c>
      <c r="H36" s="403">
        <f t="shared" si="10"/>
        <v>0.73729847744996158</v>
      </c>
      <c r="I36" s="403"/>
      <c r="J36" s="375"/>
      <c r="L36" s="385">
        <v>-2.75</v>
      </c>
      <c r="M36" s="401">
        <f t="shared" si="11"/>
        <v>2.4646951146678475E-14</v>
      </c>
      <c r="N36" s="386">
        <f t="shared" si="12"/>
        <v>9.1548480407599442E-8</v>
      </c>
      <c r="O36" s="401">
        <f t="shared" si="13"/>
        <v>1.879898894452392E-3</v>
      </c>
      <c r="P36" s="386">
        <f t="shared" si="14"/>
        <v>-2.013654726383659E-4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1.249506952905044E-7</v>
      </c>
      <c r="C37" s="386">
        <f t="shared" si="7"/>
        <v>2.2578582987852758E-3</v>
      </c>
      <c r="D37" s="401">
        <f t="shared" si="8"/>
        <v>0.29872593090750044</v>
      </c>
      <c r="E37" s="386">
        <f t="shared" si="4"/>
        <v>-2.9754747017679786E-2</v>
      </c>
      <c r="F37" s="401">
        <f t="shared" si="5"/>
        <v>-3.7871692378645322E-2</v>
      </c>
      <c r="G37" s="403">
        <f t="shared" si="9"/>
        <v>0.28950316582236851</v>
      </c>
      <c r="H37" s="403">
        <f t="shared" si="10"/>
        <v>0.71049683417763143</v>
      </c>
      <c r="I37" s="403"/>
      <c r="J37" s="375"/>
      <c r="L37" s="385">
        <v>-2.7250000000000001</v>
      </c>
      <c r="M37" s="401">
        <f t="shared" si="11"/>
        <v>3.8358205500799158E-14</v>
      </c>
      <c r="N37" s="386">
        <f t="shared" si="12"/>
        <v>1.249506952905044E-7</v>
      </c>
      <c r="O37" s="401">
        <f t="shared" si="13"/>
        <v>2.2578582987852758E-3</v>
      </c>
      <c r="P37" s="386">
        <f t="shared" si="14"/>
        <v>-2.4183561874046463E-4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1.6998591068073665E-7</v>
      </c>
      <c r="C38" s="386">
        <f t="shared" si="7"/>
        <v>2.703401559524643E-3</v>
      </c>
      <c r="D38" s="401">
        <f t="shared" si="8"/>
        <v>0.3187563546053449</v>
      </c>
      <c r="E38" s="386">
        <f t="shared" si="4"/>
        <v>-3.14557439641985E-2</v>
      </c>
      <c r="F38" s="401">
        <f t="shared" si="5"/>
        <v>-4.0036712738498986E-2</v>
      </c>
      <c r="G38" s="403">
        <f t="shared" si="9"/>
        <v>0.31713382781984351</v>
      </c>
      <c r="H38" s="403">
        <f t="shared" si="10"/>
        <v>0.68286617218015655</v>
      </c>
      <c r="I38" s="403"/>
      <c r="J38" s="375"/>
      <c r="L38" s="385">
        <v>-2.7</v>
      </c>
      <c r="M38" s="401">
        <f t="shared" si="11"/>
        <v>5.9507954119908391E-14</v>
      </c>
      <c r="N38" s="386">
        <f t="shared" si="12"/>
        <v>1.6998591068073665E-7</v>
      </c>
      <c r="O38" s="401">
        <f t="shared" si="13"/>
        <v>2.703401559524643E-3</v>
      </c>
      <c r="P38" s="386">
        <f t="shared" si="14"/>
        <v>-2.8953667154930723E-4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2.305020269655067E-7</v>
      </c>
      <c r="C39" s="386">
        <f t="shared" si="7"/>
        <v>3.2268520853782068E-3</v>
      </c>
      <c r="D39" s="401">
        <f t="shared" si="8"/>
        <v>0.33926630352490977</v>
      </c>
      <c r="E39" s="386">
        <f t="shared" si="4"/>
        <v>-3.313022302709534E-2</v>
      </c>
      <c r="F39" s="401">
        <f t="shared" si="5"/>
        <v>-4.216798126942721E-2</v>
      </c>
      <c r="G39" s="403">
        <f t="shared" si="9"/>
        <v>0.34550095722858082</v>
      </c>
      <c r="H39" s="403">
        <f t="shared" si="10"/>
        <v>0.65449904277141924</v>
      </c>
      <c r="I39" s="403"/>
      <c r="J39" s="375"/>
      <c r="L39" s="385">
        <v>-2.6749999999999998</v>
      </c>
      <c r="M39" s="401">
        <f t="shared" si="11"/>
        <v>9.1981977590194219E-14</v>
      </c>
      <c r="N39" s="386">
        <f t="shared" si="12"/>
        <v>2.305020269655067E-7</v>
      </c>
      <c r="O39" s="401">
        <f t="shared" si="13"/>
        <v>3.2268520853782068E-3</v>
      </c>
      <c r="P39" s="386">
        <f t="shared" si="14"/>
        <v>-3.4557107838758486E-4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3.1154804464028629E-7</v>
      </c>
      <c r="C40" s="386">
        <f t="shared" si="7"/>
        <v>3.8397700155972103E-3</v>
      </c>
      <c r="D40" s="401">
        <f t="shared" si="8"/>
        <v>0.36018696670057082</v>
      </c>
      <c r="E40" s="386">
        <f t="shared" si="4"/>
        <v>-3.4759250566853132E-2</v>
      </c>
      <c r="F40" s="401">
        <f t="shared" si="5"/>
        <v>-4.4241399330262714E-2</v>
      </c>
      <c r="G40" s="403">
        <f t="shared" si="9"/>
        <v>0.37450301265597491</v>
      </c>
      <c r="H40" s="403">
        <f t="shared" si="10"/>
        <v>0.62549698734402503</v>
      </c>
      <c r="I40" s="403"/>
      <c r="J40" s="375"/>
      <c r="L40" s="385">
        <v>-2.65</v>
      </c>
      <c r="M40" s="401">
        <f t="shared" si="11"/>
        <v>1.4171996909340123E-13</v>
      </c>
      <c r="N40" s="386">
        <f t="shared" si="12"/>
        <v>3.1154804464028629E-7</v>
      </c>
      <c r="O40" s="401">
        <f t="shared" si="13"/>
        <v>3.8397700155972103E-3</v>
      </c>
      <c r="P40" s="386">
        <f t="shared" si="14"/>
        <v>-4.1117261816480961E-4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4.1972484604579918E-7</v>
      </c>
      <c r="C41" s="386">
        <f t="shared" si="7"/>
        <v>4.5550396797640058E-3</v>
      </c>
      <c r="D41" s="401">
        <f t="shared" si="8"/>
        <v>0.38144345289423665</v>
      </c>
      <c r="E41" s="386">
        <f t="shared" si="4"/>
        <v>-3.632191733511117E-2</v>
      </c>
      <c r="F41" s="401">
        <f t="shared" si="5"/>
        <v>-4.6230353734836742E-2</v>
      </c>
      <c r="G41" s="403">
        <f t="shared" si="9"/>
        <v>0.40403000772800707</v>
      </c>
      <c r="H41" s="403">
        <f t="shared" si="10"/>
        <v>0.59596999227199299</v>
      </c>
      <c r="I41" s="403"/>
      <c r="J41" s="375"/>
      <c r="L41" s="385">
        <v>-2.625</v>
      </c>
      <c r="M41" s="401">
        <f t="shared" si="11"/>
        <v>2.177147351289932E-13</v>
      </c>
      <c r="N41" s="386">
        <f t="shared" si="12"/>
        <v>4.1972484604579918E-7</v>
      </c>
      <c r="O41" s="401">
        <f t="shared" si="13"/>
        <v>4.5550396797640058E-3</v>
      </c>
      <c r="P41" s="386">
        <f t="shared" si="14"/>
        <v>-4.8771542311477282E-4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5.6363068562381713E-7</v>
      </c>
      <c r="C42" s="386">
        <f t="shared" si="7"/>
        <v>5.386952718302751E-3</v>
      </c>
      <c r="D42" s="401">
        <f t="shared" si="8"/>
        <v>0.40295523234678698</v>
      </c>
      <c r="E42" s="386">
        <f t="shared" si="4"/>
        <v>-3.7795302741637039E-2</v>
      </c>
      <c r="F42" s="401">
        <f t="shared" si="5"/>
        <v>-4.8105671271160541E-2</v>
      </c>
      <c r="G42" s="403">
        <f t="shared" si="9"/>
        <v>0.43396416290348966</v>
      </c>
      <c r="H42" s="403">
        <f t="shared" si="10"/>
        <v>0.5660358370965104</v>
      </c>
      <c r="I42" s="403"/>
      <c r="J42" s="375"/>
      <c r="L42" s="385">
        <v>-2.6</v>
      </c>
      <c r="M42" s="401">
        <f t="shared" si="11"/>
        <v>3.3328895199247199E-13</v>
      </c>
      <c r="N42" s="386">
        <f t="shared" si="12"/>
        <v>5.6363068562381713E-7</v>
      </c>
      <c r="O42" s="401">
        <f t="shared" si="13"/>
        <v>5.386952718302751E-3</v>
      </c>
      <c r="P42" s="386">
        <f t="shared" si="14"/>
        <v>-5.7672244081131876E-4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7.5442460201191608E-7</v>
      </c>
      <c r="C43" s="386">
        <f t="shared" si="7"/>
        <v>6.3512846108600973E-3</v>
      </c>
      <c r="D43" s="401">
        <f t="shared" si="8"/>
        <v>0.42463665291204167</v>
      </c>
      <c r="E43" s="386">
        <f t="shared" si="4"/>
        <v>-3.915445369717651E-2</v>
      </c>
      <c r="F43" s="401">
        <f t="shared" si="5"/>
        <v>-4.9835591772711033E-2</v>
      </c>
      <c r="G43" s="403">
        <f t="shared" si="9"/>
        <v>0.46418065704395201</v>
      </c>
      <c r="H43" s="403">
        <f t="shared" si="10"/>
        <v>0.53581934295604805</v>
      </c>
      <c r="I43" s="403"/>
      <c r="J43" s="375"/>
      <c r="L43" s="385">
        <v>-2.5750000000000002</v>
      </c>
      <c r="M43" s="401">
        <f t="shared" si="11"/>
        <v>5.0859316758078421E-13</v>
      </c>
      <c r="N43" s="386">
        <f t="shared" si="12"/>
        <v>7.5442460201191608E-7</v>
      </c>
      <c r="O43" s="401">
        <f t="shared" si="13"/>
        <v>6.3512846108600418E-3</v>
      </c>
      <c r="P43" s="386">
        <f t="shared" si="14"/>
        <v>-6.7987307182500948E-4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1.0065359830058185E-6</v>
      </c>
      <c r="C44" s="386">
        <f t="shared" si="7"/>
        <v>7.4653621234865297E-3</v>
      </c>
      <c r="D44" s="401">
        <f t="shared" si="8"/>
        <v>0.4463975242775291</v>
      </c>
      <c r="E44" s="386">
        <f t="shared" si="4"/>
        <v>-4.0372379849602111E-2</v>
      </c>
      <c r="F44" s="401">
        <f t="shared" si="5"/>
        <v>-5.1385762055024736E-2</v>
      </c>
      <c r="G44" s="403">
        <f t="shared" si="9"/>
        <v>0.49454847004415653</v>
      </c>
      <c r="H44" s="403">
        <f t="shared" si="10"/>
        <v>0.50545152995584353</v>
      </c>
      <c r="I44" s="403"/>
      <c r="J44" s="375"/>
      <c r="L44" s="385">
        <v>-2.5499999999999998</v>
      </c>
      <c r="M44" s="401">
        <f t="shared" si="11"/>
        <v>7.7349238125634656E-13</v>
      </c>
      <c r="N44" s="386">
        <f t="shared" si="12"/>
        <v>1.0065359830058185E-6</v>
      </c>
      <c r="O44" s="401">
        <f t="shared" si="13"/>
        <v>7.4653621234865297E-3</v>
      </c>
      <c r="P44" s="386">
        <f t="shared" si="14"/>
        <v>-7.9900968805159611E-4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1.3385544210819944E-6</v>
      </c>
      <c r="C45" s="386">
        <f t="shared" si="7"/>
        <v>8.7481189725804875E-3</v>
      </c>
      <c r="D45" s="401">
        <f t="shared" si="8"/>
        <v>0.46814376283807152</v>
      </c>
      <c r="E45" s="386">
        <f t="shared" si="4"/>
        <v>-4.1420067122402968E-2</v>
      </c>
      <c r="F45" s="401">
        <f t="shared" si="5"/>
        <v>-5.2719253147419508E-2</v>
      </c>
      <c r="G45" s="403">
        <f t="shared" si="9"/>
        <v>0.52493130629878215</v>
      </c>
      <c r="H45" s="403">
        <f t="shared" si="10"/>
        <v>0.47506869370121785</v>
      </c>
      <c r="I45" s="403"/>
      <c r="J45" s="375"/>
      <c r="L45" s="385">
        <v>-2.5249999999999999</v>
      </c>
      <c r="M45" s="401">
        <f t="shared" si="11"/>
        <v>1.1725065363066278E-12</v>
      </c>
      <c r="N45" s="386">
        <f t="shared" si="12"/>
        <v>1.3385544210819944E-6</v>
      </c>
      <c r="O45" s="401">
        <f t="shared" si="13"/>
        <v>8.7481189725804875E-3</v>
      </c>
      <c r="P45" s="386">
        <f t="shared" si="14"/>
        <v>-9.3614270801413337E-4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1.7743409227444218E-6</v>
      </c>
      <c r="C46" s="386">
        <f t="shared" si="7"/>
        <v>1.022013682360895E-2</v>
      </c>
      <c r="D46" s="401">
        <f t="shared" si="8"/>
        <v>0.48977808883369678</v>
      </c>
      <c r="E46" s="386">
        <f t="shared" si="4"/>
        <v>-4.2266511542960676E-2</v>
      </c>
      <c r="F46" s="401">
        <f t="shared" si="5"/>
        <v>-5.3796603349453985E-2</v>
      </c>
      <c r="G46" s="403">
        <f t="shared" si="9"/>
        <v>0.55518858749675859</v>
      </c>
      <c r="H46" s="403">
        <f t="shared" si="10"/>
        <v>0.44481141250324141</v>
      </c>
      <c r="I46" s="403"/>
      <c r="J46" s="375"/>
      <c r="L46" s="385">
        <v>-2.5</v>
      </c>
      <c r="M46" s="401">
        <f t="shared" si="11"/>
        <v>1.771527369243131E-12</v>
      </c>
      <c r="N46" s="386">
        <f t="shared" si="12"/>
        <v>1.7743409227444218E-6</v>
      </c>
      <c r="O46" s="401">
        <f t="shared" si="13"/>
        <v>1.022013682360895E-2</v>
      </c>
      <c r="P46" s="386">
        <f t="shared" si="14"/>
        <v>-1.0934538792311864E-3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2.3444095823554889E-6</v>
      </c>
      <c r="C47" s="386">
        <f t="shared" si="7"/>
        <v>1.1903668605977857E-2</v>
      </c>
      <c r="D47" s="401">
        <f t="shared" si="8"/>
        <v>0.51120076661552649</v>
      </c>
      <c r="E47" s="386">
        <f t="shared" si="4"/>
        <v>-4.2878775405415195E-2</v>
      </c>
      <c r="F47" s="401">
        <f t="shared" si="5"/>
        <v>-5.457588971474088E-2</v>
      </c>
      <c r="G47" s="403">
        <f t="shared" si="9"/>
        <v>0.58517650222830497</v>
      </c>
      <c r="H47" s="403">
        <f t="shared" si="10"/>
        <v>0.41482349777169503</v>
      </c>
      <c r="I47" s="403"/>
      <c r="J47" s="375"/>
      <c r="L47" s="385">
        <v>-2.4750000000000001</v>
      </c>
      <c r="M47" s="401">
        <f t="shared" si="11"/>
        <v>2.6677549058717887E-12</v>
      </c>
      <c r="N47" s="386">
        <f t="shared" si="12"/>
        <v>2.3444095823554889E-6</v>
      </c>
      <c r="O47" s="401">
        <f t="shared" si="13"/>
        <v>1.1903668605977857E-2</v>
      </c>
      <c r="P47" s="386">
        <f t="shared" si="14"/>
        <v>-1.2732973950530535E-3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3.0876381175715117E-6</v>
      </c>
      <c r="C48" s="386">
        <f t="shared" si="7"/>
        <v>1.3822641042556316E-2</v>
      </c>
      <c r="D48" s="401">
        <f t="shared" si="8"/>
        <v>0.5323103783775498</v>
      </c>
      <c r="E48" s="386">
        <f t="shared" si="4"/>
        <v>-4.3222067840448797E-2</v>
      </c>
      <c r="F48" s="401">
        <f t="shared" si="5"/>
        <v>-5.5012830599762814E-2</v>
      </c>
      <c r="G48" s="403">
        <f t="shared" si="9"/>
        <v>0.61474909918328413</v>
      </c>
      <c r="H48" s="403">
        <f t="shared" si="10"/>
        <v>0.38525090081671587</v>
      </c>
      <c r="I48" s="403"/>
      <c r="J48" s="375"/>
      <c r="L48" s="385">
        <v>-2.4500000000000002</v>
      </c>
      <c r="M48" s="401">
        <f t="shared" si="11"/>
        <v>4.0041858717643208E-12</v>
      </c>
      <c r="N48" s="386">
        <f t="shared" si="12"/>
        <v>3.0876381175715117E-6</v>
      </c>
      <c r="O48" s="401">
        <f t="shared" si="13"/>
        <v>1.3822641042556316E-2</v>
      </c>
      <c r="P48" s="386">
        <f t="shared" si="14"/>
        <v>-1.4781984552011968E-3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4.0533762986072475E-6</v>
      </c>
      <c r="C49" s="386">
        <f t="shared" si="7"/>
        <v>1.600263327357393E-2</v>
      </c>
      <c r="D49" s="401">
        <f t="shared" si="8"/>
        <v>0.55300462139612505</v>
      </c>
      <c r="E49" s="386">
        <f t="shared" si="4"/>
        <v>-4.3259851852513173E-2</v>
      </c>
      <c r="F49" s="401">
        <f t="shared" si="5"/>
        <v>-5.506092190031673E-2</v>
      </c>
      <c r="G49" s="403">
        <f t="shared" si="9"/>
        <v>0.64375941032434869</v>
      </c>
      <c r="H49" s="403">
        <f t="shared" si="10"/>
        <v>0.35624058967565131</v>
      </c>
      <c r="I49" s="403"/>
      <c r="J49" s="375"/>
      <c r="L49" s="385">
        <v>-2.4249999999999998</v>
      </c>
      <c r="M49" s="401">
        <f t="shared" si="11"/>
        <v>5.9902638405162634E-12</v>
      </c>
      <c r="N49" s="386">
        <f t="shared" si="12"/>
        <v>4.0533762986072475E-6</v>
      </c>
      <c r="O49" s="401">
        <f t="shared" si="13"/>
        <v>1.600263327357393E-2</v>
      </c>
      <c r="P49" s="386">
        <f t="shared" si="14"/>
        <v>-1.7108488665978005E-3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5.3040333690135277E-6</v>
      </c>
      <c r="C50" s="386">
        <f t="shared" si="7"/>
        <v>1.847082850969789E-2</v>
      </c>
      <c r="D50" s="401">
        <f t="shared" si="8"/>
        <v>0.57318111875189237</v>
      </c>
      <c r="E50" s="386">
        <f t="shared" si="4"/>
        <v>-4.295397982403297E-2</v>
      </c>
      <c r="F50" s="401">
        <f t="shared" si="5"/>
        <v>-5.4671609520582788E-2</v>
      </c>
      <c r="G50" s="403">
        <f t="shared" si="9"/>
        <v>0.67206059033451704</v>
      </c>
      <c r="H50" s="403">
        <f t="shared" si="10"/>
        <v>0.32793940966548296</v>
      </c>
      <c r="I50" s="403"/>
      <c r="J50" s="375"/>
      <c r="L50" s="385">
        <v>-2.4</v>
      </c>
      <c r="M50" s="401">
        <f t="shared" si="11"/>
        <v>8.9320217888655407E-12</v>
      </c>
      <c r="N50" s="386">
        <f t="shared" si="12"/>
        <v>5.3040333690135277E-6</v>
      </c>
      <c r="O50" s="401">
        <f t="shared" si="13"/>
        <v>1.847082850969789E-2</v>
      </c>
      <c r="P50" s="386">
        <f t="shared" si="14"/>
        <v>-1.9740992749105106E-3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6.9182391404520871E-6</v>
      </c>
      <c r="C51" s="386">
        <f t="shared" si="7"/>
        <v>2.1255935786842484E-2</v>
      </c>
      <c r="D51" s="401">
        <f t="shared" si="8"/>
        <v>0.59273823366167788</v>
      </c>
      <c r="E51" s="386">
        <f t="shared" si="4"/>
        <v>-4.2264859366214234E-2</v>
      </c>
      <c r="F51" s="401">
        <f t="shared" si="5"/>
        <v>-5.3794500467199295E-2</v>
      </c>
      <c r="G51" s="403">
        <f t="shared" si="9"/>
        <v>0.69950705885503384</v>
      </c>
      <c r="H51" s="403">
        <f t="shared" si="10"/>
        <v>0.30049294114496616</v>
      </c>
      <c r="I51" s="403"/>
      <c r="J51" s="375"/>
      <c r="L51" s="385">
        <v>-2.375</v>
      </c>
      <c r="M51" s="401">
        <f t="shared" si="11"/>
        <v>1.3274714660838072E-11</v>
      </c>
      <c r="N51" s="386">
        <f t="shared" si="12"/>
        <v>6.9182391404520871E-6</v>
      </c>
      <c r="O51" s="401">
        <f t="shared" si="13"/>
        <v>2.1255935786842484E-2</v>
      </c>
      <c r="P51" s="386">
        <f t="shared" si="14"/>
        <v>-2.2709476184139456E-3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8.9946885690750378E-6</v>
      </c>
      <c r="C52" s="386">
        <f t="shared" si="7"/>
        <v>2.4388079123073558E-2</v>
      </c>
      <c r="D52" s="401">
        <f t="shared" si="8"/>
        <v>0.61157587790433909</v>
      </c>
      <c r="E52" s="386">
        <f t="shared" si="4"/>
        <v>-4.1151651208086962E-2</v>
      </c>
      <c r="F52" s="401">
        <f t="shared" si="5"/>
        <v>-5.2377614721441007E-2</v>
      </c>
      <c r="G52" s="403">
        <f t="shared" si="9"/>
        <v>0.72595563252357587</v>
      </c>
      <c r="H52" s="403">
        <f t="shared" si="10"/>
        <v>0.27404436747642413</v>
      </c>
      <c r="I52" s="403"/>
      <c r="J52" s="375"/>
      <c r="L52" s="385">
        <v>-2.35</v>
      </c>
      <c r="M52" s="401">
        <f t="shared" si="11"/>
        <v>1.9663881634102154E-11</v>
      </c>
      <c r="N52" s="386">
        <f t="shared" si="12"/>
        <v>8.9946885690750378E-6</v>
      </c>
      <c r="O52" s="401">
        <f t="shared" si="13"/>
        <v>2.4388079123073558E-2</v>
      </c>
      <c r="P52" s="386">
        <f t="shared" si="14"/>
        <v>-2.604523405057734E-3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1.165679630671379E-5</v>
      </c>
      <c r="C53" s="386">
        <f t="shared" si="7"/>
        <v>2.7898651701334432E-2</v>
      </c>
      <c r="D53" s="401">
        <f t="shared" si="8"/>
        <v>0.62959630536091948</v>
      </c>
      <c r="E53" s="386">
        <f t="shared" si="4"/>
        <v>-3.9572500551319584E-2</v>
      </c>
      <c r="F53" s="401">
        <f t="shared" si="5"/>
        <v>-5.0367679706463574E-2</v>
      </c>
      <c r="G53" s="403">
        <f t="shared" si="9"/>
        <v>0.75126663456352227</v>
      </c>
      <c r="H53" s="403">
        <f t="shared" si="10"/>
        <v>0.24873336543647773</v>
      </c>
      <c r="I53" s="403"/>
      <c r="J53" s="375"/>
      <c r="L53" s="385">
        <v>-2.3250000000000002</v>
      </c>
      <c r="M53" s="401">
        <f t="shared" si="11"/>
        <v>2.9032498627401537E-11</v>
      </c>
      <c r="N53" s="386">
        <f t="shared" si="12"/>
        <v>1.165679630671379E-5</v>
      </c>
      <c r="O53" s="401">
        <f t="shared" si="13"/>
        <v>2.7898651701334432E-2</v>
      </c>
      <c r="P53" s="386">
        <f t="shared" si="14"/>
        <v>-2.978067431598291E-3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1.5058305900650382E-5</v>
      </c>
      <c r="C54" s="386">
        <f t="shared" si="7"/>
        <v>3.1820133123846017E-2</v>
      </c>
      <c r="D54" s="401">
        <f t="shared" si="8"/>
        <v>0.64670488237668988</v>
      </c>
      <c r="E54" s="386">
        <f t="shared" si="4"/>
        <v>-3.7484802971809471E-2</v>
      </c>
      <c r="F54" s="401">
        <f t="shared" si="5"/>
        <v>-4.7710468725510838E-2</v>
      </c>
      <c r="G54" s="403">
        <f t="shared" si="9"/>
        <v>0.77530497062230763</v>
      </c>
      <c r="H54" s="403">
        <f t="shared" si="10"/>
        <v>0.22469502937769237</v>
      </c>
      <c r="I54" s="403"/>
      <c r="J54" s="375"/>
      <c r="L54" s="385">
        <v>-2.2999999999999998</v>
      </c>
      <c r="M54" s="401">
        <f t="shared" si="11"/>
        <v>4.2723935500532662E-11</v>
      </c>
      <c r="N54" s="386">
        <f t="shared" si="12"/>
        <v>1.5058305900650382E-5</v>
      </c>
      <c r="O54" s="401">
        <f t="shared" si="13"/>
        <v>3.1820133123846017E-2</v>
      </c>
      <c r="P54" s="386">
        <f t="shared" si="14"/>
        <v>-3.3949065907078703E-3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1.9390017877596311E-5</v>
      </c>
      <c r="C55" s="386">
        <f t="shared" si="7"/>
        <v>3.6185868305363245E-2</v>
      </c>
      <c r="D55" s="401">
        <f t="shared" si="8"/>
        <v>0.66281082745707398</v>
      </c>
      <c r="E55" s="386">
        <f t="shared" si="4"/>
        <v>-3.4845505516024736E-2</v>
      </c>
      <c r="F55" s="401">
        <f t="shared" si="5"/>
        <v>-4.4351184195824553E-2</v>
      </c>
      <c r="G55" s="403">
        <f t="shared" si="9"/>
        <v>0.79794116066486087</v>
      </c>
      <c r="H55" s="403">
        <f t="shared" si="10"/>
        <v>0.20205883933513913</v>
      </c>
      <c r="I55" s="403"/>
      <c r="J55" s="375"/>
      <c r="L55" s="385">
        <v>-2.2749999999999999</v>
      </c>
      <c r="M55" s="401">
        <f t="shared" si="11"/>
        <v>6.2665761468849723E-11</v>
      </c>
      <c r="N55" s="386">
        <f t="shared" si="12"/>
        <v>1.9390017877596311E-5</v>
      </c>
      <c r="O55" s="401">
        <f t="shared" si="13"/>
        <v>3.6185868305363245E-2</v>
      </c>
      <c r="P55" s="386">
        <f t="shared" si="14"/>
        <v>-3.8584234482807122E-3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2.488782169324244E-5</v>
      </c>
      <c r="C56" s="386">
        <f t="shared" si="7"/>
        <v>4.1029807190386958E-2</v>
      </c>
      <c r="D56" s="401">
        <f t="shared" si="8"/>
        <v>0.67782791369458795</v>
      </c>
      <c r="E56" s="386">
        <f t="shared" si="4"/>
        <v>-3.1611443119233446E-2</v>
      </c>
      <c r="F56" s="401">
        <f t="shared" si="5"/>
        <v>-4.0234885840074841E-2</v>
      </c>
      <c r="G56" s="403">
        <f t="shared" si="9"/>
        <v>0.81905231794678401</v>
      </c>
      <c r="H56" s="403">
        <f t="shared" si="10"/>
        <v>0.18094768205321599</v>
      </c>
      <c r="I56" s="403"/>
      <c r="J56" s="375"/>
      <c r="L56" s="385">
        <v>-2.25</v>
      </c>
      <c r="M56" s="401">
        <f t="shared" si="11"/>
        <v>9.161393865753098E-11</v>
      </c>
      <c r="N56" s="386">
        <f t="shared" si="12"/>
        <v>2.488782169324244E-5</v>
      </c>
      <c r="O56" s="401">
        <f t="shared" si="13"/>
        <v>4.1029807190386958E-2</v>
      </c>
      <c r="P56" s="386">
        <f t="shared" si="14"/>
        <v>-4.3720203186292045E-3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3.1842238150947555E-5</v>
      </c>
      <c r="C57" s="386">
        <f t="shared" si="7"/>
        <v>4.6386205187940011E-2</v>
      </c>
      <c r="D57" s="401">
        <f t="shared" si="8"/>
        <v>0.69167512825221289</v>
      </c>
      <c r="E57" s="386">
        <f t="shared" si="4"/>
        <v>-2.7739709866042205E-2</v>
      </c>
      <c r="F57" s="401">
        <f t="shared" si="5"/>
        <v>-3.5306963224906715E-2</v>
      </c>
      <c r="G57" s="403">
        <f t="shared" si="9"/>
        <v>0.83852306736940607</v>
      </c>
      <c r="H57" s="403">
        <f t="shared" si="10"/>
        <v>0.16147693263059393</v>
      </c>
      <c r="I57" s="403"/>
      <c r="J57" s="375"/>
      <c r="L57" s="385">
        <v>-2.2250000000000001</v>
      </c>
      <c r="M57" s="401">
        <f t="shared" si="11"/>
        <v>1.3349515937122192E-10</v>
      </c>
      <c r="N57" s="386">
        <f t="shared" si="12"/>
        <v>3.1842238150947555E-5</v>
      </c>
      <c r="O57" s="401">
        <f t="shared" si="13"/>
        <v>4.6386205187940011E-2</v>
      </c>
      <c r="P57" s="386">
        <f t="shared" si="14"/>
        <v>-4.9390776195681703E-3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4.0609700995286602E-5</v>
      </c>
      <c r="C58" s="386">
        <f t="shared" si="7"/>
        <v>5.228928500707769E-2</v>
      </c>
      <c r="D58" s="401">
        <f t="shared" si="8"/>
        <v>0.70427728416305224</v>
      </c>
      <c r="E58" s="386">
        <f t="shared" ref="E58:E89" si="17">C58+$B$13*B58+$B$13*D58</f>
        <v>-2.318806392661122E-2</v>
      </c>
      <c r="F58" s="401">
        <f t="shared" si="5"/>
        <v>-2.9513651161718418E-2</v>
      </c>
      <c r="G58" s="403">
        <f t="shared" si="9"/>
        <v>0.85624639680418757</v>
      </c>
      <c r="H58" s="403">
        <f t="shared" si="10"/>
        <v>0.14375360319581243</v>
      </c>
      <c r="I58" s="403"/>
      <c r="J58" s="375"/>
      <c r="L58" s="385">
        <v>-2.2000000000000002</v>
      </c>
      <c r="M58" s="401">
        <f t="shared" si="11"/>
        <v>1.9388446403922899E-10</v>
      </c>
      <c r="N58" s="386">
        <f t="shared" si="12"/>
        <v>4.0609700995286602E-5</v>
      </c>
      <c r="O58" s="401">
        <f t="shared" si="13"/>
        <v>5.2289285007077635E-2</v>
      </c>
      <c r="P58" s="386">
        <f t="shared" si="14"/>
        <v>-5.5629063518965972E-3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5.1625828415891029E-5</v>
      </c>
      <c r="C59" s="386">
        <f t="shared" si="7"/>
        <v>5.8772861433782075E-2</v>
      </c>
      <c r="D59" s="401">
        <f t="shared" si="8"/>
        <v>0.71556558061199937</v>
      </c>
      <c r="E59" s="386">
        <f t="shared" si="17"/>
        <v>-1.791536424387033E-2</v>
      </c>
      <c r="F59" s="401">
        <f t="shared" si="5"/>
        <v>-2.2802585519953979E-2</v>
      </c>
      <c r="G59" s="403">
        <f t="shared" si="9"/>
        <v>0.87212443621909697</v>
      </c>
      <c r="H59" s="403">
        <f t="shared" si="10"/>
        <v>0.12787556378090303</v>
      </c>
      <c r="I59" s="403"/>
      <c r="J59" s="375"/>
      <c r="L59" s="385">
        <v>-2.1749999999999998</v>
      </c>
      <c r="M59" s="401">
        <f t="shared" si="11"/>
        <v>2.8066898805079177E-10</v>
      </c>
      <c r="N59" s="386">
        <f t="shared" si="12"/>
        <v>5.1625828415891029E-5</v>
      </c>
      <c r="O59" s="401">
        <f t="shared" si="13"/>
        <v>5.8772861433782075E-2</v>
      </c>
      <c r="P59" s="386">
        <f t="shared" si="14"/>
        <v>-6.2466946176486828E-3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6.5420956476491821E-5</v>
      </c>
      <c r="C60" s="386">
        <f t="shared" si="7"/>
        <v>6.5869931498617029E-2</v>
      </c>
      <c r="D60" s="401">
        <f t="shared" si="8"/>
        <v>0.72547810871164864</v>
      </c>
      <c r="E60" s="386">
        <f t="shared" si="17"/>
        <v>-1.1882036231329537E-2</v>
      </c>
      <c r="F60" s="401">
        <f t="shared" si="5"/>
        <v>-1.5123395964934672E-2</v>
      </c>
      <c r="G60" s="403">
        <f t="shared" si="9"/>
        <v>0.88606916060185137</v>
      </c>
      <c r="H60" s="403">
        <f t="shared" si="10"/>
        <v>0.11393083939814863</v>
      </c>
      <c r="I60" s="403"/>
      <c r="J60" s="375"/>
      <c r="L60" s="385">
        <v>-2.15</v>
      </c>
      <c r="M60" s="401">
        <f t="shared" si="11"/>
        <v>4.0496767050868243E-10</v>
      </c>
      <c r="N60" s="386">
        <f t="shared" si="12"/>
        <v>6.5420956476491821E-5</v>
      </c>
      <c r="O60" s="401">
        <f t="shared" si="13"/>
        <v>6.5869931498617029E-2</v>
      </c>
      <c r="P60" s="386">
        <f t="shared" si="14"/>
        <v>-6.9934481675910289E-3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8.2638226174713836E-5</v>
      </c>
      <c r="C61" s="386">
        <f t="shared" si="7"/>
        <v>7.3612233424516837E-2</v>
      </c>
      <c r="D61" s="401">
        <f t="shared" si="8"/>
        <v>0.73396030054618588</v>
      </c>
      <c r="E61" s="386">
        <f t="shared" si="17"/>
        <v>-5.0505628847961753E-3</v>
      </c>
      <c r="F61" s="401">
        <f t="shared" si="5"/>
        <v>-6.4283310423830101E-3</v>
      </c>
      <c r="G61" s="403">
        <f t="shared" si="9"/>
        <v>0.8980030137188334</v>
      </c>
      <c r="H61" s="403">
        <f t="shared" si="10"/>
        <v>0.1019969862811666</v>
      </c>
      <c r="I61" s="403"/>
      <c r="J61" s="375"/>
      <c r="L61" s="385">
        <v>-2.125</v>
      </c>
      <c r="M61" s="401">
        <f t="shared" si="11"/>
        <v>5.8239979505714246E-10</v>
      </c>
      <c r="N61" s="386">
        <f t="shared" si="12"/>
        <v>8.2638226174713836E-5</v>
      </c>
      <c r="O61" s="401">
        <f t="shared" si="13"/>
        <v>7.3612233424516837E-2</v>
      </c>
      <c r="P61" s="386">
        <f t="shared" si="14"/>
        <v>-7.8059250494885305E-3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1.0405453292661182E-4</v>
      </c>
      <c r="C62" s="386">
        <f t="shared" si="7"/>
        <v>8.2029778692437216E-2</v>
      </c>
      <c r="D62" s="401">
        <f t="shared" si="8"/>
        <v>0.74096531991427594</v>
      </c>
      <c r="E62" s="386">
        <f t="shared" si="17"/>
        <v>2.614003164776349E-3</v>
      </c>
      <c r="F62" s="401">
        <f t="shared" si="5"/>
        <v>3.3270900832863062E-3</v>
      </c>
      <c r="G62" s="403">
        <f t="shared" si="9"/>
        <v>0.90785945064725793</v>
      </c>
      <c r="H62" s="403">
        <f t="shared" si="10"/>
        <v>9.2140549352742074E-2</v>
      </c>
      <c r="I62" s="403"/>
      <c r="J62" s="375"/>
      <c r="L62" s="385">
        <v>-2.1</v>
      </c>
      <c r="M62" s="401">
        <f t="shared" si="11"/>
        <v>8.3482915025356874E-10</v>
      </c>
      <c r="N62" s="386">
        <f t="shared" si="12"/>
        <v>1.0405453292661182E-4</v>
      </c>
      <c r="O62" s="401">
        <f t="shared" si="13"/>
        <v>8.2029778692437216E-2</v>
      </c>
      <c r="P62" s="386">
        <f t="shared" si="14"/>
        <v>-8.6865645132056454E-3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1.3060466058562037E-4</v>
      </c>
      <c r="C63" s="386">
        <f t="shared" si="7"/>
        <v>9.1150362494002546E-2</v>
      </c>
      <c r="D63" s="401">
        <f t="shared" si="8"/>
        <v>0.74645439374284428</v>
      </c>
      <c r="E63" s="386">
        <f t="shared" si="17"/>
        <v>1.1143512002098968E-2</v>
      </c>
      <c r="F63" s="401">
        <f t="shared" si="5"/>
        <v>1.4183406039731226E-2</v>
      </c>
      <c r="G63" s="403">
        <f t="shared" si="9"/>
        <v>0.91558339775495168</v>
      </c>
      <c r="H63" s="403">
        <f t="shared" si="10"/>
        <v>8.4416602245048322E-2</v>
      </c>
      <c r="I63" s="403"/>
      <c r="J63" s="375"/>
      <c r="L63" s="385">
        <v>-2.0750000000000002</v>
      </c>
      <c r="M63" s="401">
        <f t="shared" si="11"/>
        <v>1.1927520637833311E-9</v>
      </c>
      <c r="N63" s="386">
        <f t="shared" si="12"/>
        <v>1.3060466058562037E-4</v>
      </c>
      <c r="O63" s="401">
        <f t="shared" si="13"/>
        <v>9.1150362494002435E-2</v>
      </c>
      <c r="P63" s="386">
        <f t="shared" si="14"/>
        <v>-9.6374104152116766E-3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1.6340893028671255E-4</v>
      </c>
      <c r="C64" s="386">
        <f t="shared" si="7"/>
        <v>0.10099905872767878</v>
      </c>
      <c r="D64" s="401">
        <f t="shared" si="8"/>
        <v>0.75039708356352053</v>
      </c>
      <c r="E64" s="386">
        <f t="shared" si="17"/>
        <v>2.0566179368331508E-2</v>
      </c>
      <c r="F64" s="401">
        <f t="shared" si="5"/>
        <v>2.6176529680413604E-2</v>
      </c>
      <c r="G64" s="403">
        <f t="shared" si="9"/>
        <v>0.9211316293704106</v>
      </c>
      <c r="H64" s="403">
        <f t="shared" si="10"/>
        <v>7.8868370629589402E-2</v>
      </c>
      <c r="I64" s="403"/>
      <c r="J64" s="375"/>
      <c r="L64" s="385">
        <v>-2.0499999999999998</v>
      </c>
      <c r="M64" s="401">
        <f t="shared" si="11"/>
        <v>1.6985544637471151E-9</v>
      </c>
      <c r="N64" s="386">
        <f t="shared" si="12"/>
        <v>1.6340893028671255E-4</v>
      </c>
      <c r="O64" s="401">
        <f t="shared" si="13"/>
        <v>0.10099905872767878</v>
      </c>
      <c r="P64" s="386">
        <f t="shared" si="14"/>
        <v>-1.0660029451980217E-2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2.0380469594732942E-4</v>
      </c>
      <c r="C65" s="386">
        <f t="shared" si="7"/>
        <v>0.11159770651043038</v>
      </c>
      <c r="D65" s="401">
        <f t="shared" si="8"/>
        <v>0.75277149674528376</v>
      </c>
      <c r="E65" s="386">
        <f t="shared" si="17"/>
        <v>3.0906047161080349E-2</v>
      </c>
      <c r="F65" s="401">
        <f t="shared" si="5"/>
        <v>3.9337061411709159E-2</v>
      </c>
      <c r="G65" s="403">
        <f t="shared" si="9"/>
        <v>0.92447306078972913</v>
      </c>
      <c r="H65" s="403">
        <f t="shared" si="10"/>
        <v>7.5526939210270871E-2</v>
      </c>
      <c r="I65" s="403"/>
      <c r="J65" s="375"/>
      <c r="L65" s="385">
        <v>-2.0249999999999999</v>
      </c>
      <c r="M65" s="401">
        <f t="shared" si="11"/>
        <v>2.4109383933712536E-9</v>
      </c>
      <c r="N65" s="386">
        <f t="shared" si="12"/>
        <v>2.0380469594732942E-4</v>
      </c>
      <c r="O65" s="401">
        <f t="shared" si="13"/>
        <v>0.11159770651043038</v>
      </c>
      <c r="P65" s="386">
        <f t="shared" si="14"/>
        <v>-1.1755424637624433E-2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2.5338201148250583E-4</v>
      </c>
      <c r="C66" s="386">
        <f t="shared" si="7"/>
        <v>0.12296439589227126</v>
      </c>
      <c r="D66" s="401">
        <f t="shared" si="8"/>
        <v>0.75356443737066514</v>
      </c>
      <c r="E66" s="386">
        <f t="shared" si="17"/>
        <v>4.2182449158256641E-2</v>
      </c>
      <c r="F66" s="401">
        <f t="shared" si="5"/>
        <v>5.3689609168920883E-2</v>
      </c>
      <c r="G66" s="403">
        <f t="shared" si="9"/>
        <v>0.92558895752057446</v>
      </c>
      <c r="H66" s="403">
        <f t="shared" si="10"/>
        <v>7.4411042479425538E-2</v>
      </c>
      <c r="I66" s="403">
        <f>F26</f>
        <v>-1.6449531601199149E-2</v>
      </c>
      <c r="J66" s="375">
        <f>1-I66</f>
        <v>1.0164495316011992</v>
      </c>
      <c r="L66" s="385">
        <v>-2</v>
      </c>
      <c r="M66" s="401">
        <f t="shared" si="11"/>
        <v>3.4109134405824193E-9</v>
      </c>
      <c r="N66" s="386">
        <f t="shared" si="12"/>
        <v>2.5338201148250583E-4</v>
      </c>
      <c r="O66" s="401">
        <f t="shared" si="13"/>
        <v>0.12296439589227126</v>
      </c>
      <c r="P66" s="386">
        <f t="shared" si="14"/>
        <v>-1.2923944524565172E-2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3.1402377792072445E-4</v>
      </c>
      <c r="C67" s="386">
        <f t="shared" si="7"/>
        <v>0.13511296104960324</v>
      </c>
      <c r="D67" s="401">
        <f t="shared" si="8"/>
        <v>0.75277149674528365</v>
      </c>
      <c r="E67" s="386">
        <f t="shared" si="17"/>
        <v>5.4409490209757619E-2</v>
      </c>
      <c r="F67" s="401">
        <f t="shared" si="5"/>
        <v>6.925212553406998E-2</v>
      </c>
      <c r="G67" s="403">
        <f t="shared" si="9"/>
        <v>0.92447306078972913</v>
      </c>
      <c r="H67" s="403">
        <f t="shared" si="10"/>
        <v>7.5526939210270871E-2</v>
      </c>
      <c r="I67" s="403">
        <f t="shared" ref="I67:I130" si="18">F27</f>
        <v>-1.8029381004460519E-2</v>
      </c>
      <c r="J67" s="375">
        <f t="shared" ref="J67:J130" si="19">1-I67</f>
        <v>1.0180293810044605</v>
      </c>
      <c r="L67" s="385">
        <v>-1.9749999999999999</v>
      </c>
      <c r="M67" s="401">
        <f t="shared" si="11"/>
        <v>4.8098757199355191E-9</v>
      </c>
      <c r="N67" s="386">
        <f t="shared" si="12"/>
        <v>3.1402377792072445E-4</v>
      </c>
      <c r="O67" s="401">
        <f t="shared" si="13"/>
        <v>0.13511296104960324</v>
      </c>
      <c r="P67" s="386">
        <f t="shared" si="14"/>
        <v>-1.4165188745976866E-2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3.8795064975649662E-4</v>
      </c>
      <c r="C68" s="386">
        <f t="shared" si="7"/>
        <v>0.14805248966974249</v>
      </c>
      <c r="D68" s="401">
        <f t="shared" si="8"/>
        <v>0.75039708356352053</v>
      </c>
      <c r="E68" s="386">
        <f t="shared" si="17"/>
        <v>6.759554757699282E-2</v>
      </c>
      <c r="F68" s="401">
        <f t="shared" si="5"/>
        <v>8.6035273043352414E-2</v>
      </c>
      <c r="G68" s="403">
        <f t="shared" si="9"/>
        <v>0.92113162937041049</v>
      </c>
      <c r="H68" s="403">
        <f t="shared" si="10"/>
        <v>7.8868370629589513E-2</v>
      </c>
      <c r="I68" s="403">
        <f t="shared" si="18"/>
        <v>-1.9700206695583242E-2</v>
      </c>
      <c r="J68" s="375">
        <f t="shared" si="19"/>
        <v>1.0197002066955831</v>
      </c>
      <c r="L68" s="385">
        <v>-1.95</v>
      </c>
      <c r="M68" s="401">
        <f t="shared" si="11"/>
        <v>6.7604599696124978E-9</v>
      </c>
      <c r="N68" s="386">
        <f t="shared" si="12"/>
        <v>3.8795064975649662E-4</v>
      </c>
      <c r="O68" s="401">
        <f t="shared" si="13"/>
        <v>0.14805248966974249</v>
      </c>
      <c r="P68" s="386">
        <f t="shared" si="14"/>
        <v>-1.5477910534402381E-2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4.7777093713863295E-4</v>
      </c>
      <c r="C69" s="386">
        <f t="shared" si="7"/>
        <v>0.16178685750161714</v>
      </c>
      <c r="D69" s="401">
        <f t="shared" si="8"/>
        <v>0.74645439374284428</v>
      </c>
      <c r="E69" s="386">
        <f t="shared" si="17"/>
        <v>8.1742803368542893E-2</v>
      </c>
      <c r="F69" s="401">
        <f t="shared" si="5"/>
        <v>0.10404182907359662</v>
      </c>
      <c r="G69" s="403">
        <f t="shared" si="9"/>
        <v>0.91558339775495168</v>
      </c>
      <c r="H69" s="403">
        <f t="shared" si="10"/>
        <v>8.4416602245048322E-2</v>
      </c>
      <c r="I69" s="403">
        <f t="shared" si="18"/>
        <v>-2.1459217501361059E-2</v>
      </c>
      <c r="J69" s="375">
        <f t="shared" si="19"/>
        <v>1.021459217501361</v>
      </c>
      <c r="L69" s="385">
        <v>-1.925</v>
      </c>
      <c r="M69" s="401">
        <f t="shared" si="11"/>
        <v>9.4710587150714787E-9</v>
      </c>
      <c r="N69" s="386">
        <f t="shared" si="12"/>
        <v>4.7777093713863295E-4</v>
      </c>
      <c r="O69" s="401">
        <f t="shared" si="13"/>
        <v>0.16178685750161714</v>
      </c>
      <c r="P69" s="386">
        <f t="shared" si="14"/>
        <v>-1.6859916941826526E-2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5.865356819728107E-4</v>
      </c>
      <c r="C70" s="386">
        <f t="shared" si="7"/>
        <v>0.17631429711838276</v>
      </c>
      <c r="D70" s="401">
        <f t="shared" si="8"/>
        <v>0.74096531991427594</v>
      </c>
      <c r="E70" s="386">
        <f t="shared" si="17"/>
        <v>9.6846817099954657E-2</v>
      </c>
      <c r="F70" s="401">
        <f t="shared" si="5"/>
        <v>0.12326614179852013</v>
      </c>
      <c r="G70" s="403">
        <f t="shared" si="9"/>
        <v>0.90785945064725815</v>
      </c>
      <c r="H70" s="403">
        <f t="shared" si="10"/>
        <v>9.2140549352741852E-2</v>
      </c>
      <c r="I70" s="403">
        <f t="shared" si="18"/>
        <v>-2.3302289037089387E-2</v>
      </c>
      <c r="J70" s="375">
        <f t="shared" si="19"/>
        <v>1.0233022890370893</v>
      </c>
      <c r="L70" s="385">
        <v>-1.9</v>
      </c>
      <c r="M70" s="401">
        <f t="shared" si="11"/>
        <v>1.3225173844944038E-8</v>
      </c>
      <c r="N70" s="386">
        <f t="shared" si="12"/>
        <v>5.865356819728107E-4</v>
      </c>
      <c r="O70" s="401">
        <f t="shared" si="13"/>
        <v>0.17631429711838276</v>
      </c>
      <c r="P70" s="386">
        <f t="shared" si="14"/>
        <v>-1.8307967552630644E-2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7.1779900993146351E-4</v>
      </c>
      <c r="C71" s="386">
        <f t="shared" si="7"/>
        <v>0.19162700980368208</v>
      </c>
      <c r="D71" s="401">
        <f t="shared" si="8"/>
        <v>0.73396030054618588</v>
      </c>
      <c r="E71" s="386">
        <f t="shared" si="17"/>
        <v>0.11289614728091311</v>
      </c>
      <c r="F71" s="401">
        <f t="shared" si="5"/>
        <v>0.14369364854678496</v>
      </c>
      <c r="G71" s="403">
        <f t="shared" si="9"/>
        <v>0.8980030137188334</v>
      </c>
      <c r="H71" s="403">
        <f t="shared" si="10"/>
        <v>0.1019969862811666</v>
      </c>
      <c r="I71" s="403">
        <f t="shared" si="18"/>
        <v>-2.5223833956596099E-2</v>
      </c>
      <c r="J71" s="375">
        <f t="shared" si="19"/>
        <v>1.025223833956596</v>
      </c>
      <c r="L71" s="385">
        <v>-1.875</v>
      </c>
      <c r="M71" s="401">
        <f t="shared" si="11"/>
        <v>1.840710661671352E-8</v>
      </c>
      <c r="N71" s="386">
        <f t="shared" si="12"/>
        <v>7.1779900993146351E-4</v>
      </c>
      <c r="O71" s="401">
        <f t="shared" si="13"/>
        <v>0.19162700980368208</v>
      </c>
      <c r="P71" s="386">
        <f t="shared" si="14"/>
        <v>-1.9817672542610687E-2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8.756837651032745E-4</v>
      </c>
      <c r="C72" s="386">
        <f t="shared" si="7"/>
        <v>0.20771082912725408</v>
      </c>
      <c r="D72" s="401">
        <f t="shared" si="8"/>
        <v>0.72547810871164864</v>
      </c>
      <c r="E72" s="386">
        <f t="shared" si="17"/>
        <v>0.12987203059367819</v>
      </c>
      <c r="F72" s="401">
        <f t="shared" si="5"/>
        <v>0.16530046746192525</v>
      </c>
      <c r="G72" s="403">
        <f t="shared" si="9"/>
        <v>0.88606916060185137</v>
      </c>
      <c r="H72" s="403">
        <f t="shared" si="10"/>
        <v>0.11393083939814863</v>
      </c>
      <c r="I72" s="403">
        <f t="shared" si="18"/>
        <v>-2.7216672529982042E-2</v>
      </c>
      <c r="J72" s="375">
        <f t="shared" si="19"/>
        <v>1.0272166725299821</v>
      </c>
      <c r="L72" s="385">
        <v>-1.8499999999999999</v>
      </c>
      <c r="M72" s="401">
        <f t="shared" si="11"/>
        <v>2.5535928815934028E-8</v>
      </c>
      <c r="N72" s="386">
        <f t="shared" si="12"/>
        <v>8.756837651032745E-4</v>
      </c>
      <c r="O72" s="401">
        <f t="shared" si="13"/>
        <v>0.20771082912725408</v>
      </c>
      <c r="P72" s="386">
        <f t="shared" si="14"/>
        <v>-2.1383390995467804E-2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1.064952318265644E-3</v>
      </c>
      <c r="C73" s="386">
        <f t="shared" si="7"/>
        <v>0.2245449442166339</v>
      </c>
      <c r="D73" s="401">
        <f t="shared" si="8"/>
        <v>0.71556558061199915</v>
      </c>
      <c r="E73" s="386">
        <f t="shared" si="17"/>
        <v>0.14774812666913911</v>
      </c>
      <c r="F73" s="401">
        <f t="shared" si="5"/>
        <v>0.18805307265459262</v>
      </c>
      <c r="G73" s="403">
        <f t="shared" si="9"/>
        <v>0.87212443621909663</v>
      </c>
      <c r="H73" s="403">
        <f t="shared" si="10"/>
        <v>0.12787556378090337</v>
      </c>
      <c r="I73" s="403">
        <f t="shared" si="18"/>
        <v>-2.9271904780266717E-2</v>
      </c>
      <c r="J73" s="375">
        <f t="shared" si="19"/>
        <v>1.0292719047802668</v>
      </c>
      <c r="L73" s="385">
        <v>-1.825</v>
      </c>
      <c r="M73" s="401">
        <f t="shared" si="11"/>
        <v>3.5310227963769591E-8</v>
      </c>
      <c r="N73" s="386">
        <f t="shared" si="12"/>
        <v>1.064952318265644E-3</v>
      </c>
      <c r="O73" s="401">
        <f t="shared" si="13"/>
        <v>0.2245449442166339</v>
      </c>
      <c r="P73" s="386">
        <f t="shared" si="14"/>
        <v>-2.2998130444087717E-2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1.2910823026092699E-3</v>
      </c>
      <c r="C74" s="386">
        <f t="shared" si="7"/>
        <v>0.24210168996556247</v>
      </c>
      <c r="D74" s="401">
        <f t="shared" si="8"/>
        <v>0.70427728416305213</v>
      </c>
      <c r="E74" s="386">
        <f t="shared" si="17"/>
        <v>0.16649033569464405</v>
      </c>
      <c r="F74" s="401">
        <f t="shared" si="5"/>
        <v>0.21190806205471899</v>
      </c>
      <c r="G74" s="403">
        <f t="shared" si="9"/>
        <v>0.85624639680418735</v>
      </c>
      <c r="H74" s="403">
        <f t="shared" si="10"/>
        <v>0.14375360319581265</v>
      </c>
      <c r="I74" s="403">
        <f t="shared" si="18"/>
        <v>-3.1378785480299799E-2</v>
      </c>
      <c r="J74" s="375">
        <f t="shared" si="19"/>
        <v>1.0313787854802998</v>
      </c>
      <c r="L74" s="385">
        <v>-1.7999999999999998</v>
      </c>
      <c r="M74" s="401">
        <f t="shared" si="11"/>
        <v>4.8666808694086683E-8</v>
      </c>
      <c r="N74" s="386">
        <f t="shared" si="12"/>
        <v>1.2910823026092699E-3</v>
      </c>
      <c r="O74" s="401">
        <f t="shared" si="13"/>
        <v>0.24210168996556247</v>
      </c>
      <c r="P74" s="386">
        <f t="shared" si="14"/>
        <v>-2.465344865905256E-2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1.560346871768703E-3</v>
      </c>
      <c r="C75" s="386">
        <f t="shared" si="7"/>
        <v>0.26034641045901757</v>
      </c>
      <c r="D75" s="401">
        <f t="shared" si="8"/>
        <v>0.69167512825221289</v>
      </c>
      <c r="E75" s="386">
        <f t="shared" si="17"/>
        <v>0.18605669511175388</v>
      </c>
      <c r="F75" s="401">
        <f t="shared" si="5"/>
        <v>0.23681202592893699</v>
      </c>
      <c r="G75" s="403">
        <f t="shared" si="9"/>
        <v>0.83852306736940563</v>
      </c>
      <c r="H75" s="403">
        <f t="shared" si="10"/>
        <v>0.16147693263059437</v>
      </c>
      <c r="I75" s="403">
        <f t="shared" si="18"/>
        <v>-3.3524603382723804E-2</v>
      </c>
      <c r="J75" s="375">
        <f t="shared" si="19"/>
        <v>1.0335246033827239</v>
      </c>
      <c r="L75" s="385">
        <v>-1.7749999999999999</v>
      </c>
      <c r="M75" s="401">
        <f t="shared" si="11"/>
        <v>6.6857398894892839E-8</v>
      </c>
      <c r="N75" s="386">
        <f t="shared" si="12"/>
        <v>1.560346871768703E-3</v>
      </c>
      <c r="O75" s="401">
        <f t="shared" si="13"/>
        <v>0.26034641045901757</v>
      </c>
      <c r="P75" s="386">
        <f t="shared" si="14"/>
        <v>-2.6339358762944201E-2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1.879898894452392E-3</v>
      </c>
      <c r="C76" s="386">
        <f t="shared" si="7"/>
        <v>0.27923740075876047</v>
      </c>
      <c r="D76" s="401">
        <f t="shared" si="8"/>
        <v>0.67782791369458795</v>
      </c>
      <c r="E76" s="386">
        <f t="shared" si="17"/>
        <v>0.20639736050040491</v>
      </c>
      <c r="F76" s="401">
        <f t="shared" si="5"/>
        <v>0.26270152255003848</v>
      </c>
      <c r="G76" s="403">
        <f t="shared" si="9"/>
        <v>0.81905231794678401</v>
      </c>
      <c r="H76" s="403">
        <f t="shared" si="10"/>
        <v>0.18094768205321599</v>
      </c>
      <c r="I76" s="403">
        <f t="shared" si="18"/>
        <v>-3.5694566130783686E-2</v>
      </c>
      <c r="J76" s="375">
        <f t="shared" si="19"/>
        <v>1.0356945661307837</v>
      </c>
      <c r="L76" s="385">
        <v>-1.75</v>
      </c>
      <c r="M76" s="401">
        <f t="shared" si="11"/>
        <v>9.1548480407599442E-8</v>
      </c>
      <c r="N76" s="386">
        <f t="shared" si="12"/>
        <v>1.879898894452392E-3</v>
      </c>
      <c r="O76" s="401">
        <f t="shared" si="13"/>
        <v>0.27923740075876047</v>
      </c>
      <c r="P76" s="386">
        <f t="shared" si="14"/>
        <v>-2.8044238807933108E-2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2.2578582987852758E-3</v>
      </c>
      <c r="C77" s="386">
        <f t="shared" si="7"/>
        <v>0.29872593090750066</v>
      </c>
      <c r="D77" s="401">
        <f t="shared" si="8"/>
        <v>0.66281082745707387</v>
      </c>
      <c r="E77" s="386">
        <f t="shared" si="17"/>
        <v>0.22745467442377088</v>
      </c>
      <c r="F77" s="401">
        <f t="shared" si="5"/>
        <v>0.28950316582236851</v>
      </c>
      <c r="G77" s="403">
        <f t="shared" si="9"/>
        <v>0.79794116066486087</v>
      </c>
      <c r="H77" s="403">
        <f t="shared" si="10"/>
        <v>0.20205883933513913</v>
      </c>
      <c r="I77" s="403">
        <f t="shared" si="18"/>
        <v>-3.7871692378645322E-2</v>
      </c>
      <c r="J77" s="375">
        <f t="shared" si="19"/>
        <v>1.0378716923786453</v>
      </c>
      <c r="L77" s="385">
        <v>-1.7249999999999999</v>
      </c>
      <c r="M77" s="401">
        <f t="shared" si="11"/>
        <v>1.249506952905044E-7</v>
      </c>
      <c r="N77" s="386">
        <f t="shared" si="12"/>
        <v>2.2578582987852758E-3</v>
      </c>
      <c r="O77" s="401">
        <f t="shared" si="13"/>
        <v>0.29872593090750066</v>
      </c>
      <c r="P77" s="386">
        <f t="shared" si="14"/>
        <v>-2.9754747017679807E-2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2.703401559524643E-3</v>
      </c>
      <c r="C78" s="386">
        <f t="shared" si="7"/>
        <v>0.3187563546053449</v>
      </c>
      <c r="D78" s="401">
        <f t="shared" si="8"/>
        <v>0.64670488237668977</v>
      </c>
      <c r="E78" s="386">
        <f t="shared" si="17"/>
        <v>0.24916332555681259</v>
      </c>
      <c r="F78" s="401">
        <f t="shared" si="5"/>
        <v>0.31713382781984351</v>
      </c>
      <c r="G78" s="403">
        <f t="shared" si="9"/>
        <v>0.77530497062230708</v>
      </c>
      <c r="H78" s="403">
        <f t="shared" si="10"/>
        <v>0.22469502937769292</v>
      </c>
      <c r="I78" s="403">
        <f t="shared" si="18"/>
        <v>-4.0036712738498986E-2</v>
      </c>
      <c r="J78" s="375">
        <f t="shared" si="19"/>
        <v>1.0400367127384991</v>
      </c>
      <c r="L78" s="385">
        <v>-1.7</v>
      </c>
      <c r="M78" s="401">
        <f t="shared" si="11"/>
        <v>1.6998591068073665E-7</v>
      </c>
      <c r="N78" s="386">
        <f t="shared" si="12"/>
        <v>2.703401559524643E-3</v>
      </c>
      <c r="O78" s="401">
        <f t="shared" si="13"/>
        <v>0.3187563546053449</v>
      </c>
      <c r="P78" s="386">
        <f t="shared" si="14"/>
        <v>-3.14557439641985E-2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3.2268520853782068E-3</v>
      </c>
      <c r="C79" s="386">
        <f t="shared" si="7"/>
        <v>0.33926630352490994</v>
      </c>
      <c r="D79" s="401">
        <f t="shared" si="8"/>
        <v>0.62959630536091926</v>
      </c>
      <c r="E79" s="386">
        <f t="shared" si="17"/>
        <v>0.27145059887789347</v>
      </c>
      <c r="F79" s="401">
        <f t="shared" si="5"/>
        <v>0.34550095722858082</v>
      </c>
      <c r="G79" s="403">
        <f t="shared" si="9"/>
        <v>0.75126663456352205</v>
      </c>
      <c r="H79" s="403">
        <f t="shared" si="10"/>
        <v>0.24873336543647795</v>
      </c>
      <c r="I79" s="403">
        <f t="shared" si="18"/>
        <v>-4.216798126942721E-2</v>
      </c>
      <c r="J79" s="375">
        <f t="shared" si="19"/>
        <v>1.0421679812694271</v>
      </c>
      <c r="L79" s="385">
        <v>-1.6749999999999998</v>
      </c>
      <c r="M79" s="401">
        <f t="shared" si="11"/>
        <v>2.305020269655067E-7</v>
      </c>
      <c r="N79" s="386">
        <f t="shared" si="12"/>
        <v>3.2268520853782068E-3</v>
      </c>
      <c r="O79" s="401">
        <f t="shared" si="13"/>
        <v>0.33926630352490994</v>
      </c>
      <c r="P79" s="386">
        <f t="shared" si="14"/>
        <v>-3.3130223027095354E-2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3.8397700155972103E-3</v>
      </c>
      <c r="C80" s="386">
        <f t="shared" si="7"/>
        <v>0.36018696670057082</v>
      </c>
      <c r="D80" s="401">
        <f t="shared" si="8"/>
        <v>0.61157587790433909</v>
      </c>
      <c r="E80" s="386">
        <f t="shared" si="17"/>
        <v>0.29423671610780178</v>
      </c>
      <c r="F80" s="401">
        <f t="shared" si="5"/>
        <v>0.37450301265597491</v>
      </c>
      <c r="G80" s="403">
        <f t="shared" si="9"/>
        <v>0.72595563252357553</v>
      </c>
      <c r="H80" s="403">
        <f t="shared" si="10"/>
        <v>0.27404436747642447</v>
      </c>
      <c r="I80" s="403">
        <f t="shared" si="18"/>
        <v>-4.4241399330262714E-2</v>
      </c>
      <c r="J80" s="375">
        <f t="shared" si="19"/>
        <v>1.0442413993302626</v>
      </c>
      <c r="L80" s="385">
        <v>-1.65</v>
      </c>
      <c r="M80" s="401">
        <f t="shared" si="11"/>
        <v>3.1154804464028629E-7</v>
      </c>
      <c r="N80" s="386">
        <f t="shared" si="12"/>
        <v>3.8397700155972103E-3</v>
      </c>
      <c r="O80" s="401">
        <f t="shared" si="13"/>
        <v>0.36018696670057082</v>
      </c>
      <c r="P80" s="386">
        <f t="shared" si="14"/>
        <v>-3.4759250566853132E-2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4.5550396797640058E-3</v>
      </c>
      <c r="C81" s="386">
        <f t="shared" si="7"/>
        <v>0.38144345289423665</v>
      </c>
      <c r="D81" s="401">
        <f t="shared" si="8"/>
        <v>0.59273823366167788</v>
      </c>
      <c r="E81" s="386">
        <f t="shared" si="17"/>
        <v>0.31743526397771404</v>
      </c>
      <c r="F81" s="401">
        <f t="shared" si="5"/>
        <v>0.40403000772800707</v>
      </c>
      <c r="G81" s="403">
        <f t="shared" si="9"/>
        <v>0.69950705885503384</v>
      </c>
      <c r="H81" s="403">
        <f t="shared" si="10"/>
        <v>0.30049294114496616</v>
      </c>
      <c r="I81" s="403">
        <f t="shared" si="18"/>
        <v>-4.6230353734836742E-2</v>
      </c>
      <c r="J81" s="375">
        <f t="shared" si="19"/>
        <v>1.0462303537348367</v>
      </c>
      <c r="L81" s="385">
        <v>-1.625</v>
      </c>
      <c r="M81" s="401">
        <f t="shared" si="11"/>
        <v>4.1972484604579918E-7</v>
      </c>
      <c r="N81" s="386">
        <f t="shared" si="12"/>
        <v>4.5550396797640058E-3</v>
      </c>
      <c r="O81" s="401">
        <f t="shared" si="13"/>
        <v>0.38144345289423665</v>
      </c>
      <c r="P81" s="386">
        <f t="shared" si="14"/>
        <v>-3.632191733511117E-2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5.386952718302751E-3</v>
      </c>
      <c r="C82" s="386">
        <f t="shared" si="7"/>
        <v>0.40295523234678721</v>
      </c>
      <c r="D82" s="401">
        <f t="shared" si="8"/>
        <v>0.57318111875189226</v>
      </c>
      <c r="E82" s="386">
        <f t="shared" si="17"/>
        <v>0.3409537063417179</v>
      </c>
      <c r="F82" s="401">
        <f t="shared" si="5"/>
        <v>0.43396416290348966</v>
      </c>
      <c r="G82" s="403">
        <f t="shared" si="9"/>
        <v>0.67206059033451648</v>
      </c>
      <c r="H82" s="403">
        <f t="shared" si="10"/>
        <v>0.32793940966548352</v>
      </c>
      <c r="I82" s="403">
        <f t="shared" si="18"/>
        <v>-4.8105671271160541E-2</v>
      </c>
      <c r="J82" s="375">
        <f t="shared" si="19"/>
        <v>1.0481056712711605</v>
      </c>
      <c r="L82" s="385">
        <v>-1.5999999999999999</v>
      </c>
      <c r="M82" s="401">
        <f t="shared" si="11"/>
        <v>5.6363068562381713E-7</v>
      </c>
      <c r="N82" s="386">
        <f t="shared" si="12"/>
        <v>5.386952718302751E-3</v>
      </c>
      <c r="O82" s="401">
        <f t="shared" si="13"/>
        <v>0.40295523234678721</v>
      </c>
      <c r="P82" s="386">
        <f t="shared" si="14"/>
        <v>-3.7795302741637067E-2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6.3512846108600973E-3</v>
      </c>
      <c r="C83" s="386">
        <f t="shared" si="7"/>
        <v>0.42463665291204167</v>
      </c>
      <c r="D83" s="401">
        <f t="shared" si="8"/>
        <v>0.55300462139612494</v>
      </c>
      <c r="E83" s="386">
        <f t="shared" si="17"/>
        <v>0.36469397466459924</v>
      </c>
      <c r="F83" s="401">
        <f t="shared" si="5"/>
        <v>0.46418065704395201</v>
      </c>
      <c r="G83" s="403">
        <f t="shared" si="9"/>
        <v>0.64375941032434814</v>
      </c>
      <c r="H83" s="403">
        <f t="shared" si="10"/>
        <v>0.35624058967565186</v>
      </c>
      <c r="I83" s="403">
        <f t="shared" si="18"/>
        <v>-4.9835591772711033E-2</v>
      </c>
      <c r="J83" s="375">
        <f t="shared" si="19"/>
        <v>1.0498355917727111</v>
      </c>
      <c r="L83" s="385">
        <v>-1.575</v>
      </c>
      <c r="M83" s="401">
        <f t="shared" si="11"/>
        <v>7.5442460201191608E-7</v>
      </c>
      <c r="N83" s="386">
        <f t="shared" si="12"/>
        <v>6.3512846108600973E-3</v>
      </c>
      <c r="O83" s="401">
        <f t="shared" si="13"/>
        <v>0.42463665291204167</v>
      </c>
      <c r="P83" s="386">
        <f t="shared" si="14"/>
        <v>-3.915445369717651E-2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7.4653621234865297E-3</v>
      </c>
      <c r="C84" s="386">
        <f t="shared" si="7"/>
        <v>0.44639752427752927</v>
      </c>
      <c r="D84" s="401">
        <f t="shared" si="8"/>
        <v>0.53231037837754958</v>
      </c>
      <c r="E84" s="386">
        <f t="shared" si="17"/>
        <v>0.38855313005346159</v>
      </c>
      <c r="F84" s="401">
        <f t="shared" si="5"/>
        <v>0.49454847004415653</v>
      </c>
      <c r="G84" s="403">
        <f t="shared" si="9"/>
        <v>0.6147490991832838</v>
      </c>
      <c r="H84" s="403">
        <f t="shared" si="10"/>
        <v>0.3852509008167162</v>
      </c>
      <c r="I84" s="403">
        <f t="shared" si="18"/>
        <v>-5.1385762055024736E-2</v>
      </c>
      <c r="J84" s="375">
        <f t="shared" si="19"/>
        <v>1.0513857620550247</v>
      </c>
      <c r="L84" s="385">
        <v>-1.5499999999999998</v>
      </c>
      <c r="M84" s="401">
        <f t="shared" si="11"/>
        <v>1.0065359830058185E-6</v>
      </c>
      <c r="N84" s="386">
        <f t="shared" si="12"/>
        <v>7.4653621234865297E-3</v>
      </c>
      <c r="O84" s="401">
        <f t="shared" si="13"/>
        <v>0.44639752427752927</v>
      </c>
      <c r="P84" s="386">
        <f t="shared" si="14"/>
        <v>-4.0372379849602125E-2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8.7481189725804875E-3</v>
      </c>
      <c r="C85" s="386">
        <f t="shared" si="7"/>
        <v>0.46814376283807152</v>
      </c>
      <c r="D85" s="401">
        <f t="shared" si="8"/>
        <v>0.51120076661552649</v>
      </c>
      <c r="E85" s="386">
        <f t="shared" si="17"/>
        <v>0.41242408880009873</v>
      </c>
      <c r="F85" s="401">
        <f t="shared" si="5"/>
        <v>0.52493130629878215</v>
      </c>
      <c r="G85" s="403">
        <f t="shared" si="9"/>
        <v>0.58517650222830475</v>
      </c>
      <c r="H85" s="403">
        <f t="shared" si="10"/>
        <v>0.41482349777169525</v>
      </c>
      <c r="I85" s="403">
        <f t="shared" si="18"/>
        <v>-5.2719253147419508E-2</v>
      </c>
      <c r="J85" s="375">
        <f t="shared" si="19"/>
        <v>1.0527192531474194</v>
      </c>
      <c r="L85" s="385">
        <v>-1.5249999999999999</v>
      </c>
      <c r="M85" s="401">
        <f t="shared" si="11"/>
        <v>1.3385544210819944E-6</v>
      </c>
      <c r="N85" s="386">
        <f t="shared" si="12"/>
        <v>8.7481189725804875E-3</v>
      </c>
      <c r="O85" s="401">
        <f t="shared" si="13"/>
        <v>0.46814376283807152</v>
      </c>
      <c r="P85" s="386">
        <f t="shared" si="14"/>
        <v>-4.1420067122402968E-2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1.022013682360895E-2</v>
      </c>
      <c r="C86" s="386">
        <f t="shared" si="7"/>
        <v>0.48977808883369678</v>
      </c>
      <c r="D86" s="401">
        <f t="shared" si="8"/>
        <v>0.48977808883369678</v>
      </c>
      <c r="E86" s="386">
        <f t="shared" si="17"/>
        <v>0.43619640239219576</v>
      </c>
      <c r="F86" s="401">
        <f t="shared" si="5"/>
        <v>0.55518858749675859</v>
      </c>
      <c r="G86" s="403">
        <f t="shared" si="9"/>
        <v>0.55518858749675859</v>
      </c>
      <c r="H86" s="403">
        <f t="shared" si="10"/>
        <v>0.44481141250324141</v>
      </c>
      <c r="I86" s="403">
        <f t="shared" si="18"/>
        <v>-5.3796603349453985E-2</v>
      </c>
      <c r="J86" s="375">
        <f t="shared" si="19"/>
        <v>1.0537966033494539</v>
      </c>
      <c r="L86" s="385">
        <v>-1.5</v>
      </c>
      <c r="M86" s="401">
        <f t="shared" si="11"/>
        <v>1.7743409227444218E-6</v>
      </c>
      <c r="N86" s="386">
        <f t="shared" si="12"/>
        <v>1.022013682360895E-2</v>
      </c>
      <c r="O86" s="401">
        <f t="shared" si="13"/>
        <v>0.48977808883369678</v>
      </c>
      <c r="P86" s="386">
        <f t="shared" si="14"/>
        <v>-4.2266511542960676E-2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1.1903668605977857E-2</v>
      </c>
      <c r="C87" s="386">
        <f t="shared" si="7"/>
        <v>0.5112007666155266</v>
      </c>
      <c r="D87" s="401">
        <f t="shared" si="8"/>
        <v>0.4681437628380713</v>
      </c>
      <c r="E87" s="386">
        <f t="shared" si="17"/>
        <v>0.45975708216070932</v>
      </c>
      <c r="F87" s="401">
        <f t="shared" si="5"/>
        <v>0.58517650222830497</v>
      </c>
      <c r="G87" s="403">
        <f t="shared" si="9"/>
        <v>0.5249313062987816</v>
      </c>
      <c r="H87" s="403">
        <f t="shared" si="10"/>
        <v>0.4750686937012184</v>
      </c>
      <c r="I87" s="403">
        <f t="shared" si="18"/>
        <v>-5.457588971474088E-2</v>
      </c>
      <c r="J87" s="375">
        <f t="shared" si="19"/>
        <v>1.0545758897147408</v>
      </c>
      <c r="L87" s="385">
        <v>-1.4749999999999999</v>
      </c>
      <c r="M87" s="401">
        <f t="shared" si="11"/>
        <v>2.3444095823554889E-6</v>
      </c>
      <c r="N87" s="386">
        <f t="shared" si="12"/>
        <v>1.1903668605977857E-2</v>
      </c>
      <c r="O87" s="401">
        <f t="shared" si="13"/>
        <v>0.5112007666155266</v>
      </c>
      <c r="P87" s="386">
        <f t="shared" si="14"/>
        <v>-4.2878775405415195E-2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1.3822641042556316E-2</v>
      </c>
      <c r="C88" s="386">
        <f t="shared" si="7"/>
        <v>0.5323103783775498</v>
      </c>
      <c r="D88" s="401">
        <f t="shared" si="8"/>
        <v>0.4463975242775291</v>
      </c>
      <c r="E88" s="386">
        <f t="shared" si="17"/>
        <v>0.48299145817574513</v>
      </c>
      <c r="F88" s="401">
        <f t="shared" si="5"/>
        <v>0.61474909918328413</v>
      </c>
      <c r="G88" s="403">
        <f t="shared" si="9"/>
        <v>0.49454847004415592</v>
      </c>
      <c r="H88" s="403">
        <f t="shared" si="10"/>
        <v>0.50545152995584408</v>
      </c>
      <c r="I88" s="403">
        <f t="shared" si="18"/>
        <v>-5.5012830599762814E-2</v>
      </c>
      <c r="J88" s="375">
        <f t="shared" si="19"/>
        <v>1.0550128305997628</v>
      </c>
      <c r="L88" s="385">
        <v>-1.45</v>
      </c>
      <c r="M88" s="401">
        <f t="shared" si="11"/>
        <v>3.0876381175715117E-6</v>
      </c>
      <c r="N88" s="386">
        <f t="shared" si="12"/>
        <v>1.3822641042556316E-2</v>
      </c>
      <c r="O88" s="401">
        <f t="shared" si="13"/>
        <v>0.5323103783775498</v>
      </c>
      <c r="P88" s="386">
        <f t="shared" si="14"/>
        <v>-4.3222067840448797E-2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1.600263327357393E-2</v>
      </c>
      <c r="C89" s="386">
        <f t="shared" si="7"/>
        <v>0.55300462139612505</v>
      </c>
      <c r="D89" s="401">
        <f t="shared" si="8"/>
        <v>0.4246366529120415</v>
      </c>
      <c r="E89" s="386">
        <f t="shared" si="17"/>
        <v>0.50578406169280588</v>
      </c>
      <c r="F89" s="401">
        <f t="shared" si="5"/>
        <v>0.64375941032434869</v>
      </c>
      <c r="G89" s="403">
        <f t="shared" si="9"/>
        <v>0.46418065704395173</v>
      </c>
      <c r="H89" s="403">
        <f t="shared" si="10"/>
        <v>0.53581934295604827</v>
      </c>
      <c r="I89" s="403">
        <f t="shared" si="18"/>
        <v>-5.506092190031673E-2</v>
      </c>
      <c r="J89" s="375">
        <f t="shared" si="19"/>
        <v>1.0550609219003166</v>
      </c>
      <c r="L89" s="385">
        <v>-1.4249999999999998</v>
      </c>
      <c r="M89" s="401">
        <f t="shared" si="11"/>
        <v>4.0533762986072475E-6</v>
      </c>
      <c r="N89" s="386">
        <f t="shared" si="12"/>
        <v>1.600263327357393E-2</v>
      </c>
      <c r="O89" s="401">
        <f t="shared" si="13"/>
        <v>0.55300462139612505</v>
      </c>
      <c r="P89" s="386">
        <f t="shared" si="14"/>
        <v>-4.3259851852513173E-2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1.847082850969789E-2</v>
      </c>
      <c r="C90" s="386">
        <f t="shared" si="7"/>
        <v>0.57318111875189237</v>
      </c>
      <c r="D90" s="401">
        <f t="shared" si="8"/>
        <v>0.40295523234678698</v>
      </c>
      <c r="E90" s="386">
        <f t="shared" ref="E90:E121" si="20">C90+$B$13*B90+$B$13*D90</f>
        <v>0.52801952038540989</v>
      </c>
      <c r="F90" s="401">
        <f t="shared" ref="F90:F153" si="21">$B$14*E90</f>
        <v>0.67206059033451704</v>
      </c>
      <c r="G90" s="403">
        <f t="shared" si="9"/>
        <v>0.43396416290348938</v>
      </c>
      <c r="H90" s="403">
        <f t="shared" si="10"/>
        <v>0.56603583709651062</v>
      </c>
      <c r="I90" s="403">
        <f t="shared" si="18"/>
        <v>-5.4671609520582788E-2</v>
      </c>
      <c r="J90" s="375">
        <f t="shared" si="19"/>
        <v>1.0546716095205828</v>
      </c>
      <c r="L90" s="385">
        <v>-1.4</v>
      </c>
      <c r="M90" s="401">
        <f t="shared" si="11"/>
        <v>5.3040333690135277E-6</v>
      </c>
      <c r="N90" s="386">
        <f t="shared" si="12"/>
        <v>1.847082850969789E-2</v>
      </c>
      <c r="O90" s="401">
        <f t="shared" si="13"/>
        <v>0.57318111875189237</v>
      </c>
      <c r="P90" s="386">
        <f t="shared" si="14"/>
        <v>-4.295397982403297E-2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2.1255935786842484E-2</v>
      </c>
      <c r="C91" s="386">
        <f t="shared" ref="C91:C154" si="23">0.5*SIGN(2*A91+$B$6)*ERF((2.563*(ABS(2*A91+$B$6)))/(2*SQRT(2)*$B$7))-0.5*SIGN(2*A91-$B$6)*ERF((2.563*(ABS(2*A91-$B$6)))/(2*SQRT(2)*$B$7))</f>
        <v>0.59273823366167788</v>
      </c>
      <c r="D91" s="401">
        <f t="shared" ref="D91:D154" si="24">0.5*SIGN(2*(A91+$B$6)+$B$6)*ERF((2.563*(ABS(2*(A91+$B$6)+$B$6)))/(2*SQRT(2)*$B$7))-0.5*SIGN(2*(A91+$B$6)-$B$6)*ERF((2.563*(ABS(2*(A91+$B$6)-$B$6)))/(2*SQRT(2)*$B$7))</f>
        <v>0.38144345289423665</v>
      </c>
      <c r="E91" s="386">
        <f t="shared" si="20"/>
        <v>0.54958345576996059</v>
      </c>
      <c r="F91" s="401">
        <f t="shared" si="21"/>
        <v>0.69950705885503384</v>
      </c>
      <c r="G91" s="403">
        <f t="shared" ref="G91:G146" si="25">F131</f>
        <v>0.40403000772800712</v>
      </c>
      <c r="H91" s="403">
        <f t="shared" ref="H91:H146" si="26">1-G91</f>
        <v>0.59596999227199288</v>
      </c>
      <c r="I91" s="403">
        <f t="shared" si="18"/>
        <v>-5.3794500467199295E-2</v>
      </c>
      <c r="J91" s="375">
        <f t="shared" si="19"/>
        <v>1.0537945004671994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6.9182391404520871E-6</v>
      </c>
      <c r="N91" s="386">
        <f t="shared" ref="N91:N154" si="28">0.5*SIGN(2*L91+$B$6)*ERF((2.563*(ABS(2*L91+$B$6)))/(2*SQRT(2)*$B$7))-0.5*SIGN(2*L91-$B$6)*ERF((2.563*(ABS(2*L91-$B$6)))/(2*SQRT(2)*$B$7))</f>
        <v>2.1255935786842484E-2</v>
      </c>
      <c r="O91" s="401">
        <f t="shared" ref="O91:O154" si="29">0.5*SIGN(2*(L91+$B$6)+$B$6)*ERF((2.563*(ABS(2*(L91+$B$6)+$B$6)))/(2*SQRT(2)*$B$7))-0.5*SIGN(2*(L91+$B$6)-$B$6)*ERF((2.563*(ABS(2*(L91+$B$6)-$B$6)))/(2*SQRT(2)*$B$7))</f>
        <v>0.59273823366167788</v>
      </c>
      <c r="P91" s="386">
        <f t="shared" ref="P91:P154" si="30">N91+$B$13*M91+$B$13*O91</f>
        <v>-4.2264859366214234E-2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2.4388079123073558E-2</v>
      </c>
      <c r="C92" s="386">
        <f t="shared" si="23"/>
        <v>0.61157587790433932</v>
      </c>
      <c r="D92" s="401">
        <f t="shared" si="24"/>
        <v>0.3601869667005706</v>
      </c>
      <c r="E92" s="386">
        <f t="shared" si="20"/>
        <v>0.57036337261702719</v>
      </c>
      <c r="F92" s="401">
        <f t="shared" si="21"/>
        <v>0.72595563252357587</v>
      </c>
      <c r="G92" s="403">
        <f t="shared" si="25"/>
        <v>0.37450301265597424</v>
      </c>
      <c r="H92" s="403">
        <f t="shared" si="26"/>
        <v>0.6254969873440257</v>
      </c>
      <c r="I92" s="403">
        <f t="shared" si="18"/>
        <v>-5.2377614721441007E-2</v>
      </c>
      <c r="J92" s="375">
        <f t="shared" si="19"/>
        <v>1.052377614721441</v>
      </c>
      <c r="L92" s="385">
        <v>-1.3499999999999999</v>
      </c>
      <c r="M92" s="401">
        <f t="shared" si="27"/>
        <v>8.9946885690750378E-6</v>
      </c>
      <c r="N92" s="386">
        <f t="shared" si="28"/>
        <v>2.4388079123073558E-2</v>
      </c>
      <c r="O92" s="401">
        <f t="shared" si="29"/>
        <v>0.61157587790433932</v>
      </c>
      <c r="P92" s="386">
        <f t="shared" si="30"/>
        <v>-4.1151651208086976E-2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2.7898651701334432E-2</v>
      </c>
      <c r="C93" s="386">
        <f t="shared" si="23"/>
        <v>0.62959630536091948</v>
      </c>
      <c r="D93" s="401">
        <f t="shared" si="24"/>
        <v>0.33926630352490977</v>
      </c>
      <c r="E93" s="386">
        <f t="shared" si="20"/>
        <v>0.59024953072511444</v>
      </c>
      <c r="F93" s="401">
        <f t="shared" si="21"/>
        <v>0.75126663456352227</v>
      </c>
      <c r="G93" s="403">
        <f t="shared" si="25"/>
        <v>0.34550095722858032</v>
      </c>
      <c r="H93" s="403">
        <f t="shared" si="26"/>
        <v>0.65449904277141968</v>
      </c>
      <c r="I93" s="403">
        <f t="shared" si="18"/>
        <v>-5.0367679706463574E-2</v>
      </c>
      <c r="J93" s="375">
        <f t="shared" si="19"/>
        <v>1.0503676797064636</v>
      </c>
      <c r="L93" s="385">
        <v>-1.325</v>
      </c>
      <c r="M93" s="401">
        <f t="shared" si="27"/>
        <v>1.165679630671379E-5</v>
      </c>
      <c r="N93" s="386">
        <f t="shared" si="28"/>
        <v>2.7898651701334432E-2</v>
      </c>
      <c r="O93" s="401">
        <f t="shared" si="29"/>
        <v>0.62959630536091948</v>
      </c>
      <c r="P93" s="386">
        <f t="shared" si="30"/>
        <v>-3.9572500551319584E-2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3.1820133123846017E-2</v>
      </c>
      <c r="C94" s="386">
        <f t="shared" si="23"/>
        <v>0.64670488237668988</v>
      </c>
      <c r="D94" s="401">
        <f t="shared" si="24"/>
        <v>0.31875635460534468</v>
      </c>
      <c r="E94" s="386">
        <f t="shared" si="20"/>
        <v>0.60913579017726494</v>
      </c>
      <c r="F94" s="401">
        <f t="shared" si="21"/>
        <v>0.77530497062230763</v>
      </c>
      <c r="G94" s="403">
        <f t="shared" si="25"/>
        <v>0.31713382781984317</v>
      </c>
      <c r="H94" s="403">
        <f t="shared" si="26"/>
        <v>0.68286617218015677</v>
      </c>
      <c r="I94" s="403">
        <f t="shared" si="18"/>
        <v>-4.7710468725510838E-2</v>
      </c>
      <c r="J94" s="375">
        <f t="shared" si="19"/>
        <v>1.0477104687255108</v>
      </c>
      <c r="L94" s="385">
        <v>-1.2999999999999998</v>
      </c>
      <c r="M94" s="401">
        <f t="shared" si="27"/>
        <v>1.5058305900650382E-5</v>
      </c>
      <c r="N94" s="386">
        <f t="shared" si="28"/>
        <v>3.1820133123846017E-2</v>
      </c>
      <c r="O94" s="401">
        <f t="shared" si="29"/>
        <v>0.64670488237668988</v>
      </c>
      <c r="P94" s="386">
        <f t="shared" si="30"/>
        <v>-3.7484802971809471E-2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3.6185868305363245E-2</v>
      </c>
      <c r="C95" s="386">
        <f t="shared" si="23"/>
        <v>0.66281082745707398</v>
      </c>
      <c r="D95" s="401">
        <f t="shared" si="24"/>
        <v>0.29872593090750044</v>
      </c>
      <c r="E95" s="386">
        <f t="shared" si="20"/>
        <v>0.62692042207135157</v>
      </c>
      <c r="F95" s="401">
        <f t="shared" si="21"/>
        <v>0.79794116066486087</v>
      </c>
      <c r="G95" s="403">
        <f t="shared" si="25"/>
        <v>0.28950316582236824</v>
      </c>
      <c r="H95" s="403">
        <f t="shared" si="26"/>
        <v>0.71049683417763176</v>
      </c>
      <c r="I95" s="403">
        <f t="shared" si="18"/>
        <v>-4.4351184195824553E-2</v>
      </c>
      <c r="J95" s="375">
        <f t="shared" si="19"/>
        <v>1.0443511841958246</v>
      </c>
      <c r="L95" s="385">
        <v>-1.2749999999999999</v>
      </c>
      <c r="M95" s="401">
        <f t="shared" si="27"/>
        <v>1.9390017877596311E-5</v>
      </c>
      <c r="N95" s="386">
        <f t="shared" si="28"/>
        <v>3.6185868305363245E-2</v>
      </c>
      <c r="O95" s="401">
        <f t="shared" si="29"/>
        <v>0.66281082745707398</v>
      </c>
      <c r="P95" s="386">
        <f t="shared" si="30"/>
        <v>-3.4845505516024736E-2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4.1029807190386958E-2</v>
      </c>
      <c r="C96" s="386">
        <f t="shared" si="23"/>
        <v>0.67782791369458795</v>
      </c>
      <c r="D96" s="401">
        <f t="shared" si="24"/>
        <v>0.27923740075876047</v>
      </c>
      <c r="E96" s="386">
        <f t="shared" si="20"/>
        <v>0.64350687767237646</v>
      </c>
      <c r="F96" s="401">
        <f t="shared" si="21"/>
        <v>0.81905231794678401</v>
      </c>
      <c r="G96" s="403">
        <f t="shared" si="25"/>
        <v>0.26270152255003848</v>
      </c>
      <c r="H96" s="403">
        <f t="shared" si="26"/>
        <v>0.73729847744996158</v>
      </c>
      <c r="I96" s="403">
        <f t="shared" si="18"/>
        <v>-4.0234885840074841E-2</v>
      </c>
      <c r="J96" s="375">
        <f t="shared" si="19"/>
        <v>1.040234885840075</v>
      </c>
      <c r="L96" s="385">
        <v>-1.25</v>
      </c>
      <c r="M96" s="401">
        <f t="shared" si="27"/>
        <v>2.488782169324244E-5</v>
      </c>
      <c r="N96" s="386">
        <f t="shared" si="28"/>
        <v>4.1029807190386958E-2</v>
      </c>
      <c r="O96" s="401">
        <f t="shared" si="29"/>
        <v>0.67782791369458795</v>
      </c>
      <c r="P96" s="386">
        <f t="shared" si="30"/>
        <v>-3.1611443119233446E-2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4.6386205187940066E-2</v>
      </c>
      <c r="C97" s="386">
        <f t="shared" si="23"/>
        <v>0.69167512825221311</v>
      </c>
      <c r="D97" s="401">
        <f t="shared" si="24"/>
        <v>0.26034641045901741</v>
      </c>
      <c r="E97" s="386">
        <f t="shared" si="20"/>
        <v>0.65880450993877682</v>
      </c>
      <c r="F97" s="401">
        <f t="shared" si="21"/>
        <v>0.83852306736940607</v>
      </c>
      <c r="G97" s="403">
        <f t="shared" si="25"/>
        <v>0.23681202592893649</v>
      </c>
      <c r="H97" s="403">
        <f t="shared" si="26"/>
        <v>0.76318797407106354</v>
      </c>
      <c r="I97" s="403">
        <f t="shared" si="18"/>
        <v>-3.5306963224906715E-2</v>
      </c>
      <c r="J97" s="375">
        <f t="shared" si="19"/>
        <v>1.0353069632249068</v>
      </c>
      <c r="L97" s="385">
        <v>-1.2249999999999999</v>
      </c>
      <c r="M97" s="401">
        <f t="shared" si="27"/>
        <v>3.1842238150947555E-5</v>
      </c>
      <c r="N97" s="386">
        <f t="shared" si="28"/>
        <v>4.6386205187940066E-2</v>
      </c>
      <c r="O97" s="401">
        <f t="shared" si="29"/>
        <v>0.69167512825221311</v>
      </c>
      <c r="P97" s="386">
        <f t="shared" si="30"/>
        <v>-2.7739709866042177E-2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5.228928500707769E-2</v>
      </c>
      <c r="C98" s="386">
        <f t="shared" si="23"/>
        <v>0.70427728416305224</v>
      </c>
      <c r="D98" s="401">
        <f t="shared" si="24"/>
        <v>0.24210168996556236</v>
      </c>
      <c r="E98" s="386">
        <f t="shared" si="20"/>
        <v>0.67272924238459375</v>
      </c>
      <c r="F98" s="401">
        <f t="shared" si="21"/>
        <v>0.85624639680418757</v>
      </c>
      <c r="G98" s="403">
        <f t="shared" si="25"/>
        <v>0.21190806205471871</v>
      </c>
      <c r="H98" s="403">
        <f t="shared" si="26"/>
        <v>0.78809193794528132</v>
      </c>
      <c r="I98" s="403">
        <f t="shared" si="18"/>
        <v>-2.9513651161718418E-2</v>
      </c>
      <c r="J98" s="375">
        <f t="shared" si="19"/>
        <v>1.0295136511617184</v>
      </c>
      <c r="L98" s="385">
        <v>-1.2</v>
      </c>
      <c r="M98" s="401">
        <f t="shared" si="27"/>
        <v>4.0609700995286602E-5</v>
      </c>
      <c r="N98" s="386">
        <f t="shared" si="28"/>
        <v>5.228928500707769E-2</v>
      </c>
      <c r="O98" s="401">
        <f t="shared" si="29"/>
        <v>0.70427728416305224</v>
      </c>
      <c r="P98" s="386">
        <f t="shared" si="30"/>
        <v>-2.318806392661122E-2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5.8772861433782075E-2</v>
      </c>
      <c r="C99" s="386">
        <f t="shared" si="23"/>
        <v>0.71556558061199937</v>
      </c>
      <c r="D99" s="401">
        <f t="shared" si="24"/>
        <v>0.22454494421663374</v>
      </c>
      <c r="E99" s="386">
        <f t="shared" si="20"/>
        <v>0.6852041812176356</v>
      </c>
      <c r="F99" s="401">
        <f t="shared" si="21"/>
        <v>0.87212443621909697</v>
      </c>
      <c r="G99" s="403">
        <f t="shared" si="25"/>
        <v>0.1880530726545924</v>
      </c>
      <c r="H99" s="403">
        <f t="shared" si="26"/>
        <v>0.81194692734540763</v>
      </c>
      <c r="I99" s="403">
        <f t="shared" si="18"/>
        <v>-2.2802585519953979E-2</v>
      </c>
      <c r="J99" s="375">
        <f t="shared" si="19"/>
        <v>1.0228025855199541</v>
      </c>
      <c r="L99" s="385">
        <v>-1.1749999999999998</v>
      </c>
      <c r="M99" s="401">
        <f t="shared" si="27"/>
        <v>5.1625828415891029E-5</v>
      </c>
      <c r="N99" s="386">
        <f t="shared" si="28"/>
        <v>5.8772861433782075E-2</v>
      </c>
      <c r="O99" s="401">
        <f t="shared" si="29"/>
        <v>0.71556558061199937</v>
      </c>
      <c r="P99" s="386">
        <f t="shared" si="30"/>
        <v>-1.791536424387033E-2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6.5869931498617029E-2</v>
      </c>
      <c r="C100" s="386">
        <f t="shared" si="23"/>
        <v>0.72547810871164864</v>
      </c>
      <c r="D100" s="401">
        <f t="shared" si="24"/>
        <v>0.20771082912725397</v>
      </c>
      <c r="E100" s="386">
        <f t="shared" si="20"/>
        <v>0.69616016760693389</v>
      </c>
      <c r="F100" s="401">
        <f t="shared" si="21"/>
        <v>0.88606916060185137</v>
      </c>
      <c r="G100" s="403">
        <f t="shared" si="25"/>
        <v>0.16530046746192514</v>
      </c>
      <c r="H100" s="403">
        <f t="shared" si="26"/>
        <v>0.83469953253807483</v>
      </c>
      <c r="I100" s="403">
        <f t="shared" si="18"/>
        <v>-1.5123395964934672E-2</v>
      </c>
      <c r="J100" s="375">
        <f t="shared" si="19"/>
        <v>1.0151233959649346</v>
      </c>
      <c r="L100" s="385">
        <v>-1.1499999999999999</v>
      </c>
      <c r="M100" s="401">
        <f t="shared" si="27"/>
        <v>6.5420956476491821E-5</v>
      </c>
      <c r="N100" s="386">
        <f t="shared" si="28"/>
        <v>6.5869931498617029E-2</v>
      </c>
      <c r="O100" s="401">
        <f t="shared" si="29"/>
        <v>0.72547810871164864</v>
      </c>
      <c r="P100" s="386">
        <f t="shared" si="30"/>
        <v>-1.1882036231329537E-2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7.3612233424516837E-2</v>
      </c>
      <c r="C101" s="386">
        <f t="shared" si="23"/>
        <v>0.73396030054618588</v>
      </c>
      <c r="D101" s="401">
        <f t="shared" si="24"/>
        <v>0.19162700980368208</v>
      </c>
      <c r="E101" s="386">
        <f t="shared" si="20"/>
        <v>0.70553626775296729</v>
      </c>
      <c r="F101" s="401">
        <f t="shared" si="21"/>
        <v>0.8980030137188334</v>
      </c>
      <c r="G101" s="403">
        <f t="shared" si="25"/>
        <v>0.14369364854678496</v>
      </c>
      <c r="H101" s="403">
        <f t="shared" si="26"/>
        <v>0.85630635145321499</v>
      </c>
      <c r="I101" s="403">
        <f t="shared" si="18"/>
        <v>-6.4283310423830101E-3</v>
      </c>
      <c r="J101" s="375">
        <f t="shared" si="19"/>
        <v>1.0064283310423829</v>
      </c>
      <c r="L101" s="385">
        <v>-1.125</v>
      </c>
      <c r="M101" s="401">
        <f t="shared" si="27"/>
        <v>8.2638226174713836E-5</v>
      </c>
      <c r="N101" s="386">
        <f t="shared" si="28"/>
        <v>7.3612233424516837E-2</v>
      </c>
      <c r="O101" s="401">
        <f t="shared" si="29"/>
        <v>0.73396030054618588</v>
      </c>
      <c r="P101" s="386">
        <f t="shared" si="30"/>
        <v>-5.0505628847961753E-3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8.2029778692437327E-2</v>
      </c>
      <c r="C102" s="386">
        <f t="shared" si="23"/>
        <v>0.74096531991427583</v>
      </c>
      <c r="D102" s="401">
        <f t="shared" si="24"/>
        <v>0.17631429711838276</v>
      </c>
      <c r="E102" s="386">
        <f t="shared" si="20"/>
        <v>0.71328019914026275</v>
      </c>
      <c r="F102" s="401">
        <f t="shared" si="21"/>
        <v>0.90785945064725793</v>
      </c>
      <c r="G102" s="403">
        <f t="shared" si="25"/>
        <v>0.12326614179851984</v>
      </c>
      <c r="H102" s="403">
        <f t="shared" si="26"/>
        <v>0.8767338582014802</v>
      </c>
      <c r="I102" s="403">
        <f t="shared" si="18"/>
        <v>3.3270900832863062E-3</v>
      </c>
      <c r="J102" s="375">
        <f t="shared" si="19"/>
        <v>0.99667290991671365</v>
      </c>
      <c r="L102" s="385">
        <v>-1.0999999999999999</v>
      </c>
      <c r="M102" s="401">
        <f t="shared" si="27"/>
        <v>1.0405453292661182E-4</v>
      </c>
      <c r="N102" s="386">
        <f t="shared" si="28"/>
        <v>8.2029778692437327E-2</v>
      </c>
      <c r="O102" s="401">
        <f t="shared" si="29"/>
        <v>0.74096531991427583</v>
      </c>
      <c r="P102" s="386">
        <f t="shared" si="30"/>
        <v>2.6140031647764739E-3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9.1150362494002546E-2</v>
      </c>
      <c r="C103" s="386">
        <f t="shared" si="23"/>
        <v>0.74645439374284428</v>
      </c>
      <c r="D103" s="401">
        <f t="shared" si="24"/>
        <v>0.16178685750161714</v>
      </c>
      <c r="E103" s="386">
        <f t="shared" si="20"/>
        <v>0.71934869193085582</v>
      </c>
      <c r="F103" s="401">
        <f t="shared" si="21"/>
        <v>0.91558339775495168</v>
      </c>
      <c r="G103" s="403">
        <f t="shared" si="25"/>
        <v>0.10404182907359648</v>
      </c>
      <c r="H103" s="403">
        <f t="shared" si="26"/>
        <v>0.89595817092640351</v>
      </c>
      <c r="I103" s="403">
        <f t="shared" si="18"/>
        <v>1.4183406039731226E-2</v>
      </c>
      <c r="J103" s="375">
        <f t="shared" si="19"/>
        <v>0.98581659396026877</v>
      </c>
      <c r="L103" s="385">
        <v>-1.075</v>
      </c>
      <c r="M103" s="401">
        <f t="shared" si="27"/>
        <v>1.3060466058562037E-4</v>
      </c>
      <c r="N103" s="386">
        <f t="shared" si="28"/>
        <v>9.1150362494002546E-2</v>
      </c>
      <c r="O103" s="401">
        <f t="shared" si="29"/>
        <v>0.74645439374284428</v>
      </c>
      <c r="P103" s="386">
        <f t="shared" si="30"/>
        <v>1.1143512002098968E-2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0.10099905872767878</v>
      </c>
      <c r="C104" s="386">
        <f t="shared" si="23"/>
        <v>0.75039708356352053</v>
      </c>
      <c r="D104" s="401">
        <f t="shared" si="24"/>
        <v>0.14805248966974233</v>
      </c>
      <c r="E104" s="386">
        <f t="shared" si="20"/>
        <v>0.72370778490359444</v>
      </c>
      <c r="F104" s="401">
        <f t="shared" si="21"/>
        <v>0.9211316293704106</v>
      </c>
      <c r="G104" s="403">
        <f t="shared" si="25"/>
        <v>8.6035273043352206E-2</v>
      </c>
      <c r="H104" s="403">
        <f t="shared" si="26"/>
        <v>0.91396472695664777</v>
      </c>
      <c r="I104" s="403">
        <f t="shared" si="18"/>
        <v>2.6176529680413604E-2</v>
      </c>
      <c r="J104" s="375">
        <f t="shared" si="19"/>
        <v>0.97382347031958638</v>
      </c>
      <c r="L104" s="385">
        <v>-1.0499999999999998</v>
      </c>
      <c r="M104" s="401">
        <f t="shared" si="27"/>
        <v>1.6340893028671255E-4</v>
      </c>
      <c r="N104" s="386">
        <f t="shared" si="28"/>
        <v>0.10099905872767878</v>
      </c>
      <c r="O104" s="401">
        <f t="shared" si="29"/>
        <v>0.75039708356352053</v>
      </c>
      <c r="P104" s="386">
        <f t="shared" si="30"/>
        <v>2.0566179368331508E-2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0.11159770651043038</v>
      </c>
      <c r="C105" s="386">
        <f t="shared" si="23"/>
        <v>0.75277149674528376</v>
      </c>
      <c r="D105" s="401">
        <f t="shared" si="24"/>
        <v>0.13511296104960313</v>
      </c>
      <c r="E105" s="386">
        <f t="shared" si="20"/>
        <v>0.72633305566162398</v>
      </c>
      <c r="F105" s="401">
        <f t="shared" si="21"/>
        <v>0.92447306078972913</v>
      </c>
      <c r="G105" s="403">
        <f t="shared" si="25"/>
        <v>6.9252125534069828E-2</v>
      </c>
      <c r="H105" s="403">
        <f t="shared" si="26"/>
        <v>0.93074787446593021</v>
      </c>
      <c r="I105" s="403">
        <f t="shared" si="18"/>
        <v>3.9337061411709159E-2</v>
      </c>
      <c r="J105" s="375">
        <f t="shared" si="19"/>
        <v>0.96066293858829088</v>
      </c>
      <c r="L105" s="385">
        <v>-1.0249999999999999</v>
      </c>
      <c r="M105" s="401">
        <f t="shared" si="27"/>
        <v>2.0380469594732942E-4</v>
      </c>
      <c r="N105" s="386">
        <f t="shared" si="28"/>
        <v>0.11159770651043038</v>
      </c>
      <c r="O105" s="401">
        <f t="shared" si="29"/>
        <v>0.75277149674528376</v>
      </c>
      <c r="P105" s="386">
        <f t="shared" si="30"/>
        <v>3.0906047161080349E-2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0.12296439589227126</v>
      </c>
      <c r="C106" s="386">
        <f t="shared" si="23"/>
        <v>0.75356443737066514</v>
      </c>
      <c r="D106" s="401">
        <f t="shared" si="24"/>
        <v>0.12296439589227126</v>
      </c>
      <c r="E106" s="386">
        <f t="shared" si="20"/>
        <v>0.72720978502962241</v>
      </c>
      <c r="F106" s="401">
        <f t="shared" si="21"/>
        <v>0.92558895752057446</v>
      </c>
      <c r="G106" s="403">
        <f t="shared" si="25"/>
        <v>5.368960916892089E-2</v>
      </c>
      <c r="H106" s="403">
        <f t="shared" si="26"/>
        <v>0.94631039083107915</v>
      </c>
      <c r="I106" s="403">
        <f t="shared" si="18"/>
        <v>5.3689609168920883E-2</v>
      </c>
      <c r="J106" s="375">
        <f t="shared" si="19"/>
        <v>0.94631039083107915</v>
      </c>
      <c r="L106" s="385">
        <v>-1</v>
      </c>
      <c r="M106" s="401">
        <f t="shared" si="27"/>
        <v>2.5338201148250583E-4</v>
      </c>
      <c r="N106" s="386">
        <f t="shared" si="28"/>
        <v>0.12296439589227126</v>
      </c>
      <c r="O106" s="401">
        <f t="shared" si="29"/>
        <v>0.75356443737066514</v>
      </c>
      <c r="P106" s="386">
        <f t="shared" si="30"/>
        <v>4.2182449158256641E-2</v>
      </c>
      <c r="Q106" s="403">
        <f>$B$14*P26</f>
        <v>-3.455632800909423E-5</v>
      </c>
      <c r="R106" s="403">
        <f>$B$14*P106</f>
        <v>5.3689609168920883E-2</v>
      </c>
      <c r="S106" s="371">
        <f>$B$14*P186</f>
        <v>5.368960916892089E-2</v>
      </c>
      <c r="T106" s="403">
        <f>1-(Q106+R106+S106)</f>
        <v>0.89265533799016739</v>
      </c>
      <c r="U106" s="610">
        <f>1-T106</f>
        <v>0.10734466200983261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0.13511296104960313</v>
      </c>
      <c r="C107" s="386">
        <f t="shared" si="23"/>
        <v>0.75277149674528376</v>
      </c>
      <c r="D107" s="401">
        <f t="shared" si="24"/>
        <v>0.11159770651043038</v>
      </c>
      <c r="E107" s="386">
        <f t="shared" si="20"/>
        <v>0.72633305566162398</v>
      </c>
      <c r="F107" s="401">
        <f t="shared" si="21"/>
        <v>0.92447306078972913</v>
      </c>
      <c r="G107" s="403">
        <f t="shared" si="25"/>
        <v>3.9337061411708958E-2</v>
      </c>
      <c r="H107" s="403">
        <f t="shared" si="26"/>
        <v>0.96066293858829099</v>
      </c>
      <c r="I107" s="403">
        <f t="shared" si="18"/>
        <v>6.925212553406998E-2</v>
      </c>
      <c r="J107" s="375">
        <f t="shared" si="19"/>
        <v>0.93074787446592999</v>
      </c>
      <c r="L107" s="385">
        <v>-0.97500000000000009</v>
      </c>
      <c r="M107" s="401">
        <f t="shared" si="27"/>
        <v>3.1402377792072445E-4</v>
      </c>
      <c r="N107" s="386">
        <f t="shared" si="28"/>
        <v>0.13511296104960313</v>
      </c>
      <c r="O107" s="401">
        <f t="shared" si="29"/>
        <v>0.75277149674528376</v>
      </c>
      <c r="P107" s="386">
        <f t="shared" si="30"/>
        <v>5.4409490209757494E-2</v>
      </c>
      <c r="Q107" s="403">
        <f t="shared" ref="Q107:Q170" si="33">$B$14*P27</f>
        <v>-4.2825931914981887E-5</v>
      </c>
      <c r="R107" s="403">
        <f t="shared" ref="R107:R170" si="34">$B$14*P107</f>
        <v>6.9252125534069828E-2</v>
      </c>
      <c r="S107" s="371">
        <f t="shared" ref="S107:S170" si="35">$B$14*P187</f>
        <v>3.9337061411708958E-2</v>
      </c>
      <c r="T107" s="403">
        <f t="shared" ref="T107:T170" si="36">1-(Q107+R107+S107)</f>
        <v>0.89145363898613617</v>
      </c>
      <c r="U107" s="610">
        <f t="shared" ref="U107:U170" si="37">1-T107</f>
        <v>0.10854636101386383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0.14805248966974255</v>
      </c>
      <c r="C108" s="386">
        <f t="shared" si="23"/>
        <v>0.75039708356352042</v>
      </c>
      <c r="D108" s="401">
        <f t="shared" si="24"/>
        <v>0.10099905872767867</v>
      </c>
      <c r="E108" s="386">
        <f t="shared" si="20"/>
        <v>0.72370778490359433</v>
      </c>
      <c r="F108" s="401">
        <f t="shared" si="21"/>
        <v>0.92113162937041049</v>
      </c>
      <c r="G108" s="403">
        <f t="shared" si="25"/>
        <v>2.6176529680413479E-2</v>
      </c>
      <c r="H108" s="403">
        <f t="shared" si="26"/>
        <v>0.97382347031958649</v>
      </c>
      <c r="I108" s="403">
        <f t="shared" si="18"/>
        <v>8.6035273043352414E-2</v>
      </c>
      <c r="J108" s="375">
        <f t="shared" si="19"/>
        <v>0.91396472695664754</v>
      </c>
      <c r="L108" s="385">
        <v>-0.94999999999999973</v>
      </c>
      <c r="M108" s="401">
        <f t="shared" si="27"/>
        <v>3.8795064975649662E-4</v>
      </c>
      <c r="N108" s="386">
        <f t="shared" si="28"/>
        <v>0.14805248966974255</v>
      </c>
      <c r="O108" s="401">
        <f t="shared" si="29"/>
        <v>0.75039708356352042</v>
      </c>
      <c r="P108" s="386">
        <f t="shared" si="30"/>
        <v>6.759554757699289E-2</v>
      </c>
      <c r="Q108" s="403">
        <f t="shared" si="33"/>
        <v>-5.2906888698785024E-5</v>
      </c>
      <c r="R108" s="403">
        <f t="shared" si="34"/>
        <v>8.6035273043352498E-2</v>
      </c>
      <c r="S108" s="371">
        <f t="shared" si="35"/>
        <v>2.6176529680413604E-2</v>
      </c>
      <c r="T108" s="403">
        <f t="shared" si="36"/>
        <v>0.88784110416493267</v>
      </c>
      <c r="U108" s="610">
        <f t="shared" si="37"/>
        <v>0.11215889583506733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0.16178685750161725</v>
      </c>
      <c r="C109" s="386">
        <f t="shared" si="23"/>
        <v>0.74645439374284428</v>
      </c>
      <c r="D109" s="401">
        <f t="shared" si="24"/>
        <v>9.1150362494002435E-2</v>
      </c>
      <c r="E109" s="386">
        <f t="shared" si="20"/>
        <v>0.71934869193085582</v>
      </c>
      <c r="F109" s="401">
        <f t="shared" si="21"/>
        <v>0.91558339775495168</v>
      </c>
      <c r="G109" s="403">
        <f t="shared" si="25"/>
        <v>1.4183406039731086E-2</v>
      </c>
      <c r="H109" s="403">
        <f t="shared" si="26"/>
        <v>0.98581659396026888</v>
      </c>
      <c r="I109" s="403">
        <f t="shared" si="18"/>
        <v>0.10404182907359662</v>
      </c>
      <c r="J109" s="375">
        <f t="shared" si="19"/>
        <v>0.8959581709264034</v>
      </c>
      <c r="L109" s="385">
        <v>-0.92499999999999982</v>
      </c>
      <c r="M109" s="401">
        <f t="shared" si="27"/>
        <v>4.7777093713863295E-4</v>
      </c>
      <c r="N109" s="386">
        <f t="shared" si="28"/>
        <v>0.16178685750161725</v>
      </c>
      <c r="O109" s="401">
        <f t="shared" si="29"/>
        <v>0.74645439374284428</v>
      </c>
      <c r="P109" s="386">
        <f t="shared" si="30"/>
        <v>8.1742803368543004E-2</v>
      </c>
      <c r="Q109" s="403">
        <f t="shared" si="33"/>
        <v>-6.5154700066836336E-5</v>
      </c>
      <c r="R109" s="403">
        <f t="shared" si="34"/>
        <v>0.10404182907359677</v>
      </c>
      <c r="S109" s="371">
        <f t="shared" si="35"/>
        <v>1.4183406039731086E-2</v>
      </c>
      <c r="T109" s="403">
        <f t="shared" si="36"/>
        <v>0.88183991958673902</v>
      </c>
      <c r="U109" s="610">
        <f t="shared" si="37"/>
        <v>0.11816008041326098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0.17631429711838276</v>
      </c>
      <c r="C110" s="386">
        <f t="shared" si="23"/>
        <v>0.74096531991427594</v>
      </c>
      <c r="D110" s="401">
        <f t="shared" si="24"/>
        <v>8.2029778692437216E-2</v>
      </c>
      <c r="E110" s="386">
        <f t="shared" si="20"/>
        <v>0.71328019914026286</v>
      </c>
      <c r="F110" s="401">
        <f t="shared" si="21"/>
        <v>0.90785945064725815</v>
      </c>
      <c r="G110" s="403">
        <f t="shared" si="25"/>
        <v>3.3270900832862984E-3</v>
      </c>
      <c r="H110" s="403">
        <f t="shared" si="26"/>
        <v>0.99667290991671376</v>
      </c>
      <c r="I110" s="403">
        <f t="shared" si="18"/>
        <v>0.12326614179852013</v>
      </c>
      <c r="J110" s="375">
        <f t="shared" si="19"/>
        <v>0.87673385820147987</v>
      </c>
      <c r="L110" s="385">
        <v>-0.89999999999999991</v>
      </c>
      <c r="M110" s="401">
        <f t="shared" si="27"/>
        <v>5.865356819728107E-4</v>
      </c>
      <c r="N110" s="386">
        <f t="shared" si="28"/>
        <v>0.17631429711838276</v>
      </c>
      <c r="O110" s="401">
        <f t="shared" si="29"/>
        <v>0.74096531991427594</v>
      </c>
      <c r="P110" s="386">
        <f t="shared" si="30"/>
        <v>9.6846817099954657E-2</v>
      </c>
      <c r="Q110" s="403">
        <f t="shared" si="33"/>
        <v>-7.99851596254996E-5</v>
      </c>
      <c r="R110" s="403">
        <f t="shared" si="34"/>
        <v>0.12326614179852013</v>
      </c>
      <c r="S110" s="371">
        <f t="shared" si="35"/>
        <v>3.3270900832861926E-3</v>
      </c>
      <c r="T110" s="403">
        <f t="shared" si="36"/>
        <v>0.87348675327781922</v>
      </c>
      <c r="U110" s="610">
        <f t="shared" si="37"/>
        <v>0.12651324672218078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0.19162700980368208</v>
      </c>
      <c r="C111" s="386">
        <f t="shared" si="23"/>
        <v>0.73396030054618588</v>
      </c>
      <c r="D111" s="401">
        <f t="shared" si="24"/>
        <v>7.3612233424516837E-2</v>
      </c>
      <c r="E111" s="386">
        <f t="shared" si="20"/>
        <v>0.70553626775296729</v>
      </c>
      <c r="F111" s="401">
        <f t="shared" si="21"/>
        <v>0.8980030137188334</v>
      </c>
      <c r="G111" s="403">
        <f t="shared" si="25"/>
        <v>-6.4283310423830066E-3</v>
      </c>
      <c r="H111" s="403">
        <f t="shared" si="26"/>
        <v>1.0064283310423829</v>
      </c>
      <c r="I111" s="403">
        <f t="shared" si="18"/>
        <v>0.14369364854678496</v>
      </c>
      <c r="J111" s="375">
        <f t="shared" si="19"/>
        <v>0.85630635145321499</v>
      </c>
      <c r="L111" s="385">
        <v>-0.875</v>
      </c>
      <c r="M111" s="401">
        <f t="shared" si="27"/>
        <v>7.1779900993146351E-4</v>
      </c>
      <c r="N111" s="386">
        <f t="shared" si="28"/>
        <v>0.19162700980368208</v>
      </c>
      <c r="O111" s="401">
        <f t="shared" si="29"/>
        <v>0.73396030054618588</v>
      </c>
      <c r="P111" s="386">
        <f t="shared" si="30"/>
        <v>0.11289614728091311</v>
      </c>
      <c r="Q111" s="403">
        <f t="shared" si="33"/>
        <v>-9.7882552045273205E-5</v>
      </c>
      <c r="R111" s="403">
        <f t="shared" si="34"/>
        <v>0.14369364854678496</v>
      </c>
      <c r="S111" s="371">
        <f t="shared" si="35"/>
        <v>-6.4283310423830066E-3</v>
      </c>
      <c r="T111" s="403">
        <f t="shared" si="36"/>
        <v>0.86283256504764327</v>
      </c>
      <c r="U111" s="610">
        <f t="shared" si="37"/>
        <v>0.13716743495235673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0.20771082912725397</v>
      </c>
      <c r="C112" s="386">
        <f t="shared" si="23"/>
        <v>0.72547810871164864</v>
      </c>
      <c r="D112" s="401">
        <f t="shared" si="24"/>
        <v>6.5869931498617029E-2</v>
      </c>
      <c r="E112" s="386">
        <f t="shared" si="20"/>
        <v>0.69616016760693389</v>
      </c>
      <c r="F112" s="401">
        <f t="shared" si="21"/>
        <v>0.88606916060185137</v>
      </c>
      <c r="G112" s="403">
        <f t="shared" si="25"/>
        <v>-1.5123395964934802E-2</v>
      </c>
      <c r="H112" s="403">
        <f t="shared" si="26"/>
        <v>1.0151233959649348</v>
      </c>
      <c r="I112" s="403">
        <f t="shared" si="18"/>
        <v>0.16530046746192525</v>
      </c>
      <c r="J112" s="375">
        <f t="shared" si="19"/>
        <v>0.83469953253807472</v>
      </c>
      <c r="L112" s="385">
        <v>-0.85000000000000009</v>
      </c>
      <c r="M112" s="401">
        <f t="shared" si="27"/>
        <v>8.756837651032745E-4</v>
      </c>
      <c r="N112" s="386">
        <f t="shared" si="28"/>
        <v>0.20771082912725397</v>
      </c>
      <c r="O112" s="401">
        <f t="shared" si="29"/>
        <v>0.72547810871164864</v>
      </c>
      <c r="P112" s="386">
        <f t="shared" si="30"/>
        <v>0.12987203059367808</v>
      </c>
      <c r="Q112" s="403">
        <f t="shared" si="33"/>
        <v>-1.1940856222372563E-4</v>
      </c>
      <c r="R112" s="403">
        <f t="shared" si="34"/>
        <v>0.16530046746192509</v>
      </c>
      <c r="S112" s="371">
        <f t="shared" si="35"/>
        <v>-1.5123395964934802E-2</v>
      </c>
      <c r="T112" s="403">
        <f t="shared" si="36"/>
        <v>0.84994233706523348</v>
      </c>
      <c r="U112" s="610">
        <f t="shared" si="37"/>
        <v>0.15005766293476652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0.22454494421663401</v>
      </c>
      <c r="C113" s="386">
        <f t="shared" si="23"/>
        <v>0.71556558061199915</v>
      </c>
      <c r="D113" s="401">
        <f t="shared" si="24"/>
        <v>5.8772861433781964E-2</v>
      </c>
      <c r="E113" s="386">
        <f t="shared" si="20"/>
        <v>0.68520418121763538</v>
      </c>
      <c r="F113" s="401">
        <f t="shared" si="21"/>
        <v>0.87212443621909663</v>
      </c>
      <c r="G113" s="403">
        <f t="shared" si="25"/>
        <v>-2.2802585519954108E-2</v>
      </c>
      <c r="H113" s="403">
        <f t="shared" si="26"/>
        <v>1.0228025855199541</v>
      </c>
      <c r="I113" s="403">
        <f t="shared" si="18"/>
        <v>0.18805307265459262</v>
      </c>
      <c r="J113" s="375">
        <f t="shared" si="19"/>
        <v>0.81194692734540741</v>
      </c>
      <c r="L113" s="385">
        <v>-0.82499999999999973</v>
      </c>
      <c r="M113" s="401">
        <f t="shared" si="27"/>
        <v>1.064952318265644E-3</v>
      </c>
      <c r="N113" s="386">
        <f t="shared" si="28"/>
        <v>0.22454494421663401</v>
      </c>
      <c r="O113" s="401">
        <f t="shared" si="29"/>
        <v>0.71556558061199915</v>
      </c>
      <c r="P113" s="386">
        <f t="shared" si="30"/>
        <v>0.14774812666913922</v>
      </c>
      <c r="Q113" s="403">
        <f t="shared" si="33"/>
        <v>-1.452118764043759E-4</v>
      </c>
      <c r="R113" s="403">
        <f t="shared" si="34"/>
        <v>0.18805307265459276</v>
      </c>
      <c r="S113" s="371">
        <f t="shared" si="35"/>
        <v>-2.2802585519953983E-2</v>
      </c>
      <c r="T113" s="403">
        <f t="shared" si="36"/>
        <v>0.83489472474176563</v>
      </c>
      <c r="U113" s="610">
        <f t="shared" si="37"/>
        <v>0.16510527525823437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0.24210168996556247</v>
      </c>
      <c r="C114" s="386">
        <f t="shared" si="23"/>
        <v>0.70427728416305213</v>
      </c>
      <c r="D114" s="401">
        <f t="shared" si="24"/>
        <v>5.2289285007077635E-2</v>
      </c>
      <c r="E114" s="386">
        <f t="shared" si="20"/>
        <v>0.67272924238459364</v>
      </c>
      <c r="F114" s="401">
        <f t="shared" si="21"/>
        <v>0.85624639680418735</v>
      </c>
      <c r="G114" s="403">
        <f t="shared" si="25"/>
        <v>-2.9513651161718488E-2</v>
      </c>
      <c r="H114" s="403">
        <f t="shared" si="26"/>
        <v>1.0295136511617184</v>
      </c>
      <c r="I114" s="403">
        <f t="shared" si="18"/>
        <v>0.21190806205471899</v>
      </c>
      <c r="J114" s="375">
        <f t="shared" si="19"/>
        <v>0.78809193794528098</v>
      </c>
      <c r="L114" s="385">
        <v>-0.79999999999999982</v>
      </c>
      <c r="M114" s="401">
        <f t="shared" si="27"/>
        <v>1.2910823026092699E-3</v>
      </c>
      <c r="N114" s="386">
        <f t="shared" si="28"/>
        <v>0.24210168996556247</v>
      </c>
      <c r="O114" s="401">
        <f t="shared" si="29"/>
        <v>0.70427728416305213</v>
      </c>
      <c r="P114" s="386">
        <f t="shared" si="30"/>
        <v>0.16649033569464405</v>
      </c>
      <c r="Q114" s="403">
        <f t="shared" si="33"/>
        <v>-1.7603843762434374E-4</v>
      </c>
      <c r="R114" s="403">
        <f t="shared" si="34"/>
        <v>0.21190806205471899</v>
      </c>
      <c r="S114" s="371">
        <f t="shared" si="35"/>
        <v>-2.9513651161718488E-2</v>
      </c>
      <c r="T114" s="403">
        <f t="shared" si="36"/>
        <v>0.81778162754462391</v>
      </c>
      <c r="U114" s="610">
        <f t="shared" si="37"/>
        <v>0.18221837245537609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0.26034641045901757</v>
      </c>
      <c r="C115" s="386">
        <f t="shared" si="23"/>
        <v>0.69167512825221289</v>
      </c>
      <c r="D115" s="401">
        <f t="shared" si="24"/>
        <v>4.6386205187940011E-2</v>
      </c>
      <c r="E115" s="386">
        <f t="shared" si="20"/>
        <v>0.65880450993877648</v>
      </c>
      <c r="F115" s="401">
        <f t="shared" si="21"/>
        <v>0.83852306736940563</v>
      </c>
      <c r="G115" s="403">
        <f t="shared" si="25"/>
        <v>-3.5306963224906722E-2</v>
      </c>
      <c r="H115" s="403">
        <f t="shared" si="26"/>
        <v>1.0353069632249068</v>
      </c>
      <c r="I115" s="403">
        <f t="shared" si="18"/>
        <v>0.23681202592893699</v>
      </c>
      <c r="J115" s="375">
        <f t="shared" si="19"/>
        <v>0.76318797407106298</v>
      </c>
      <c r="L115" s="385">
        <v>-0.77499999999999991</v>
      </c>
      <c r="M115" s="401">
        <f t="shared" si="27"/>
        <v>1.560346871768703E-3</v>
      </c>
      <c r="N115" s="386">
        <f t="shared" si="28"/>
        <v>0.26034641045901757</v>
      </c>
      <c r="O115" s="401">
        <f t="shared" si="29"/>
        <v>0.69167512825221289</v>
      </c>
      <c r="P115" s="386">
        <f t="shared" si="30"/>
        <v>0.18605669511175388</v>
      </c>
      <c r="Q115" s="403">
        <f t="shared" si="33"/>
        <v>-2.1274229507676961E-4</v>
      </c>
      <c r="R115" s="403">
        <f t="shared" si="34"/>
        <v>0.23681202592893699</v>
      </c>
      <c r="S115" s="371">
        <f t="shared" si="35"/>
        <v>-3.5306963224906847E-2</v>
      </c>
      <c r="T115" s="403">
        <f t="shared" si="36"/>
        <v>0.7987076795910466</v>
      </c>
      <c r="U115" s="610">
        <f t="shared" si="37"/>
        <v>0.2012923204089534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0.27923740075876047</v>
      </c>
      <c r="C116" s="386">
        <f t="shared" si="23"/>
        <v>0.67782791369458795</v>
      </c>
      <c r="D116" s="401">
        <f t="shared" si="24"/>
        <v>4.1029807190386958E-2</v>
      </c>
      <c r="E116" s="386">
        <f t="shared" si="20"/>
        <v>0.64350687767237646</v>
      </c>
      <c r="F116" s="401">
        <f t="shared" si="21"/>
        <v>0.81905231794678401</v>
      </c>
      <c r="G116" s="403">
        <f t="shared" si="25"/>
        <v>-4.0234885840074841E-2</v>
      </c>
      <c r="H116" s="403">
        <f t="shared" si="26"/>
        <v>1.040234885840075</v>
      </c>
      <c r="I116" s="403">
        <f t="shared" si="18"/>
        <v>0.26270152255003848</v>
      </c>
      <c r="J116" s="375">
        <f t="shared" si="19"/>
        <v>0.73729847744996158</v>
      </c>
      <c r="L116" s="385">
        <v>-0.75</v>
      </c>
      <c r="M116" s="401">
        <f t="shared" si="27"/>
        <v>1.879898894452392E-3</v>
      </c>
      <c r="N116" s="386">
        <f t="shared" si="28"/>
        <v>0.27923740075876047</v>
      </c>
      <c r="O116" s="401">
        <f t="shared" si="29"/>
        <v>0.67782791369458795</v>
      </c>
      <c r="P116" s="386">
        <f t="shared" si="30"/>
        <v>0.20639736050040491</v>
      </c>
      <c r="Q116" s="403">
        <f t="shared" si="33"/>
        <v>-2.5629696098271109E-4</v>
      </c>
      <c r="R116" s="403">
        <f t="shared" si="34"/>
        <v>0.26270152255003848</v>
      </c>
      <c r="S116" s="371">
        <f t="shared" si="35"/>
        <v>-4.0234885840074841E-2</v>
      </c>
      <c r="T116" s="403">
        <f t="shared" si="36"/>
        <v>0.77778966025101903</v>
      </c>
      <c r="U116" s="610">
        <f t="shared" si="37"/>
        <v>0.22221033974898097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0.29872593090750044</v>
      </c>
      <c r="C117" s="386">
        <f t="shared" si="23"/>
        <v>0.66281082745707398</v>
      </c>
      <c r="D117" s="401">
        <f t="shared" si="24"/>
        <v>3.6185868305363245E-2</v>
      </c>
      <c r="E117" s="386">
        <f t="shared" si="20"/>
        <v>0.62692042207135157</v>
      </c>
      <c r="F117" s="401">
        <f t="shared" si="21"/>
        <v>0.79794116066486087</v>
      </c>
      <c r="G117" s="403">
        <f t="shared" si="25"/>
        <v>-4.4351184195824594E-2</v>
      </c>
      <c r="H117" s="403">
        <f t="shared" si="26"/>
        <v>1.0443511841958246</v>
      </c>
      <c r="I117" s="403">
        <f t="shared" si="18"/>
        <v>0.28950316582236851</v>
      </c>
      <c r="J117" s="375">
        <f t="shared" si="19"/>
        <v>0.71049683417763143</v>
      </c>
      <c r="L117" s="385">
        <v>-0.72500000000000009</v>
      </c>
      <c r="M117" s="401">
        <f t="shared" si="27"/>
        <v>2.2578582987852758E-3</v>
      </c>
      <c r="N117" s="386">
        <f t="shared" si="28"/>
        <v>0.29872593090750044</v>
      </c>
      <c r="O117" s="401">
        <f t="shared" si="29"/>
        <v>0.66281082745707398</v>
      </c>
      <c r="P117" s="386">
        <f t="shared" si="30"/>
        <v>0.22745467442377065</v>
      </c>
      <c r="Q117" s="403">
        <f t="shared" si="33"/>
        <v>-3.0780715943228373E-4</v>
      </c>
      <c r="R117" s="403">
        <f t="shared" si="34"/>
        <v>0.28950316582236824</v>
      </c>
      <c r="S117" s="371">
        <f t="shared" si="35"/>
        <v>-4.4351184195824594E-2</v>
      </c>
      <c r="T117" s="403">
        <f t="shared" si="36"/>
        <v>0.75515582553288862</v>
      </c>
      <c r="U117" s="610">
        <f t="shared" si="37"/>
        <v>0.24484417446711138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0.31875635460534507</v>
      </c>
      <c r="C118" s="386">
        <f t="shared" si="23"/>
        <v>0.64670488237668955</v>
      </c>
      <c r="D118" s="401">
        <f t="shared" si="24"/>
        <v>3.1820133123845962E-2</v>
      </c>
      <c r="E118" s="386">
        <f t="shared" si="20"/>
        <v>0.60913579017726449</v>
      </c>
      <c r="F118" s="401">
        <f t="shared" si="21"/>
        <v>0.77530497062230708</v>
      </c>
      <c r="G118" s="403">
        <f t="shared" si="25"/>
        <v>-4.7710468725510873E-2</v>
      </c>
      <c r="H118" s="403">
        <f t="shared" si="26"/>
        <v>1.0477104687255108</v>
      </c>
      <c r="I118" s="403">
        <f t="shared" si="18"/>
        <v>0.31713382781984351</v>
      </c>
      <c r="J118" s="375">
        <f t="shared" si="19"/>
        <v>0.68286617218015655</v>
      </c>
      <c r="L118" s="385">
        <v>-0.69999999999999973</v>
      </c>
      <c r="M118" s="401">
        <f t="shared" si="27"/>
        <v>2.703401559524643E-3</v>
      </c>
      <c r="N118" s="386">
        <f t="shared" si="28"/>
        <v>0.31875635460534507</v>
      </c>
      <c r="O118" s="401">
        <f t="shared" si="29"/>
        <v>0.64670488237668955</v>
      </c>
      <c r="P118" s="386">
        <f t="shared" si="30"/>
        <v>0.24916332555681275</v>
      </c>
      <c r="Q118" s="403">
        <f t="shared" si="33"/>
        <v>-3.6852081957668349E-4</v>
      </c>
      <c r="R118" s="403">
        <f t="shared" si="34"/>
        <v>0.31713382781984373</v>
      </c>
      <c r="S118" s="371">
        <f t="shared" si="35"/>
        <v>-4.7710468725510838E-2</v>
      </c>
      <c r="T118" s="403">
        <f t="shared" si="36"/>
        <v>0.73094516172524382</v>
      </c>
      <c r="U118" s="610">
        <f t="shared" si="37"/>
        <v>0.26905483827475618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0.33926630352490994</v>
      </c>
      <c r="C119" s="386">
        <f t="shared" si="23"/>
        <v>0.62959630536091926</v>
      </c>
      <c r="D119" s="401">
        <f t="shared" si="24"/>
        <v>2.7898651701334432E-2</v>
      </c>
      <c r="E119" s="386">
        <f t="shared" si="20"/>
        <v>0.59024953072511421</v>
      </c>
      <c r="F119" s="401">
        <f t="shared" si="21"/>
        <v>0.75126663456352205</v>
      </c>
      <c r="G119" s="403">
        <f t="shared" si="25"/>
        <v>-5.036767970646356E-2</v>
      </c>
      <c r="H119" s="403">
        <f t="shared" si="26"/>
        <v>1.0503676797064636</v>
      </c>
      <c r="I119" s="403">
        <f t="shared" si="18"/>
        <v>0.34550095722858082</v>
      </c>
      <c r="J119" s="375">
        <f t="shared" si="19"/>
        <v>0.65449904277141924</v>
      </c>
      <c r="L119" s="385">
        <v>-0.67499999999999982</v>
      </c>
      <c r="M119" s="401">
        <f t="shared" si="27"/>
        <v>3.2268520853782068E-3</v>
      </c>
      <c r="N119" s="386">
        <f t="shared" si="28"/>
        <v>0.33926630352490994</v>
      </c>
      <c r="O119" s="401">
        <f t="shared" si="29"/>
        <v>0.62959630536091926</v>
      </c>
      <c r="P119" s="386">
        <f t="shared" si="30"/>
        <v>0.27145059887789347</v>
      </c>
      <c r="Q119" s="403">
        <f t="shared" si="33"/>
        <v>-4.3984113082443771E-4</v>
      </c>
      <c r="R119" s="403">
        <f t="shared" si="34"/>
        <v>0.34550095722858082</v>
      </c>
      <c r="S119" s="371">
        <f t="shared" si="35"/>
        <v>-5.036767970646356E-2</v>
      </c>
      <c r="T119" s="403">
        <f t="shared" si="36"/>
        <v>0.70530656360870725</v>
      </c>
      <c r="U119" s="610">
        <f t="shared" si="37"/>
        <v>0.29469343639129275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0.36018696670057082</v>
      </c>
      <c r="C120" s="386">
        <f t="shared" si="23"/>
        <v>0.61157587790433909</v>
      </c>
      <c r="D120" s="401">
        <f t="shared" si="24"/>
        <v>2.4388079123073558E-2</v>
      </c>
      <c r="E120" s="386">
        <f t="shared" si="20"/>
        <v>0.57036337261702696</v>
      </c>
      <c r="F120" s="401">
        <f t="shared" si="21"/>
        <v>0.72595563252357553</v>
      </c>
      <c r="G120" s="403">
        <f t="shared" si="25"/>
        <v>-5.2377614721441007E-2</v>
      </c>
      <c r="H120" s="403">
        <f t="shared" si="26"/>
        <v>1.052377614721441</v>
      </c>
      <c r="I120" s="403">
        <f t="shared" si="18"/>
        <v>0.37450301265597491</v>
      </c>
      <c r="J120" s="375">
        <f t="shared" si="19"/>
        <v>0.62549698734402503</v>
      </c>
      <c r="L120" s="385">
        <v>-0.64999999999999991</v>
      </c>
      <c r="M120" s="401">
        <f t="shared" si="27"/>
        <v>3.8397700155972103E-3</v>
      </c>
      <c r="N120" s="386">
        <f t="shared" si="28"/>
        <v>0.36018696670057082</v>
      </c>
      <c r="O120" s="401">
        <f t="shared" si="29"/>
        <v>0.61157587790433909</v>
      </c>
      <c r="P120" s="386">
        <f t="shared" si="30"/>
        <v>0.29423671610780178</v>
      </c>
      <c r="Q120" s="403">
        <f t="shared" si="33"/>
        <v>-5.2333844076736232E-4</v>
      </c>
      <c r="R120" s="403">
        <f t="shared" si="34"/>
        <v>0.37450301265597491</v>
      </c>
      <c r="S120" s="371">
        <f t="shared" si="35"/>
        <v>-5.2377614721441021E-2</v>
      </c>
      <c r="T120" s="403">
        <f t="shared" si="36"/>
        <v>0.67839794050623348</v>
      </c>
      <c r="U120" s="610">
        <f t="shared" si="37"/>
        <v>0.32160205949376652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0.38144345289423665</v>
      </c>
      <c r="C121" s="386">
        <f t="shared" si="23"/>
        <v>0.59273823366167788</v>
      </c>
      <c r="D121" s="401">
        <f t="shared" si="24"/>
        <v>2.1255935786842484E-2</v>
      </c>
      <c r="E121" s="386">
        <f t="shared" si="20"/>
        <v>0.54958345576996059</v>
      </c>
      <c r="F121" s="401">
        <f t="shared" si="21"/>
        <v>0.69950705885503384</v>
      </c>
      <c r="G121" s="403">
        <f t="shared" si="25"/>
        <v>-5.3794500467199295E-2</v>
      </c>
      <c r="H121" s="403">
        <f t="shared" si="26"/>
        <v>1.0537945004671994</v>
      </c>
      <c r="I121" s="403">
        <f t="shared" si="18"/>
        <v>0.40403000772800707</v>
      </c>
      <c r="J121" s="375">
        <f t="shared" si="19"/>
        <v>0.59596999227199299</v>
      </c>
      <c r="L121" s="385">
        <v>-0.625</v>
      </c>
      <c r="M121" s="401">
        <f t="shared" si="27"/>
        <v>4.5550396797640058E-3</v>
      </c>
      <c r="N121" s="386">
        <f t="shared" si="28"/>
        <v>0.38144345289423665</v>
      </c>
      <c r="O121" s="401">
        <f t="shared" si="29"/>
        <v>0.59273823366167788</v>
      </c>
      <c r="P121" s="386">
        <f t="shared" si="30"/>
        <v>0.31743526397771404</v>
      </c>
      <c r="Q121" s="403">
        <f t="shared" si="33"/>
        <v>-6.207617380026315E-4</v>
      </c>
      <c r="R121" s="403">
        <f t="shared" si="34"/>
        <v>0.40403000772800707</v>
      </c>
      <c r="S121" s="371">
        <f t="shared" si="35"/>
        <v>-5.3794500467199295E-2</v>
      </c>
      <c r="T121" s="403">
        <f t="shared" si="36"/>
        <v>0.65038525447719486</v>
      </c>
      <c r="U121" s="610">
        <f t="shared" si="37"/>
        <v>0.34961474552280514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0.40295523234678743</v>
      </c>
      <c r="C122" s="386">
        <f t="shared" si="23"/>
        <v>0.57318111875189204</v>
      </c>
      <c r="D122" s="401">
        <f t="shared" si="24"/>
        <v>1.8470828509697834E-2</v>
      </c>
      <c r="E122" s="386">
        <f t="shared" ref="E122:E153" si="38">C122+$B$13*B122+$B$13*D122</f>
        <v>0.52801952038540945</v>
      </c>
      <c r="F122" s="401">
        <f t="shared" si="21"/>
        <v>0.67206059033451648</v>
      </c>
      <c r="G122" s="403">
        <f t="shared" si="25"/>
        <v>-5.4671609520582802E-2</v>
      </c>
      <c r="H122" s="403">
        <f t="shared" si="26"/>
        <v>1.0546716095205828</v>
      </c>
      <c r="I122" s="403">
        <f t="shared" si="18"/>
        <v>0.43396416290348966</v>
      </c>
      <c r="J122" s="375">
        <f t="shared" si="19"/>
        <v>0.5660358370965104</v>
      </c>
      <c r="L122" s="385">
        <v>-0.59999999999999964</v>
      </c>
      <c r="M122" s="401">
        <f t="shared" si="27"/>
        <v>5.386952718302751E-3</v>
      </c>
      <c r="N122" s="386">
        <f t="shared" si="28"/>
        <v>0.40295523234678743</v>
      </c>
      <c r="O122" s="401">
        <f t="shared" si="29"/>
        <v>0.57318111875189204</v>
      </c>
      <c r="P122" s="386">
        <f t="shared" si="30"/>
        <v>0.34095370634171818</v>
      </c>
      <c r="Q122" s="403">
        <f t="shared" si="33"/>
        <v>-7.3404942254390239E-4</v>
      </c>
      <c r="R122" s="403">
        <f t="shared" si="34"/>
        <v>0.43396416290348999</v>
      </c>
      <c r="S122" s="371">
        <f t="shared" si="35"/>
        <v>-5.4671609520582802E-2</v>
      </c>
      <c r="T122" s="403">
        <f t="shared" si="36"/>
        <v>0.62144149603963672</v>
      </c>
      <c r="U122" s="610">
        <f t="shared" si="37"/>
        <v>0.37855850396036328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0.42463665291204189</v>
      </c>
      <c r="C123" s="386">
        <f t="shared" si="23"/>
        <v>0.55300462139612472</v>
      </c>
      <c r="D123" s="401">
        <f t="shared" si="24"/>
        <v>1.6002633273573874E-2</v>
      </c>
      <c r="E123" s="386">
        <f t="shared" si="38"/>
        <v>0.50578406169280543</v>
      </c>
      <c r="F123" s="401">
        <f t="shared" si="21"/>
        <v>0.64375941032434814</v>
      </c>
      <c r="G123" s="403">
        <f t="shared" si="25"/>
        <v>-5.5060921900316757E-2</v>
      </c>
      <c r="H123" s="403">
        <f t="shared" si="26"/>
        <v>1.0550609219003169</v>
      </c>
      <c r="I123" s="403">
        <f t="shared" si="18"/>
        <v>0.46418065704395201</v>
      </c>
      <c r="J123" s="375">
        <f t="shared" si="19"/>
        <v>0.53581934295604805</v>
      </c>
      <c r="L123" s="385">
        <v>-0.57499999999999973</v>
      </c>
      <c r="M123" s="401">
        <f t="shared" si="27"/>
        <v>6.3512846108600973E-3</v>
      </c>
      <c r="N123" s="386">
        <f t="shared" si="28"/>
        <v>0.42463665291204189</v>
      </c>
      <c r="O123" s="401">
        <f t="shared" si="29"/>
        <v>0.55300462139612472</v>
      </c>
      <c r="P123" s="386">
        <f t="shared" si="30"/>
        <v>0.36469397466459946</v>
      </c>
      <c r="Q123" s="403">
        <f t="shared" si="33"/>
        <v>-8.6533902699231107E-4</v>
      </c>
      <c r="R123" s="403">
        <f t="shared" si="34"/>
        <v>0.46418065704395228</v>
      </c>
      <c r="S123" s="371">
        <f t="shared" si="35"/>
        <v>-5.506092190031673E-2</v>
      </c>
      <c r="T123" s="403">
        <f t="shared" si="36"/>
        <v>0.59174560388335684</v>
      </c>
      <c r="U123" s="610">
        <f t="shared" si="37"/>
        <v>0.40825439611664316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0.44639752427752927</v>
      </c>
      <c r="C124" s="386">
        <f t="shared" si="23"/>
        <v>0.53231037837754958</v>
      </c>
      <c r="D124" s="401">
        <f t="shared" si="24"/>
        <v>1.3822641042556316E-2</v>
      </c>
      <c r="E124" s="386">
        <f t="shared" si="38"/>
        <v>0.4829914581757449</v>
      </c>
      <c r="F124" s="401">
        <f t="shared" si="21"/>
        <v>0.6147490991832838</v>
      </c>
      <c r="G124" s="403">
        <f t="shared" si="25"/>
        <v>-5.501283059976278E-2</v>
      </c>
      <c r="H124" s="403">
        <f t="shared" si="26"/>
        <v>1.0550128305997628</v>
      </c>
      <c r="I124" s="403">
        <f t="shared" si="18"/>
        <v>0.49454847004415653</v>
      </c>
      <c r="J124" s="375">
        <f t="shared" si="19"/>
        <v>0.50545152995584353</v>
      </c>
      <c r="L124" s="385">
        <v>-0.54999999999999982</v>
      </c>
      <c r="M124" s="401">
        <f t="shared" si="27"/>
        <v>7.4653621234865297E-3</v>
      </c>
      <c r="N124" s="386">
        <f t="shared" si="28"/>
        <v>0.44639752427752927</v>
      </c>
      <c r="O124" s="401">
        <f t="shared" si="29"/>
        <v>0.53231037837754958</v>
      </c>
      <c r="P124" s="386">
        <f t="shared" si="30"/>
        <v>0.38855313005346159</v>
      </c>
      <c r="Q124" s="403">
        <f t="shared" si="33"/>
        <v>-1.0169755130321726E-3</v>
      </c>
      <c r="R124" s="403">
        <f t="shared" si="34"/>
        <v>0.49454847004415653</v>
      </c>
      <c r="S124" s="371">
        <f t="shared" si="35"/>
        <v>-5.501283059976278E-2</v>
      </c>
      <c r="T124" s="403">
        <f t="shared" si="36"/>
        <v>0.56148133606863837</v>
      </c>
      <c r="U124" s="610">
        <f t="shared" si="37"/>
        <v>0.43851866393136163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0.46814376283807152</v>
      </c>
      <c r="C125" s="386">
        <f t="shared" si="23"/>
        <v>0.51120076661552649</v>
      </c>
      <c r="D125" s="401">
        <f t="shared" si="24"/>
        <v>1.1903668605977857E-2</v>
      </c>
      <c r="E125" s="386">
        <f t="shared" si="38"/>
        <v>0.4597570821607091</v>
      </c>
      <c r="F125" s="401">
        <f t="shared" si="21"/>
        <v>0.58517650222830475</v>
      </c>
      <c r="G125" s="403">
        <f t="shared" si="25"/>
        <v>-5.457588971474088E-2</v>
      </c>
      <c r="H125" s="403">
        <f t="shared" si="26"/>
        <v>1.0545758897147408</v>
      </c>
      <c r="I125" s="403">
        <f t="shared" si="18"/>
        <v>0.52493130629878215</v>
      </c>
      <c r="J125" s="375">
        <f t="shared" si="19"/>
        <v>0.47506869370121785</v>
      </c>
      <c r="L125" s="385">
        <v>-0.52499999999999991</v>
      </c>
      <c r="M125" s="401">
        <f t="shared" si="27"/>
        <v>8.7481189725804875E-3</v>
      </c>
      <c r="N125" s="386">
        <f t="shared" si="28"/>
        <v>0.46814376283807152</v>
      </c>
      <c r="O125" s="401">
        <f t="shared" si="29"/>
        <v>0.51120076661552649</v>
      </c>
      <c r="P125" s="386">
        <f t="shared" si="30"/>
        <v>0.41242408880009873</v>
      </c>
      <c r="Q125" s="403">
        <f t="shared" si="33"/>
        <v>-1.1915177312499909E-3</v>
      </c>
      <c r="R125" s="403">
        <f t="shared" si="34"/>
        <v>0.52493130629878215</v>
      </c>
      <c r="S125" s="371">
        <f t="shared" si="35"/>
        <v>-5.4575889714740894E-2</v>
      </c>
      <c r="T125" s="403">
        <f t="shared" si="36"/>
        <v>0.53083610114720881</v>
      </c>
      <c r="U125" s="610">
        <f t="shared" si="37"/>
        <v>0.46916389885279119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0.48977808883369678</v>
      </c>
      <c r="C126" s="386">
        <f t="shared" si="23"/>
        <v>0.48977808883369678</v>
      </c>
      <c r="D126" s="401">
        <f t="shared" si="24"/>
        <v>1.022013682360895E-2</v>
      </c>
      <c r="E126" s="386">
        <f t="shared" si="38"/>
        <v>0.43619640239219576</v>
      </c>
      <c r="F126" s="401">
        <f t="shared" si="21"/>
        <v>0.55518858749675859</v>
      </c>
      <c r="G126" s="403">
        <f t="shared" si="25"/>
        <v>-5.3796603349453985E-2</v>
      </c>
      <c r="H126" s="403">
        <f t="shared" si="26"/>
        <v>1.0537966033494539</v>
      </c>
      <c r="I126" s="403">
        <f t="shared" si="18"/>
        <v>0.55518858749675859</v>
      </c>
      <c r="J126" s="375">
        <f t="shared" si="19"/>
        <v>0.44481141250324141</v>
      </c>
      <c r="L126" s="385">
        <v>-0.5</v>
      </c>
      <c r="M126" s="401">
        <f t="shared" si="27"/>
        <v>1.022013682360895E-2</v>
      </c>
      <c r="N126" s="386">
        <f t="shared" si="28"/>
        <v>0.48977808883369678</v>
      </c>
      <c r="O126" s="401">
        <f t="shared" si="29"/>
        <v>0.48977808883369678</v>
      </c>
      <c r="P126" s="386">
        <f t="shared" si="30"/>
        <v>0.43619640239219576</v>
      </c>
      <c r="Q126" s="403">
        <f t="shared" si="33"/>
        <v>-1.3917425989162058E-3</v>
      </c>
      <c r="R126" s="403">
        <f t="shared" si="34"/>
        <v>0.55518858749675859</v>
      </c>
      <c r="S126" s="371">
        <f t="shared" si="35"/>
        <v>-5.3796603349453985E-2</v>
      </c>
      <c r="T126" s="403">
        <f t="shared" si="36"/>
        <v>0.4999997584516116</v>
      </c>
      <c r="U126" s="610">
        <f t="shared" si="37"/>
        <v>0.5000002415483884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0.51120076661552682</v>
      </c>
      <c r="C127" s="386">
        <f t="shared" si="23"/>
        <v>0.46814376283807113</v>
      </c>
      <c r="D127" s="401">
        <f t="shared" si="24"/>
        <v>8.7481189725804875E-3</v>
      </c>
      <c r="E127" s="386">
        <f t="shared" si="38"/>
        <v>0.41242408880009829</v>
      </c>
      <c r="F127" s="401">
        <f t="shared" si="21"/>
        <v>0.5249313062987816</v>
      </c>
      <c r="G127" s="403">
        <f t="shared" si="25"/>
        <v>-5.2719253147419452E-2</v>
      </c>
      <c r="H127" s="403">
        <f t="shared" si="26"/>
        <v>1.0527192531474194</v>
      </c>
      <c r="I127" s="403">
        <f t="shared" si="18"/>
        <v>0.58517650222830497</v>
      </c>
      <c r="J127" s="375">
        <f t="shared" si="19"/>
        <v>0.41482349777169503</v>
      </c>
      <c r="L127" s="385">
        <v>-0.47499999999999964</v>
      </c>
      <c r="M127" s="401">
        <f t="shared" si="27"/>
        <v>1.1903668605977857E-2</v>
      </c>
      <c r="N127" s="386">
        <f t="shared" si="28"/>
        <v>0.51120076661552682</v>
      </c>
      <c r="O127" s="401">
        <f t="shared" si="29"/>
        <v>0.46814376283807113</v>
      </c>
      <c r="P127" s="386">
        <f t="shared" si="30"/>
        <v>0.45975708216070954</v>
      </c>
      <c r="Q127" s="403">
        <f t="shared" si="33"/>
        <v>-1.6206465214887219E-3</v>
      </c>
      <c r="R127" s="403">
        <f t="shared" si="34"/>
        <v>0.58517650222830531</v>
      </c>
      <c r="S127" s="371">
        <f t="shared" si="35"/>
        <v>-5.2719253147419452E-2</v>
      </c>
      <c r="T127" s="403">
        <f t="shared" si="36"/>
        <v>0.46916339744060287</v>
      </c>
      <c r="U127" s="610">
        <f t="shared" si="37"/>
        <v>0.53083660255939713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0.53231037837755002</v>
      </c>
      <c r="C128" s="386">
        <f t="shared" si="23"/>
        <v>0.44639752427752888</v>
      </c>
      <c r="D128" s="401">
        <f t="shared" si="24"/>
        <v>7.4653621234865297E-3</v>
      </c>
      <c r="E128" s="386">
        <f t="shared" si="38"/>
        <v>0.38855313005346115</v>
      </c>
      <c r="F128" s="401">
        <f t="shared" si="21"/>
        <v>0.49454847004415592</v>
      </c>
      <c r="G128" s="403">
        <f t="shared" si="25"/>
        <v>-5.1385762055024702E-2</v>
      </c>
      <c r="H128" s="403">
        <f t="shared" si="26"/>
        <v>1.0513857620550247</v>
      </c>
      <c r="I128" s="403">
        <f t="shared" si="18"/>
        <v>0.61474909918328413</v>
      </c>
      <c r="J128" s="375">
        <f t="shared" si="19"/>
        <v>0.38525090081671587</v>
      </c>
      <c r="L128" s="385">
        <v>-0.44999999999999973</v>
      </c>
      <c r="M128" s="401">
        <f t="shared" si="27"/>
        <v>1.3822641042556316E-2</v>
      </c>
      <c r="N128" s="386">
        <f t="shared" si="28"/>
        <v>0.53231037837755002</v>
      </c>
      <c r="O128" s="401">
        <f t="shared" si="29"/>
        <v>0.44639752427752888</v>
      </c>
      <c r="P128" s="386">
        <f t="shared" si="30"/>
        <v>0.4829914581757454</v>
      </c>
      <c r="Q128" s="403">
        <f t="shared" si="33"/>
        <v>-1.881443560474735E-3</v>
      </c>
      <c r="R128" s="403">
        <f t="shared" si="34"/>
        <v>0.61474909918328446</v>
      </c>
      <c r="S128" s="371">
        <f t="shared" si="35"/>
        <v>-5.138576205502475E-2</v>
      </c>
      <c r="T128" s="403">
        <f t="shared" si="36"/>
        <v>0.438518106432215</v>
      </c>
      <c r="U128" s="610">
        <f t="shared" si="37"/>
        <v>0.561481893567785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0.55300462139612505</v>
      </c>
      <c r="C129" s="386">
        <f t="shared" si="23"/>
        <v>0.4246366529120415</v>
      </c>
      <c r="D129" s="401">
        <f t="shared" si="24"/>
        <v>6.3512846108600418E-3</v>
      </c>
      <c r="E129" s="386">
        <f t="shared" si="38"/>
        <v>0.36469397466459902</v>
      </c>
      <c r="F129" s="401">
        <f t="shared" si="21"/>
        <v>0.46418065704395173</v>
      </c>
      <c r="G129" s="403">
        <f t="shared" si="25"/>
        <v>-4.9835591772711074E-2</v>
      </c>
      <c r="H129" s="403">
        <f t="shared" si="26"/>
        <v>1.0498355917727111</v>
      </c>
      <c r="I129" s="403">
        <f t="shared" si="18"/>
        <v>0.64375941032434869</v>
      </c>
      <c r="J129" s="375">
        <f t="shared" si="19"/>
        <v>0.35624058967565131</v>
      </c>
      <c r="L129" s="385">
        <v>-0.42499999999999982</v>
      </c>
      <c r="M129" s="401">
        <f t="shared" si="27"/>
        <v>1.600263327357393E-2</v>
      </c>
      <c r="N129" s="386">
        <f t="shared" si="28"/>
        <v>0.55300462139612505</v>
      </c>
      <c r="O129" s="401">
        <f t="shared" si="29"/>
        <v>0.4246366529120415</v>
      </c>
      <c r="P129" s="386">
        <f t="shared" si="30"/>
        <v>0.50578406169280588</v>
      </c>
      <c r="Q129" s="403">
        <f t="shared" si="33"/>
        <v>-2.1775598341887137E-3</v>
      </c>
      <c r="R129" s="403">
        <f t="shared" si="34"/>
        <v>0.64375941032434869</v>
      </c>
      <c r="S129" s="371">
        <f t="shared" si="35"/>
        <v>-4.9835591772711074E-2</v>
      </c>
      <c r="T129" s="403">
        <f t="shared" si="36"/>
        <v>0.4082537412825511</v>
      </c>
      <c r="U129" s="610">
        <f t="shared" si="37"/>
        <v>0.5917462587174489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0.57318111875189237</v>
      </c>
      <c r="C130" s="386">
        <f t="shared" si="23"/>
        <v>0.40295523234678698</v>
      </c>
      <c r="D130" s="401">
        <f t="shared" si="24"/>
        <v>5.386952718302751E-3</v>
      </c>
      <c r="E130" s="386">
        <f t="shared" si="38"/>
        <v>0.34095370634171768</v>
      </c>
      <c r="F130" s="401">
        <f t="shared" si="21"/>
        <v>0.43396416290348938</v>
      </c>
      <c r="G130" s="403">
        <f t="shared" si="25"/>
        <v>-4.8105671271160541E-2</v>
      </c>
      <c r="H130" s="403">
        <f t="shared" si="26"/>
        <v>1.0481056712711605</v>
      </c>
      <c r="I130" s="403">
        <f t="shared" si="18"/>
        <v>0.67206059033451704</v>
      </c>
      <c r="J130" s="375">
        <f t="shared" si="19"/>
        <v>0.32793940966548296</v>
      </c>
      <c r="L130" s="385">
        <v>-0.39999999999999991</v>
      </c>
      <c r="M130" s="401">
        <f t="shared" si="27"/>
        <v>1.847082850969789E-2</v>
      </c>
      <c r="N130" s="386">
        <f t="shared" si="28"/>
        <v>0.57318111875189237</v>
      </c>
      <c r="O130" s="401">
        <f t="shared" si="29"/>
        <v>0.40295523234678698</v>
      </c>
      <c r="P130" s="386">
        <f t="shared" si="30"/>
        <v>0.52801952038540989</v>
      </c>
      <c r="Q130" s="403">
        <f t="shared" si="33"/>
        <v>-2.5126236301016101E-3</v>
      </c>
      <c r="R130" s="403">
        <f t="shared" si="34"/>
        <v>0.67206059033451704</v>
      </c>
      <c r="S130" s="371">
        <f t="shared" si="35"/>
        <v>-4.8105671271160486E-2</v>
      </c>
      <c r="T130" s="403">
        <f t="shared" si="36"/>
        <v>0.37855770456674509</v>
      </c>
      <c r="U130" s="610">
        <f t="shared" si="37"/>
        <v>0.62144229543325491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0.59273823366167788</v>
      </c>
      <c r="C131" s="386">
        <f t="shared" si="23"/>
        <v>0.38144345289423665</v>
      </c>
      <c r="D131" s="401">
        <f t="shared" si="24"/>
        <v>4.5550396797640058E-3</v>
      </c>
      <c r="E131" s="386">
        <f t="shared" si="38"/>
        <v>0.3174352639777141</v>
      </c>
      <c r="F131" s="401">
        <f t="shared" si="21"/>
        <v>0.40403000772800712</v>
      </c>
      <c r="G131" s="403">
        <f t="shared" si="25"/>
        <v>-4.6230353734836742E-2</v>
      </c>
      <c r="H131" s="403">
        <f t="shared" si="26"/>
        <v>1.0462303537348367</v>
      </c>
      <c r="I131" s="403">
        <f t="shared" ref="I131:I146" si="39">F91</f>
        <v>0.69950705885503384</v>
      </c>
      <c r="J131" s="375">
        <f t="shared" ref="J131:J146" si="40">1-I131</f>
        <v>0.30049294114496616</v>
      </c>
      <c r="L131" s="385">
        <v>-0.375</v>
      </c>
      <c r="M131" s="401">
        <f t="shared" si="27"/>
        <v>2.1255935786842484E-2</v>
      </c>
      <c r="N131" s="386">
        <f t="shared" si="28"/>
        <v>0.59273823366167788</v>
      </c>
      <c r="O131" s="401">
        <f t="shared" si="29"/>
        <v>0.38144345289423665</v>
      </c>
      <c r="P131" s="386">
        <f t="shared" si="30"/>
        <v>0.54958345576996059</v>
      </c>
      <c r="Q131" s="403">
        <f t="shared" si="33"/>
        <v>-2.8904507089738529E-3</v>
      </c>
      <c r="R131" s="403">
        <f t="shared" si="34"/>
        <v>0.69950705885503384</v>
      </c>
      <c r="S131" s="371">
        <f t="shared" si="35"/>
        <v>-4.6230353734836742E-2</v>
      </c>
      <c r="T131" s="403">
        <f t="shared" si="36"/>
        <v>0.34961374558877678</v>
      </c>
      <c r="U131" s="610">
        <f t="shared" si="37"/>
        <v>0.65038625441122322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0.61157587790433943</v>
      </c>
      <c r="C132" s="386">
        <f t="shared" si="23"/>
        <v>0.36018696670057038</v>
      </c>
      <c r="D132" s="401">
        <f t="shared" si="24"/>
        <v>3.8397700155972103E-3</v>
      </c>
      <c r="E132" s="386">
        <f t="shared" si="38"/>
        <v>0.29423671610780128</v>
      </c>
      <c r="F132" s="401">
        <f t="shared" si="21"/>
        <v>0.37450301265597424</v>
      </c>
      <c r="G132" s="403">
        <f t="shared" si="25"/>
        <v>-4.4241399330262658E-2</v>
      </c>
      <c r="H132" s="403">
        <f t="shared" si="26"/>
        <v>1.0442413993302626</v>
      </c>
      <c r="I132" s="403">
        <f t="shared" si="39"/>
        <v>0.72595563252357587</v>
      </c>
      <c r="J132" s="375">
        <f t="shared" si="40"/>
        <v>0.27404436747642413</v>
      </c>
      <c r="L132" s="385">
        <v>-0.34999999999999964</v>
      </c>
      <c r="M132" s="401">
        <f t="shared" si="27"/>
        <v>2.4388079123073614E-2</v>
      </c>
      <c r="N132" s="386">
        <f t="shared" si="28"/>
        <v>0.61157587790433943</v>
      </c>
      <c r="O132" s="401">
        <f t="shared" si="29"/>
        <v>0.36018696670057038</v>
      </c>
      <c r="P132" s="386">
        <f t="shared" si="30"/>
        <v>0.5703633726170273</v>
      </c>
      <c r="Q132" s="403">
        <f t="shared" si="33"/>
        <v>-3.3150242927866076E-3</v>
      </c>
      <c r="R132" s="403">
        <f t="shared" si="34"/>
        <v>0.72595563252357598</v>
      </c>
      <c r="S132" s="371">
        <f t="shared" si="35"/>
        <v>-4.4241399330262658E-2</v>
      </c>
      <c r="T132" s="403">
        <f t="shared" si="36"/>
        <v>0.32160079109947326</v>
      </c>
      <c r="U132" s="610">
        <f t="shared" si="37"/>
        <v>0.67839920890052674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0.62959630536091971</v>
      </c>
      <c r="C133" s="386">
        <f t="shared" si="23"/>
        <v>0.33926630352490961</v>
      </c>
      <c r="D133" s="401">
        <f t="shared" si="24"/>
        <v>3.2268520853781513E-3</v>
      </c>
      <c r="E133" s="386">
        <f t="shared" si="38"/>
        <v>0.27145059887789308</v>
      </c>
      <c r="F133" s="401">
        <f t="shared" si="21"/>
        <v>0.34550095722858032</v>
      </c>
      <c r="G133" s="403">
        <f t="shared" si="25"/>
        <v>-4.2167981269427265E-2</v>
      </c>
      <c r="H133" s="403">
        <f t="shared" si="26"/>
        <v>1.0421679812694273</v>
      </c>
      <c r="I133" s="403">
        <f t="shared" si="39"/>
        <v>0.75126663456352227</v>
      </c>
      <c r="J133" s="375">
        <f t="shared" si="40"/>
        <v>0.24873336543647773</v>
      </c>
      <c r="L133" s="385">
        <v>-0.32499999999999973</v>
      </c>
      <c r="M133" s="401">
        <f t="shared" si="27"/>
        <v>2.7898651701334432E-2</v>
      </c>
      <c r="N133" s="386">
        <f t="shared" si="28"/>
        <v>0.62959630536091971</v>
      </c>
      <c r="O133" s="401">
        <f t="shared" si="29"/>
        <v>0.33926630352490961</v>
      </c>
      <c r="P133" s="386">
        <f t="shared" si="30"/>
        <v>0.59024953072511466</v>
      </c>
      <c r="Q133" s="403">
        <f t="shared" si="33"/>
        <v>-3.7904692513546887E-3</v>
      </c>
      <c r="R133" s="403">
        <f t="shared" si="34"/>
        <v>0.75126663456352261</v>
      </c>
      <c r="S133" s="371">
        <f t="shared" si="35"/>
        <v>-4.2167981269427238E-2</v>
      </c>
      <c r="T133" s="403">
        <f t="shared" si="36"/>
        <v>0.29469181595725935</v>
      </c>
      <c r="U133" s="610">
        <f t="shared" si="37"/>
        <v>0.70530818404274065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0.64670488237668988</v>
      </c>
      <c r="C134" s="386">
        <f t="shared" si="23"/>
        <v>0.31875635460534468</v>
      </c>
      <c r="D134" s="401">
        <f t="shared" si="24"/>
        <v>2.703401559524643E-3</v>
      </c>
      <c r="E134" s="386">
        <f t="shared" si="38"/>
        <v>0.24916332555681234</v>
      </c>
      <c r="F134" s="401">
        <f t="shared" si="21"/>
        <v>0.31713382781984317</v>
      </c>
      <c r="G134" s="403">
        <f t="shared" si="25"/>
        <v>-4.0036712738498952E-2</v>
      </c>
      <c r="H134" s="403">
        <f t="shared" si="26"/>
        <v>1.0400367127384988</v>
      </c>
      <c r="I134" s="403">
        <f t="shared" si="39"/>
        <v>0.77530497062230763</v>
      </c>
      <c r="J134" s="375">
        <f t="shared" si="40"/>
        <v>0.22469502937769237</v>
      </c>
      <c r="L134" s="385">
        <v>-0.29999999999999982</v>
      </c>
      <c r="M134" s="401">
        <f t="shared" si="27"/>
        <v>3.1820133123846017E-2</v>
      </c>
      <c r="N134" s="386">
        <f t="shared" si="28"/>
        <v>0.64670488237668988</v>
      </c>
      <c r="O134" s="401">
        <f t="shared" si="29"/>
        <v>0.31875635460534468</v>
      </c>
      <c r="P134" s="386">
        <f t="shared" si="30"/>
        <v>0.60913579017726494</v>
      </c>
      <c r="Q134" s="403">
        <f t="shared" si="33"/>
        <v>-4.321020036941646E-3</v>
      </c>
      <c r="R134" s="403">
        <f t="shared" si="34"/>
        <v>0.77530497062230763</v>
      </c>
      <c r="S134" s="371">
        <f t="shared" si="35"/>
        <v>-4.0036712738498952E-2</v>
      </c>
      <c r="T134" s="403">
        <f t="shared" si="36"/>
        <v>0.26905276215313301</v>
      </c>
      <c r="U134" s="610">
        <f t="shared" si="37"/>
        <v>0.73094723784686699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0.66281082745707398</v>
      </c>
      <c r="C135" s="386">
        <f t="shared" si="23"/>
        <v>0.29872593090750044</v>
      </c>
      <c r="D135" s="401">
        <f t="shared" si="24"/>
        <v>2.2578582987852758E-3</v>
      </c>
      <c r="E135" s="386">
        <f t="shared" si="38"/>
        <v>0.22745467442377065</v>
      </c>
      <c r="F135" s="401">
        <f t="shared" si="21"/>
        <v>0.28950316582236824</v>
      </c>
      <c r="G135" s="403">
        <f t="shared" si="25"/>
        <v>-3.7871692378645322E-2</v>
      </c>
      <c r="H135" s="403">
        <f t="shared" si="26"/>
        <v>1.0378716923786453</v>
      </c>
      <c r="I135" s="403">
        <f t="shared" si="39"/>
        <v>0.79794116066486087</v>
      </c>
      <c r="J135" s="375">
        <f t="shared" si="40"/>
        <v>0.20205883933513913</v>
      </c>
      <c r="L135" s="385">
        <v>-0.27499999999999991</v>
      </c>
      <c r="M135" s="401">
        <f t="shared" si="27"/>
        <v>3.6185868305363245E-2</v>
      </c>
      <c r="N135" s="386">
        <f t="shared" si="28"/>
        <v>0.66281082745707398</v>
      </c>
      <c r="O135" s="401">
        <f t="shared" si="29"/>
        <v>0.29872593090750044</v>
      </c>
      <c r="P135" s="386">
        <f t="shared" si="30"/>
        <v>0.62692042207135157</v>
      </c>
      <c r="Q135" s="403">
        <f t="shared" si="33"/>
        <v>-4.9109819624080136E-3</v>
      </c>
      <c r="R135" s="403">
        <f t="shared" si="34"/>
        <v>0.79794116066486087</v>
      </c>
      <c r="S135" s="371">
        <f t="shared" si="35"/>
        <v>-3.787169237864528E-2</v>
      </c>
      <c r="T135" s="403">
        <f t="shared" si="36"/>
        <v>0.24484151367619245</v>
      </c>
      <c r="U135" s="610">
        <f t="shared" si="37"/>
        <v>0.75515848632380755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0.67782791369458795</v>
      </c>
      <c r="C136" s="386">
        <f t="shared" si="23"/>
        <v>0.27923740075876047</v>
      </c>
      <c r="D136" s="401">
        <f t="shared" si="24"/>
        <v>1.879898894452392E-3</v>
      </c>
      <c r="E136" s="386">
        <f t="shared" si="38"/>
        <v>0.20639736050040491</v>
      </c>
      <c r="F136" s="401">
        <f t="shared" si="21"/>
        <v>0.26270152255003848</v>
      </c>
      <c r="G136" s="403">
        <f t="shared" si="25"/>
        <v>-3.5694566130783686E-2</v>
      </c>
      <c r="H136" s="403">
        <f t="shared" si="26"/>
        <v>1.0356945661307837</v>
      </c>
      <c r="I136" s="403">
        <f t="shared" si="39"/>
        <v>0.81905231794678401</v>
      </c>
      <c r="J136" s="375">
        <f t="shared" si="40"/>
        <v>0.18094768205321599</v>
      </c>
      <c r="L136" s="385">
        <v>-0.25</v>
      </c>
      <c r="M136" s="401">
        <f t="shared" si="27"/>
        <v>4.1029807190386958E-2</v>
      </c>
      <c r="N136" s="386">
        <f t="shared" si="28"/>
        <v>0.67782791369458795</v>
      </c>
      <c r="O136" s="401">
        <f t="shared" si="29"/>
        <v>0.27923740075876047</v>
      </c>
      <c r="P136" s="386">
        <f t="shared" si="30"/>
        <v>0.64350687767237646</v>
      </c>
      <c r="Q136" s="403">
        <f t="shared" si="33"/>
        <v>-5.5646854763016368E-3</v>
      </c>
      <c r="R136" s="403">
        <f t="shared" si="34"/>
        <v>0.81905231794678401</v>
      </c>
      <c r="S136" s="371">
        <f t="shared" si="35"/>
        <v>-3.5694566130783686E-2</v>
      </c>
      <c r="T136" s="403">
        <f t="shared" si="36"/>
        <v>0.22220693366030131</v>
      </c>
      <c r="U136" s="610">
        <f t="shared" si="37"/>
        <v>0.77779306633969869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0.69167512825221322</v>
      </c>
      <c r="C137" s="386">
        <f t="shared" si="23"/>
        <v>0.26034641045901724</v>
      </c>
      <c r="D137" s="401">
        <f t="shared" si="24"/>
        <v>1.560346871768703E-3</v>
      </c>
      <c r="E137" s="386">
        <f t="shared" si="38"/>
        <v>0.18605669511175349</v>
      </c>
      <c r="F137" s="401">
        <f t="shared" si="21"/>
        <v>0.23681202592893649</v>
      </c>
      <c r="G137" s="403">
        <f t="shared" si="25"/>
        <v>-3.3524603382723762E-2</v>
      </c>
      <c r="H137" s="403">
        <f t="shared" si="26"/>
        <v>1.0335246033827237</v>
      </c>
      <c r="I137" s="403">
        <f t="shared" si="39"/>
        <v>0.83852306736940607</v>
      </c>
      <c r="J137" s="375">
        <f t="shared" si="40"/>
        <v>0.16147693263059393</v>
      </c>
      <c r="L137" s="385">
        <v>-0.22499999999999964</v>
      </c>
      <c r="M137" s="401">
        <f t="shared" si="27"/>
        <v>4.6386205187940066E-2</v>
      </c>
      <c r="N137" s="386">
        <f t="shared" si="28"/>
        <v>0.69167512825221322</v>
      </c>
      <c r="O137" s="401">
        <f t="shared" si="29"/>
        <v>0.26034641045901724</v>
      </c>
      <c r="P137" s="386">
        <f t="shared" si="30"/>
        <v>0.65880450993877693</v>
      </c>
      <c r="Q137" s="403">
        <f t="shared" si="33"/>
        <v>-6.2864331574183701E-3</v>
      </c>
      <c r="R137" s="403">
        <f t="shared" si="34"/>
        <v>0.83852306736940618</v>
      </c>
      <c r="S137" s="371">
        <f t="shared" si="35"/>
        <v>-3.3524603382723762E-2</v>
      </c>
      <c r="T137" s="403">
        <f t="shared" si="36"/>
        <v>0.20128796917073599</v>
      </c>
      <c r="U137" s="610">
        <f t="shared" si="37"/>
        <v>0.79871203082926401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0.70427728416305224</v>
      </c>
      <c r="C138" s="386">
        <f t="shared" si="23"/>
        <v>0.24210168996556225</v>
      </c>
      <c r="D138" s="401">
        <f t="shared" si="24"/>
        <v>1.2910823026092699E-3</v>
      </c>
      <c r="E138" s="386">
        <f t="shared" si="38"/>
        <v>0.16649033569464383</v>
      </c>
      <c r="F138" s="401">
        <f t="shared" si="21"/>
        <v>0.21190806205471871</v>
      </c>
      <c r="G138" s="403">
        <f t="shared" si="25"/>
        <v>-3.1378785480299785E-2</v>
      </c>
      <c r="H138" s="403">
        <f t="shared" si="26"/>
        <v>1.0313787854802998</v>
      </c>
      <c r="I138" s="403">
        <f t="shared" si="39"/>
        <v>0.85624639680418757</v>
      </c>
      <c r="J138" s="375">
        <f t="shared" si="40"/>
        <v>0.14375360319581243</v>
      </c>
      <c r="L138" s="625">
        <v>-0.19999999999999973</v>
      </c>
      <c r="M138" s="626">
        <f t="shared" si="27"/>
        <v>5.2289285007077746E-2</v>
      </c>
      <c r="N138" s="627">
        <f t="shared" si="28"/>
        <v>0.70427728416305224</v>
      </c>
      <c r="O138" s="626">
        <f t="shared" si="29"/>
        <v>0.24210168996556225</v>
      </c>
      <c r="P138" s="627">
        <f t="shared" si="30"/>
        <v>0.67272924238459375</v>
      </c>
      <c r="Q138" s="628">
        <f t="shared" si="33"/>
        <v>-7.0804392309253839E-3</v>
      </c>
      <c r="R138" s="628">
        <f t="shared" si="34"/>
        <v>0.85624639680418757</v>
      </c>
      <c r="S138" s="629">
        <f t="shared" si="35"/>
        <v>-3.137878548029973E-2</v>
      </c>
      <c r="T138" s="628">
        <f t="shared" si="36"/>
        <v>0.18221282790703752</v>
      </c>
      <c r="U138" s="630">
        <f t="shared" si="37"/>
        <v>0.81778717209296248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0.71556558061199937</v>
      </c>
      <c r="C139" s="386">
        <f t="shared" si="23"/>
        <v>0.22454494421663374</v>
      </c>
      <c r="D139" s="401">
        <f t="shared" si="24"/>
        <v>1.064952318265644E-3</v>
      </c>
      <c r="E139" s="386">
        <f t="shared" si="38"/>
        <v>0.14774812666913895</v>
      </c>
      <c r="F139" s="401">
        <f t="shared" si="21"/>
        <v>0.1880530726545924</v>
      </c>
      <c r="G139" s="403">
        <f t="shared" si="25"/>
        <v>-2.92719047802667E-2</v>
      </c>
      <c r="H139" s="403">
        <f t="shared" si="26"/>
        <v>1.0292719047802668</v>
      </c>
      <c r="I139" s="403">
        <f t="shared" si="39"/>
        <v>0.87212443621909697</v>
      </c>
      <c r="J139" s="375">
        <f t="shared" si="40"/>
        <v>0.12787556378090303</v>
      </c>
      <c r="L139" s="385">
        <v>-0.17499999999999982</v>
      </c>
      <c r="M139" s="401">
        <f t="shared" si="27"/>
        <v>5.8772861433782075E-2</v>
      </c>
      <c r="N139" s="386">
        <f t="shared" si="28"/>
        <v>0.71556558061199937</v>
      </c>
      <c r="O139" s="401">
        <f t="shared" si="29"/>
        <v>0.22454494421663374</v>
      </c>
      <c r="P139" s="386">
        <f t="shared" si="30"/>
        <v>0.6852041812176356</v>
      </c>
      <c r="Q139" s="403">
        <f t="shared" si="33"/>
        <v>-7.9507614970600361E-3</v>
      </c>
      <c r="R139" s="403">
        <f t="shared" si="34"/>
        <v>0.87212443621909697</v>
      </c>
      <c r="S139" s="371">
        <f t="shared" si="35"/>
        <v>-2.92719047802667E-2</v>
      </c>
      <c r="T139" s="403">
        <f t="shared" si="36"/>
        <v>0.16509823005822977</v>
      </c>
      <c r="U139" s="610">
        <f t="shared" si="37"/>
        <v>0.83490176994177023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0.72547810871164864</v>
      </c>
      <c r="C140" s="386">
        <f t="shared" si="23"/>
        <v>0.20771082912725397</v>
      </c>
      <c r="D140" s="401">
        <f t="shared" si="24"/>
        <v>8.756837651032745E-4</v>
      </c>
      <c r="E140" s="386">
        <f t="shared" si="38"/>
        <v>0.12987203059367811</v>
      </c>
      <c r="F140" s="401">
        <f t="shared" si="21"/>
        <v>0.16530046746192514</v>
      </c>
      <c r="G140" s="403">
        <f t="shared" si="25"/>
        <v>-2.7216672529982042E-2</v>
      </c>
      <c r="H140" s="403">
        <f t="shared" si="26"/>
        <v>1.0272166725299821</v>
      </c>
      <c r="I140" s="403">
        <f t="shared" si="39"/>
        <v>0.88606916060185137</v>
      </c>
      <c r="J140" s="375">
        <f t="shared" si="40"/>
        <v>0.11393083939814863</v>
      </c>
      <c r="L140" s="385">
        <v>-0.14999999999999991</v>
      </c>
      <c r="M140" s="401">
        <f t="shared" si="27"/>
        <v>6.5869931498617029E-2</v>
      </c>
      <c r="N140" s="386">
        <f t="shared" si="28"/>
        <v>0.72547810871164864</v>
      </c>
      <c r="O140" s="401">
        <f t="shared" si="29"/>
        <v>0.20771082912725397</v>
      </c>
      <c r="P140" s="386">
        <f t="shared" si="30"/>
        <v>0.69616016760693389</v>
      </c>
      <c r="Q140" s="403">
        <f t="shared" si="33"/>
        <v>-8.901225660283266E-3</v>
      </c>
      <c r="R140" s="403">
        <f t="shared" si="34"/>
        <v>0.88606916060185137</v>
      </c>
      <c r="S140" s="371">
        <f t="shared" si="35"/>
        <v>-2.7216672529982E-2</v>
      </c>
      <c r="T140" s="403">
        <f t="shared" si="36"/>
        <v>0.15004873758841386</v>
      </c>
      <c r="U140" s="610">
        <f t="shared" si="37"/>
        <v>0.84995126241158614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0.73396030054618588</v>
      </c>
      <c r="C141" s="386">
        <f t="shared" si="23"/>
        <v>0.19162700980368208</v>
      </c>
      <c r="D141" s="401">
        <f t="shared" si="24"/>
        <v>7.1779900993146351E-4</v>
      </c>
      <c r="E141" s="386">
        <f t="shared" si="38"/>
        <v>0.11289614728091311</v>
      </c>
      <c r="F141" s="401">
        <f t="shared" si="21"/>
        <v>0.14369364854678496</v>
      </c>
      <c r="G141" s="403">
        <f t="shared" si="25"/>
        <v>-2.5223833956596099E-2</v>
      </c>
      <c r="H141" s="403">
        <f t="shared" si="26"/>
        <v>1.025223833956596</v>
      </c>
      <c r="I141" s="403">
        <f t="shared" si="39"/>
        <v>0.8980030137188334</v>
      </c>
      <c r="J141" s="375">
        <f t="shared" si="40"/>
        <v>0.1019969862811666</v>
      </c>
      <c r="L141" s="385">
        <v>-0.125</v>
      </c>
      <c r="M141" s="401">
        <f t="shared" si="27"/>
        <v>7.3612233424516837E-2</v>
      </c>
      <c r="N141" s="386">
        <f t="shared" si="28"/>
        <v>0.73396030054618588</v>
      </c>
      <c r="O141" s="401">
        <f t="shared" si="29"/>
        <v>0.19162700980368208</v>
      </c>
      <c r="P141" s="386">
        <f t="shared" si="30"/>
        <v>0.70553626775296729</v>
      </c>
      <c r="Q141" s="403">
        <f t="shared" si="33"/>
        <v>-9.9353421499210424E-3</v>
      </c>
      <c r="R141" s="403">
        <f t="shared" si="34"/>
        <v>0.8980030137188334</v>
      </c>
      <c r="S141" s="371">
        <f t="shared" si="35"/>
        <v>-2.5223833956596099E-2</v>
      </c>
      <c r="T141" s="403">
        <f t="shared" si="36"/>
        <v>0.1371561623876838</v>
      </c>
      <c r="U141" s="610">
        <f t="shared" si="37"/>
        <v>0.8628438376123162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0.74096531991427594</v>
      </c>
      <c r="C142" s="386">
        <f t="shared" si="23"/>
        <v>0.17631429711838253</v>
      </c>
      <c r="D142" s="401">
        <f t="shared" si="24"/>
        <v>5.865356819728107E-4</v>
      </c>
      <c r="E142" s="386">
        <f t="shared" si="38"/>
        <v>9.6846817099954435E-2</v>
      </c>
      <c r="F142" s="401">
        <f t="shared" si="21"/>
        <v>0.12326614179851984</v>
      </c>
      <c r="G142" s="403">
        <f t="shared" si="25"/>
        <v>-2.3302289037089356E-2</v>
      </c>
      <c r="H142" s="403">
        <f t="shared" si="26"/>
        <v>1.0233022890370893</v>
      </c>
      <c r="I142" s="403">
        <f t="shared" si="39"/>
        <v>0.90785945064725793</v>
      </c>
      <c r="J142" s="375">
        <f t="shared" si="40"/>
        <v>9.2140549352742074E-2</v>
      </c>
      <c r="L142" s="617">
        <v>-9.9999999999999645E-2</v>
      </c>
      <c r="M142" s="618">
        <f t="shared" si="27"/>
        <v>8.2029778692437438E-2</v>
      </c>
      <c r="N142" s="619">
        <f t="shared" si="28"/>
        <v>0.74096531991427594</v>
      </c>
      <c r="O142" s="618">
        <f t="shared" si="29"/>
        <v>0.17631429711838253</v>
      </c>
      <c r="P142" s="619">
        <f t="shared" si="30"/>
        <v>0.71328019914026286</v>
      </c>
      <c r="Q142" s="620">
        <f t="shared" si="33"/>
        <v>-1.1056215630934776E-2</v>
      </c>
      <c r="R142" s="620">
        <f t="shared" si="34"/>
        <v>0.90785945064725815</v>
      </c>
      <c r="S142" s="621">
        <f t="shared" si="35"/>
        <v>-2.3302289037089356E-2</v>
      </c>
      <c r="T142" s="620">
        <f t="shared" si="36"/>
        <v>0.12649905402076589</v>
      </c>
      <c r="U142" s="622">
        <f t="shared" si="37"/>
        <v>0.87350094597923411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0.74645439374284428</v>
      </c>
      <c r="C143" s="386">
        <f t="shared" si="23"/>
        <v>0.16178685750161703</v>
      </c>
      <c r="D143" s="401">
        <f t="shared" si="24"/>
        <v>4.7777093713863295E-4</v>
      </c>
      <c r="E143" s="386">
        <f t="shared" si="38"/>
        <v>8.1742803368542782E-2</v>
      </c>
      <c r="F143" s="401">
        <f t="shared" si="21"/>
        <v>0.10404182907359648</v>
      </c>
      <c r="G143" s="403">
        <f t="shared" si="25"/>
        <v>-2.1459217501361039E-2</v>
      </c>
      <c r="H143" s="403">
        <f t="shared" si="26"/>
        <v>1.021459217501361</v>
      </c>
      <c r="I143" s="403">
        <f t="shared" si="39"/>
        <v>0.91558339775495168</v>
      </c>
      <c r="J143" s="375">
        <f t="shared" si="40"/>
        <v>8.4416602245048322E-2</v>
      </c>
      <c r="L143" s="385">
        <v>-7.4999999999999734E-2</v>
      </c>
      <c r="M143" s="401">
        <f t="shared" si="27"/>
        <v>9.1150362494002601E-2</v>
      </c>
      <c r="N143" s="386">
        <f t="shared" si="28"/>
        <v>0.74645439374284428</v>
      </c>
      <c r="O143" s="401">
        <f t="shared" si="29"/>
        <v>0.16178685750161703</v>
      </c>
      <c r="P143" s="386">
        <f t="shared" si="30"/>
        <v>0.71934869193085582</v>
      </c>
      <c r="Q143" s="403">
        <f t="shared" si="33"/>
        <v>-1.226644751356081E-2</v>
      </c>
      <c r="R143" s="403">
        <f t="shared" si="34"/>
        <v>0.91558339775495168</v>
      </c>
      <c r="S143" s="371">
        <f t="shared" si="35"/>
        <v>-2.1459217501361004E-2</v>
      </c>
      <c r="T143" s="403">
        <f t="shared" si="36"/>
        <v>0.11814226725997012</v>
      </c>
      <c r="U143" s="610">
        <f t="shared" si="37"/>
        <v>0.88185773274002988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0.75039708356352053</v>
      </c>
      <c r="C144" s="386">
        <f t="shared" si="23"/>
        <v>0.14805248966974233</v>
      </c>
      <c r="D144" s="401">
        <f t="shared" si="24"/>
        <v>3.8795064975649662E-4</v>
      </c>
      <c r="E144" s="386">
        <f t="shared" si="38"/>
        <v>6.7595547576992654E-2</v>
      </c>
      <c r="F144" s="401">
        <f t="shared" si="21"/>
        <v>8.6035273043352206E-2</v>
      </c>
      <c r="G144" s="403">
        <f t="shared" si="25"/>
        <v>-1.9700206695583221E-2</v>
      </c>
      <c r="H144" s="403">
        <f t="shared" si="26"/>
        <v>1.0197002066955831</v>
      </c>
      <c r="I144" s="403">
        <f t="shared" si="39"/>
        <v>0.9211316293704106</v>
      </c>
      <c r="J144" s="375">
        <f t="shared" si="40"/>
        <v>7.8868370629589402E-2</v>
      </c>
      <c r="L144" s="385">
        <v>-4.9999999999999822E-2</v>
      </c>
      <c r="M144" s="401">
        <f t="shared" si="27"/>
        <v>0.10099905872767878</v>
      </c>
      <c r="N144" s="386">
        <f t="shared" si="28"/>
        <v>0.75039708356352053</v>
      </c>
      <c r="O144" s="401">
        <f t="shared" si="29"/>
        <v>0.14805248966974233</v>
      </c>
      <c r="P144" s="386">
        <f t="shared" si="30"/>
        <v>0.72370778490359444</v>
      </c>
      <c r="Q144" s="403">
        <f t="shared" si="33"/>
        <v>-1.3568031881192402E-2</v>
      </c>
      <c r="R144" s="403">
        <f t="shared" si="34"/>
        <v>0.9211316293704106</v>
      </c>
      <c r="S144" s="371">
        <f t="shared" si="35"/>
        <v>-1.9700206695583221E-2</v>
      </c>
      <c r="T144" s="403">
        <f t="shared" si="36"/>
        <v>0.11213660920636503</v>
      </c>
      <c r="U144" s="610">
        <f t="shared" si="37"/>
        <v>0.88786339079363497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0.75277149674528376</v>
      </c>
      <c r="C145" s="386">
        <f t="shared" si="23"/>
        <v>0.13511296104960313</v>
      </c>
      <c r="D145" s="401">
        <f t="shared" si="24"/>
        <v>3.1402377792072445E-4</v>
      </c>
      <c r="E145" s="386">
        <f t="shared" si="38"/>
        <v>5.4409490209757494E-2</v>
      </c>
      <c r="F145" s="401">
        <f t="shared" si="21"/>
        <v>6.9252125534069828E-2</v>
      </c>
      <c r="G145" s="403">
        <f t="shared" si="25"/>
        <v>-1.8029381004460519E-2</v>
      </c>
      <c r="H145" s="403">
        <f t="shared" si="26"/>
        <v>1.0180293810044605</v>
      </c>
      <c r="I145" s="403">
        <f t="shared" si="39"/>
        <v>0.92447306078972913</v>
      </c>
      <c r="J145" s="375">
        <f t="shared" si="40"/>
        <v>7.5526939210270871E-2</v>
      </c>
      <c r="L145" s="385">
        <v>-2.4999999999999911E-2</v>
      </c>
      <c r="M145" s="401">
        <f t="shared" si="27"/>
        <v>0.11159770651043038</v>
      </c>
      <c r="N145" s="386">
        <f t="shared" si="28"/>
        <v>0.75277149674528376</v>
      </c>
      <c r="O145" s="401">
        <f t="shared" si="29"/>
        <v>0.13511296104960313</v>
      </c>
      <c r="P145" s="386">
        <f t="shared" si="30"/>
        <v>0.72633305566162398</v>
      </c>
      <c r="Q145" s="403">
        <f t="shared" si="33"/>
        <v>-1.4962245365149009E-2</v>
      </c>
      <c r="R145" s="403">
        <f t="shared" si="34"/>
        <v>0.92447306078972913</v>
      </c>
      <c r="S145" s="371">
        <f t="shared" si="35"/>
        <v>-1.8029381004460488E-2</v>
      </c>
      <c r="T145" s="403">
        <f t="shared" si="36"/>
        <v>0.10851856557988038</v>
      </c>
      <c r="U145" s="610">
        <f t="shared" si="37"/>
        <v>0.89148143442011962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0.75356443737066514</v>
      </c>
      <c r="C146" s="386">
        <f t="shared" si="23"/>
        <v>0.12296439589227126</v>
      </c>
      <c r="D146" s="401">
        <f t="shared" si="24"/>
        <v>2.5338201148250583E-4</v>
      </c>
      <c r="E146" s="386">
        <f t="shared" si="38"/>
        <v>4.2182449158256648E-2</v>
      </c>
      <c r="F146" s="401">
        <f t="shared" si="21"/>
        <v>5.368960916892089E-2</v>
      </c>
      <c r="G146" s="403">
        <f t="shared" si="25"/>
        <v>-1.6449531601199149E-2</v>
      </c>
      <c r="H146" s="403">
        <f t="shared" si="26"/>
        <v>1.0164495316011992</v>
      </c>
      <c r="I146" s="403">
        <f t="shared" si="39"/>
        <v>0.92558895752057446</v>
      </c>
      <c r="J146" s="375">
        <f t="shared" si="40"/>
        <v>7.4411042479425538E-2</v>
      </c>
      <c r="L146" s="633">
        <v>0</v>
      </c>
      <c r="M146" s="634">
        <f t="shared" si="27"/>
        <v>0.12296439589227126</v>
      </c>
      <c r="N146" s="635">
        <f t="shared" si="28"/>
        <v>0.75356443737066514</v>
      </c>
      <c r="O146" s="634">
        <f t="shared" si="29"/>
        <v>0.12296439589227126</v>
      </c>
      <c r="P146" s="635">
        <f t="shared" si="30"/>
        <v>0.72720978502962241</v>
      </c>
      <c r="Q146" s="636">
        <f t="shared" si="33"/>
        <v>-1.6449531601199149E-2</v>
      </c>
      <c r="R146" s="636">
        <f t="shared" si="34"/>
        <v>0.92558895752057446</v>
      </c>
      <c r="S146" s="637">
        <f t="shared" si="35"/>
        <v>-1.6449531601199149E-2</v>
      </c>
      <c r="T146" s="636">
        <f t="shared" si="36"/>
        <v>0.10731010568182375</v>
      </c>
      <c r="U146" s="638">
        <f t="shared" si="37"/>
        <v>0.89268989431817625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0.81778717209296214</v>
      </c>
      <c r="AD146">
        <f ca="1">OFFSET(H106,-AB146,0)</f>
        <v>0.78809193794528132</v>
      </c>
    </row>
    <row r="147" spans="1:30">
      <c r="A147" s="385">
        <v>1.0250000000000004</v>
      </c>
      <c r="B147" s="401">
        <f t="shared" si="22"/>
        <v>0.75277149674528365</v>
      </c>
      <c r="C147" s="386">
        <f t="shared" si="23"/>
        <v>0.11159770651043022</v>
      </c>
      <c r="D147" s="401">
        <f t="shared" si="24"/>
        <v>2.0380469594732942E-4</v>
      </c>
      <c r="E147" s="386">
        <f t="shared" si="38"/>
        <v>3.0906047161080193E-2</v>
      </c>
      <c r="F147" s="401">
        <f t="shared" si="21"/>
        <v>3.9337061411708958E-2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0.13511296104960335</v>
      </c>
      <c r="N147" s="386">
        <f t="shared" si="28"/>
        <v>0.75277149674528365</v>
      </c>
      <c r="O147" s="401">
        <f t="shared" si="29"/>
        <v>0.11159770651043022</v>
      </c>
      <c r="P147" s="386">
        <f t="shared" si="30"/>
        <v>0.72633305566162387</v>
      </c>
      <c r="Q147" s="403">
        <f t="shared" si="33"/>
        <v>-1.802938100446053E-2</v>
      </c>
      <c r="R147" s="403">
        <f t="shared" si="34"/>
        <v>0.92447306078972891</v>
      </c>
      <c r="S147" s="371">
        <f t="shared" si="35"/>
        <v>-1.4962245365148985E-2</v>
      </c>
      <c r="T147" s="403">
        <f t="shared" si="36"/>
        <v>0.1085185655798806</v>
      </c>
      <c r="U147" s="610">
        <f t="shared" si="37"/>
        <v>0.8914814344201194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0.75039708356352042</v>
      </c>
      <c r="C148" s="386">
        <f t="shared" si="23"/>
        <v>0.10099905872767867</v>
      </c>
      <c r="D148" s="401">
        <f t="shared" si="24"/>
        <v>1.6340893028671255E-4</v>
      </c>
      <c r="E148" s="386">
        <f t="shared" si="38"/>
        <v>2.0566179368331411E-2</v>
      </c>
      <c r="F148" s="401">
        <f t="shared" si="21"/>
        <v>2.6176529680413479E-2</v>
      </c>
      <c r="G148" s="403"/>
      <c r="H148" s="403"/>
      <c r="I148" s="403"/>
      <c r="J148" s="375"/>
      <c r="L148" s="385">
        <v>5.0000000000000266E-2</v>
      </c>
      <c r="M148" s="401">
        <f t="shared" si="27"/>
        <v>0.14805248966974255</v>
      </c>
      <c r="N148" s="386">
        <f t="shared" si="28"/>
        <v>0.75039708356352042</v>
      </c>
      <c r="O148" s="401">
        <f t="shared" si="29"/>
        <v>0.10099905872767867</v>
      </c>
      <c r="P148" s="386">
        <f t="shared" si="30"/>
        <v>0.72370778490359433</v>
      </c>
      <c r="Q148" s="403">
        <f t="shared" si="33"/>
        <v>-1.9700206695583242E-2</v>
      </c>
      <c r="R148" s="403">
        <f t="shared" si="34"/>
        <v>0.92113162937041049</v>
      </c>
      <c r="S148" s="371">
        <f t="shared" si="35"/>
        <v>-1.3568031881192358E-2</v>
      </c>
      <c r="T148" s="403">
        <f t="shared" si="36"/>
        <v>0.11213660920636515</v>
      </c>
      <c r="U148" s="610">
        <f t="shared" si="37"/>
        <v>0.88786339079363485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0.74645439374284428</v>
      </c>
      <c r="C149" s="386">
        <f t="shared" si="23"/>
        <v>9.1150362494002435E-2</v>
      </c>
      <c r="D149" s="401">
        <f t="shared" si="24"/>
        <v>1.3060466058562037E-4</v>
      </c>
      <c r="E149" s="386">
        <f t="shared" si="38"/>
        <v>1.1143512002098857E-2</v>
      </c>
      <c r="F149" s="401">
        <f t="shared" si="21"/>
        <v>1.4183406039731086E-2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0.16178685750161725</v>
      </c>
      <c r="N149" s="386">
        <f t="shared" si="28"/>
        <v>0.74645439374284428</v>
      </c>
      <c r="O149" s="401">
        <f t="shared" si="29"/>
        <v>9.1150362494002435E-2</v>
      </c>
      <c r="P149" s="386">
        <f t="shared" si="30"/>
        <v>0.71934869193085582</v>
      </c>
      <c r="Q149" s="403">
        <f t="shared" si="33"/>
        <v>-2.1459217501361059E-2</v>
      </c>
      <c r="R149" s="403">
        <f t="shared" si="34"/>
        <v>0.91558339775495168</v>
      </c>
      <c r="S149" s="371">
        <f t="shared" si="35"/>
        <v>-1.226644751356081E-2</v>
      </c>
      <c r="T149" s="403">
        <f t="shared" si="36"/>
        <v>0.11814226725997012</v>
      </c>
      <c r="U149" s="610">
        <f t="shared" si="37"/>
        <v>0.88185773274002988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0.74096531991427594</v>
      </c>
      <c r="C150" s="386">
        <f t="shared" si="23"/>
        <v>8.2029778692437216E-2</v>
      </c>
      <c r="D150" s="401">
        <f t="shared" si="24"/>
        <v>1.0405453292661182E-4</v>
      </c>
      <c r="E150" s="386">
        <f t="shared" si="38"/>
        <v>2.6140031647763429E-3</v>
      </c>
      <c r="F150" s="401">
        <f t="shared" si="21"/>
        <v>3.3270900832862984E-3</v>
      </c>
      <c r="G150" s="403"/>
      <c r="H150" s="403"/>
      <c r="I150" s="403"/>
      <c r="J150" s="375"/>
      <c r="L150" s="617">
        <v>0.10000000000000009</v>
      </c>
      <c r="M150" s="618">
        <f t="shared" si="27"/>
        <v>0.17631429711838276</v>
      </c>
      <c r="N150" s="619">
        <f t="shared" si="28"/>
        <v>0.74096531991427594</v>
      </c>
      <c r="O150" s="618">
        <f t="shared" si="29"/>
        <v>8.2029778692437216E-2</v>
      </c>
      <c r="P150" s="619">
        <f t="shared" si="30"/>
        <v>0.71328019914026286</v>
      </c>
      <c r="Q150" s="620">
        <f t="shared" si="33"/>
        <v>-2.3302289037089387E-2</v>
      </c>
      <c r="R150" s="620">
        <f t="shared" si="34"/>
        <v>0.90785945064725815</v>
      </c>
      <c r="S150" s="621">
        <f t="shared" si="35"/>
        <v>-1.1056215630934762E-2</v>
      </c>
      <c r="T150" s="620">
        <f t="shared" si="36"/>
        <v>0.126499054020766</v>
      </c>
      <c r="U150" s="622">
        <f t="shared" si="37"/>
        <v>0.873500945979234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0.73396030054618588</v>
      </c>
      <c r="C151" s="386">
        <f t="shared" si="23"/>
        <v>7.3612233424516837E-2</v>
      </c>
      <c r="D151" s="401">
        <f t="shared" si="24"/>
        <v>8.2638226174713836E-5</v>
      </c>
      <c r="E151" s="386">
        <f t="shared" si="38"/>
        <v>-5.0505628847961727E-3</v>
      </c>
      <c r="F151" s="401">
        <f t="shared" si="21"/>
        <v>-6.4283310423830066E-3</v>
      </c>
      <c r="G151" s="403"/>
      <c r="H151" s="403"/>
      <c r="I151" s="403"/>
      <c r="J151" s="375"/>
      <c r="L151" s="385">
        <v>0.125</v>
      </c>
      <c r="M151" s="401">
        <f t="shared" si="27"/>
        <v>0.19162700980368208</v>
      </c>
      <c r="N151" s="386">
        <f t="shared" si="28"/>
        <v>0.73396030054618588</v>
      </c>
      <c r="O151" s="401">
        <f t="shared" si="29"/>
        <v>7.3612233424516837E-2</v>
      </c>
      <c r="P151" s="386">
        <f t="shared" si="30"/>
        <v>0.70553626775296729</v>
      </c>
      <c r="Q151" s="403">
        <f t="shared" si="33"/>
        <v>-2.5223833956596099E-2</v>
      </c>
      <c r="R151" s="403">
        <f t="shared" si="34"/>
        <v>0.8980030137188334</v>
      </c>
      <c r="S151" s="371">
        <f t="shared" si="35"/>
        <v>-9.9353421499210424E-3</v>
      </c>
      <c r="T151" s="403">
        <f t="shared" si="36"/>
        <v>0.1371561623876838</v>
      </c>
      <c r="U151" s="610">
        <f t="shared" si="37"/>
        <v>0.8628438376123162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0.72547810871164853</v>
      </c>
      <c r="C152" s="386">
        <f t="shared" si="23"/>
        <v>6.5869931498616918E-2</v>
      </c>
      <c r="D152" s="401">
        <f t="shared" si="24"/>
        <v>6.5420956476491821E-5</v>
      </c>
      <c r="E152" s="386">
        <f t="shared" si="38"/>
        <v>-1.188203623132964E-2</v>
      </c>
      <c r="F152" s="401">
        <f t="shared" si="21"/>
        <v>-1.5123395964934802E-2</v>
      </c>
      <c r="G152" s="403"/>
      <c r="H152" s="403"/>
      <c r="I152" s="403"/>
      <c r="J152" s="375"/>
      <c r="L152" s="385">
        <v>0.15000000000000036</v>
      </c>
      <c r="M152" s="401">
        <f t="shared" si="27"/>
        <v>0.20771082912725425</v>
      </c>
      <c r="N152" s="386">
        <f t="shared" si="28"/>
        <v>0.72547810871164853</v>
      </c>
      <c r="O152" s="401">
        <f t="shared" si="29"/>
        <v>6.5869931498616918E-2</v>
      </c>
      <c r="P152" s="386">
        <f t="shared" si="30"/>
        <v>0.69616016760693378</v>
      </c>
      <c r="Q152" s="403">
        <f t="shared" si="33"/>
        <v>-2.7216672529982059E-2</v>
      </c>
      <c r="R152" s="403">
        <f t="shared" si="34"/>
        <v>0.88606916060185126</v>
      </c>
      <c r="S152" s="371">
        <f t="shared" si="35"/>
        <v>-8.9012256602832504E-3</v>
      </c>
      <c r="T152" s="403">
        <f t="shared" si="36"/>
        <v>0.15004873758841408</v>
      </c>
      <c r="U152" s="610">
        <f t="shared" si="37"/>
        <v>0.84995126241158592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0.71556558061199915</v>
      </c>
      <c r="C153" s="386">
        <f t="shared" si="23"/>
        <v>5.8772861433781964E-2</v>
      </c>
      <c r="D153" s="401">
        <f t="shared" si="24"/>
        <v>5.1625828415891029E-5</v>
      </c>
      <c r="E153" s="386">
        <f t="shared" si="38"/>
        <v>-1.791536424387043E-2</v>
      </c>
      <c r="F153" s="401">
        <f t="shared" si="21"/>
        <v>-2.2802585519954108E-2</v>
      </c>
      <c r="G153" s="403"/>
      <c r="H153" s="403"/>
      <c r="I153" s="403"/>
      <c r="J153" s="375"/>
      <c r="L153" s="385">
        <v>0.17500000000000027</v>
      </c>
      <c r="M153" s="401">
        <f t="shared" si="27"/>
        <v>0.22454494421663401</v>
      </c>
      <c r="N153" s="386">
        <f t="shared" si="28"/>
        <v>0.71556558061199915</v>
      </c>
      <c r="O153" s="401">
        <f t="shared" si="29"/>
        <v>5.8772861433781964E-2</v>
      </c>
      <c r="P153" s="386">
        <f t="shared" si="30"/>
        <v>0.68520418121763538</v>
      </c>
      <c r="Q153" s="403">
        <f t="shared" si="33"/>
        <v>-2.9271904780266717E-2</v>
      </c>
      <c r="R153" s="403">
        <f t="shared" si="34"/>
        <v>0.87212443621909663</v>
      </c>
      <c r="S153" s="371">
        <f t="shared" si="35"/>
        <v>-7.9507614970600049E-3</v>
      </c>
      <c r="T153" s="403">
        <f t="shared" si="36"/>
        <v>0.1650982300582301</v>
      </c>
      <c r="U153" s="610">
        <f t="shared" si="37"/>
        <v>0.8349017699417699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0.70427728416305213</v>
      </c>
      <c r="C154" s="386">
        <f t="shared" si="23"/>
        <v>5.2289285007077635E-2</v>
      </c>
      <c r="D154" s="401">
        <f t="shared" si="24"/>
        <v>4.0609700995286602E-5</v>
      </c>
      <c r="E154" s="386">
        <f t="shared" ref="E154:E185" si="41">C154+$B$13*B154+$B$13*D154</f>
        <v>-2.3188063926611272E-2</v>
      </c>
      <c r="F154" s="401">
        <f t="shared" ref="F154:F186" si="42">$B$14*E154</f>
        <v>-2.9513651161718488E-2</v>
      </c>
      <c r="G154" s="403"/>
      <c r="H154" s="403"/>
      <c r="I154" s="403"/>
      <c r="J154" s="375"/>
      <c r="L154" s="385">
        <v>0.20000000000000018</v>
      </c>
      <c r="M154" s="401">
        <f t="shared" si="27"/>
        <v>0.24210168996556247</v>
      </c>
      <c r="N154" s="386">
        <f t="shared" si="28"/>
        <v>0.70427728416305213</v>
      </c>
      <c r="O154" s="401">
        <f t="shared" si="29"/>
        <v>5.2289285007077635E-2</v>
      </c>
      <c r="P154" s="386">
        <f t="shared" si="30"/>
        <v>0.67272924238459364</v>
      </c>
      <c r="Q154" s="403">
        <f t="shared" si="33"/>
        <v>-3.1378785480299813E-2</v>
      </c>
      <c r="R154" s="403">
        <f t="shared" si="34"/>
        <v>0.85624639680418735</v>
      </c>
      <c r="S154" s="371">
        <f t="shared" si="35"/>
        <v>-7.0804392309253839E-3</v>
      </c>
      <c r="T154" s="403">
        <f t="shared" si="36"/>
        <v>0.18221282790703786</v>
      </c>
      <c r="U154" s="610">
        <f t="shared" si="37"/>
        <v>0.81778717209296214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0.69167512825221289</v>
      </c>
      <c r="C155" s="386">
        <f t="shared" ref="C155:C197" si="44">0.5*SIGN(2*A155+$B$6)*ERF((2.563*(ABS(2*A155+$B$6)))/(2*SQRT(2)*$B$7))-0.5*SIGN(2*A155-$B$6)*ERF((2.563*(ABS(2*A155-$B$6)))/(2*SQRT(2)*$B$7))</f>
        <v>4.6386205187940011E-2</v>
      </c>
      <c r="D155" s="401">
        <f t="shared" ref="D155:D197" si="45">0.5*SIGN(2*(A155+$B$6)+$B$6)*ERF((2.563*(ABS(2*(A155+$B$6)+$B$6)))/(2*SQRT(2)*$B$7))-0.5*SIGN(2*(A155+$B$6)-$B$6)*ERF((2.563*(ABS(2*(A155+$B$6)-$B$6)))/(2*SQRT(2)*$B$7))</f>
        <v>3.1842238150947555E-5</v>
      </c>
      <c r="E155" s="386">
        <f t="shared" si="41"/>
        <v>-2.7739709866042208E-2</v>
      </c>
      <c r="F155" s="401">
        <f t="shared" si="42"/>
        <v>-3.5306963224906722E-2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0.26034641045901757</v>
      </c>
      <c r="N155" s="386">
        <f t="shared" ref="N155:N218" si="47">0.5*SIGN(2*L155+$B$6)*ERF((2.563*(ABS(2*L155+$B$6)))/(2*SQRT(2)*$B$7))-0.5*SIGN(2*L155-$B$6)*ERF((2.563*(ABS(2*L155-$B$6)))/(2*SQRT(2)*$B$7))</f>
        <v>0.69167512825221289</v>
      </c>
      <c r="O155" s="401">
        <f t="shared" ref="O155:O218" si="48">0.5*SIGN(2*(L155+$B$6)+$B$6)*ERF((2.563*(ABS(2*(L155+$B$6)+$B$6)))/(2*SQRT(2)*$B$7))-0.5*SIGN(2*(L155+$B$6)-$B$6)*ERF((2.563*(ABS(2*(L155+$B$6)-$B$6)))/(2*SQRT(2)*$B$7))</f>
        <v>4.6386205187940011E-2</v>
      </c>
      <c r="P155" s="386">
        <f t="shared" ref="P155:P218" si="49">N155+$B$13*M155+$B$13*O155</f>
        <v>0.65880450993877648</v>
      </c>
      <c r="Q155" s="403">
        <f t="shared" si="33"/>
        <v>-3.3524603382723804E-2</v>
      </c>
      <c r="R155" s="403">
        <f t="shared" si="34"/>
        <v>0.83852306736940563</v>
      </c>
      <c r="S155" s="371">
        <f t="shared" si="35"/>
        <v>-6.2864331574183545E-3</v>
      </c>
      <c r="T155" s="403">
        <f t="shared" si="36"/>
        <v>0.20128796917073655</v>
      </c>
      <c r="U155" s="610">
        <f t="shared" si="37"/>
        <v>0.79871203082926345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0.67782791369458795</v>
      </c>
      <c r="C156" s="386">
        <f t="shared" si="44"/>
        <v>4.1029807190386958E-2</v>
      </c>
      <c r="D156" s="401">
        <f t="shared" si="45"/>
        <v>2.488782169324244E-5</v>
      </c>
      <c r="E156" s="386">
        <f t="shared" si="41"/>
        <v>-3.1611443119233446E-2</v>
      </c>
      <c r="F156" s="401">
        <f t="shared" si="42"/>
        <v>-4.0234885840074841E-2</v>
      </c>
      <c r="G156" s="403"/>
      <c r="H156" s="403"/>
      <c r="I156" s="403"/>
      <c r="J156" s="375"/>
      <c r="L156" s="385">
        <v>0.25</v>
      </c>
      <c r="M156" s="401">
        <f t="shared" si="46"/>
        <v>0.27923740075876047</v>
      </c>
      <c r="N156" s="386">
        <f t="shared" si="47"/>
        <v>0.67782791369458795</v>
      </c>
      <c r="O156" s="401">
        <f t="shared" si="48"/>
        <v>4.1029807190386958E-2</v>
      </c>
      <c r="P156" s="386">
        <f t="shared" si="49"/>
        <v>0.64350687767237646</v>
      </c>
      <c r="Q156" s="403">
        <f t="shared" si="33"/>
        <v>-3.5694566130783686E-2</v>
      </c>
      <c r="R156" s="403">
        <f t="shared" si="34"/>
        <v>0.81905231794678401</v>
      </c>
      <c r="S156" s="371">
        <f t="shared" si="35"/>
        <v>-5.5646854763016368E-3</v>
      </c>
      <c r="T156" s="403">
        <f t="shared" si="36"/>
        <v>0.22220693366030131</v>
      </c>
      <c r="U156" s="610">
        <f t="shared" si="37"/>
        <v>0.77779306633969869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0.66281082745707365</v>
      </c>
      <c r="C157" s="386">
        <f t="shared" si="44"/>
        <v>3.6185868305363189E-2</v>
      </c>
      <c r="D157" s="401">
        <f t="shared" si="45"/>
        <v>1.9390017877596311E-5</v>
      </c>
      <c r="E157" s="386">
        <f t="shared" si="41"/>
        <v>-3.4845505516024763E-2</v>
      </c>
      <c r="F157" s="401">
        <f t="shared" si="42"/>
        <v>-4.4351184195824594E-2</v>
      </c>
      <c r="G157" s="403"/>
      <c r="H157" s="403"/>
      <c r="I157" s="403"/>
      <c r="J157" s="375"/>
      <c r="L157" s="385">
        <v>0.27500000000000036</v>
      </c>
      <c r="M157" s="401">
        <f t="shared" si="46"/>
        <v>0.29872593090750077</v>
      </c>
      <c r="N157" s="386">
        <f t="shared" si="47"/>
        <v>0.66281082745707365</v>
      </c>
      <c r="O157" s="401">
        <f t="shared" si="48"/>
        <v>3.6185868305363189E-2</v>
      </c>
      <c r="P157" s="386">
        <f t="shared" si="49"/>
        <v>0.62692042207135124</v>
      </c>
      <c r="Q157" s="403">
        <f t="shared" si="33"/>
        <v>-3.787169237864535E-2</v>
      </c>
      <c r="R157" s="403">
        <f t="shared" si="34"/>
        <v>0.79794116066486043</v>
      </c>
      <c r="S157" s="371">
        <f t="shared" si="35"/>
        <v>-4.9109819624080057E-3</v>
      </c>
      <c r="T157" s="403">
        <f t="shared" si="36"/>
        <v>0.244841513676193</v>
      </c>
      <c r="U157" s="610">
        <f t="shared" si="37"/>
        <v>0.755158486323807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0.64670488237668955</v>
      </c>
      <c r="C158" s="386">
        <f t="shared" si="44"/>
        <v>3.1820133123845962E-2</v>
      </c>
      <c r="D158" s="401">
        <f t="shared" si="45"/>
        <v>1.5058305900650382E-5</v>
      </c>
      <c r="E158" s="386">
        <f t="shared" si="41"/>
        <v>-3.7484802971809499E-2</v>
      </c>
      <c r="F158" s="401">
        <f t="shared" si="42"/>
        <v>-4.7710468725510873E-2</v>
      </c>
      <c r="G158" s="403"/>
      <c r="H158" s="403"/>
      <c r="I158" s="403"/>
      <c r="J158" s="375"/>
      <c r="L158" s="385">
        <v>0.30000000000000027</v>
      </c>
      <c r="M158" s="401">
        <f t="shared" si="46"/>
        <v>0.31875635460534507</v>
      </c>
      <c r="N158" s="386">
        <f t="shared" si="47"/>
        <v>0.64670488237668955</v>
      </c>
      <c r="O158" s="401">
        <f t="shared" si="48"/>
        <v>3.1820133123845962E-2</v>
      </c>
      <c r="P158" s="386">
        <f t="shared" si="49"/>
        <v>0.60913579017726449</v>
      </c>
      <c r="Q158" s="403">
        <f t="shared" si="33"/>
        <v>-4.0036712738498986E-2</v>
      </c>
      <c r="R158" s="403">
        <f t="shared" si="34"/>
        <v>0.77530497062230708</v>
      </c>
      <c r="S158" s="371">
        <f t="shared" si="35"/>
        <v>-4.3210200369416234E-3</v>
      </c>
      <c r="T158" s="403">
        <f t="shared" si="36"/>
        <v>0.26905276215313345</v>
      </c>
      <c r="U158" s="610">
        <f t="shared" si="37"/>
        <v>0.73094723784686655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0.62959630536091926</v>
      </c>
      <c r="C159" s="386">
        <f t="shared" si="44"/>
        <v>2.7898651701334432E-2</v>
      </c>
      <c r="D159" s="401">
        <f t="shared" si="45"/>
        <v>1.165679630671379E-5</v>
      </c>
      <c r="E159" s="386">
        <f t="shared" si="41"/>
        <v>-3.957250055131957E-2</v>
      </c>
      <c r="F159" s="401">
        <f t="shared" si="42"/>
        <v>-5.036767970646356E-2</v>
      </c>
      <c r="G159" s="403"/>
      <c r="H159" s="403"/>
      <c r="I159" s="403"/>
      <c r="J159" s="375"/>
      <c r="L159" s="385">
        <v>0.32500000000000018</v>
      </c>
      <c r="M159" s="401">
        <f t="shared" si="46"/>
        <v>0.33926630352490994</v>
      </c>
      <c r="N159" s="386">
        <f t="shared" si="47"/>
        <v>0.62959630536091926</v>
      </c>
      <c r="O159" s="401">
        <f t="shared" si="48"/>
        <v>2.7898651701334432E-2</v>
      </c>
      <c r="P159" s="386">
        <f t="shared" si="49"/>
        <v>0.59024953072511421</v>
      </c>
      <c r="Q159" s="403">
        <f t="shared" si="33"/>
        <v>-4.2167981269427231E-2</v>
      </c>
      <c r="R159" s="403">
        <f t="shared" si="34"/>
        <v>0.75126663456352205</v>
      </c>
      <c r="S159" s="371">
        <f t="shared" si="35"/>
        <v>-3.7904692513546887E-3</v>
      </c>
      <c r="T159" s="403">
        <f t="shared" si="36"/>
        <v>0.29469181595725991</v>
      </c>
      <c r="U159" s="610">
        <f t="shared" si="37"/>
        <v>0.70530818404274009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0.61157587790433909</v>
      </c>
      <c r="C160" s="386">
        <f t="shared" si="44"/>
        <v>2.4388079123073558E-2</v>
      </c>
      <c r="D160" s="401">
        <f t="shared" si="45"/>
        <v>8.9946885690750378E-6</v>
      </c>
      <c r="E160" s="386">
        <f t="shared" si="41"/>
        <v>-4.1151651208086962E-2</v>
      </c>
      <c r="F160" s="401">
        <f t="shared" si="42"/>
        <v>-5.2377614721441007E-2</v>
      </c>
      <c r="G160" s="403"/>
      <c r="H160" s="403"/>
      <c r="I160" s="403"/>
      <c r="J160" s="375"/>
      <c r="L160" s="385">
        <v>0.35000000000000009</v>
      </c>
      <c r="M160" s="401">
        <f t="shared" si="46"/>
        <v>0.36018696670057082</v>
      </c>
      <c r="N160" s="386">
        <f t="shared" si="47"/>
        <v>0.61157587790433909</v>
      </c>
      <c r="O160" s="401">
        <f t="shared" si="48"/>
        <v>2.4388079123073558E-2</v>
      </c>
      <c r="P160" s="386">
        <f t="shared" si="49"/>
        <v>0.57036337261702696</v>
      </c>
      <c r="Q160" s="403">
        <f t="shared" si="33"/>
        <v>-4.4241399330262714E-2</v>
      </c>
      <c r="R160" s="403">
        <f t="shared" si="34"/>
        <v>0.72595563252357553</v>
      </c>
      <c r="S160" s="371">
        <f t="shared" si="35"/>
        <v>-3.3150242927865998E-3</v>
      </c>
      <c r="T160" s="403">
        <f t="shared" si="36"/>
        <v>0.32160079109947382</v>
      </c>
      <c r="U160" s="610">
        <f t="shared" si="37"/>
        <v>0.67839920890052618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0.59273823366167788</v>
      </c>
      <c r="C161" s="386">
        <f t="shared" si="44"/>
        <v>2.1255935786842484E-2</v>
      </c>
      <c r="D161" s="401">
        <f t="shared" si="45"/>
        <v>6.9182391404520871E-6</v>
      </c>
      <c r="E161" s="386">
        <f t="shared" si="41"/>
        <v>-4.2264859366214234E-2</v>
      </c>
      <c r="F161" s="401">
        <f t="shared" si="42"/>
        <v>-5.3794500467199295E-2</v>
      </c>
      <c r="G161" s="403"/>
      <c r="H161" s="403"/>
      <c r="I161" s="403"/>
      <c r="J161" s="375"/>
      <c r="L161" s="385">
        <v>0.375</v>
      </c>
      <c r="M161" s="401">
        <f t="shared" si="46"/>
        <v>0.38144345289423665</v>
      </c>
      <c r="N161" s="386">
        <f t="shared" si="47"/>
        <v>0.59273823366167788</v>
      </c>
      <c r="O161" s="401">
        <f t="shared" si="48"/>
        <v>2.1255935786842484E-2</v>
      </c>
      <c r="P161" s="386">
        <f t="shared" si="49"/>
        <v>0.54958345576996059</v>
      </c>
      <c r="Q161" s="403">
        <f t="shared" si="33"/>
        <v>-4.6230353734836742E-2</v>
      </c>
      <c r="R161" s="403">
        <f t="shared" si="34"/>
        <v>0.69950705885503384</v>
      </c>
      <c r="S161" s="371">
        <f t="shared" si="35"/>
        <v>-2.8904507089738529E-3</v>
      </c>
      <c r="T161" s="403">
        <f t="shared" si="36"/>
        <v>0.34961374558877678</v>
      </c>
      <c r="U161" s="610">
        <f t="shared" si="37"/>
        <v>0.65038625441122322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0.57318111875189204</v>
      </c>
      <c r="C162" s="386">
        <f t="shared" si="44"/>
        <v>1.8470828509697834E-2</v>
      </c>
      <c r="D162" s="401">
        <f t="shared" si="45"/>
        <v>5.3040333690135277E-6</v>
      </c>
      <c r="E162" s="386">
        <f t="shared" si="41"/>
        <v>-4.2953979824032984E-2</v>
      </c>
      <c r="F162" s="401">
        <f t="shared" si="42"/>
        <v>-5.4671609520582802E-2</v>
      </c>
      <c r="G162" s="403"/>
      <c r="H162" s="403"/>
      <c r="I162" s="403"/>
      <c r="J162" s="375"/>
      <c r="L162" s="385">
        <v>0.40000000000000036</v>
      </c>
      <c r="M162" s="401">
        <f t="shared" si="46"/>
        <v>0.40295523234678743</v>
      </c>
      <c r="N162" s="386">
        <f t="shared" si="47"/>
        <v>0.57318111875189204</v>
      </c>
      <c r="O162" s="401">
        <f t="shared" si="48"/>
        <v>1.8470828509697834E-2</v>
      </c>
      <c r="P162" s="386">
        <f t="shared" si="49"/>
        <v>0.52801952038540945</v>
      </c>
      <c r="Q162" s="403">
        <f t="shared" si="33"/>
        <v>-4.8105671271160576E-2</v>
      </c>
      <c r="R162" s="403">
        <f t="shared" si="34"/>
        <v>0.67206059033451648</v>
      </c>
      <c r="S162" s="371">
        <f t="shared" si="35"/>
        <v>-2.5126236301016023E-3</v>
      </c>
      <c r="T162" s="403">
        <f t="shared" si="36"/>
        <v>0.37855770456674576</v>
      </c>
      <c r="U162" s="610">
        <f t="shared" si="37"/>
        <v>0.62144229543325424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0.55300462139612472</v>
      </c>
      <c r="C163" s="386">
        <f t="shared" si="44"/>
        <v>1.6002633273573874E-2</v>
      </c>
      <c r="D163" s="401">
        <f t="shared" si="45"/>
        <v>4.0533762986072475E-6</v>
      </c>
      <c r="E163" s="386">
        <f t="shared" si="41"/>
        <v>-4.3259851852513194E-2</v>
      </c>
      <c r="F163" s="401">
        <f t="shared" si="42"/>
        <v>-5.5060921900316757E-2</v>
      </c>
      <c r="G163" s="403"/>
      <c r="H163" s="403"/>
      <c r="I163" s="403"/>
      <c r="J163" s="375"/>
      <c r="L163" s="385">
        <v>0.42500000000000027</v>
      </c>
      <c r="M163" s="401">
        <f t="shared" si="46"/>
        <v>0.42463665291204189</v>
      </c>
      <c r="N163" s="386">
        <f t="shared" si="47"/>
        <v>0.55300462139612472</v>
      </c>
      <c r="O163" s="401">
        <f t="shared" si="48"/>
        <v>1.6002633273573874E-2</v>
      </c>
      <c r="P163" s="386">
        <f t="shared" si="49"/>
        <v>0.50578406169280543</v>
      </c>
      <c r="Q163" s="403">
        <f t="shared" si="33"/>
        <v>-4.9835591772711033E-2</v>
      </c>
      <c r="R163" s="403">
        <f t="shared" si="34"/>
        <v>0.64375941032434814</v>
      </c>
      <c r="S163" s="371">
        <f t="shared" si="35"/>
        <v>-2.1775598341886985E-3</v>
      </c>
      <c r="T163" s="403">
        <f t="shared" si="36"/>
        <v>0.40825374128255154</v>
      </c>
      <c r="U163" s="610">
        <f t="shared" si="37"/>
        <v>0.59174625871744846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0.53231037837754958</v>
      </c>
      <c r="C164" s="386">
        <f t="shared" si="44"/>
        <v>1.3822641042556316E-2</v>
      </c>
      <c r="D164" s="401">
        <f t="shared" si="45"/>
        <v>3.0876381175715117E-6</v>
      </c>
      <c r="E164" s="386">
        <f t="shared" si="41"/>
        <v>-4.3222067840448769E-2</v>
      </c>
      <c r="F164" s="401">
        <f t="shared" si="42"/>
        <v>-5.501283059976278E-2</v>
      </c>
      <c r="G164" s="403"/>
      <c r="H164" s="403"/>
      <c r="I164" s="403"/>
      <c r="J164" s="375"/>
      <c r="L164" s="385">
        <v>0.45000000000000018</v>
      </c>
      <c r="M164" s="401">
        <f t="shared" si="46"/>
        <v>0.44639752427752927</v>
      </c>
      <c r="N164" s="386">
        <f t="shared" si="47"/>
        <v>0.53231037837754958</v>
      </c>
      <c r="O164" s="401">
        <f t="shared" si="48"/>
        <v>1.3822641042556316E-2</v>
      </c>
      <c r="P164" s="386">
        <f t="shared" si="49"/>
        <v>0.4829914581757449</v>
      </c>
      <c r="Q164" s="403">
        <f t="shared" si="33"/>
        <v>-5.138576205502475E-2</v>
      </c>
      <c r="R164" s="403">
        <f t="shared" si="34"/>
        <v>0.6147490991832838</v>
      </c>
      <c r="S164" s="371">
        <f t="shared" si="35"/>
        <v>-1.881443560474735E-3</v>
      </c>
      <c r="T164" s="403">
        <f t="shared" si="36"/>
        <v>0.43851810643221567</v>
      </c>
      <c r="U164" s="610">
        <f t="shared" si="37"/>
        <v>0.56148189356778433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0.51120076661552649</v>
      </c>
      <c r="C165" s="386">
        <f t="shared" si="44"/>
        <v>1.1903668605977857E-2</v>
      </c>
      <c r="D165" s="401">
        <f t="shared" si="45"/>
        <v>2.3444095823554889E-6</v>
      </c>
      <c r="E165" s="386">
        <f t="shared" si="41"/>
        <v>-4.2878775405415195E-2</v>
      </c>
      <c r="F165" s="401">
        <f t="shared" si="42"/>
        <v>-5.457588971474088E-2</v>
      </c>
      <c r="G165" s="403"/>
      <c r="H165" s="403"/>
      <c r="I165" s="403"/>
      <c r="J165" s="375"/>
      <c r="L165" s="385">
        <v>0.47500000000000009</v>
      </c>
      <c r="M165" s="401">
        <f t="shared" si="46"/>
        <v>0.46814376283807152</v>
      </c>
      <c r="N165" s="386">
        <f t="shared" si="47"/>
        <v>0.51120076661552649</v>
      </c>
      <c r="O165" s="401">
        <f t="shared" si="48"/>
        <v>1.1903668605977857E-2</v>
      </c>
      <c r="P165" s="386">
        <f t="shared" si="49"/>
        <v>0.4597570821607091</v>
      </c>
      <c r="Q165" s="403">
        <f t="shared" si="33"/>
        <v>-5.2719253147419508E-2</v>
      </c>
      <c r="R165" s="403">
        <f t="shared" si="34"/>
        <v>0.58517650222830475</v>
      </c>
      <c r="S165" s="371">
        <f t="shared" si="35"/>
        <v>-1.6206465214887145E-3</v>
      </c>
      <c r="T165" s="403">
        <f t="shared" si="36"/>
        <v>0.46916339744060354</v>
      </c>
      <c r="U165" s="610">
        <f t="shared" si="37"/>
        <v>0.53083660255939646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0.48977808883369678</v>
      </c>
      <c r="C166" s="386">
        <f t="shared" si="44"/>
        <v>1.022013682360895E-2</v>
      </c>
      <c r="D166" s="401">
        <f t="shared" si="45"/>
        <v>1.7743409227444218E-6</v>
      </c>
      <c r="E166" s="386">
        <f t="shared" si="41"/>
        <v>-4.2266511542960676E-2</v>
      </c>
      <c r="F166" s="401">
        <f t="shared" si="42"/>
        <v>-5.3796603349453985E-2</v>
      </c>
      <c r="G166" s="403"/>
      <c r="H166" s="403"/>
      <c r="I166" s="403"/>
      <c r="J166" s="375"/>
      <c r="L166" s="385">
        <v>0.5</v>
      </c>
      <c r="M166" s="401">
        <f t="shared" si="46"/>
        <v>0.48977808883369678</v>
      </c>
      <c r="N166" s="386">
        <f t="shared" si="47"/>
        <v>0.48977808883369678</v>
      </c>
      <c r="O166" s="401">
        <f t="shared" si="48"/>
        <v>1.022013682360895E-2</v>
      </c>
      <c r="P166" s="386">
        <f t="shared" si="49"/>
        <v>0.43619640239219576</v>
      </c>
      <c r="Q166" s="403">
        <f t="shared" si="33"/>
        <v>-5.3796603349453985E-2</v>
      </c>
      <c r="R166" s="403">
        <f t="shared" si="34"/>
        <v>0.55518858749675859</v>
      </c>
      <c r="S166" s="371">
        <f t="shared" si="35"/>
        <v>-1.3917425989162058E-3</v>
      </c>
      <c r="T166" s="403">
        <f t="shared" si="36"/>
        <v>0.4999997584516116</v>
      </c>
      <c r="U166" s="610">
        <f t="shared" si="37"/>
        <v>0.5000002415483884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0.46814376283807113</v>
      </c>
      <c r="C167" s="386">
        <f t="shared" si="44"/>
        <v>8.7481189725804875E-3</v>
      </c>
      <c r="D167" s="401">
        <f t="shared" si="45"/>
        <v>1.3385544210819944E-6</v>
      </c>
      <c r="E167" s="386">
        <f t="shared" si="41"/>
        <v>-4.1420067122402926E-2</v>
      </c>
      <c r="F167" s="401">
        <f t="shared" si="42"/>
        <v>-5.2719253147419452E-2</v>
      </c>
      <c r="G167" s="403"/>
      <c r="H167" s="403"/>
      <c r="I167" s="403"/>
      <c r="J167" s="375"/>
      <c r="L167" s="385">
        <v>0.52500000000000036</v>
      </c>
      <c r="M167" s="401">
        <f t="shared" si="46"/>
        <v>0.51120076661552682</v>
      </c>
      <c r="N167" s="386">
        <f t="shared" si="47"/>
        <v>0.46814376283807113</v>
      </c>
      <c r="O167" s="401">
        <f t="shared" si="48"/>
        <v>8.7481189725804875E-3</v>
      </c>
      <c r="P167" s="386">
        <f t="shared" si="49"/>
        <v>0.41242408880009829</v>
      </c>
      <c r="Q167" s="403">
        <f t="shared" si="33"/>
        <v>-5.457588971474088E-2</v>
      </c>
      <c r="R167" s="403">
        <f t="shared" si="34"/>
        <v>0.5249313062987816</v>
      </c>
      <c r="S167" s="371">
        <f t="shared" si="35"/>
        <v>-1.1915177312499909E-3</v>
      </c>
      <c r="T167" s="403">
        <f t="shared" si="36"/>
        <v>0.53083610114720925</v>
      </c>
      <c r="U167" s="610">
        <f t="shared" si="37"/>
        <v>0.46916389885279075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0.44639752427752888</v>
      </c>
      <c r="C168" s="386">
        <f t="shared" si="44"/>
        <v>7.4653621234865297E-3</v>
      </c>
      <c r="D168" s="401">
        <f t="shared" si="45"/>
        <v>1.0065359830058185E-6</v>
      </c>
      <c r="E168" s="386">
        <f t="shared" si="41"/>
        <v>-4.0372379849602083E-2</v>
      </c>
      <c r="F168" s="401">
        <f t="shared" si="42"/>
        <v>-5.1385762055024702E-2</v>
      </c>
      <c r="G168" s="403"/>
      <c r="H168" s="403"/>
      <c r="I168" s="403"/>
      <c r="J168" s="375"/>
      <c r="L168" s="385">
        <v>0.55000000000000027</v>
      </c>
      <c r="M168" s="401">
        <f t="shared" si="46"/>
        <v>0.53231037837755002</v>
      </c>
      <c r="N168" s="386">
        <f t="shared" si="47"/>
        <v>0.44639752427752888</v>
      </c>
      <c r="O168" s="401">
        <f t="shared" si="48"/>
        <v>7.4653621234865297E-3</v>
      </c>
      <c r="P168" s="386">
        <f t="shared" si="49"/>
        <v>0.38855313005346115</v>
      </c>
      <c r="Q168" s="403">
        <f t="shared" si="33"/>
        <v>-5.5012830599762814E-2</v>
      </c>
      <c r="R168" s="403">
        <f t="shared" si="34"/>
        <v>0.49454847004415592</v>
      </c>
      <c r="S168" s="371">
        <f t="shared" si="35"/>
        <v>-1.016975513032165E-3</v>
      </c>
      <c r="T168" s="403">
        <f t="shared" si="36"/>
        <v>0.56148133606863904</v>
      </c>
      <c r="U168" s="610">
        <f t="shared" si="37"/>
        <v>0.43851866393136096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0.4246366529120415</v>
      </c>
      <c r="C169" s="386">
        <f t="shared" si="44"/>
        <v>6.3512846108600418E-3</v>
      </c>
      <c r="D169" s="401">
        <f t="shared" si="45"/>
        <v>7.5442460201191608E-7</v>
      </c>
      <c r="E169" s="386">
        <f t="shared" si="41"/>
        <v>-3.9154453697176544E-2</v>
      </c>
      <c r="F169" s="401">
        <f t="shared" si="42"/>
        <v>-4.9835591772711074E-2</v>
      </c>
      <c r="G169" s="403"/>
      <c r="H169" s="403"/>
      <c r="I169" s="403"/>
      <c r="J169" s="375"/>
      <c r="L169" s="385">
        <v>0.57500000000000018</v>
      </c>
      <c r="M169" s="401">
        <f t="shared" si="46"/>
        <v>0.55300462139612505</v>
      </c>
      <c r="N169" s="386">
        <f t="shared" si="47"/>
        <v>0.4246366529120415</v>
      </c>
      <c r="O169" s="401">
        <f t="shared" si="48"/>
        <v>6.3512846108600418E-3</v>
      </c>
      <c r="P169" s="386">
        <f t="shared" si="49"/>
        <v>0.36469397466459902</v>
      </c>
      <c r="Q169" s="403">
        <f t="shared" si="33"/>
        <v>-5.506092190031673E-2</v>
      </c>
      <c r="R169" s="403">
        <f t="shared" si="34"/>
        <v>0.46418065704395173</v>
      </c>
      <c r="S169" s="371">
        <f t="shared" si="35"/>
        <v>-8.6533902699231107E-4</v>
      </c>
      <c r="T169" s="403">
        <f t="shared" si="36"/>
        <v>0.59174560388335729</v>
      </c>
      <c r="U169" s="610">
        <f t="shared" si="37"/>
        <v>0.40825439611664271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0.40295523234678698</v>
      </c>
      <c r="C170" s="386">
        <f t="shared" si="44"/>
        <v>5.386952718302751E-3</v>
      </c>
      <c r="D170" s="401">
        <f t="shared" si="45"/>
        <v>5.6363068562381713E-7</v>
      </c>
      <c r="E170" s="386">
        <f t="shared" si="41"/>
        <v>-3.7795302741637039E-2</v>
      </c>
      <c r="F170" s="401">
        <f t="shared" si="42"/>
        <v>-4.8105671271160541E-2</v>
      </c>
      <c r="G170" s="403"/>
      <c r="H170" s="403"/>
      <c r="I170" s="403"/>
      <c r="J170" s="375"/>
      <c r="L170" s="385">
        <v>0.60000000000000009</v>
      </c>
      <c r="M170" s="401">
        <f t="shared" si="46"/>
        <v>0.57318111875189237</v>
      </c>
      <c r="N170" s="386">
        <f t="shared" si="47"/>
        <v>0.40295523234678698</v>
      </c>
      <c r="O170" s="401">
        <f t="shared" si="48"/>
        <v>5.386952718302751E-3</v>
      </c>
      <c r="P170" s="386">
        <f t="shared" si="49"/>
        <v>0.34095370634171768</v>
      </c>
      <c r="Q170" s="403">
        <f t="shared" si="33"/>
        <v>-5.4671609520582788E-2</v>
      </c>
      <c r="R170" s="403">
        <f t="shared" si="34"/>
        <v>0.43396416290348938</v>
      </c>
      <c r="S170" s="371">
        <f t="shared" si="35"/>
        <v>-7.3404942254390239E-4</v>
      </c>
      <c r="T170" s="403">
        <f t="shared" si="36"/>
        <v>0.62144149603963728</v>
      </c>
      <c r="U170" s="610">
        <f t="shared" si="37"/>
        <v>0.37855850396036272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0.38144345289423665</v>
      </c>
      <c r="C171" s="386">
        <f t="shared" si="44"/>
        <v>4.5550396797640058E-3</v>
      </c>
      <c r="D171" s="401">
        <f t="shared" si="45"/>
        <v>4.1972484604579918E-7</v>
      </c>
      <c r="E171" s="386">
        <f t="shared" si="41"/>
        <v>-3.632191733511117E-2</v>
      </c>
      <c r="F171" s="401">
        <f t="shared" si="42"/>
        <v>-4.6230353734836742E-2</v>
      </c>
      <c r="G171" s="403"/>
      <c r="H171" s="403"/>
      <c r="I171" s="403"/>
      <c r="J171" s="375"/>
      <c r="L171" s="385">
        <v>0.625</v>
      </c>
      <c r="M171" s="401">
        <f t="shared" si="46"/>
        <v>0.59273823366167788</v>
      </c>
      <c r="N171" s="386">
        <f t="shared" si="47"/>
        <v>0.38144345289423665</v>
      </c>
      <c r="O171" s="401">
        <f t="shared" si="48"/>
        <v>4.5550396797640058E-3</v>
      </c>
      <c r="P171" s="386">
        <f t="shared" si="49"/>
        <v>0.3174352639777141</v>
      </c>
      <c r="Q171" s="403">
        <f t="shared" ref="Q171:Q186" si="52">$B$14*P91</f>
        <v>-5.3794500467199295E-2</v>
      </c>
      <c r="R171" s="403">
        <f t="shared" ref="R171:R186" si="53">$B$14*P171</f>
        <v>0.40403000772800712</v>
      </c>
      <c r="S171" s="371">
        <f t="shared" ref="S171:S186" si="54">$B$14*P251</f>
        <v>-6.207617380026315E-4</v>
      </c>
      <c r="T171" s="403">
        <f t="shared" ref="T171:T186" si="55">1-(Q171+R171+S171)</f>
        <v>0.65038525447719486</v>
      </c>
      <c r="U171" s="610">
        <f t="shared" ref="U171:U186" si="56">1-T171</f>
        <v>0.34961474552280514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0.36018696670057038</v>
      </c>
      <c r="C172" s="386">
        <f t="shared" si="44"/>
        <v>3.8397700155972103E-3</v>
      </c>
      <c r="D172" s="401">
        <f t="shared" si="45"/>
        <v>3.1154804464028629E-7</v>
      </c>
      <c r="E172" s="386">
        <f t="shared" si="41"/>
        <v>-3.4759250566853091E-2</v>
      </c>
      <c r="F172" s="401">
        <f t="shared" si="42"/>
        <v>-4.4241399330262658E-2</v>
      </c>
      <c r="G172" s="403"/>
      <c r="H172" s="403"/>
      <c r="I172" s="403"/>
      <c r="J172" s="375"/>
      <c r="L172" s="385">
        <v>0.65000000000000036</v>
      </c>
      <c r="M172" s="401">
        <f t="shared" si="46"/>
        <v>0.61157587790433943</v>
      </c>
      <c r="N172" s="386">
        <f t="shared" si="47"/>
        <v>0.36018696670057038</v>
      </c>
      <c r="O172" s="401">
        <f t="shared" si="48"/>
        <v>3.8397700155972103E-3</v>
      </c>
      <c r="P172" s="386">
        <f t="shared" si="49"/>
        <v>0.29423671610780128</v>
      </c>
      <c r="Q172" s="403">
        <f t="shared" si="52"/>
        <v>-5.2377614721441021E-2</v>
      </c>
      <c r="R172" s="403">
        <f t="shared" si="53"/>
        <v>0.37450301265597424</v>
      </c>
      <c r="S172" s="371">
        <f t="shared" si="54"/>
        <v>-5.2333844076736232E-4</v>
      </c>
      <c r="T172" s="403">
        <f t="shared" si="55"/>
        <v>0.67839794050623414</v>
      </c>
      <c r="U172" s="610">
        <f t="shared" si="56"/>
        <v>0.32160205949376586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0.33926630352490961</v>
      </c>
      <c r="C173" s="386">
        <f t="shared" si="44"/>
        <v>3.2268520853781513E-3</v>
      </c>
      <c r="D173" s="401">
        <f t="shared" si="45"/>
        <v>2.305020269655067E-7</v>
      </c>
      <c r="E173" s="386">
        <f t="shared" si="41"/>
        <v>-3.3130223027095382E-2</v>
      </c>
      <c r="F173" s="401">
        <f t="shared" si="42"/>
        <v>-4.2167981269427265E-2</v>
      </c>
      <c r="G173" s="403"/>
      <c r="H173" s="403"/>
      <c r="I173" s="403"/>
      <c r="J173" s="375"/>
      <c r="L173" s="385">
        <v>0.67500000000000027</v>
      </c>
      <c r="M173" s="401">
        <f t="shared" si="46"/>
        <v>0.62959630536091971</v>
      </c>
      <c r="N173" s="386">
        <f t="shared" si="47"/>
        <v>0.33926630352490961</v>
      </c>
      <c r="O173" s="401">
        <f t="shared" si="48"/>
        <v>3.2268520853781513E-3</v>
      </c>
      <c r="P173" s="386">
        <f t="shared" si="49"/>
        <v>0.27145059887789308</v>
      </c>
      <c r="Q173" s="403">
        <f t="shared" si="52"/>
        <v>-5.0367679706463574E-2</v>
      </c>
      <c r="R173" s="403">
        <f t="shared" si="53"/>
        <v>0.34550095722858032</v>
      </c>
      <c r="S173" s="371">
        <f t="shared" si="54"/>
        <v>-4.3984113082443023E-4</v>
      </c>
      <c r="T173" s="403">
        <f t="shared" si="55"/>
        <v>0.70530656360870769</v>
      </c>
      <c r="U173" s="610">
        <f t="shared" si="56"/>
        <v>0.29469343639129231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0.31875635460534468</v>
      </c>
      <c r="C174" s="386">
        <f t="shared" si="44"/>
        <v>2.703401559524643E-3</v>
      </c>
      <c r="D174" s="401">
        <f t="shared" si="45"/>
        <v>1.6998591068073665E-7</v>
      </c>
      <c r="E174" s="386">
        <f t="shared" si="41"/>
        <v>-3.1455743964198472E-2</v>
      </c>
      <c r="F174" s="401">
        <f t="shared" si="42"/>
        <v>-4.0036712738498952E-2</v>
      </c>
      <c r="G174" s="403"/>
      <c r="H174" s="403"/>
      <c r="I174" s="403"/>
      <c r="J174" s="375"/>
      <c r="L174" s="385">
        <v>0.70000000000000018</v>
      </c>
      <c r="M174" s="401">
        <f t="shared" si="46"/>
        <v>0.64670488237668988</v>
      </c>
      <c r="N174" s="386">
        <f t="shared" si="47"/>
        <v>0.31875635460534468</v>
      </c>
      <c r="O174" s="401">
        <f t="shared" si="48"/>
        <v>2.703401559524643E-3</v>
      </c>
      <c r="P174" s="386">
        <f t="shared" si="49"/>
        <v>0.24916332555681234</v>
      </c>
      <c r="Q174" s="403">
        <f t="shared" si="52"/>
        <v>-4.7710468725510838E-2</v>
      </c>
      <c r="R174" s="403">
        <f t="shared" si="53"/>
        <v>0.31713382781984317</v>
      </c>
      <c r="S174" s="371">
        <f t="shared" si="54"/>
        <v>-3.6852081957668349E-4</v>
      </c>
      <c r="T174" s="403">
        <f t="shared" si="55"/>
        <v>0.73094516172524426</v>
      </c>
      <c r="U174" s="610">
        <f t="shared" si="56"/>
        <v>0.26905483827475574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0.29872593090750044</v>
      </c>
      <c r="C175" s="386">
        <f t="shared" si="44"/>
        <v>2.2578582987852758E-3</v>
      </c>
      <c r="D175" s="401">
        <f t="shared" si="45"/>
        <v>1.249506952905044E-7</v>
      </c>
      <c r="E175" s="386">
        <f t="shared" si="41"/>
        <v>-2.9754747017679786E-2</v>
      </c>
      <c r="F175" s="401">
        <f t="shared" si="42"/>
        <v>-3.7871692378645322E-2</v>
      </c>
      <c r="G175" s="403"/>
      <c r="H175" s="403"/>
      <c r="I175" s="403"/>
      <c r="J175" s="375"/>
      <c r="L175" s="385">
        <v>0.72500000000000009</v>
      </c>
      <c r="M175" s="401">
        <f t="shared" si="46"/>
        <v>0.66281082745707398</v>
      </c>
      <c r="N175" s="386">
        <f t="shared" si="47"/>
        <v>0.29872593090750044</v>
      </c>
      <c r="O175" s="401">
        <f t="shared" si="48"/>
        <v>2.2578582987852758E-3</v>
      </c>
      <c r="P175" s="386">
        <f t="shared" si="49"/>
        <v>0.22745467442377065</v>
      </c>
      <c r="Q175" s="403">
        <f t="shared" si="52"/>
        <v>-4.4351184195824553E-2</v>
      </c>
      <c r="R175" s="403">
        <f t="shared" si="53"/>
        <v>0.28950316582236824</v>
      </c>
      <c r="S175" s="371">
        <f t="shared" si="54"/>
        <v>-3.0780715943228373E-4</v>
      </c>
      <c r="T175" s="403">
        <f t="shared" si="55"/>
        <v>0.75515582553288862</v>
      </c>
      <c r="U175" s="610">
        <f t="shared" si="56"/>
        <v>0.24484417446711138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0.27923740075876047</v>
      </c>
      <c r="C176" s="386">
        <f t="shared" si="44"/>
        <v>1.879898894452392E-3</v>
      </c>
      <c r="D176" s="401">
        <f t="shared" si="45"/>
        <v>9.1548480407599442E-8</v>
      </c>
      <c r="E176" s="386">
        <f t="shared" si="41"/>
        <v>-2.8044238807933108E-2</v>
      </c>
      <c r="F176" s="401">
        <f t="shared" si="42"/>
        <v>-3.5694566130783686E-2</v>
      </c>
      <c r="G176" s="403"/>
      <c r="H176" s="403"/>
      <c r="I176" s="403"/>
      <c r="J176" s="375"/>
      <c r="L176" s="385">
        <v>0.75</v>
      </c>
      <c r="M176" s="401">
        <f t="shared" si="46"/>
        <v>0.67782791369458795</v>
      </c>
      <c r="N176" s="386">
        <f t="shared" si="47"/>
        <v>0.27923740075876047</v>
      </c>
      <c r="O176" s="401">
        <f t="shared" si="48"/>
        <v>1.879898894452392E-3</v>
      </c>
      <c r="P176" s="386">
        <f t="shared" si="49"/>
        <v>0.20639736050040491</v>
      </c>
      <c r="Q176" s="403">
        <f t="shared" si="52"/>
        <v>-4.0234885840074841E-2</v>
      </c>
      <c r="R176" s="403">
        <f t="shared" si="53"/>
        <v>0.26270152255003848</v>
      </c>
      <c r="S176" s="371">
        <f t="shared" si="54"/>
        <v>-2.5629696098271109E-4</v>
      </c>
      <c r="T176" s="403">
        <f t="shared" si="55"/>
        <v>0.77778966025101903</v>
      </c>
      <c r="U176" s="610">
        <f t="shared" si="56"/>
        <v>0.22221033974898097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0.26034641045901724</v>
      </c>
      <c r="C177" s="386">
        <f t="shared" si="44"/>
        <v>1.560346871768703E-3</v>
      </c>
      <c r="D177" s="401">
        <f t="shared" si="45"/>
        <v>6.6857398894892839E-8</v>
      </c>
      <c r="E177" s="386">
        <f t="shared" si="41"/>
        <v>-2.6339358762944166E-2</v>
      </c>
      <c r="F177" s="401">
        <f t="shared" si="42"/>
        <v>-3.3524603382723762E-2</v>
      </c>
      <c r="G177" s="403"/>
      <c r="H177" s="403"/>
      <c r="I177" s="403"/>
      <c r="J177" s="375"/>
      <c r="L177" s="385">
        <v>0.77500000000000036</v>
      </c>
      <c r="M177" s="401">
        <f t="shared" si="46"/>
        <v>0.69167512825221322</v>
      </c>
      <c r="N177" s="386">
        <f t="shared" si="47"/>
        <v>0.26034641045901724</v>
      </c>
      <c r="O177" s="401">
        <f t="shared" si="48"/>
        <v>1.560346871768703E-3</v>
      </c>
      <c r="P177" s="386">
        <f t="shared" si="49"/>
        <v>0.18605669511175349</v>
      </c>
      <c r="Q177" s="403">
        <f t="shared" si="52"/>
        <v>-3.530696322490668E-2</v>
      </c>
      <c r="R177" s="403">
        <f t="shared" si="53"/>
        <v>0.23681202592893649</v>
      </c>
      <c r="S177" s="371">
        <f t="shared" si="54"/>
        <v>-2.1274229507676961E-4</v>
      </c>
      <c r="T177" s="403">
        <f t="shared" si="55"/>
        <v>0.79870767959104694</v>
      </c>
      <c r="U177" s="610">
        <f t="shared" si="56"/>
        <v>0.20129232040895306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0.24210168996556225</v>
      </c>
      <c r="C178" s="386">
        <f t="shared" si="44"/>
        <v>1.2910823026092699E-3</v>
      </c>
      <c r="D178" s="401">
        <f t="shared" si="45"/>
        <v>4.8666808694086683E-8</v>
      </c>
      <c r="E178" s="386">
        <f t="shared" si="41"/>
        <v>-2.4653448659052536E-2</v>
      </c>
      <c r="F178" s="401">
        <f t="shared" si="42"/>
        <v>-3.1378785480299785E-2</v>
      </c>
      <c r="G178" s="403"/>
      <c r="H178" s="403"/>
      <c r="I178" s="403"/>
      <c r="J178" s="375"/>
      <c r="L178" s="385">
        <v>0.80000000000000027</v>
      </c>
      <c r="M178" s="401">
        <f t="shared" si="46"/>
        <v>0.70427728416305224</v>
      </c>
      <c r="N178" s="386">
        <f t="shared" si="47"/>
        <v>0.24210168996556225</v>
      </c>
      <c r="O178" s="401">
        <f t="shared" si="48"/>
        <v>1.2910823026092699E-3</v>
      </c>
      <c r="P178" s="386">
        <f t="shared" si="49"/>
        <v>0.16649033569464383</v>
      </c>
      <c r="Q178" s="403">
        <f t="shared" si="52"/>
        <v>-2.9513651161718418E-2</v>
      </c>
      <c r="R178" s="403">
        <f t="shared" si="53"/>
        <v>0.21190806205471871</v>
      </c>
      <c r="S178" s="371">
        <f t="shared" si="54"/>
        <v>-1.7603843762434374E-4</v>
      </c>
      <c r="T178" s="403">
        <f t="shared" si="55"/>
        <v>0.81778162754462402</v>
      </c>
      <c r="U178" s="610">
        <f t="shared" si="56"/>
        <v>0.18221837245537598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0.22454494421663374</v>
      </c>
      <c r="C179" s="386">
        <f t="shared" si="44"/>
        <v>1.064952318265644E-3</v>
      </c>
      <c r="D179" s="401">
        <f t="shared" si="45"/>
        <v>3.5310227963769591E-8</v>
      </c>
      <c r="E179" s="386">
        <f t="shared" si="41"/>
        <v>-2.2998130444087703E-2</v>
      </c>
      <c r="F179" s="401">
        <f t="shared" si="42"/>
        <v>-2.92719047802667E-2</v>
      </c>
      <c r="G179" s="403"/>
      <c r="H179" s="403"/>
      <c r="I179" s="403"/>
      <c r="J179" s="375"/>
      <c r="L179" s="385">
        <v>0.82500000000000018</v>
      </c>
      <c r="M179" s="401">
        <f t="shared" si="46"/>
        <v>0.71556558061199937</v>
      </c>
      <c r="N179" s="386">
        <f t="shared" si="47"/>
        <v>0.22454494421663374</v>
      </c>
      <c r="O179" s="401">
        <f t="shared" si="48"/>
        <v>1.064952318265644E-3</v>
      </c>
      <c r="P179" s="386">
        <f t="shared" si="49"/>
        <v>0.14774812666913895</v>
      </c>
      <c r="Q179" s="403">
        <f t="shared" si="52"/>
        <v>-2.2802585519953979E-2</v>
      </c>
      <c r="R179" s="403">
        <f t="shared" si="53"/>
        <v>0.1880530726545924</v>
      </c>
      <c r="S179" s="371">
        <f t="shared" si="54"/>
        <v>-1.452118764043759E-4</v>
      </c>
      <c r="T179" s="403">
        <f t="shared" si="55"/>
        <v>0.83489472474176596</v>
      </c>
      <c r="U179" s="610">
        <f t="shared" si="56"/>
        <v>0.16510527525823404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0.20771082912725397</v>
      </c>
      <c r="C180" s="386">
        <f t="shared" si="44"/>
        <v>8.756837651032745E-4</v>
      </c>
      <c r="D180" s="401">
        <f t="shared" si="45"/>
        <v>2.5535928815934028E-8</v>
      </c>
      <c r="E180" s="386">
        <f t="shared" si="41"/>
        <v>-2.138339099546779E-2</v>
      </c>
      <c r="F180" s="401">
        <f t="shared" si="42"/>
        <v>-2.7216672529982042E-2</v>
      </c>
      <c r="G180" s="403"/>
      <c r="H180" s="403"/>
      <c r="I180" s="403"/>
      <c r="J180" s="375"/>
      <c r="L180" s="385">
        <v>0.85000000000000009</v>
      </c>
      <c r="M180" s="401">
        <f t="shared" si="46"/>
        <v>0.72547810871164864</v>
      </c>
      <c r="N180" s="386">
        <f t="shared" si="47"/>
        <v>0.20771082912725397</v>
      </c>
      <c r="O180" s="401">
        <f t="shared" si="48"/>
        <v>8.756837651032745E-4</v>
      </c>
      <c r="P180" s="386">
        <f t="shared" si="49"/>
        <v>0.12987203059367811</v>
      </c>
      <c r="Q180" s="403">
        <f t="shared" si="52"/>
        <v>-1.5123395964934672E-2</v>
      </c>
      <c r="R180" s="403">
        <f t="shared" si="53"/>
        <v>0.16530046746192514</v>
      </c>
      <c r="S180" s="371">
        <f t="shared" si="54"/>
        <v>-1.1940856222372563E-4</v>
      </c>
      <c r="T180" s="403">
        <f t="shared" si="55"/>
        <v>0.84994233706523326</v>
      </c>
      <c r="U180" s="610">
        <f t="shared" si="56"/>
        <v>0.15005766293476674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0.19162700980368208</v>
      </c>
      <c r="C181" s="386">
        <f t="shared" si="44"/>
        <v>7.1779900993146351E-4</v>
      </c>
      <c r="D181" s="401">
        <f t="shared" si="45"/>
        <v>1.840710661671352E-8</v>
      </c>
      <c r="E181" s="386">
        <f t="shared" si="41"/>
        <v>-1.9817672542610687E-2</v>
      </c>
      <c r="F181" s="401">
        <f t="shared" si="42"/>
        <v>-2.5223833956596099E-2</v>
      </c>
      <c r="G181" s="403"/>
      <c r="H181" s="403"/>
      <c r="I181" s="403"/>
      <c r="J181" s="375"/>
      <c r="L181" s="385">
        <v>0.875</v>
      </c>
      <c r="M181" s="401">
        <f t="shared" si="46"/>
        <v>0.73396030054618588</v>
      </c>
      <c r="N181" s="386">
        <f t="shared" si="47"/>
        <v>0.19162700980368208</v>
      </c>
      <c r="O181" s="401">
        <f t="shared" si="48"/>
        <v>7.1779900993146351E-4</v>
      </c>
      <c r="P181" s="386">
        <f t="shared" si="49"/>
        <v>0.11289614728091311</v>
      </c>
      <c r="Q181" s="403">
        <f t="shared" si="52"/>
        <v>-6.4283310423830101E-3</v>
      </c>
      <c r="R181" s="403">
        <f t="shared" si="53"/>
        <v>0.14369364854678496</v>
      </c>
      <c r="S181" s="371">
        <f t="shared" si="54"/>
        <v>-9.7882552045273205E-5</v>
      </c>
      <c r="T181" s="403">
        <f t="shared" si="55"/>
        <v>0.86283256504764339</v>
      </c>
      <c r="U181" s="610">
        <f t="shared" si="56"/>
        <v>0.13716743495235661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0.17631429711838253</v>
      </c>
      <c r="C182" s="386">
        <f t="shared" si="44"/>
        <v>5.865356819728107E-4</v>
      </c>
      <c r="D182" s="401">
        <f t="shared" si="45"/>
        <v>1.3225173844944038E-8</v>
      </c>
      <c r="E182" s="386">
        <f t="shared" si="41"/>
        <v>-1.830796755263062E-2</v>
      </c>
      <c r="F182" s="401">
        <f t="shared" si="42"/>
        <v>-2.3302289037089356E-2</v>
      </c>
      <c r="G182" s="403"/>
      <c r="H182" s="403"/>
      <c r="I182" s="403"/>
      <c r="J182" s="375"/>
      <c r="L182" s="385">
        <v>0.90000000000000036</v>
      </c>
      <c r="M182" s="401">
        <f t="shared" si="46"/>
        <v>0.74096531991427594</v>
      </c>
      <c r="N182" s="386">
        <f t="shared" si="47"/>
        <v>0.17631429711838253</v>
      </c>
      <c r="O182" s="401">
        <f t="shared" si="48"/>
        <v>5.865356819728107E-4</v>
      </c>
      <c r="P182" s="386">
        <f t="shared" si="49"/>
        <v>9.6846817099954435E-2</v>
      </c>
      <c r="Q182" s="403">
        <f t="shared" si="52"/>
        <v>3.3270900832864654E-3</v>
      </c>
      <c r="R182" s="403">
        <f t="shared" si="53"/>
        <v>0.12326614179851984</v>
      </c>
      <c r="S182" s="371">
        <f t="shared" si="54"/>
        <v>-7.99851596254996E-5</v>
      </c>
      <c r="T182" s="403">
        <f t="shared" si="55"/>
        <v>0.87348675327781922</v>
      </c>
      <c r="U182" s="610">
        <f t="shared" si="56"/>
        <v>0.12651324672218078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0.16178685750161703</v>
      </c>
      <c r="C183" s="386">
        <f t="shared" si="44"/>
        <v>4.7777093713863295E-4</v>
      </c>
      <c r="D183" s="401">
        <f t="shared" si="45"/>
        <v>9.4710587150714787E-9</v>
      </c>
      <c r="E183" s="386">
        <f t="shared" si="41"/>
        <v>-1.6859916941826512E-2</v>
      </c>
      <c r="F183" s="401">
        <f t="shared" si="42"/>
        <v>-2.1459217501361039E-2</v>
      </c>
      <c r="G183" s="403"/>
      <c r="H183" s="403"/>
      <c r="I183" s="403"/>
      <c r="J183" s="375"/>
      <c r="L183" s="385">
        <v>0.92500000000000027</v>
      </c>
      <c r="M183" s="401">
        <f t="shared" si="46"/>
        <v>0.74645439374284428</v>
      </c>
      <c r="N183" s="386">
        <f t="shared" si="47"/>
        <v>0.16178685750161703</v>
      </c>
      <c r="O183" s="401">
        <f t="shared" si="48"/>
        <v>4.7777093713863295E-4</v>
      </c>
      <c r="P183" s="386">
        <f t="shared" si="49"/>
        <v>8.1742803368542782E-2</v>
      </c>
      <c r="Q183" s="403">
        <f t="shared" si="52"/>
        <v>1.4183406039731226E-2</v>
      </c>
      <c r="R183" s="403">
        <f t="shared" si="53"/>
        <v>0.10404182907359648</v>
      </c>
      <c r="S183" s="371">
        <f t="shared" si="54"/>
        <v>-6.5154700066836336E-5</v>
      </c>
      <c r="T183" s="403">
        <f t="shared" si="55"/>
        <v>0.88183991958673913</v>
      </c>
      <c r="U183" s="610">
        <f t="shared" si="56"/>
        <v>0.11816008041326087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0.14805248966974233</v>
      </c>
      <c r="C184" s="386">
        <f t="shared" si="44"/>
        <v>3.8795064975649662E-4</v>
      </c>
      <c r="D184" s="401">
        <f t="shared" si="45"/>
        <v>6.7604599696124978E-9</v>
      </c>
      <c r="E184" s="386">
        <f t="shared" si="41"/>
        <v>-1.5477910534402364E-2</v>
      </c>
      <c r="F184" s="401">
        <f t="shared" si="42"/>
        <v>-1.9700206695583221E-2</v>
      </c>
      <c r="G184" s="403"/>
      <c r="H184" s="403"/>
      <c r="I184" s="403"/>
      <c r="J184" s="375"/>
      <c r="L184" s="385">
        <v>0.95000000000000018</v>
      </c>
      <c r="M184" s="401">
        <f t="shared" si="46"/>
        <v>0.75039708356352053</v>
      </c>
      <c r="N184" s="386">
        <f t="shared" si="47"/>
        <v>0.14805248966974233</v>
      </c>
      <c r="O184" s="401">
        <f t="shared" si="48"/>
        <v>3.8795064975649662E-4</v>
      </c>
      <c r="P184" s="386">
        <f t="shared" si="49"/>
        <v>6.7595547576992654E-2</v>
      </c>
      <c r="Q184" s="403">
        <f t="shared" si="52"/>
        <v>2.6176529680413604E-2</v>
      </c>
      <c r="R184" s="403">
        <f t="shared" si="53"/>
        <v>8.6035273043352206E-2</v>
      </c>
      <c r="S184" s="371">
        <f t="shared" si="54"/>
        <v>-5.2906888698701737E-5</v>
      </c>
      <c r="T184" s="403">
        <f t="shared" si="55"/>
        <v>0.88784110416493289</v>
      </c>
      <c r="U184" s="610">
        <f t="shared" si="56"/>
        <v>0.11215889583506711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0.13511296104960313</v>
      </c>
      <c r="C185" s="386">
        <f t="shared" si="44"/>
        <v>3.1402377792072445E-4</v>
      </c>
      <c r="D185" s="401">
        <f t="shared" si="45"/>
        <v>4.8098757199355191E-9</v>
      </c>
      <c r="E185" s="386">
        <f t="shared" si="41"/>
        <v>-1.4165188745976855E-2</v>
      </c>
      <c r="F185" s="401">
        <f t="shared" si="42"/>
        <v>-1.8029381004460519E-2</v>
      </c>
      <c r="G185" s="403"/>
      <c r="H185" s="403"/>
      <c r="I185" s="403"/>
      <c r="J185" s="375"/>
      <c r="L185" s="385">
        <v>0.97500000000000009</v>
      </c>
      <c r="M185" s="401">
        <f t="shared" si="46"/>
        <v>0.75277149674528376</v>
      </c>
      <c r="N185" s="386">
        <f t="shared" si="47"/>
        <v>0.13511296104960313</v>
      </c>
      <c r="O185" s="401">
        <f t="shared" si="48"/>
        <v>3.1402377792072445E-4</v>
      </c>
      <c r="P185" s="386">
        <f t="shared" si="49"/>
        <v>5.4409490209757494E-2</v>
      </c>
      <c r="Q185" s="403">
        <f t="shared" si="52"/>
        <v>3.9337061411709159E-2</v>
      </c>
      <c r="R185" s="403">
        <f t="shared" si="53"/>
        <v>6.9252125534069828E-2</v>
      </c>
      <c r="S185" s="371">
        <f t="shared" si="54"/>
        <v>-4.2825931914981887E-5</v>
      </c>
      <c r="T185" s="403">
        <f t="shared" si="55"/>
        <v>0.89145363898613605</v>
      </c>
      <c r="U185" s="610">
        <f t="shared" si="56"/>
        <v>0.10854636101386395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0.12296439589227126</v>
      </c>
      <c r="C186" s="386">
        <f t="shared" si="44"/>
        <v>2.5338201148250583E-4</v>
      </c>
      <c r="D186" s="401">
        <f t="shared" si="45"/>
        <v>3.4109134405824193E-9</v>
      </c>
      <c r="E186" s="386">
        <f t="shared" ref="E186" si="57">C186+$B$13*B186+$B$13*D186</f>
        <v>-1.2923944524565172E-2</v>
      </c>
      <c r="F186" s="401">
        <f t="shared" si="42"/>
        <v>-1.6449531601199149E-2</v>
      </c>
      <c r="G186" s="403"/>
      <c r="H186" s="403"/>
      <c r="I186" s="403"/>
      <c r="J186" s="375"/>
      <c r="L186" s="385">
        <v>1</v>
      </c>
      <c r="M186" s="401">
        <f t="shared" si="46"/>
        <v>0.75356443737066514</v>
      </c>
      <c r="N186" s="386">
        <f t="shared" si="47"/>
        <v>0.12296439589227126</v>
      </c>
      <c r="O186" s="401">
        <f t="shared" si="48"/>
        <v>2.5338201148250583E-4</v>
      </c>
      <c r="P186" s="386">
        <f t="shared" si="49"/>
        <v>4.2182449158256648E-2</v>
      </c>
      <c r="Q186" s="403">
        <f t="shared" si="52"/>
        <v>5.3689609168920883E-2</v>
      </c>
      <c r="R186" s="403">
        <f t="shared" si="53"/>
        <v>5.368960916892089E-2</v>
      </c>
      <c r="S186" s="371">
        <f t="shared" si="54"/>
        <v>-3.455632800909423E-5</v>
      </c>
      <c r="T186" s="403">
        <f t="shared" si="55"/>
        <v>0.89265533799016727</v>
      </c>
      <c r="U186" s="610">
        <f t="shared" si="56"/>
        <v>0.10734466200983273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0.12296439589227126</v>
      </c>
      <c r="C187" s="386">
        <f t="shared" si="44"/>
        <v>0.75356443737066514</v>
      </c>
      <c r="D187" s="403">
        <f t="shared" si="45"/>
        <v>0.12296439589227126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0.75277149674528365</v>
      </c>
      <c r="N187" s="386">
        <f t="shared" si="47"/>
        <v>0.11159770651043022</v>
      </c>
      <c r="O187" s="401">
        <f t="shared" si="48"/>
        <v>2.0380469594732942E-4</v>
      </c>
      <c r="P187" s="386">
        <f t="shared" si="49"/>
        <v>3.0906047161080193E-2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0</v>
      </c>
      <c r="C188" s="380">
        <f t="shared" si="44"/>
        <v>3.4109134405824193E-9</v>
      </c>
      <c r="D188" s="410">
        <f t="shared" si="45"/>
        <v>2.5338201148250583E-4</v>
      </c>
      <c r="E188" s="380">
        <f>C188+$B$13*B188+$B$13*D188</f>
        <v>-2.7149956423662216E-5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0.75039708356352053</v>
      </c>
      <c r="N188" s="386">
        <f t="shared" si="47"/>
        <v>0.10099905872767878</v>
      </c>
      <c r="O188" s="401">
        <f t="shared" si="48"/>
        <v>1.6340893028671255E-4</v>
      </c>
      <c r="P188" s="386">
        <f t="shared" si="49"/>
        <v>2.0566179368331508E-2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2.5338201148250583E-4</v>
      </c>
      <c r="C189" s="392">
        <f t="shared" si="44"/>
        <v>3.4109134405824193E-9</v>
      </c>
      <c r="D189" s="402">
        <f t="shared" si="45"/>
        <v>0</v>
      </c>
      <c r="E189" s="392">
        <f>C189+$B$13*B189+$B$13*D189</f>
        <v>-2.7149956423662216E-5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0.74645439374284428</v>
      </c>
      <c r="N189" s="386">
        <f t="shared" si="47"/>
        <v>9.1150362494002435E-2</v>
      </c>
      <c r="O189" s="401">
        <f t="shared" si="48"/>
        <v>1.3060466058562037E-4</v>
      </c>
      <c r="P189" s="386">
        <f t="shared" si="49"/>
        <v>1.1143512002098857E-2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0.74096531991427572</v>
      </c>
      <c r="N190" s="386">
        <f t="shared" si="47"/>
        <v>8.2029778692437105E-2</v>
      </c>
      <c r="O190" s="401">
        <f t="shared" si="48"/>
        <v>1.0405453292661182E-4</v>
      </c>
      <c r="P190" s="386">
        <f t="shared" si="49"/>
        <v>2.6140031647762596E-3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0.24099545460558369</v>
      </c>
      <c r="C191" s="444">
        <f t="shared" si="44"/>
        <v>0.70501425437576903</v>
      </c>
      <c r="D191" s="443">
        <f t="shared" si="45"/>
        <v>5.2673108886508446E-2</v>
      </c>
      <c r="E191" s="444">
        <f>C191+$B$13*B191+$B$13*D191</f>
        <v>0.67354362892290176</v>
      </c>
      <c r="F191" s="443">
        <f t="shared" ref="F191:F197" si="58">$B$14*E191</f>
        <v>0.85728294389490167</v>
      </c>
      <c r="G191" s="443">
        <f>F192</f>
        <v>-2.9125726304289747E-2</v>
      </c>
      <c r="H191" s="443">
        <f>1-G191</f>
        <v>1.0291257263042897</v>
      </c>
      <c r="I191" s="443">
        <f>F193</f>
        <v>0.21040159937409619</v>
      </c>
      <c r="J191" s="445">
        <f>1-I191</f>
        <v>0.78959840062590381</v>
      </c>
      <c r="K191" s="442"/>
      <c r="L191" s="385">
        <v>1.125</v>
      </c>
      <c r="M191" s="401">
        <f t="shared" si="46"/>
        <v>0.73396030054618588</v>
      </c>
      <c r="N191" s="386">
        <f t="shared" si="47"/>
        <v>7.3612233424516837E-2</v>
      </c>
      <c r="O191" s="401">
        <f t="shared" si="48"/>
        <v>8.2638226174713836E-5</v>
      </c>
      <c r="P191" s="386">
        <f t="shared" si="49"/>
        <v>-5.0505628847961727E-3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0.70501425437576903</v>
      </c>
      <c r="C192" s="444">
        <f t="shared" si="44"/>
        <v>5.2673108886508446E-2</v>
      </c>
      <c r="D192" s="443">
        <f t="shared" si="45"/>
        <v>4.1220869300251373E-5</v>
      </c>
      <c r="E192" s="444">
        <f>C192+$B$13*B192+$B$13*D192</f>
        <v>-2.2883282036241615E-2</v>
      </c>
      <c r="F192" s="443">
        <f t="shared" si="58"/>
        <v>-2.9125726304289747E-2</v>
      </c>
      <c r="L192" s="385">
        <v>1.1500000000000004</v>
      </c>
      <c r="M192" s="401">
        <f t="shared" si="46"/>
        <v>0.72547810871164853</v>
      </c>
      <c r="N192" s="386">
        <f t="shared" si="47"/>
        <v>6.5869931498616918E-2</v>
      </c>
      <c r="O192" s="401">
        <f t="shared" si="48"/>
        <v>6.5420956476491821E-5</v>
      </c>
      <c r="P192" s="386">
        <f t="shared" si="49"/>
        <v>-1.188203623132964E-2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1.275913349293667E-3</v>
      </c>
      <c r="C193" s="444">
        <f t="shared" si="44"/>
        <v>0.24099545460558369</v>
      </c>
      <c r="D193" s="443">
        <f t="shared" si="45"/>
        <v>0.70501425437576903</v>
      </c>
      <c r="E193" s="444">
        <f>C193+$B$13*B193+$B$13*D193</f>
        <v>0.16530674940266249</v>
      </c>
      <c r="F193" s="443">
        <f t="shared" si="58"/>
        <v>0.21040159937409619</v>
      </c>
      <c r="L193" s="385">
        <v>1.1749999999999998</v>
      </c>
      <c r="M193" s="401">
        <f t="shared" si="46"/>
        <v>0.71556558061199937</v>
      </c>
      <c r="N193" s="386">
        <f t="shared" si="47"/>
        <v>5.8772861433782075E-2</v>
      </c>
      <c r="O193" s="401">
        <f t="shared" si="48"/>
        <v>5.1625828415891029E-5</v>
      </c>
      <c r="P193" s="386">
        <f t="shared" si="49"/>
        <v>-1.7915364243870333E-2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0.70427728416305213</v>
      </c>
      <c r="N194" s="386">
        <f t="shared" si="47"/>
        <v>5.2289285007077635E-2</v>
      </c>
      <c r="O194" s="401">
        <f t="shared" si="48"/>
        <v>4.0609700995286602E-5</v>
      </c>
      <c r="P194" s="386">
        <f t="shared" si="49"/>
        <v>-2.3188063926611272E-2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0.17040851249508449</v>
      </c>
      <c r="C195" s="444">
        <f t="shared" si="44"/>
        <v>0.74334475671208355</v>
      </c>
      <c r="D195" s="443">
        <f t="shared" si="45"/>
        <v>8.5592176995524016E-2</v>
      </c>
      <c r="E195" s="444">
        <f>C195+$B$13*B195+$B$13*D195</f>
        <v>0.71591076201127968</v>
      </c>
      <c r="F195" s="443">
        <f t="shared" si="58"/>
        <v>0.91120761784137472</v>
      </c>
      <c r="G195" s="443">
        <f>F196</f>
        <v>7.5353869591617256E-3</v>
      </c>
      <c r="H195" s="443">
        <f>1-G195</f>
        <v>0.99246461304083833</v>
      </c>
      <c r="I195" s="443">
        <f>F197</f>
        <v>0.11543101319006749</v>
      </c>
      <c r="J195" s="445">
        <f>1-I195</f>
        <v>0.88456898680993246</v>
      </c>
      <c r="L195" s="385">
        <v>1.2250000000000005</v>
      </c>
      <c r="M195" s="401">
        <f t="shared" si="46"/>
        <v>0.69167512825221278</v>
      </c>
      <c r="N195" s="386">
        <f t="shared" si="47"/>
        <v>4.63862051879399E-2</v>
      </c>
      <c r="O195" s="401">
        <f t="shared" si="48"/>
        <v>3.1842238150947555E-5</v>
      </c>
      <c r="P195" s="386">
        <f t="shared" si="49"/>
        <v>-2.7739709866042305E-2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0.74334475671208355</v>
      </c>
      <c r="C196" s="444">
        <f t="shared" si="44"/>
        <v>8.5592176995524016E-2</v>
      </c>
      <c r="D196" s="443">
        <f t="shared" si="45"/>
        <v>1.140002635030557E-4</v>
      </c>
      <c r="E196" s="444">
        <f>C196+$B$13*B196+$B$13*D196</f>
        <v>5.9203462683544497E-3</v>
      </c>
      <c r="F196" s="443">
        <f t="shared" si="58"/>
        <v>7.5353869591617256E-3</v>
      </c>
      <c r="L196" s="385">
        <v>1.25</v>
      </c>
      <c r="M196" s="401">
        <f t="shared" si="46"/>
        <v>0.67782791369458795</v>
      </c>
      <c r="N196" s="386">
        <f t="shared" si="47"/>
        <v>4.1029807190386958E-2</v>
      </c>
      <c r="O196" s="401">
        <f t="shared" si="48"/>
        <v>2.488782169324244E-5</v>
      </c>
      <c r="P196" s="386">
        <f t="shared" si="49"/>
        <v>-3.1611443119233446E-2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5.4054099421008139E-4</v>
      </c>
      <c r="C197" s="444">
        <f t="shared" si="44"/>
        <v>0.17040851249508449</v>
      </c>
      <c r="D197" s="443">
        <f t="shared" si="45"/>
        <v>0.74334475671208355</v>
      </c>
      <c r="E197" s="444">
        <f>C197+$B$13*B197+$B$13*D197</f>
        <v>9.0690972062330996E-2</v>
      </c>
      <c r="F197" s="443">
        <f t="shared" si="58"/>
        <v>0.11543101319006749</v>
      </c>
      <c r="L197" s="385">
        <v>1.2750000000000004</v>
      </c>
      <c r="M197" s="401">
        <f t="shared" si="46"/>
        <v>0.66281082745707365</v>
      </c>
      <c r="N197" s="386">
        <f t="shared" si="47"/>
        <v>3.6185868305363189E-2</v>
      </c>
      <c r="O197" s="401">
        <f t="shared" si="48"/>
        <v>1.9390017877596311E-5</v>
      </c>
      <c r="P197" s="386">
        <f t="shared" si="49"/>
        <v>-3.4845505516024763E-2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0.64670488237668988</v>
      </c>
      <c r="N198" s="386">
        <f t="shared" si="47"/>
        <v>3.1820133123846017E-2</v>
      </c>
      <c r="O198" s="401">
        <f t="shared" si="48"/>
        <v>1.5058305900650382E-5</v>
      </c>
      <c r="P198" s="386">
        <f t="shared" si="49"/>
        <v>-3.7484802971809471E-2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0.62959630536091926</v>
      </c>
      <c r="N199" s="386">
        <f t="shared" si="47"/>
        <v>2.7898651701334432E-2</v>
      </c>
      <c r="O199" s="401">
        <f t="shared" si="48"/>
        <v>1.165679630671379E-5</v>
      </c>
      <c r="P199" s="386">
        <f t="shared" si="49"/>
        <v>-3.957250055131957E-2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0.61157587790433876</v>
      </c>
      <c r="N200" s="386">
        <f t="shared" si="47"/>
        <v>2.4388079123073503E-2</v>
      </c>
      <c r="O200" s="401">
        <f t="shared" si="48"/>
        <v>8.9946885690750378E-6</v>
      </c>
      <c r="P200" s="386">
        <f t="shared" si="49"/>
        <v>-4.1151651208086976E-2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0.59273823366167788</v>
      </c>
      <c r="N201" s="386">
        <f t="shared" si="47"/>
        <v>2.1255935786842484E-2</v>
      </c>
      <c r="O201" s="401">
        <f t="shared" si="48"/>
        <v>6.9182391404520871E-6</v>
      </c>
      <c r="P201" s="386">
        <f t="shared" si="49"/>
        <v>-4.2264859366214234E-2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0.57318111875189204</v>
      </c>
      <c r="N202" s="386">
        <f t="shared" si="47"/>
        <v>1.8470828509697834E-2</v>
      </c>
      <c r="O202" s="401">
        <f t="shared" si="48"/>
        <v>5.3040333690135277E-6</v>
      </c>
      <c r="P202" s="386">
        <f t="shared" si="49"/>
        <v>-4.2953979824032984E-2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0.55300462139612505</v>
      </c>
      <c r="N203" s="386">
        <f t="shared" si="47"/>
        <v>1.600263327357393E-2</v>
      </c>
      <c r="O203" s="401">
        <f t="shared" si="48"/>
        <v>4.0533762986072475E-6</v>
      </c>
      <c r="P203" s="386">
        <f t="shared" si="49"/>
        <v>-4.3259851852513173E-2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0.53231037837754958</v>
      </c>
      <c r="N204" s="386">
        <f t="shared" si="47"/>
        <v>1.3822641042556316E-2</v>
      </c>
      <c r="O204" s="401">
        <f t="shared" si="48"/>
        <v>3.0876381175715117E-6</v>
      </c>
      <c r="P204" s="386">
        <f t="shared" si="49"/>
        <v>-4.3222067840448769E-2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0.51120076661552605</v>
      </c>
      <c r="N205" s="386">
        <f t="shared" si="47"/>
        <v>1.1903668605977802E-2</v>
      </c>
      <c r="O205" s="401">
        <f t="shared" si="48"/>
        <v>2.3444095823554889E-6</v>
      </c>
      <c r="P205" s="386">
        <f t="shared" si="49"/>
        <v>-4.2878775405415202E-2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0.48977808883369678</v>
      </c>
      <c r="N206" s="386">
        <f t="shared" si="47"/>
        <v>1.022013682360895E-2</v>
      </c>
      <c r="O206" s="401">
        <f t="shared" si="48"/>
        <v>1.7743409227444218E-6</v>
      </c>
      <c r="P206" s="386">
        <f t="shared" si="49"/>
        <v>-4.2266511542960676E-2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0.46814376283807113</v>
      </c>
      <c r="N207" s="386">
        <f t="shared" si="47"/>
        <v>8.7481189725804875E-3</v>
      </c>
      <c r="O207" s="401">
        <f t="shared" si="48"/>
        <v>1.3385544210819944E-6</v>
      </c>
      <c r="P207" s="386">
        <f t="shared" si="49"/>
        <v>-4.1420067122402926E-2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0.44639752427752927</v>
      </c>
      <c r="N208" s="386">
        <f t="shared" si="47"/>
        <v>7.4653621234865297E-3</v>
      </c>
      <c r="O208" s="401">
        <f t="shared" si="48"/>
        <v>1.0065359830058185E-6</v>
      </c>
      <c r="P208" s="386">
        <f t="shared" si="49"/>
        <v>-4.0372379849602125E-2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0.4246366529120415</v>
      </c>
      <c r="N209" s="386">
        <f t="shared" si="47"/>
        <v>6.3512846108600418E-3</v>
      </c>
      <c r="O209" s="401">
        <f t="shared" si="48"/>
        <v>7.5442460201191608E-7</v>
      </c>
      <c r="P209" s="386">
        <f t="shared" si="49"/>
        <v>-3.9154453697176544E-2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0.4029552323467866</v>
      </c>
      <c r="N210" s="386">
        <f t="shared" si="47"/>
        <v>5.386952718302751E-3</v>
      </c>
      <c r="O210" s="401">
        <f t="shared" si="48"/>
        <v>5.6363068562381713E-7</v>
      </c>
      <c r="P210" s="386">
        <f t="shared" si="49"/>
        <v>-3.7795302741636998E-2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0.38144345289423665</v>
      </c>
      <c r="N211" s="386">
        <f t="shared" si="47"/>
        <v>4.5550396797640058E-3</v>
      </c>
      <c r="O211" s="401">
        <f t="shared" si="48"/>
        <v>4.1972484604579918E-7</v>
      </c>
      <c r="P211" s="386">
        <f t="shared" si="49"/>
        <v>-3.632191733511117E-2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0.36018696670057038</v>
      </c>
      <c r="N212" s="386">
        <f t="shared" si="47"/>
        <v>3.8397700155972103E-3</v>
      </c>
      <c r="O212" s="401">
        <f t="shared" si="48"/>
        <v>3.1154804464028629E-7</v>
      </c>
      <c r="P212" s="386">
        <f t="shared" si="49"/>
        <v>-3.4759250566853091E-2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0.33926630352490994</v>
      </c>
      <c r="N213" s="386">
        <f t="shared" si="47"/>
        <v>3.2268520853782068E-3</v>
      </c>
      <c r="O213" s="401">
        <f t="shared" si="48"/>
        <v>2.305020269655067E-7</v>
      </c>
      <c r="P213" s="386">
        <f t="shared" si="49"/>
        <v>-3.3130223027095361E-2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0.31875635460534468</v>
      </c>
      <c r="N214" s="386">
        <f t="shared" si="47"/>
        <v>2.703401559524643E-3</v>
      </c>
      <c r="O214" s="401">
        <f t="shared" si="48"/>
        <v>1.6998591068073665E-7</v>
      </c>
      <c r="P214" s="386">
        <f t="shared" si="49"/>
        <v>-3.1455743964198472E-2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0.2987259309075001</v>
      </c>
      <c r="N215" s="386">
        <f t="shared" si="47"/>
        <v>2.2578582987852758E-3</v>
      </c>
      <c r="O215" s="401">
        <f t="shared" si="48"/>
        <v>1.249506952905044E-7</v>
      </c>
      <c r="P215" s="386">
        <f t="shared" si="49"/>
        <v>-2.9754747017679752E-2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0.27923740075876047</v>
      </c>
      <c r="N216" s="386">
        <f t="shared" si="47"/>
        <v>1.879898894452392E-3</v>
      </c>
      <c r="O216" s="401">
        <f t="shared" si="48"/>
        <v>9.1548480407599442E-8</v>
      </c>
      <c r="P216" s="386">
        <f t="shared" si="49"/>
        <v>-2.8044238807933108E-2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0.26034641045901724</v>
      </c>
      <c r="N217" s="386">
        <f t="shared" si="47"/>
        <v>1.560346871768703E-3</v>
      </c>
      <c r="O217" s="401">
        <f t="shared" si="48"/>
        <v>6.6857398894892839E-8</v>
      </c>
      <c r="P217" s="386">
        <f t="shared" si="49"/>
        <v>-2.6339358762944166E-2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0.24210168996556186</v>
      </c>
      <c r="N218" s="386">
        <f t="shared" si="47"/>
        <v>1.2910823026092699E-3</v>
      </c>
      <c r="O218" s="401">
        <f t="shared" si="48"/>
        <v>4.8666808694086683E-8</v>
      </c>
      <c r="P218" s="386">
        <f t="shared" si="49"/>
        <v>-2.4653448659052495E-2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0.22454494421663374</v>
      </c>
      <c r="N219" s="386">
        <f t="shared" ref="N219:N266" si="60">0.5*SIGN(2*L219+$B$6)*ERF((2.563*(ABS(2*L219+$B$6)))/(2*SQRT(2)*$B$7))-0.5*SIGN(2*L219-$B$6)*ERF((2.563*(ABS(2*L219-$B$6)))/(2*SQRT(2)*$B$7))</f>
        <v>1.064952318265644E-3</v>
      </c>
      <c r="O219" s="401">
        <f t="shared" ref="O219:O266" si="61">0.5*SIGN(2*(L219+$B$6)+$B$6)*ERF((2.563*(ABS(2*(L219+$B$6)+$B$6)))/(2*SQRT(2)*$B$7))-0.5*SIGN(2*(L219+$B$6)-$B$6)*ERF((2.563*(ABS(2*(L219+$B$6)-$B$6)))/(2*SQRT(2)*$B$7))</f>
        <v>3.5310227963769591E-8</v>
      </c>
      <c r="P219" s="386">
        <f t="shared" ref="P219:P266" si="62">N219+$B$13*M219+$B$13*O219</f>
        <v>-2.2998130444087703E-2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0.20771082912725364</v>
      </c>
      <c r="N220" s="386">
        <f t="shared" si="60"/>
        <v>8.756837651032745E-4</v>
      </c>
      <c r="O220" s="401">
        <f t="shared" si="61"/>
        <v>2.5535928815934028E-8</v>
      </c>
      <c r="P220" s="386">
        <f t="shared" si="62"/>
        <v>-2.1383390995467755E-2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0.19162700980368208</v>
      </c>
      <c r="N221" s="386">
        <f t="shared" si="60"/>
        <v>7.1779900993146351E-4</v>
      </c>
      <c r="O221" s="401">
        <f t="shared" si="61"/>
        <v>1.840710661671352E-8</v>
      </c>
      <c r="P221" s="386">
        <f t="shared" si="62"/>
        <v>-1.9817672542610687E-2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0.17631429711838253</v>
      </c>
      <c r="N222" s="386">
        <f t="shared" si="60"/>
        <v>5.865356819728107E-4</v>
      </c>
      <c r="O222" s="401">
        <f t="shared" si="61"/>
        <v>1.3225173844944038E-8</v>
      </c>
      <c r="P222" s="386">
        <f t="shared" si="62"/>
        <v>-1.830796755263062E-2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0.16178685750161675</v>
      </c>
      <c r="N223" s="386">
        <f t="shared" si="60"/>
        <v>4.7777093713863295E-4</v>
      </c>
      <c r="O223" s="401">
        <f t="shared" si="61"/>
        <v>9.4710587150714787E-9</v>
      </c>
      <c r="P223" s="386">
        <f t="shared" si="62"/>
        <v>-1.6859916941826484E-2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0.14805248966974233</v>
      </c>
      <c r="N224" s="386">
        <f t="shared" si="60"/>
        <v>3.8795064975649662E-4</v>
      </c>
      <c r="O224" s="401">
        <f t="shared" si="61"/>
        <v>6.7604599696124978E-9</v>
      </c>
      <c r="P224" s="386">
        <f t="shared" si="62"/>
        <v>-1.5477910534402364E-2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0.13511296104960291</v>
      </c>
      <c r="N225" s="386">
        <f t="shared" si="60"/>
        <v>3.1402377792072445E-4</v>
      </c>
      <c r="O225" s="401">
        <f t="shared" si="61"/>
        <v>4.8098757199355191E-9</v>
      </c>
      <c r="P225" s="386">
        <f t="shared" si="62"/>
        <v>-1.4165188745976831E-2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0.12296439589227126</v>
      </c>
      <c r="N226" s="386">
        <f t="shared" si="60"/>
        <v>2.5338201148250583E-4</v>
      </c>
      <c r="O226" s="401">
        <f t="shared" si="61"/>
        <v>3.4109134405824193E-9</v>
      </c>
      <c r="P226" s="386">
        <f t="shared" si="62"/>
        <v>-1.2923944524565172E-2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0.11159770651043022</v>
      </c>
      <c r="N227" s="386">
        <f t="shared" si="60"/>
        <v>2.0380469594732942E-4</v>
      </c>
      <c r="O227" s="401">
        <f t="shared" si="61"/>
        <v>2.4109383933712536E-9</v>
      </c>
      <c r="P227" s="386">
        <f t="shared" si="62"/>
        <v>-1.1755424637624414E-2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0.10099905872767845</v>
      </c>
      <c r="N228" s="386">
        <f t="shared" si="60"/>
        <v>1.6340893028671255E-4</v>
      </c>
      <c r="O228" s="401">
        <f t="shared" si="61"/>
        <v>1.6985544637471151E-9</v>
      </c>
      <c r="P228" s="386">
        <f t="shared" si="62"/>
        <v>-1.0660029451980182E-2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9.1150362494002435E-2</v>
      </c>
      <c r="N229" s="386">
        <f t="shared" si="60"/>
        <v>1.3060466058562037E-4</v>
      </c>
      <c r="O229" s="401">
        <f t="shared" si="61"/>
        <v>1.1927520637833311E-9</v>
      </c>
      <c r="P229" s="386">
        <f t="shared" si="62"/>
        <v>-9.6374104152116766E-3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8.2029778692437105E-2</v>
      </c>
      <c r="N230" s="386">
        <f t="shared" si="60"/>
        <v>1.0405453292661182E-4</v>
      </c>
      <c r="O230" s="401">
        <f t="shared" si="61"/>
        <v>8.3482915025356874E-10</v>
      </c>
      <c r="P230" s="386">
        <f t="shared" si="62"/>
        <v>-8.686564513205635E-3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7.3612233424516837E-2</v>
      </c>
      <c r="N231" s="386">
        <f t="shared" si="60"/>
        <v>8.2638226174713836E-5</v>
      </c>
      <c r="O231" s="401">
        <f t="shared" si="61"/>
        <v>5.8239979505714246E-10</v>
      </c>
      <c r="P231" s="386">
        <f t="shared" si="62"/>
        <v>-7.8059250494885305E-3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6.5869931498616918E-2</v>
      </c>
      <c r="N232" s="386">
        <f t="shared" si="60"/>
        <v>6.5420956476491821E-5</v>
      </c>
      <c r="O232" s="401">
        <f t="shared" si="61"/>
        <v>4.0496767050868243E-10</v>
      </c>
      <c r="P232" s="386">
        <f t="shared" si="62"/>
        <v>-6.9934481675910168E-3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5.8772861433781853E-2</v>
      </c>
      <c r="N233" s="386">
        <f t="shared" si="60"/>
        <v>5.1625828415891029E-5</v>
      </c>
      <c r="O233" s="401">
        <f t="shared" si="61"/>
        <v>2.8066898805079177E-10</v>
      </c>
      <c r="P233" s="386">
        <f t="shared" si="62"/>
        <v>-6.2466946176486585E-3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5.2289285007077635E-2</v>
      </c>
      <c r="N234" s="386">
        <f t="shared" si="60"/>
        <v>4.0609700995286602E-5</v>
      </c>
      <c r="O234" s="401">
        <f t="shared" si="61"/>
        <v>1.9388446403922899E-10</v>
      </c>
      <c r="P234" s="386">
        <f t="shared" si="62"/>
        <v>-5.5629063518965972E-3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4.63862051879399E-2</v>
      </c>
      <c r="N235" s="386">
        <f t="shared" si="60"/>
        <v>3.1842238150947555E-5</v>
      </c>
      <c r="O235" s="401">
        <f t="shared" si="61"/>
        <v>1.3349515937122192E-10</v>
      </c>
      <c r="P235" s="386">
        <f t="shared" si="62"/>
        <v>-4.9390776195681581E-3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4.1029807190386958E-2</v>
      </c>
      <c r="N236" s="386">
        <f t="shared" si="60"/>
        <v>2.488782169324244E-5</v>
      </c>
      <c r="O236" s="401">
        <f t="shared" si="61"/>
        <v>9.161393865753098E-11</v>
      </c>
      <c r="P236" s="386">
        <f t="shared" si="62"/>
        <v>-4.3720203186292045E-3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3.6185868305363189E-2</v>
      </c>
      <c r="N237" s="386">
        <f t="shared" si="60"/>
        <v>1.9390017877596311E-5</v>
      </c>
      <c r="O237" s="401">
        <f t="shared" si="61"/>
        <v>6.2665761468849723E-11</v>
      </c>
      <c r="P237" s="386">
        <f t="shared" si="62"/>
        <v>-3.8584234482807061E-3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3.1820133123845851E-2</v>
      </c>
      <c r="N238" s="386">
        <f t="shared" si="60"/>
        <v>1.5058305900650382E-5</v>
      </c>
      <c r="O238" s="401">
        <f t="shared" si="61"/>
        <v>4.2723935500532662E-11</v>
      </c>
      <c r="P238" s="386">
        <f t="shared" si="62"/>
        <v>-3.3949065907078525E-3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2.7898651701334432E-2</v>
      </c>
      <c r="N239" s="386">
        <f t="shared" si="60"/>
        <v>1.165679630671379E-5</v>
      </c>
      <c r="O239" s="401">
        <f t="shared" si="61"/>
        <v>2.9032498627401537E-11</v>
      </c>
      <c r="P239" s="386">
        <f t="shared" si="62"/>
        <v>-2.978067431598291E-3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2.4388079123073503E-2</v>
      </c>
      <c r="N240" s="386">
        <f t="shared" si="60"/>
        <v>8.9946885690750378E-6</v>
      </c>
      <c r="O240" s="401">
        <f t="shared" si="61"/>
        <v>1.9663881634102154E-11</v>
      </c>
      <c r="P240" s="386">
        <f t="shared" si="62"/>
        <v>-2.6045234050577279E-3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2.1255935786842484E-2</v>
      </c>
      <c r="N241" s="386">
        <f t="shared" si="60"/>
        <v>6.9182391404520871E-6</v>
      </c>
      <c r="O241" s="401">
        <f t="shared" si="61"/>
        <v>1.3274714660838072E-11</v>
      </c>
      <c r="P241" s="386">
        <f t="shared" si="62"/>
        <v>-2.2709476184139456E-3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1.8470828509697834E-2</v>
      </c>
      <c r="N242" s="386">
        <f t="shared" si="60"/>
        <v>5.3040333690135277E-6</v>
      </c>
      <c r="O242" s="401">
        <f t="shared" si="61"/>
        <v>8.9320217888655407E-12</v>
      </c>
      <c r="P242" s="386">
        <f t="shared" si="62"/>
        <v>-1.9740992749105045E-3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1.6002633273573819E-2</v>
      </c>
      <c r="N243" s="386">
        <f t="shared" si="60"/>
        <v>4.0533762986072475E-6</v>
      </c>
      <c r="O243" s="401">
        <f t="shared" si="61"/>
        <v>5.9902638405162634E-12</v>
      </c>
      <c r="P243" s="386">
        <f t="shared" si="62"/>
        <v>-1.7108488665977886E-3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1.3822641042556316E-2</v>
      </c>
      <c r="N244" s="386">
        <f t="shared" si="60"/>
        <v>3.0876381175715117E-6</v>
      </c>
      <c r="O244" s="401">
        <f t="shared" si="61"/>
        <v>4.0041858717643208E-12</v>
      </c>
      <c r="P244" s="386">
        <f t="shared" si="62"/>
        <v>-1.4781984552011968E-3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1.1903668605977802E-2</v>
      </c>
      <c r="N245" s="386">
        <f t="shared" si="60"/>
        <v>2.3444095823554889E-6</v>
      </c>
      <c r="O245" s="401">
        <f t="shared" si="61"/>
        <v>2.6677549058717887E-12</v>
      </c>
      <c r="P245" s="386">
        <f t="shared" si="62"/>
        <v>-1.2732973950530476E-3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1.022013682360895E-2</v>
      </c>
      <c r="N246" s="386">
        <f t="shared" si="60"/>
        <v>1.7743409227444218E-6</v>
      </c>
      <c r="O246" s="401">
        <f t="shared" si="61"/>
        <v>1.771527369243131E-12</v>
      </c>
      <c r="P246" s="386">
        <f t="shared" si="62"/>
        <v>-1.0934538792311864E-3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8.7481189725804875E-3</v>
      </c>
      <c r="N247" s="386">
        <f t="shared" si="60"/>
        <v>1.3385544210819944E-6</v>
      </c>
      <c r="O247" s="401">
        <f t="shared" si="61"/>
        <v>1.1725065363066278E-12</v>
      </c>
      <c r="P247" s="386">
        <f t="shared" si="62"/>
        <v>-9.3614270801413337E-4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7.4653621234864742E-3</v>
      </c>
      <c r="N248" s="386">
        <f t="shared" si="60"/>
        <v>1.0065359830058185E-6</v>
      </c>
      <c r="O248" s="401">
        <f t="shared" si="61"/>
        <v>7.7349238125634656E-13</v>
      </c>
      <c r="P248" s="386">
        <f t="shared" si="62"/>
        <v>-7.9900968805159014E-4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6.3512846108600418E-3</v>
      </c>
      <c r="N249" s="386">
        <f t="shared" si="60"/>
        <v>7.5442460201191608E-7</v>
      </c>
      <c r="O249" s="401">
        <f t="shared" si="61"/>
        <v>5.0859316758078421E-13</v>
      </c>
      <c r="P249" s="386">
        <f t="shared" si="62"/>
        <v>-6.7987307182500948E-4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5.386952718302751E-3</v>
      </c>
      <c r="N250" s="386">
        <f t="shared" si="60"/>
        <v>5.6363068562381713E-7</v>
      </c>
      <c r="O250" s="401">
        <f t="shared" si="61"/>
        <v>3.3328895199247199E-13</v>
      </c>
      <c r="P250" s="386">
        <f t="shared" si="62"/>
        <v>-5.7672244081131876E-4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4.5550396797640058E-3</v>
      </c>
      <c r="N251" s="386">
        <f t="shared" si="60"/>
        <v>4.1972484604579918E-7</v>
      </c>
      <c r="O251" s="401">
        <f t="shared" si="61"/>
        <v>2.177147351289932E-13</v>
      </c>
      <c r="P251" s="386">
        <f t="shared" si="62"/>
        <v>-4.8771542311477282E-4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3.8397700155972103E-3</v>
      </c>
      <c r="N252" s="386">
        <f t="shared" si="60"/>
        <v>3.1154804464028629E-7</v>
      </c>
      <c r="O252" s="401">
        <f t="shared" si="61"/>
        <v>1.4171996909340123E-13</v>
      </c>
      <c r="P252" s="386">
        <f t="shared" si="62"/>
        <v>-4.1117261816480961E-4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3.2268520853781513E-3</v>
      </c>
      <c r="N253" s="386">
        <f t="shared" si="60"/>
        <v>2.305020269655067E-7</v>
      </c>
      <c r="O253" s="401">
        <f t="shared" si="61"/>
        <v>9.1981977590194219E-14</v>
      </c>
      <c r="P253" s="386">
        <f t="shared" si="62"/>
        <v>-3.4557107838757895E-4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2.703401559524643E-3</v>
      </c>
      <c r="N254" s="386">
        <f t="shared" si="60"/>
        <v>1.6998591068073665E-7</v>
      </c>
      <c r="O254" s="401">
        <f t="shared" si="61"/>
        <v>5.9507954119908391E-14</v>
      </c>
      <c r="P254" s="386">
        <f t="shared" si="62"/>
        <v>-2.8953667154930723E-4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2.2578582987852758E-3</v>
      </c>
      <c r="N255" s="386">
        <f t="shared" si="60"/>
        <v>1.249506952905044E-7</v>
      </c>
      <c r="O255" s="401">
        <f t="shared" si="61"/>
        <v>3.8358205500799158E-14</v>
      </c>
      <c r="P255" s="386">
        <f t="shared" si="62"/>
        <v>-2.4183561874046463E-4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1.879898894452392E-3</v>
      </c>
      <c r="N256" s="386">
        <f t="shared" si="60"/>
        <v>9.1548480407599442E-8</v>
      </c>
      <c r="O256" s="401">
        <f t="shared" si="61"/>
        <v>2.4646951146678475E-14</v>
      </c>
      <c r="P256" s="386">
        <f t="shared" si="62"/>
        <v>-2.013654726383659E-4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1.560346871768703E-3</v>
      </c>
      <c r="N257" s="386">
        <f t="shared" si="60"/>
        <v>6.6857398894892839E-8</v>
      </c>
      <c r="O257" s="401">
        <f t="shared" si="61"/>
        <v>1.5765166949677223E-14</v>
      </c>
      <c r="P257" s="386">
        <f t="shared" si="62"/>
        <v>-1.6714576963397621E-4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1.2910823026092699E-3</v>
      </c>
      <c r="N258" s="386">
        <f t="shared" si="60"/>
        <v>4.8666808694086683E-8</v>
      </c>
      <c r="O258" s="401">
        <f t="shared" si="61"/>
        <v>1.0047518372857667E-14</v>
      </c>
      <c r="P258" s="386">
        <f t="shared" si="62"/>
        <v>-1.3830855839580821E-4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1.064952318265644E-3</v>
      </c>
      <c r="N259" s="386">
        <f t="shared" si="60"/>
        <v>3.5310227963769591E-8</v>
      </c>
      <c r="O259" s="401">
        <f t="shared" si="61"/>
        <v>6.3837823915946501E-15</v>
      </c>
      <c r="P259" s="386">
        <f t="shared" si="62"/>
        <v>-1.1408897714883011E-4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8.756837651032745E-4</v>
      </c>
      <c r="N260" s="386">
        <f t="shared" si="60"/>
        <v>2.5535928815934028E-8</v>
      </c>
      <c r="O260" s="401">
        <f t="shared" si="61"/>
        <v>4.0523140398818214E-15</v>
      </c>
      <c r="P260" s="386">
        <f t="shared" si="62"/>
        <v>-9.3816022933140478E-5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7.1779900993146351E-4</v>
      </c>
      <c r="N261" s="386">
        <f t="shared" si="60"/>
        <v>1.840710661671352E-8</v>
      </c>
      <c r="O261" s="401">
        <f t="shared" si="61"/>
        <v>2.55351295663786E-15</v>
      </c>
      <c r="P261" s="386">
        <f t="shared" si="62"/>
        <v>-7.6903628822096992E-5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5.865356819728107E-4</v>
      </c>
      <c r="N262" s="386">
        <f t="shared" si="60"/>
        <v>1.3225173844944038E-8</v>
      </c>
      <c r="O262" s="401">
        <f t="shared" si="61"/>
        <v>1.609823385706477E-15</v>
      </c>
      <c r="P262" s="386">
        <f t="shared" si="62"/>
        <v>-6.2842139876681329E-5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4.7777093713863295E-4</v>
      </c>
      <c r="N263" s="386">
        <f t="shared" si="60"/>
        <v>9.4710587150714787E-9</v>
      </c>
      <c r="O263" s="401">
        <f t="shared" si="61"/>
        <v>9.9920072216264089E-16</v>
      </c>
      <c r="P263" s="386">
        <f t="shared" si="62"/>
        <v>-5.1190255722362986E-5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3.8795064975649662E-4</v>
      </c>
      <c r="N264" s="386">
        <f t="shared" si="60"/>
        <v>6.7604599696124978E-9</v>
      </c>
      <c r="O264" s="401">
        <f t="shared" si="61"/>
        <v>0</v>
      </c>
      <c r="P264" s="386">
        <f t="shared" si="62"/>
        <v>-4.1567487214014024E-5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3.1402377792072445E-4</v>
      </c>
      <c r="N265" s="386">
        <f t="shared" si="60"/>
        <v>4.8098757199355191E-9</v>
      </c>
      <c r="O265" s="401">
        <f t="shared" si="61"/>
        <v>0</v>
      </c>
      <c r="P265" s="386">
        <f t="shared" si="62"/>
        <v>-3.364715675196995E-5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2.5338201148250583E-4</v>
      </c>
      <c r="N266" s="392">
        <f t="shared" si="60"/>
        <v>3.4109134405824193E-9</v>
      </c>
      <c r="O266" s="402">
        <f t="shared" si="61"/>
        <v>0</v>
      </c>
      <c r="P266" s="392">
        <f t="shared" si="62"/>
        <v>-2.7149956423662216E-5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P266"/>
  <sheetViews>
    <sheetView topLeftCell="A3" workbookViewId="0">
      <selection activeCell="A17" sqref="A17:C22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0.12220903435211722</v>
      </c>
      <c r="L5" s="377">
        <f>C106</f>
        <v>0.75509610155404394</v>
      </c>
      <c r="M5" s="377">
        <f>K5</f>
        <v>0.12220903435211722</v>
      </c>
      <c r="N5" s="377">
        <f>0</f>
        <v>0</v>
      </c>
      <c r="O5" s="378">
        <f>0</f>
        <v>0</v>
      </c>
      <c r="P5" s="371"/>
      <c r="Q5" s="376">
        <f>K5</f>
        <v>0.12220903435211722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0.12220903435211722</v>
      </c>
      <c r="M6" s="383">
        <f t="shared" si="0"/>
        <v>0.75509610155404394</v>
      </c>
      <c r="N6" s="383">
        <f t="shared" si="0"/>
        <v>0.12220903435211722</v>
      </c>
      <c r="O6" s="384">
        <f>0</f>
        <v>0</v>
      </c>
      <c r="P6" s="371"/>
      <c r="Q6" s="382">
        <f>L5</f>
        <v>0.75509610155404394</v>
      </c>
      <c r="R6" s="383">
        <f>Q5</f>
        <v>0.12220903435211722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2xCDR'!K19/'M5E 850S4500 32GFC EQ &amp; 2xCDR'!Tb_eff</f>
        <v>1.1020653986302325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0.12220903435211722</v>
      </c>
      <c r="N7" s="389">
        <f t="shared" si="0"/>
        <v>0.75509610155404394</v>
      </c>
      <c r="O7" s="390">
        <f>N6</f>
        <v>0.12220903435211722</v>
      </c>
      <c r="P7" s="371"/>
      <c r="Q7" s="382">
        <f>Q5</f>
        <v>0.12220903435211722</v>
      </c>
      <c r="R7" s="383">
        <f>Q6</f>
        <v>0.75509610155404394</v>
      </c>
      <c r="S7" s="384">
        <f>R6</f>
        <v>0.12220903435211722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0.12220903435211722</v>
      </c>
      <c r="S8" s="384">
        <f>R7</f>
        <v>0.75509610155404394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0.12220903435211722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16.482965777680217</v>
      </c>
      <c r="C12" s="366" t="s">
        <v>229</v>
      </c>
      <c r="E12" s="365"/>
      <c r="F12" s="365"/>
      <c r="J12" s="370"/>
      <c r="K12" s="379">
        <f t="array" ref="K12:M14">MMULT(K5:O7,Q5:S9)</f>
        <v>0.60004021873666902</v>
      </c>
      <c r="L12" s="380">
        <v>0.1845591308279359</v>
      </c>
      <c r="M12" s="381">
        <v>1.4935048077276967E-2</v>
      </c>
      <c r="N12" s="371"/>
      <c r="O12" s="379">
        <f t="shared" ref="O12:Q14" si="1">$B$9^2*K12</f>
        <v>0.30002010936833456</v>
      </c>
      <c r="P12" s="380">
        <f t="shared" si="1"/>
        <v>9.2279565413967965E-2</v>
      </c>
      <c r="Q12" s="381">
        <f t="shared" si="1"/>
        <v>7.4675240386384853E-3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0.1845591308279359</v>
      </c>
      <c r="L13" s="386">
        <v>0.60004021873666902</v>
      </c>
      <c r="M13" s="387">
        <v>0.1845591308279359</v>
      </c>
      <c r="N13" s="371"/>
      <c r="O13" s="385">
        <f t="shared" si="1"/>
        <v>9.2279565413967965E-2</v>
      </c>
      <c r="P13" s="386">
        <f t="shared" si="1"/>
        <v>0.30002010936833456</v>
      </c>
      <c r="Q13" s="387">
        <f t="shared" si="1"/>
        <v>9.2279565413967965E-2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1.2727949715011284</v>
      </c>
      <c r="C14" s="366" t="s">
        <v>236</v>
      </c>
      <c r="E14" s="365"/>
      <c r="F14" s="365"/>
      <c r="J14" s="370"/>
      <c r="K14" s="391">
        <v>1.4935048077276967E-2</v>
      </c>
      <c r="L14" s="392">
        <v>0.1845591308279359</v>
      </c>
      <c r="M14" s="393">
        <v>0.60004021873666902</v>
      </c>
      <c r="N14" s="371"/>
      <c r="O14" s="391">
        <f t="shared" si="1"/>
        <v>7.4675240386384853E-3</v>
      </c>
      <c r="P14" s="392">
        <f t="shared" si="1"/>
        <v>9.2279565413967965E-2</v>
      </c>
      <c r="Q14" s="393">
        <f t="shared" si="1"/>
        <v>0.30002010936833456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1.1494520364299232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2.9226618267841871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2.3791086931317</v>
      </c>
      <c r="C17" s="366" t="s">
        <v>18</v>
      </c>
      <c r="E17" s="365"/>
      <c r="F17" s="365"/>
      <c r="J17" s="370"/>
      <c r="K17" s="379">
        <f t="shared" ref="K17:M19" si="3">O12+S12</f>
        <v>0.30223300677919485</v>
      </c>
      <c r="L17" s="380">
        <f t="shared" si="3"/>
        <v>9.2279565413967965E-2</v>
      </c>
      <c r="M17" s="381">
        <f t="shared" si="3"/>
        <v>7.4675240386384853E-3</v>
      </c>
      <c r="N17" s="371"/>
      <c r="O17" s="367">
        <f t="array" ref="O17:Q19">MINVERSE(K17:M19)</f>
        <v>3.6698192970420509</v>
      </c>
      <c r="P17" s="368">
        <v>-1.2051552616318884</v>
      </c>
      <c r="Q17" s="369">
        <v>0.27729181823894589</v>
      </c>
      <c r="R17" s="371"/>
      <c r="S17" s="400">
        <f>$B$9^2*M5</f>
        <v>6.1104517176058623E-2</v>
      </c>
      <c r="T17" s="371"/>
      <c r="U17" s="401">
        <f t="array" ref="U17:U19">MMULT(O17:Q19,S17:S19)</f>
        <v>-0.21381770097329192</v>
      </c>
      <c r="V17" s="371"/>
      <c r="W17" s="401">
        <f>U17/$U$18</f>
        <v>-0.15496692500656584</v>
      </c>
      <c r="X17" s="375"/>
    </row>
    <row r="18" spans="1:26" ht="15">
      <c r="A18" s="441" t="s">
        <v>259</v>
      </c>
      <c r="B18" s="365">
        <f ca="1">-10*LOG(1-2*I191)-B17</f>
        <v>-2.262292573917879E-2</v>
      </c>
      <c r="C18" s="366" t="s">
        <v>18</v>
      </c>
      <c r="E18" s="365"/>
      <c r="F18" s="365"/>
      <c r="J18" s="370"/>
      <c r="K18" s="385">
        <f t="shared" si="3"/>
        <v>9.2279565413967965E-2</v>
      </c>
      <c r="L18" s="386">
        <f t="shared" si="3"/>
        <v>0.30223300677919485</v>
      </c>
      <c r="M18" s="387">
        <f t="shared" si="3"/>
        <v>9.2279565413967965E-2</v>
      </c>
      <c r="N18" s="371"/>
      <c r="O18" s="370">
        <v>-1.2051552616318881</v>
      </c>
      <c r="P18" s="371">
        <v>4.0446356955730236</v>
      </c>
      <c r="Q18" s="375">
        <v>-1.2051552616318881</v>
      </c>
      <c r="R18" s="371"/>
      <c r="S18" s="403">
        <f>$B$9^2*M6</f>
        <v>0.37754805077702208</v>
      </c>
      <c r="T18" s="371"/>
      <c r="U18" s="401">
        <v>1.3797634621983537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-1.2297219644834629</v>
      </c>
      <c r="C19" s="366" t="s">
        <v>18</v>
      </c>
      <c r="E19" s="365"/>
      <c r="F19" s="365"/>
      <c r="J19" s="370"/>
      <c r="K19" s="391">
        <f t="shared" si="3"/>
        <v>7.4675240386384853E-3</v>
      </c>
      <c r="L19" s="392">
        <f t="shared" si="3"/>
        <v>9.2279565413967965E-2</v>
      </c>
      <c r="M19" s="393">
        <f t="shared" si="3"/>
        <v>0.30223300677919485</v>
      </c>
      <c r="N19" s="371"/>
      <c r="O19" s="397">
        <v>0.27729181823894589</v>
      </c>
      <c r="P19" s="398">
        <v>-1.2051552616318884</v>
      </c>
      <c r="Q19" s="399">
        <v>3.6698192970420513</v>
      </c>
      <c r="R19" s="371"/>
      <c r="S19" s="404">
        <f>$B$9^2*M7</f>
        <v>6.1104517176058623E-2</v>
      </c>
      <c r="T19" s="371"/>
      <c r="U19" s="402">
        <v>-0.21381770097329192</v>
      </c>
      <c r="V19" s="371"/>
      <c r="W19" s="402">
        <f>U19/$U$18</f>
        <v>-0.15496692500656584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1.2441539498877807</v>
      </c>
      <c r="C21" s="365"/>
      <c r="E21" s="365"/>
      <c r="F21" s="365"/>
      <c r="J21" s="370"/>
      <c r="K21" s="405" t="s">
        <v>245</v>
      </c>
      <c r="L21" s="406">
        <f>W17</f>
        <v>-0.15496692500656584</v>
      </c>
      <c r="M21" s="406">
        <f>W18</f>
        <v>1</v>
      </c>
      <c r="N21" s="407">
        <f>W19</f>
        <v>-0.15496692500656584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0.79680495179036792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3.0483528479230415E-9</v>
      </c>
      <c r="C26" s="386">
        <f>0.5*SIGN(2*A26+$B$6)*ERF((2.563*(ABS(2*A26+$B$6)))/(2*SQRT(2)*$B$7))-0.5*SIGN(2*A26-$B$6)*ERF((2.563*(ABS(2*A26-$B$6)))/(2*SQRT(2)*$B$7))</f>
        <v>2.429118225077409E-4</v>
      </c>
      <c r="D26" s="401">
        <f>0.5*SIGN(2*(A26+$B$6)+$B$6)*ERF((2.563*(ABS(2*(A26+$B$6)+$B$6)))/(2*SQRT(2)*$B$7))-0.5*SIGN(2*(A26+$B$6)-$B$6)*ERF((2.563*(ABS(2*(A26+$B$6)-$B$6)))/(2*SQRT(2)*$B$7))</f>
        <v>0.12220903435211722</v>
      </c>
      <c r="E26" s="386">
        <f t="shared" ref="E26:E57" si="4">C26+$B$13*B26+$B$13*D26</f>
        <v>-1.28534672970408E-2</v>
      </c>
      <c r="F26" s="401">
        <f t="shared" ref="F26:F89" si="5">$B$14*E26</f>
        <v>-1.6359828542027732E-2</v>
      </c>
      <c r="G26" s="403">
        <f>F66</f>
        <v>5.2520701767449593E-2</v>
      </c>
      <c r="H26" s="403">
        <f>1-G26</f>
        <v>0.94747929823255039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0</v>
      </c>
      <c r="N26" s="386">
        <f>0.5*SIGN(2*L26+$B$6)*ERF((2.563*(ABS(2*L26+$B$6)))/(2*SQRT(2)*$B$7))-0.5*SIGN(2*L26-$B$6)*ERF((2.563*(ABS(2*L26-$B$6)))/(2*SQRT(2)*$B$7))</f>
        <v>3.0483528479230415E-9</v>
      </c>
      <c r="O26" s="401">
        <f>0.5*SIGN(2*(L26+$B$6)+$B$6)*ERF((2.563*(ABS(2*(L26+$B$6)+$B$6)))/(2*SQRT(2)*$B$7))-0.5*SIGN(2*(L26+$B$6)-$B$6)*ERF((2.563*(ABS(2*(L26+$B$6)-$B$6)))/(2*SQRT(2)*$B$7))</f>
        <v>2.429118225077409E-4</v>
      </c>
      <c r="P26" s="386">
        <f>N26+$B$13*M26+$B$13*O26</f>
        <v>-2.6028294237283818E-5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4.3079867451112364E-9</v>
      </c>
      <c r="C27" s="386">
        <f t="shared" ref="C27:C90" si="7">0.5*SIGN(2*A27+$B$6)*ERF((2.563*(ABS(2*A27+$B$6)))/(2*SQRT(2)*$B$7))-0.5*SIGN(2*A27-$B$6)*ERF((2.563*(ABS(2*A27-$B$6)))/(2*SQRT(2)*$B$7))</f>
        <v>3.0144267404241809E-4</v>
      </c>
      <c r="D27" s="401">
        <f t="shared" ref="D27:D90" si="8">0.5*SIGN(2*(A27+$B$6)+$B$6)*ERF((2.563*(ABS(2*(A27+$B$6)+$B$6)))/(2*SQRT(2)*$B$7))-0.5*SIGN(2*(A27+$B$6)-$B$6)*ERF((2.563*(ABS(2*(A27+$B$6)-$B$6)))/(2*SQRT(2)*$B$7))</f>
        <v>0.13434859483320472</v>
      </c>
      <c r="E27" s="386">
        <f t="shared" si="4"/>
        <v>-1.4095857443522613E-2</v>
      </c>
      <c r="F27" s="401">
        <f t="shared" si="5"/>
        <v>-1.7941136473112334E-2</v>
      </c>
      <c r="G27" s="403">
        <f t="shared" ref="G27:G90" si="9">F67</f>
        <v>6.8072626141046796E-2</v>
      </c>
      <c r="H27" s="403">
        <f t="shared" ref="H27:H90" si="10">1-G27</f>
        <v>0.93192737385895319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0</v>
      </c>
      <c r="N27" s="386">
        <f t="shared" ref="N27:N90" si="12">0.5*SIGN(2*L27+$B$6)*ERF((2.563*(ABS(2*L27+$B$6)))/(2*SQRT(2)*$B$7))-0.5*SIGN(2*L27-$B$6)*ERF((2.563*(ABS(2*L27-$B$6)))/(2*SQRT(2)*$B$7))</f>
        <v>4.3079867451112364E-9</v>
      </c>
      <c r="O27" s="401">
        <f t="shared" ref="O27:O90" si="13">0.5*SIGN(2*(L27+$B$6)+$B$6)*ERF((2.563*(ABS(2*(L27+$B$6)+$B$6)))/(2*SQRT(2)*$B$7))-0.5*SIGN(2*(L27+$B$6)-$B$6)*ERF((2.563*(ABS(2*(L27+$B$6)-$B$6)))/(2*SQRT(2)*$B$7))</f>
        <v>3.0144267404241809E-4</v>
      </c>
      <c r="P27" s="386">
        <f t="shared" ref="P27:P90" si="14">N27+$B$13*M27+$B$13*O27</f>
        <v>-3.2299420330280453E-5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6.0681074054436124E-9</v>
      </c>
      <c r="C28" s="386">
        <f t="shared" si="7"/>
        <v>3.7288823454373343E-4</v>
      </c>
      <c r="D28" s="401">
        <f t="shared" si="8"/>
        <v>0.14728415536300316</v>
      </c>
      <c r="E28" s="386">
        <f t="shared" si="4"/>
        <v>-1.5410635287417937E-2</v>
      </c>
      <c r="F28" s="401">
        <f t="shared" si="5"/>
        <v>-1.9614579101463397E-2</v>
      </c>
      <c r="G28" s="403">
        <f t="shared" si="9"/>
        <v>8.4852801141415996E-2</v>
      </c>
      <c r="H28" s="403">
        <f t="shared" si="10"/>
        <v>0.91514719885858398</v>
      </c>
      <c r="I28" s="403"/>
      <c r="J28" s="375"/>
      <c r="L28" s="385">
        <v>-2.95</v>
      </c>
      <c r="M28" s="401">
        <f t="shared" si="11"/>
        <v>4.9960036108132044E-16</v>
      </c>
      <c r="N28" s="386">
        <f t="shared" si="12"/>
        <v>6.0681074054436124E-9</v>
      </c>
      <c r="O28" s="401">
        <f t="shared" si="13"/>
        <v>3.7288823454373343E-4</v>
      </c>
      <c r="P28" s="386">
        <f t="shared" si="14"/>
        <v>-3.9954034620575203E-5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8.5192740639783437E-9</v>
      </c>
      <c r="C29" s="386">
        <f t="shared" si="7"/>
        <v>4.5980384796850959E-4</v>
      </c>
      <c r="D29" s="401">
        <f t="shared" si="8"/>
        <v>0.1610200117735639</v>
      </c>
      <c r="E29" s="386">
        <f t="shared" si="4"/>
        <v>-1.6795705862676626E-2</v>
      </c>
      <c r="F29" s="401">
        <f t="shared" si="5"/>
        <v>-2.1377489964826833E-2</v>
      </c>
      <c r="G29" s="403">
        <f t="shared" si="9"/>
        <v>0.10286453416685876</v>
      </c>
      <c r="H29" s="403">
        <f t="shared" si="10"/>
        <v>0.89713546583314119</v>
      </c>
      <c r="I29" s="403"/>
      <c r="J29" s="375"/>
      <c r="L29" s="385">
        <v>-2.9249999999999998</v>
      </c>
      <c r="M29" s="401">
        <f t="shared" si="11"/>
        <v>8.3266726846886741E-16</v>
      </c>
      <c r="N29" s="386">
        <f t="shared" si="12"/>
        <v>8.5192740639783437E-9</v>
      </c>
      <c r="O29" s="401">
        <f t="shared" si="13"/>
        <v>4.5980384796850959E-4</v>
      </c>
      <c r="P29" s="386">
        <f t="shared" si="14"/>
        <v>-4.926578679792382E-5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1.1921284182037084E-8</v>
      </c>
      <c r="C30" s="386">
        <f t="shared" si="7"/>
        <v>5.6518245901698849E-4</v>
      </c>
      <c r="D30" s="401">
        <f t="shared" si="8"/>
        <v>0.1755547750146676</v>
      </c>
      <c r="E30" s="386">
        <f t="shared" si="4"/>
        <v>-1.8247927396604444E-2</v>
      </c>
      <c r="F30" s="401">
        <f t="shared" si="5"/>
        <v>-2.3225870230715814E-2</v>
      </c>
      <c r="G30" s="403">
        <f t="shared" si="9"/>
        <v>0.12210264309960883</v>
      </c>
      <c r="H30" s="403">
        <f t="shared" si="10"/>
        <v>0.87789735690039117</v>
      </c>
      <c r="I30" s="403"/>
      <c r="J30" s="375"/>
      <c r="L30" s="385">
        <v>-2.9</v>
      </c>
      <c r="M30" s="401">
        <f t="shared" si="11"/>
        <v>1.3322676295501878E-15</v>
      </c>
      <c r="N30" s="386">
        <f t="shared" si="12"/>
        <v>1.1921284182037084E-8</v>
      </c>
      <c r="O30" s="401">
        <f t="shared" si="13"/>
        <v>5.6518245901698849E-4</v>
      </c>
      <c r="P30" s="386">
        <f t="shared" si="14"/>
        <v>-6.0555152252019178E-5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1.66270541779312E-8</v>
      </c>
      <c r="C31" s="386">
        <f t="shared" si="7"/>
        <v>6.9251494742822439E-4</v>
      </c>
      <c r="D31" s="401">
        <f t="shared" si="8"/>
        <v>0.19088097467581466</v>
      </c>
      <c r="E31" s="386">
        <f t="shared" si="4"/>
        <v>-1.9763008490055318E-2</v>
      </c>
      <c r="F31" s="401">
        <f t="shared" si="5"/>
        <v>-2.5154257827876517E-2</v>
      </c>
      <c r="G31" s="403">
        <f t="shared" si="9"/>
        <v>0.1425529640163663</v>
      </c>
      <c r="H31" s="403">
        <f t="shared" si="10"/>
        <v>0.8574470359836337</v>
      </c>
      <c r="I31" s="403"/>
      <c r="J31" s="375"/>
      <c r="L31" s="385">
        <v>-2.875</v>
      </c>
      <c r="M31" s="401">
        <f t="shared" si="11"/>
        <v>2.1094237467877974E-15</v>
      </c>
      <c r="N31" s="386">
        <f t="shared" si="12"/>
        <v>1.66270541779312E-8</v>
      </c>
      <c r="O31" s="401">
        <f t="shared" si="13"/>
        <v>6.9251494742822439E-4</v>
      </c>
      <c r="P31" s="386">
        <f t="shared" si="14"/>
        <v>-7.4195873841169065E-5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2.3114266889390223E-8</v>
      </c>
      <c r="C32" s="386">
        <f t="shared" si="7"/>
        <v>8.4585585582702683E-4</v>
      </c>
      <c r="D32" s="401">
        <f t="shared" si="8"/>
        <v>0.2069847147388213</v>
      </c>
      <c r="E32" s="386">
        <f t="shared" si="4"/>
        <v>-2.1335405502131973E-2</v>
      </c>
      <c r="F32" s="401">
        <f t="shared" si="5"/>
        <v>-2.7155596838051084E-2</v>
      </c>
      <c r="G32" s="403">
        <f t="shared" si="9"/>
        <v>0.16419193288625974</v>
      </c>
      <c r="H32" s="403">
        <f t="shared" si="10"/>
        <v>0.83580806711374023</v>
      </c>
      <c r="I32" s="403"/>
      <c r="J32" s="375"/>
      <c r="L32" s="385">
        <v>-2.85</v>
      </c>
      <c r="M32" s="401">
        <f t="shared" si="11"/>
        <v>3.3306690738754696E-15</v>
      </c>
      <c r="N32" s="386">
        <f t="shared" si="12"/>
        <v>2.3114266889390223E-8</v>
      </c>
      <c r="O32" s="401">
        <f t="shared" si="13"/>
        <v>8.4585585582702683E-4</v>
      </c>
      <c r="P32" s="386">
        <f t="shared" si="14"/>
        <v>-9.0621973887629922E-5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3.2027143936907976E-8</v>
      </c>
      <c r="C33" s="386">
        <f t="shared" si="7"/>
        <v>1.0298944229956142E-3</v>
      </c>
      <c r="D33" s="401">
        <f t="shared" si="8"/>
        <v>0.22384538977099083</v>
      </c>
      <c r="E33" s="386">
        <f t="shared" si="4"/>
        <v>-2.2958221107585858E-2</v>
      </c>
      <c r="F33" s="401">
        <f t="shared" si="5"/>
        <v>-2.9221108380346347E-2</v>
      </c>
      <c r="G33" s="403">
        <f t="shared" si="9"/>
        <v>0.1869862517149099</v>
      </c>
      <c r="H33" s="403">
        <f t="shared" si="10"/>
        <v>0.8130137482850901</v>
      </c>
      <c r="I33" s="403"/>
      <c r="J33" s="375"/>
      <c r="L33" s="385">
        <v>-2.8250000000000002</v>
      </c>
      <c r="M33" s="401">
        <f t="shared" si="11"/>
        <v>5.2735593669694936E-15</v>
      </c>
      <c r="N33" s="386">
        <f t="shared" si="12"/>
        <v>3.2027143936907976E-8</v>
      </c>
      <c r="O33" s="401">
        <f t="shared" si="13"/>
        <v>1.0298944229956142E-3</v>
      </c>
      <c r="P33" s="386">
        <f t="shared" si="14"/>
        <v>-1.1033532459723998E-4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4.4231364126900985E-8</v>
      </c>
      <c r="C34" s="386">
        <f t="shared" si="7"/>
        <v>1.2500306977454856E-3</v>
      </c>
      <c r="D34" s="401">
        <f t="shared" si="8"/>
        <v>0.24143546899051715</v>
      </c>
      <c r="E34" s="386">
        <f t="shared" si="4"/>
        <v>-2.4623105048468728E-2</v>
      </c>
      <c r="F34" s="401">
        <f t="shared" si="5"/>
        <v>-3.1340164288435043E-2</v>
      </c>
      <c r="G34" s="403">
        <f t="shared" si="9"/>
        <v>0.21089264859710821</v>
      </c>
      <c r="H34" s="403">
        <f t="shared" si="10"/>
        <v>0.78910735140289179</v>
      </c>
      <c r="I34" s="403"/>
      <c r="J34" s="375"/>
      <c r="L34" s="385">
        <v>-2.8</v>
      </c>
      <c r="M34" s="401">
        <f t="shared" si="11"/>
        <v>8.2711615334574162E-15</v>
      </c>
      <c r="N34" s="386">
        <f t="shared" si="12"/>
        <v>4.4231364126900985E-8</v>
      </c>
      <c r="O34" s="401">
        <f t="shared" si="13"/>
        <v>1.2500306977455411E-3</v>
      </c>
      <c r="P34" s="386">
        <f t="shared" si="14"/>
        <v>-1.3391374978919451E-4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6.088597487297065E-8</v>
      </c>
      <c r="C35" s="386">
        <f t="shared" si="7"/>
        <v>1.5124563494429144E-3</v>
      </c>
      <c r="D35" s="401">
        <f t="shared" si="8"/>
        <v>0.25972035465629789</v>
      </c>
      <c r="E35" s="386">
        <f t="shared" si="4"/>
        <v>-2.6320158155834321E-2</v>
      </c>
      <c r="F35" s="401">
        <f t="shared" si="5"/>
        <v>-3.3500164949860335E-2</v>
      </c>
      <c r="G35" s="403">
        <f t="shared" si="9"/>
        <v>0.23585773987586439</v>
      </c>
      <c r="H35" s="403">
        <f t="shared" si="10"/>
        <v>0.76414226012413566</v>
      </c>
      <c r="I35" s="403"/>
      <c r="J35" s="375"/>
      <c r="L35" s="385">
        <v>-2.7749999999999999</v>
      </c>
      <c r="M35" s="401">
        <f t="shared" si="11"/>
        <v>1.3045120539345589E-14</v>
      </c>
      <c r="N35" s="386">
        <f t="shared" si="12"/>
        <v>6.088597487297065E-8</v>
      </c>
      <c r="O35" s="401">
        <f t="shared" si="13"/>
        <v>1.5124563494429144E-3</v>
      </c>
      <c r="P35" s="386">
        <f t="shared" si="14"/>
        <v>-1.6201961294383835E-4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8.3537178507953058E-8</v>
      </c>
      <c r="C36" s="386">
        <f t="shared" si="7"/>
        <v>1.8242396097987723E-3</v>
      </c>
      <c r="D36" s="401">
        <f t="shared" si="8"/>
        <v>0.27865832007334557</v>
      </c>
      <c r="E36" s="386">
        <f t="shared" si="4"/>
        <v>-2.8037840774426233E-2</v>
      </c>
      <c r="F36" s="401">
        <f t="shared" si="5"/>
        <v>-3.5686422749439013E-2</v>
      </c>
      <c r="G36" s="403">
        <f t="shared" si="9"/>
        <v>0.26181800109578041</v>
      </c>
      <c r="H36" s="403">
        <f t="shared" si="10"/>
        <v>0.73818199890421954</v>
      </c>
      <c r="I36" s="403"/>
      <c r="J36" s="375"/>
      <c r="L36" s="385">
        <v>-2.75</v>
      </c>
      <c r="M36" s="401">
        <f t="shared" si="11"/>
        <v>2.042810365310288E-14</v>
      </c>
      <c r="N36" s="386">
        <f t="shared" si="12"/>
        <v>8.3537178507953058E-8</v>
      </c>
      <c r="O36" s="401">
        <f t="shared" si="13"/>
        <v>1.8242396097987723E-3</v>
      </c>
      <c r="P36" s="386">
        <f t="shared" si="14"/>
        <v>-1.9540882609738231E-4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1.1424015072813987E-7</v>
      </c>
      <c r="C37" s="386">
        <f t="shared" si="7"/>
        <v>2.1934135776437991E-3</v>
      </c>
      <c r="D37" s="401">
        <f t="shared" si="8"/>
        <v>0.29820053118871437</v>
      </c>
      <c r="E37" s="386">
        <f t="shared" si="4"/>
        <v>-2.9762886785257722E-2</v>
      </c>
      <c r="F37" s="401">
        <f t="shared" si="5"/>
        <v>-3.7882052637633411E-2</v>
      </c>
      <c r="G37" s="403">
        <f t="shared" si="9"/>
        <v>0.28869985171663876</v>
      </c>
      <c r="H37" s="403">
        <f t="shared" si="10"/>
        <v>0.71130014828336119</v>
      </c>
      <c r="I37" s="403"/>
      <c r="J37" s="375"/>
      <c r="L37" s="385">
        <v>-2.7250000000000001</v>
      </c>
      <c r="M37" s="401">
        <f t="shared" si="11"/>
        <v>3.1863400806741993E-14</v>
      </c>
      <c r="N37" s="386">
        <f t="shared" si="12"/>
        <v>1.1424015072813987E-7</v>
      </c>
      <c r="O37" s="401">
        <f t="shared" si="13"/>
        <v>2.1934135776437991E-3</v>
      </c>
      <c r="P37" s="386">
        <f t="shared" si="14"/>
        <v>-2.3494019109459414E-4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1.5571663075641951E-7</v>
      </c>
      <c r="C38" s="386">
        <f t="shared" si="7"/>
        <v>2.6290668958006136E-3</v>
      </c>
      <c r="D38" s="401">
        <f t="shared" si="8"/>
        <v>0.318291154313323</v>
      </c>
      <c r="E38" s="386">
        <f t="shared" si="4"/>
        <v>-3.1480224489502481E-2</v>
      </c>
      <c r="F38" s="401">
        <f t="shared" si="5"/>
        <v>-4.0067871431965434E-2</v>
      </c>
      <c r="G38" s="403">
        <f t="shared" si="9"/>
        <v>0.31641985665995626</v>
      </c>
      <c r="H38" s="403">
        <f t="shared" si="10"/>
        <v>0.68358014334004369</v>
      </c>
      <c r="I38" s="403"/>
      <c r="J38" s="375"/>
      <c r="L38" s="385">
        <v>-2.7</v>
      </c>
      <c r="M38" s="401">
        <f t="shared" si="11"/>
        <v>4.957145804951324E-14</v>
      </c>
      <c r="N38" s="386">
        <f t="shared" si="12"/>
        <v>1.5571663075641951E-7</v>
      </c>
      <c r="O38" s="401">
        <f t="shared" si="13"/>
        <v>2.6290668958006136E-3</v>
      </c>
      <c r="P38" s="386">
        <f t="shared" si="14"/>
        <v>-2.8158495927261363E-4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2.1155795426608393E-7</v>
      </c>
      <c r="C39" s="386">
        <f t="shared" si="7"/>
        <v>3.1414355695657536E-3</v>
      </c>
      <c r="D39" s="401">
        <f t="shared" si="8"/>
        <v>0.33886755097921728</v>
      </c>
      <c r="E39" s="386">
        <f t="shared" si="4"/>
        <v>-3.3172905693405988E-2</v>
      </c>
      <c r="F39" s="401">
        <f t="shared" si="5"/>
        <v>-4.2222307556648297E-2</v>
      </c>
      <c r="G39" s="403">
        <f t="shared" si="9"/>
        <v>0.34488504574539969</v>
      </c>
      <c r="H39" s="403">
        <f t="shared" si="10"/>
        <v>0.65511495425460031</v>
      </c>
      <c r="I39" s="403"/>
      <c r="J39" s="375"/>
      <c r="L39" s="385">
        <v>-2.6749999999999998</v>
      </c>
      <c r="M39" s="401">
        <f t="shared" si="11"/>
        <v>7.688294445529209E-14</v>
      </c>
      <c r="N39" s="386">
        <f t="shared" si="12"/>
        <v>2.1155795426608393E-7</v>
      </c>
      <c r="O39" s="401">
        <f t="shared" si="13"/>
        <v>3.1414355695657536E-3</v>
      </c>
      <c r="P39" s="386">
        <f t="shared" si="14"/>
        <v>-3.3643646804120466E-4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2.8648555944199572E-7</v>
      </c>
      <c r="C40" s="386">
        <f t="shared" si="7"/>
        <v>3.7419944435129748E-3</v>
      </c>
      <c r="D40" s="401">
        <f t="shared" si="8"/>
        <v>0.3598605593702433</v>
      </c>
      <c r="E40" s="386">
        <f t="shared" si="4"/>
        <v>-3.4822044418566171E-2</v>
      </c>
      <c r="F40" s="401">
        <f t="shared" si="5"/>
        <v>-4.4321323033339959E-2</v>
      </c>
      <c r="G40" s="403">
        <f t="shared" si="9"/>
        <v>0.37399334998923112</v>
      </c>
      <c r="H40" s="403">
        <f t="shared" si="10"/>
        <v>0.62600665001076883</v>
      </c>
      <c r="I40" s="403"/>
      <c r="J40" s="375"/>
      <c r="L40" s="385">
        <v>-2.65</v>
      </c>
      <c r="M40" s="401">
        <f t="shared" si="11"/>
        <v>1.1879386363489175E-13</v>
      </c>
      <c r="N40" s="386">
        <f t="shared" si="12"/>
        <v>2.8648555944199572E-7</v>
      </c>
      <c r="O40" s="401">
        <f t="shared" si="13"/>
        <v>3.7419944435129748E-3</v>
      </c>
      <c r="P40" s="386">
        <f t="shared" si="14"/>
        <v>-4.0071968337432345E-4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3.8668385587969922E-7</v>
      </c>
      <c r="C41" s="386">
        <f t="shared" si="7"/>
        <v>4.4435465922392781E-3</v>
      </c>
      <c r="D41" s="401">
        <f t="shared" si="8"/>
        <v>0.38119486018965637</v>
      </c>
      <c r="E41" s="386">
        <f t="shared" si="4"/>
        <v>-3.6406766754605031E-2</v>
      </c>
      <c r="F41" s="401">
        <f t="shared" si="5"/>
        <v>-4.6338349653875739E-2</v>
      </c>
      <c r="G41" s="403">
        <f t="shared" si="9"/>
        <v>0.40363415164093241</v>
      </c>
      <c r="H41" s="403">
        <f t="shared" si="10"/>
        <v>0.59636584835906759</v>
      </c>
      <c r="I41" s="403"/>
      <c r="J41" s="375"/>
      <c r="L41" s="385">
        <v>-2.625</v>
      </c>
      <c r="M41" s="401">
        <f t="shared" si="11"/>
        <v>1.829647544582258E-13</v>
      </c>
      <c r="N41" s="386">
        <f t="shared" si="12"/>
        <v>3.8668385587969922E-7</v>
      </c>
      <c r="O41" s="401">
        <f t="shared" si="13"/>
        <v>4.4435465922392781E-3</v>
      </c>
      <c r="P41" s="386">
        <f t="shared" si="14"/>
        <v>-4.7580044638916957E-4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5.2022379087857118E-7</v>
      </c>
      <c r="C42" s="386">
        <f t="shared" si="7"/>
        <v>5.2603086173688696E-3</v>
      </c>
      <c r="D42" s="401">
        <f t="shared" si="8"/>
        <v>0.40278942329448053</v>
      </c>
      <c r="E42" s="386">
        <f t="shared" si="4"/>
        <v>-3.7904173470569874E-2</v>
      </c>
      <c r="F42" s="401">
        <f t="shared" si="5"/>
        <v>-4.8244241392247811E-2</v>
      </c>
      <c r="G42" s="403">
        <f t="shared" si="9"/>
        <v>0.43368894278581066</v>
      </c>
      <c r="H42" s="403">
        <f t="shared" si="10"/>
        <v>0.5663110572141894</v>
      </c>
      <c r="I42" s="403"/>
      <c r="J42" s="375"/>
      <c r="L42" s="385">
        <v>-2.6</v>
      </c>
      <c r="M42" s="401">
        <f t="shared" si="11"/>
        <v>2.808864252301646E-13</v>
      </c>
      <c r="N42" s="386">
        <f t="shared" si="12"/>
        <v>5.2022379087857118E-7</v>
      </c>
      <c r="O42" s="401">
        <f t="shared" si="13"/>
        <v>5.2603086173688696E-3</v>
      </c>
      <c r="P42" s="386">
        <f t="shared" si="14"/>
        <v>-5.6319419052709664E-4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6.9759957110893112E-7</v>
      </c>
      <c r="C43" s="386">
        <f t="shared" si="7"/>
        <v>6.2079895848184963E-3</v>
      </c>
      <c r="D43" s="401">
        <f t="shared" si="8"/>
        <v>0.42455802997609704</v>
      </c>
      <c r="E43" s="386">
        <f t="shared" si="4"/>
        <v>-3.9289317104733185E-2</v>
      </c>
      <c r="F43" s="401">
        <f t="shared" si="5"/>
        <v>-5.0007245244617672E-2</v>
      </c>
      <c r="G43" s="403">
        <f t="shared" si="9"/>
        <v>0.46403208539906232</v>
      </c>
      <c r="H43" s="403">
        <f t="shared" si="10"/>
        <v>0.53596791460093773</v>
      </c>
      <c r="I43" s="403"/>
      <c r="J43" s="375"/>
      <c r="L43" s="385">
        <v>-2.5750000000000002</v>
      </c>
      <c r="M43" s="401">
        <f t="shared" si="11"/>
        <v>4.2971182168116684E-13</v>
      </c>
      <c r="N43" s="386">
        <f t="shared" si="12"/>
        <v>6.9759957110893112E-7</v>
      </c>
      <c r="O43" s="401">
        <f t="shared" si="13"/>
        <v>6.2079895848184408E-3</v>
      </c>
      <c r="P43" s="386">
        <f t="shared" si="14"/>
        <v>-6.6457386404575444E-4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9.3240590737231344E-7</v>
      </c>
      <c r="C44" s="386">
        <f t="shared" si="7"/>
        <v>7.3038610912881108E-3</v>
      </c>
      <c r="D44" s="401">
        <f t="shared" si="8"/>
        <v>0.44640986443976738</v>
      </c>
      <c r="E44" s="386">
        <f t="shared" si="4"/>
        <v>-4.0535195355843621E-2</v>
      </c>
      <c r="F44" s="401">
        <f t="shared" si="5"/>
        <v>-5.1592992817733656E-2</v>
      </c>
      <c r="G44" s="403">
        <f t="shared" si="9"/>
        <v>0.49453166395567844</v>
      </c>
      <c r="H44" s="403">
        <f t="shared" si="10"/>
        <v>0.50546833604432151</v>
      </c>
      <c r="I44" s="403"/>
      <c r="J44" s="375"/>
      <c r="L44" s="385">
        <v>-2.5499999999999998</v>
      </c>
      <c r="M44" s="401">
        <f t="shared" si="11"/>
        <v>6.5530914028499865E-13</v>
      </c>
      <c r="N44" s="386">
        <f t="shared" si="12"/>
        <v>9.3240590737231344E-7</v>
      </c>
      <c r="O44" s="401">
        <f t="shared" si="13"/>
        <v>7.3038610912881108E-3</v>
      </c>
      <c r="P44" s="386">
        <f t="shared" si="14"/>
        <v>-7.8177676136279635E-4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1.2421889490354943E-6</v>
      </c>
      <c r="C45" s="386">
        <f t="shared" si="7"/>
        <v>8.5668157264180977E-3</v>
      </c>
      <c r="D45" s="401">
        <f t="shared" si="8"/>
        <v>0.46825016686861692</v>
      </c>
      <c r="E45" s="386">
        <f t="shared" si="4"/>
        <v>-4.1612762696945721E-2</v>
      </c>
      <c r="F45" s="401">
        <f t="shared" si="5"/>
        <v>-5.2964515110942245E-2</v>
      </c>
      <c r="G45" s="403">
        <f t="shared" si="9"/>
        <v>0.52505042013070036</v>
      </c>
      <c r="H45" s="403">
        <f t="shared" si="10"/>
        <v>0.47494957986929964</v>
      </c>
      <c r="I45" s="403"/>
      <c r="J45" s="375"/>
      <c r="L45" s="385">
        <v>-2.5249999999999999</v>
      </c>
      <c r="M45" s="401">
        <f t="shared" si="11"/>
        <v>9.9603658654245919E-13</v>
      </c>
      <c r="N45" s="386">
        <f t="shared" si="12"/>
        <v>1.2421889490354943E-6</v>
      </c>
      <c r="O45" s="401">
        <f t="shared" si="13"/>
        <v>8.5668157264180977E-3</v>
      </c>
      <c r="P45" s="386">
        <f t="shared" si="14"/>
        <v>-9.1680993714597766E-4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1.6495108859926333E-6</v>
      </c>
      <c r="C46" s="386">
        <f t="shared" si="7"/>
        <v>1.0017411007052557E-2</v>
      </c>
      <c r="D46" s="401">
        <f t="shared" si="8"/>
        <v>0.4899809394805526</v>
      </c>
      <c r="E46" s="386">
        <f t="shared" si="4"/>
        <v>-4.2490962218912555E-2</v>
      </c>
      <c r="F46" s="401">
        <f t="shared" si="5"/>
        <v>-5.4082283046476332E-2</v>
      </c>
      <c r="G46" s="403">
        <f t="shared" si="9"/>
        <v>0.55544675780841435</v>
      </c>
      <c r="H46" s="403">
        <f t="shared" si="10"/>
        <v>0.44455324219158565</v>
      </c>
      <c r="I46" s="403"/>
      <c r="J46" s="375"/>
      <c r="L46" s="385">
        <v>-2.5</v>
      </c>
      <c r="M46" s="401">
        <f t="shared" si="11"/>
        <v>1.508848601616819E-12</v>
      </c>
      <c r="N46" s="386">
        <f t="shared" si="12"/>
        <v>1.6495108859926333E-6</v>
      </c>
      <c r="O46" s="401">
        <f t="shared" si="13"/>
        <v>1.0017411007052557E-2</v>
      </c>
      <c r="P46" s="386">
        <f t="shared" si="14"/>
        <v>-1.0718538498724537E-3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2.1832761316620264E-6</v>
      </c>
      <c r="C47" s="386">
        <f t="shared" si="7"/>
        <v>1.1677895713142816E-2</v>
      </c>
      <c r="D47" s="401">
        <f t="shared" si="8"/>
        <v>0.51150169622346731</v>
      </c>
      <c r="E47" s="386">
        <f t="shared" si="4"/>
        <v>-4.313677977681285E-2</v>
      </c>
      <c r="F47" s="401">
        <f t="shared" si="5"/>
        <v>-5.4904276386678962E-2</v>
      </c>
      <c r="G47" s="403">
        <f t="shared" si="9"/>
        <v>0.58557580559068767</v>
      </c>
      <c r="H47" s="403">
        <f t="shared" si="10"/>
        <v>0.41442419440931233</v>
      </c>
      <c r="I47" s="403"/>
      <c r="J47" s="375"/>
      <c r="L47" s="385">
        <v>-2.4750000000000001</v>
      </c>
      <c r="M47" s="401">
        <f t="shared" si="11"/>
        <v>2.2780666242283587E-12</v>
      </c>
      <c r="N47" s="386">
        <f t="shared" si="12"/>
        <v>2.1832761316620264E-6</v>
      </c>
      <c r="O47" s="401">
        <f t="shared" si="13"/>
        <v>1.1677895713142816E-2</v>
      </c>
      <c r="P47" s="386">
        <f t="shared" si="14"/>
        <v>-1.2492638579009571E-3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2.8803761842888242E-6</v>
      </c>
      <c r="C48" s="386">
        <f t="shared" si="7"/>
        <v>1.3572215461801984E-2</v>
      </c>
      <c r="D48" s="401">
        <f t="shared" si="8"/>
        <v>0.53271024622096741</v>
      </c>
      <c r="E48" s="386">
        <f t="shared" si="4"/>
        <v>-4.3515322549110468E-2</v>
      </c>
      <c r="F48" s="401">
        <f t="shared" si="5"/>
        <v>-5.5386083723757466E-2</v>
      </c>
      <c r="G48" s="403">
        <f t="shared" si="9"/>
        <v>0.61529052327703138</v>
      </c>
      <c r="H48" s="403">
        <f t="shared" si="10"/>
        <v>0.38470947672296862</v>
      </c>
      <c r="I48" s="403"/>
      <c r="J48" s="375"/>
      <c r="L48" s="385">
        <v>-2.4500000000000002</v>
      </c>
      <c r="M48" s="401">
        <f t="shared" si="11"/>
        <v>3.4281466554375584E-12</v>
      </c>
      <c r="N48" s="386">
        <f t="shared" si="12"/>
        <v>2.8803761842888242E-6</v>
      </c>
      <c r="O48" s="401">
        <f t="shared" si="13"/>
        <v>1.3572215461801984E-2</v>
      </c>
      <c r="P48" s="386">
        <f t="shared" si="14"/>
        <v>-1.4515691719484745E-3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3.7877208014513997E-6</v>
      </c>
      <c r="C49" s="386">
        <f t="shared" si="7"/>
        <v>1.5725994327597581E-2</v>
      </c>
      <c r="D49" s="401">
        <f t="shared" si="8"/>
        <v>0.55350350078554311</v>
      </c>
      <c r="E49" s="386">
        <f t="shared" si="4"/>
        <v>-4.3589924117600307E-2</v>
      </c>
      <c r="F49" s="401">
        <f t="shared" si="5"/>
        <v>-5.5481036224997435E-2</v>
      </c>
      <c r="G49" s="403">
        <f t="shared" si="9"/>
        <v>0.6444428383938815</v>
      </c>
      <c r="H49" s="403">
        <f t="shared" si="10"/>
        <v>0.3555571616061185</v>
      </c>
      <c r="I49" s="403"/>
      <c r="J49" s="375"/>
      <c r="L49" s="385">
        <v>-2.4249999999999998</v>
      </c>
      <c r="M49" s="401">
        <f t="shared" si="11"/>
        <v>5.1417758939464875E-12</v>
      </c>
      <c r="N49" s="386">
        <f t="shared" si="12"/>
        <v>3.7877208014513997E-6</v>
      </c>
      <c r="O49" s="401">
        <f t="shared" si="13"/>
        <v>1.5725994327597581E-2</v>
      </c>
      <c r="P49" s="386">
        <f t="shared" si="14"/>
        <v>-1.6814688542792571E-3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4.9647351188508715E-6</v>
      </c>
      <c r="C50" s="386">
        <f t="shared" si="7"/>
        <v>1.8166489363522997E-2</v>
      </c>
      <c r="D50" s="401">
        <f t="shared" si="8"/>
        <v>0.57377829375775058</v>
      </c>
      <c r="E50" s="386">
        <f t="shared" si="4"/>
        <v>-4.3322278124663063E-2</v>
      </c>
      <c r="F50" s="401">
        <f t="shared" si="5"/>
        <v>-5.5140377751044481E-2</v>
      </c>
      <c r="G50" s="403">
        <f t="shared" si="9"/>
        <v>0.67288479877794838</v>
      </c>
      <c r="H50" s="403">
        <f t="shared" si="10"/>
        <v>0.32711520122205162</v>
      </c>
      <c r="I50" s="403"/>
      <c r="J50" s="375"/>
      <c r="L50" s="385">
        <v>-2.4</v>
      </c>
      <c r="M50" s="401">
        <f t="shared" si="11"/>
        <v>7.6864070663873463E-12</v>
      </c>
      <c r="N50" s="386">
        <f t="shared" si="12"/>
        <v>4.9647351188508715E-6</v>
      </c>
      <c r="O50" s="401">
        <f t="shared" si="13"/>
        <v>1.8166489363522997E-2</v>
      </c>
      <c r="P50" s="386">
        <f t="shared" si="14"/>
        <v>-1.9418244478854843E-3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6.4864158773603187E-6</v>
      </c>
      <c r="C51" s="386">
        <f t="shared" si="7"/>
        <v>2.0922515007479159E-2</v>
      </c>
      <c r="D51" s="401">
        <f t="shared" si="8"/>
        <v>0.59343220509925665</v>
      </c>
      <c r="E51" s="386">
        <f t="shared" si="4"/>
        <v>-4.2672602453622081E-2</v>
      </c>
      <c r="F51" s="401">
        <f t="shared" si="5"/>
        <v>-5.4313473823836902E-2</v>
      </c>
      <c r="G51" s="403">
        <f t="shared" si="9"/>
        <v>0.70046972745645919</v>
      </c>
      <c r="H51" s="403">
        <f t="shared" si="10"/>
        <v>0.29953027254354081</v>
      </c>
      <c r="I51" s="403"/>
      <c r="J51" s="375"/>
      <c r="L51" s="385">
        <v>-2.375</v>
      </c>
      <c r="M51" s="401">
        <f t="shared" si="11"/>
        <v>1.1452339077067109E-11</v>
      </c>
      <c r="N51" s="386">
        <f t="shared" si="12"/>
        <v>6.4864158773603187E-6</v>
      </c>
      <c r="O51" s="401">
        <f t="shared" si="13"/>
        <v>2.0922515007479159E-2</v>
      </c>
      <c r="P51" s="386">
        <f t="shared" si="14"/>
        <v>-2.235648819379155E-3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8.4470550470450156E-6</v>
      </c>
      <c r="C52" s="386">
        <f t="shared" si="7"/>
        <v>2.4024334581349727E-2</v>
      </c>
      <c r="D52" s="401">
        <f t="shared" si="8"/>
        <v>0.61236437804716171</v>
      </c>
      <c r="E52" s="386">
        <f t="shared" si="4"/>
        <v>-4.1599835698029872E-2</v>
      </c>
      <c r="F52" s="401">
        <f t="shared" si="5"/>
        <v>-5.2948061691725556E-2</v>
      </c>
      <c r="G52" s="403">
        <f t="shared" si="9"/>
        <v>0.72705336659261</v>
      </c>
      <c r="H52" s="403">
        <f t="shared" si="10"/>
        <v>0.27294663340739</v>
      </c>
      <c r="I52" s="403"/>
      <c r="J52" s="375"/>
      <c r="L52" s="385">
        <v>-2.35</v>
      </c>
      <c r="M52" s="401">
        <f t="shared" si="11"/>
        <v>1.700695140272046E-11</v>
      </c>
      <c r="N52" s="386">
        <f t="shared" si="12"/>
        <v>8.4470550470450156E-6</v>
      </c>
      <c r="O52" s="401">
        <f t="shared" si="13"/>
        <v>2.4024334581349727E-2</v>
      </c>
      <c r="P52" s="386">
        <f t="shared" si="14"/>
        <v>-2.5660908080075559E-3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1.0964755858988706E-5</v>
      </c>
      <c r="C53" s="386">
        <f t="shared" si="7"/>
        <v>2.7503516409824236E-2</v>
      </c>
      <c r="D53" s="401">
        <f t="shared" si="8"/>
        <v>0.6304763207023304</v>
      </c>
      <c r="E53" s="386">
        <f t="shared" si="4"/>
        <v>-4.0061867428013861E-2</v>
      </c>
      <c r="F53" s="401">
        <f t="shared" si="5"/>
        <v>-5.0990543411320886E-2</v>
      </c>
      <c r="G53" s="403">
        <f t="shared" si="9"/>
        <v>0.7524949980445107</v>
      </c>
      <c r="H53" s="403">
        <f t="shared" si="10"/>
        <v>0.2475050019554893</v>
      </c>
      <c r="I53" s="403"/>
      <c r="J53" s="375"/>
      <c r="L53" s="385">
        <v>-2.3250000000000002</v>
      </c>
      <c r="M53" s="401">
        <f t="shared" si="11"/>
        <v>2.5172142148477405E-11</v>
      </c>
      <c r="N53" s="386">
        <f t="shared" si="12"/>
        <v>1.0964755858988706E-5</v>
      </c>
      <c r="O53" s="401">
        <f t="shared" si="13"/>
        <v>2.7503516409824236E-2</v>
      </c>
      <c r="P53" s="386">
        <f t="shared" si="14"/>
        <v>-2.9364152907828097E-3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1.4186884545908107E-5</v>
      </c>
      <c r="C54" s="386">
        <f t="shared" si="7"/>
        <v>3.1392752507604427E-2</v>
      </c>
      <c r="D54" s="401">
        <f t="shared" si="8"/>
        <v>0.64767268364491148</v>
      </c>
      <c r="E54" s="386">
        <f t="shared" si="4"/>
        <v>-3.8015803419496744E-2</v>
      </c>
      <c r="F54" s="401">
        <f t="shared" si="5"/>
        <v>-4.8386323429910859E-2</v>
      </c>
      <c r="G54" s="403">
        <f t="shared" si="9"/>
        <v>0.77665852907868127</v>
      </c>
      <c r="H54" s="403">
        <f t="shared" si="10"/>
        <v>0.22334147092131873</v>
      </c>
      <c r="I54" s="403"/>
      <c r="J54" s="375"/>
      <c r="L54" s="385">
        <v>-2.2999999999999998</v>
      </c>
      <c r="M54" s="401">
        <f t="shared" si="11"/>
        <v>3.7134406660754848E-11</v>
      </c>
      <c r="N54" s="386">
        <f t="shared" si="12"/>
        <v>1.4186884545908107E-5</v>
      </c>
      <c r="O54" s="401">
        <f t="shared" si="13"/>
        <v>3.1392752507604427E-2</v>
      </c>
      <c r="P54" s="386">
        <f t="shared" si="14"/>
        <v>-3.3499783005935882E-3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1.8296620838798017E-5</v>
      </c>
      <c r="C55" s="386">
        <f t="shared" si="7"/>
        <v>3.5725638307334828E-2</v>
      </c>
      <c r="D55" s="401">
        <f t="shared" si="8"/>
        <v>0.66386200601068535</v>
      </c>
      <c r="E55" s="386">
        <f t="shared" si="4"/>
        <v>-3.5418266580583196E-2</v>
      </c>
      <c r="F55" s="401">
        <f t="shared" si="5"/>
        <v>-4.5080191603052759E-2</v>
      </c>
      <c r="G55" s="403">
        <f t="shared" si="9"/>
        <v>0.79941353293663209</v>
      </c>
      <c r="H55" s="403">
        <f t="shared" si="10"/>
        <v>0.20058646706336791</v>
      </c>
      <c r="I55" s="403"/>
      <c r="J55" s="375"/>
      <c r="L55" s="385">
        <v>-2.2749999999999999</v>
      </c>
      <c r="M55" s="401">
        <f t="shared" si="11"/>
        <v>5.4600268750704117E-11</v>
      </c>
      <c r="N55" s="386">
        <f t="shared" si="12"/>
        <v>1.8296620838798017E-5</v>
      </c>
      <c r="O55" s="401">
        <f t="shared" si="13"/>
        <v>3.5725638307334828E-2</v>
      </c>
      <c r="P55" s="386">
        <f t="shared" si="14"/>
        <v>-3.8101968705434486E-3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2.3520791287257037E-5</v>
      </c>
      <c r="C56" s="386">
        <f t="shared" si="7"/>
        <v>4.0536412524183052E-2</v>
      </c>
      <c r="D56" s="401">
        <f t="shared" si="8"/>
        <v>0.67895742338417064</v>
      </c>
      <c r="E56" s="386">
        <f t="shared" si="4"/>
        <v>-3.2225733786909794E-2</v>
      </c>
      <c r="F56" s="401">
        <f t="shared" si="5"/>
        <v>-4.10167519169128E-2</v>
      </c>
      <c r="G56" s="403">
        <f t="shared" si="9"/>
        <v>0.82063623522289131</v>
      </c>
      <c r="H56" s="403">
        <f t="shared" si="10"/>
        <v>0.17936376477710869</v>
      </c>
      <c r="I56" s="403"/>
      <c r="J56" s="375"/>
      <c r="L56" s="385">
        <v>-2.25</v>
      </c>
      <c r="M56" s="401">
        <f t="shared" si="11"/>
        <v>8.0015827297330588E-11</v>
      </c>
      <c r="N56" s="386">
        <f t="shared" si="12"/>
        <v>2.3520791287257037E-5</v>
      </c>
      <c r="O56" s="401">
        <f t="shared" si="13"/>
        <v>4.0536412524183052E-2</v>
      </c>
      <c r="P56" s="386">
        <f t="shared" si="14"/>
        <v>-4.3205133235661225E-3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3.0139191483868899E-5</v>
      </c>
      <c r="C57" s="386">
        <f t="shared" si="7"/>
        <v>4.5859656970646867E-2</v>
      </c>
      <c r="D57" s="401">
        <f t="shared" si="8"/>
        <v>0.69287733182926581</v>
      </c>
      <c r="E57" s="386">
        <f t="shared" si="4"/>
        <v>-2.8394908225858211E-2</v>
      </c>
      <c r="F57" s="401">
        <f t="shared" si="5"/>
        <v>-3.6140896406108361E-2</v>
      </c>
      <c r="G57" s="403">
        <f t="shared" si="9"/>
        <v>0.84021043841080889</v>
      </c>
      <c r="H57" s="403">
        <f t="shared" si="10"/>
        <v>0.15978956158919111</v>
      </c>
      <c r="I57" s="403"/>
      <c r="J57" s="375"/>
      <c r="L57" s="385">
        <v>-2.2250000000000001</v>
      </c>
      <c r="M57" s="401">
        <f t="shared" si="11"/>
        <v>1.168747321145247E-10</v>
      </c>
      <c r="N57" s="386">
        <f t="shared" si="12"/>
        <v>3.0139191483868899E-5</v>
      </c>
      <c r="O57" s="401">
        <f t="shared" si="13"/>
        <v>4.5859656970646867E-2</v>
      </c>
      <c r="P57" s="386">
        <f t="shared" si="14"/>
        <v>-4.88435378126222E-3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3.8495625884205076E-5</v>
      </c>
      <c r="C58" s="386">
        <f t="shared" si="7"/>
        <v>5.1729956937416277E-2</v>
      </c>
      <c r="D58" s="401">
        <f t="shared" si="8"/>
        <v>0.70554600334691564</v>
      </c>
      <c r="E58" s="386">
        <f t="shared" ref="E58:E89" si="17">C58+$B$13*B58+$B$13*D58</f>
        <v>-2.3883126153515198E-2</v>
      </c>
      <c r="F58" s="401">
        <f t="shared" si="5"/>
        <v>-3.0398322871921232E-2</v>
      </c>
      <c r="G58" s="403">
        <f t="shared" si="9"/>
        <v>0.85802837809521459</v>
      </c>
      <c r="H58" s="403">
        <f t="shared" si="10"/>
        <v>0.14197162190478541</v>
      </c>
      <c r="I58" s="403"/>
      <c r="J58" s="375"/>
      <c r="L58" s="385">
        <v>-2.2000000000000002</v>
      </c>
      <c r="M58" s="401">
        <f t="shared" si="11"/>
        <v>1.701488949734653E-10</v>
      </c>
      <c r="N58" s="386">
        <f t="shared" si="12"/>
        <v>3.8495625884205076E-5</v>
      </c>
      <c r="O58" s="401">
        <f t="shared" si="13"/>
        <v>5.1729956937416222E-2</v>
      </c>
      <c r="P58" s="386">
        <f t="shared" si="14"/>
        <v>-5.5050807292639095E-3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4.9010916592928666E-5</v>
      </c>
      <c r="C59" s="386">
        <f t="shared" si="7"/>
        <v>5.8181523629765641E-2</v>
      </c>
      <c r="D59" s="401">
        <f t="shared" si="8"/>
        <v>0.71689414898561665</v>
      </c>
      <c r="E59" s="386">
        <f t="shared" si="17"/>
        <v>-1.8648796197385978E-2</v>
      </c>
      <c r="F59" s="401">
        <f t="shared" si="5"/>
        <v>-2.3736094024582238E-2</v>
      </c>
      <c r="G59" s="403">
        <f t="shared" si="9"/>
        <v>0.87399150590835506</v>
      </c>
      <c r="H59" s="403">
        <f t="shared" si="10"/>
        <v>0.12600849409164494</v>
      </c>
      <c r="I59" s="403"/>
      <c r="J59" s="375"/>
      <c r="L59" s="385">
        <v>-2.1749999999999998</v>
      </c>
      <c r="M59" s="401">
        <f t="shared" si="11"/>
        <v>2.4688928679239552E-10</v>
      </c>
      <c r="N59" s="386">
        <f t="shared" si="12"/>
        <v>4.9010916592928666E-5</v>
      </c>
      <c r="O59" s="401">
        <f t="shared" si="13"/>
        <v>5.8181523629765641E-2</v>
      </c>
      <c r="P59" s="386">
        <f t="shared" si="14"/>
        <v>-6.1859395473799405E-3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6.2198154574366615E-5</v>
      </c>
      <c r="C60" s="386">
        <f t="shared" si="7"/>
        <v>6.5247781077114431E-2</v>
      </c>
      <c r="D60" s="401">
        <f t="shared" si="8"/>
        <v>0.72685942670233339</v>
      </c>
      <c r="E60" s="386">
        <f t="shared" si="17"/>
        <v>-1.2651868505492353E-2</v>
      </c>
      <c r="F60" s="401">
        <f t="shared" si="5"/>
        <v>-1.6103234613884163E-2</v>
      </c>
      <c r="G60" s="403">
        <f t="shared" si="9"/>
        <v>0.88801119521283756</v>
      </c>
      <c r="H60" s="403">
        <f t="shared" si="10"/>
        <v>0.11198880478716244</v>
      </c>
      <c r="I60" s="403"/>
      <c r="J60" s="375"/>
      <c r="L60" s="385">
        <v>-2.15</v>
      </c>
      <c r="M60" s="401">
        <f t="shared" si="11"/>
        <v>3.5705932655005768E-10</v>
      </c>
      <c r="N60" s="386">
        <f t="shared" si="12"/>
        <v>6.2198154574366615E-5</v>
      </c>
      <c r="O60" s="401">
        <f t="shared" si="13"/>
        <v>6.5247781077114431E-2</v>
      </c>
      <c r="P60" s="386">
        <f t="shared" si="14"/>
        <v>-6.9299989901524554E-3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7.8680487397453369E-5</v>
      </c>
      <c r="C61" s="386">
        <f t="shared" si="7"/>
        <v>7.2960920895736081E-2</v>
      </c>
      <c r="D61" s="401">
        <f t="shared" si="8"/>
        <v>0.73538689185187933</v>
      </c>
      <c r="E61" s="386">
        <f t="shared" si="17"/>
        <v>-5.8543301659981922E-3</v>
      </c>
      <c r="F61" s="401">
        <f t="shared" si="5"/>
        <v>-7.4513619967898652E-3</v>
      </c>
      <c r="G61" s="403">
        <f t="shared" si="9"/>
        <v>0.90000936675559151</v>
      </c>
      <c r="H61" s="403">
        <f t="shared" si="10"/>
        <v>9.9990633244408489E-2</v>
      </c>
      <c r="I61" s="403"/>
      <c r="J61" s="375"/>
      <c r="L61" s="385">
        <v>-2.125</v>
      </c>
      <c r="M61" s="401">
        <f t="shared" si="11"/>
        <v>5.146879034079177E-10</v>
      </c>
      <c r="N61" s="386">
        <f t="shared" si="12"/>
        <v>7.8680487397453369E-5</v>
      </c>
      <c r="O61" s="401">
        <f t="shared" si="13"/>
        <v>7.2960920895736081E-2</v>
      </c>
      <c r="P61" s="386">
        <f t="shared" si="14"/>
        <v>-7.7400856859364967E-3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9.9211755851813521E-5</v>
      </c>
      <c r="C62" s="386">
        <f t="shared" si="7"/>
        <v>8.135142925769584E-2</v>
      </c>
      <c r="D62" s="401">
        <f t="shared" si="8"/>
        <v>0.74242938885202392</v>
      </c>
      <c r="E62" s="386">
        <f t="shared" si="17"/>
        <v>1.7792775779283537E-3</v>
      </c>
      <c r="F62" s="401">
        <f t="shared" si="5"/>
        <v>2.264655554091916E-3</v>
      </c>
      <c r="G62" s="403">
        <f t="shared" si="9"/>
        <v>0.9099190323822226</v>
      </c>
      <c r="H62" s="403">
        <f t="shared" si="10"/>
        <v>9.0080967617777397E-2</v>
      </c>
      <c r="I62" s="403"/>
      <c r="J62" s="375"/>
      <c r="L62" s="385">
        <v>-2.1</v>
      </c>
      <c r="M62" s="401">
        <f t="shared" si="11"/>
        <v>7.3945827239185746E-10</v>
      </c>
      <c r="N62" s="386">
        <f t="shared" si="12"/>
        <v>9.9211755851813521E-5</v>
      </c>
      <c r="O62" s="401">
        <f t="shared" si="13"/>
        <v>8.135142925769584E-2</v>
      </c>
      <c r="P62" s="386">
        <f t="shared" si="14"/>
        <v>-8.6187128086701714E-3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1.2470030639144536E-4</v>
      </c>
      <c r="C63" s="386">
        <f t="shared" si="7"/>
        <v>9.0447591376983605E-2</v>
      </c>
      <c r="D63" s="401">
        <f t="shared" si="8"/>
        <v>0.7479478831169295</v>
      </c>
      <c r="E63" s="386">
        <f t="shared" si="17"/>
        <v>1.028132569118391E-2</v>
      </c>
      <c r="F63" s="401">
        <f t="shared" si="5"/>
        <v>1.3086019640104243E-2</v>
      </c>
      <c r="G63" s="403">
        <f t="shared" si="9"/>
        <v>0.91768475565412921</v>
      </c>
      <c r="H63" s="403">
        <f t="shared" si="10"/>
        <v>8.2315244345870786E-2</v>
      </c>
      <c r="I63" s="403"/>
      <c r="J63" s="375"/>
      <c r="L63" s="385">
        <v>-2.0750000000000002</v>
      </c>
      <c r="M63" s="401">
        <f t="shared" si="11"/>
        <v>1.0588880883233287E-9</v>
      </c>
      <c r="N63" s="386">
        <f t="shared" si="12"/>
        <v>1.2470030639144536E-4</v>
      </c>
      <c r="O63" s="401">
        <f t="shared" si="13"/>
        <v>9.0447591376983549E-2</v>
      </c>
      <c r="P63" s="386">
        <f t="shared" si="14"/>
        <v>-9.5680031645388464E-3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1.5623631600975019E-4</v>
      </c>
      <c r="C64" s="386">
        <f t="shared" si="7"/>
        <v>0.10027497973864452</v>
      </c>
      <c r="D64" s="401">
        <f t="shared" si="8"/>
        <v>0.75191173276838041</v>
      </c>
      <c r="E64" s="386">
        <f t="shared" si="17"/>
        <v>1.9680553530029274E-2</v>
      </c>
      <c r="F64" s="401">
        <f t="shared" si="5"/>
        <v>2.5049309569380042E-2</v>
      </c>
      <c r="G64" s="403">
        <f t="shared" si="9"/>
        <v>0.92326302877491395</v>
      </c>
      <c r="H64" s="403">
        <f t="shared" si="10"/>
        <v>7.6736971225086048E-2</v>
      </c>
      <c r="I64" s="403"/>
      <c r="J64" s="375"/>
      <c r="L64" s="385">
        <v>-2.0499999999999998</v>
      </c>
      <c r="M64" s="401">
        <f t="shared" si="11"/>
        <v>1.5113105766850765E-9</v>
      </c>
      <c r="N64" s="386">
        <f t="shared" si="12"/>
        <v>1.5623631600975019E-4</v>
      </c>
      <c r="O64" s="401">
        <f t="shared" si="13"/>
        <v>0.10027497973864452</v>
      </c>
      <c r="P64" s="386">
        <f t="shared" si="14"/>
        <v>-1.0589607024132475E-2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1.9512296931073481E-4</v>
      </c>
      <c r="C65" s="386">
        <f t="shared" si="7"/>
        <v>0.1108559331396286</v>
      </c>
      <c r="D65" s="401">
        <f t="shared" si="8"/>
        <v>0.75429889992589183</v>
      </c>
      <c r="E65" s="386">
        <f t="shared" si="17"/>
        <v>3.0001521899245959E-2</v>
      </c>
      <c r="F65" s="401">
        <f t="shared" si="5"/>
        <v>3.8185786210741243E-2</v>
      </c>
      <c r="G65" s="403">
        <f t="shared" si="9"/>
        <v>0.92662256562240675</v>
      </c>
      <c r="H65" s="403">
        <f t="shared" si="10"/>
        <v>7.3377434377593254E-2</v>
      </c>
      <c r="I65" s="403"/>
      <c r="J65" s="375"/>
      <c r="L65" s="385">
        <v>-2.0249999999999999</v>
      </c>
      <c r="M65" s="401">
        <f t="shared" si="11"/>
        <v>2.1499345081998911E-9</v>
      </c>
      <c r="N65" s="386">
        <f t="shared" si="12"/>
        <v>1.9512296931073481E-4</v>
      </c>
      <c r="O65" s="401">
        <f t="shared" si="13"/>
        <v>0.1108559331396286</v>
      </c>
      <c r="P65" s="386">
        <f t="shared" si="14"/>
        <v>-1.1684615117871631E-2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2.429118225077409E-4</v>
      </c>
      <c r="C66" s="386">
        <f t="shared" si="7"/>
        <v>0.12220903435211722</v>
      </c>
      <c r="D66" s="401">
        <f t="shared" si="8"/>
        <v>0.75509610155404394</v>
      </c>
      <c r="E66" s="386">
        <f t="shared" si="17"/>
        <v>4.126407076035736E-2</v>
      </c>
      <c r="F66" s="401">
        <f t="shared" si="5"/>
        <v>5.2520701767449593E-2</v>
      </c>
      <c r="G66" s="403">
        <f t="shared" si="9"/>
        <v>0.92774451091320032</v>
      </c>
      <c r="H66" s="403">
        <f t="shared" si="10"/>
        <v>7.2255489086799685E-2</v>
      </c>
      <c r="I66" s="403">
        <f>F26</f>
        <v>-1.6359828542027732E-2</v>
      </c>
      <c r="J66" s="375">
        <f>1-I66</f>
        <v>1.0163598285420277</v>
      </c>
      <c r="L66" s="385">
        <v>-2</v>
      </c>
      <c r="M66" s="401">
        <f t="shared" si="11"/>
        <v>3.0483528479230415E-9</v>
      </c>
      <c r="N66" s="386">
        <f t="shared" si="12"/>
        <v>2.429118225077409E-4</v>
      </c>
      <c r="O66" s="401">
        <f t="shared" si="13"/>
        <v>0.12220903435211722</v>
      </c>
      <c r="P66" s="386">
        <f t="shared" si="14"/>
        <v>-1.28534672970408E-2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3.0144267404241809E-4</v>
      </c>
      <c r="C67" s="386">
        <f t="shared" si="7"/>
        <v>0.13434859483320477</v>
      </c>
      <c r="D67" s="401">
        <f t="shared" si="8"/>
        <v>0.75429889992589194</v>
      </c>
      <c r="E67" s="386">
        <f t="shared" si="17"/>
        <v>5.3482789974226772E-2</v>
      </c>
      <c r="F67" s="401">
        <f t="shared" si="5"/>
        <v>6.8072626141046796E-2</v>
      </c>
      <c r="G67" s="403">
        <f t="shared" si="9"/>
        <v>0.92662256562240675</v>
      </c>
      <c r="H67" s="403">
        <f t="shared" si="10"/>
        <v>7.3377434377593254E-2</v>
      </c>
      <c r="I67" s="403">
        <f t="shared" ref="I67:I130" si="18">F27</f>
        <v>-1.7941136473112334E-2</v>
      </c>
      <c r="J67" s="375">
        <f t="shared" ref="J67:J130" si="19">1-I67</f>
        <v>1.0179411364731124</v>
      </c>
      <c r="L67" s="385">
        <v>-1.9749999999999999</v>
      </c>
      <c r="M67" s="401">
        <f t="shared" si="11"/>
        <v>4.3079867451112364E-9</v>
      </c>
      <c r="N67" s="386">
        <f t="shared" si="12"/>
        <v>3.0144267404241809E-4</v>
      </c>
      <c r="O67" s="401">
        <f t="shared" si="13"/>
        <v>0.13434859483320477</v>
      </c>
      <c r="P67" s="386">
        <f t="shared" si="14"/>
        <v>-1.409585744352262E-2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3.7288823454373343E-4</v>
      </c>
      <c r="C68" s="386">
        <f t="shared" si="7"/>
        <v>0.14728415536300316</v>
      </c>
      <c r="D68" s="401">
        <f t="shared" si="8"/>
        <v>0.75191173276838041</v>
      </c>
      <c r="E68" s="386">
        <f t="shared" si="17"/>
        <v>6.6666511921665589E-2</v>
      </c>
      <c r="F68" s="401">
        <f t="shared" si="5"/>
        <v>8.4852801141415996E-2</v>
      </c>
      <c r="G68" s="403">
        <f t="shared" si="9"/>
        <v>0.92326302877491395</v>
      </c>
      <c r="H68" s="403">
        <f t="shared" si="10"/>
        <v>7.6736971225086048E-2</v>
      </c>
      <c r="I68" s="403">
        <f t="shared" si="18"/>
        <v>-1.9614579101463397E-2</v>
      </c>
      <c r="J68" s="375">
        <f t="shared" si="19"/>
        <v>1.0196145791014635</v>
      </c>
      <c r="L68" s="385">
        <v>-1.95</v>
      </c>
      <c r="M68" s="401">
        <f t="shared" si="11"/>
        <v>6.0681074054436124E-9</v>
      </c>
      <c r="N68" s="386">
        <f t="shared" si="12"/>
        <v>3.7288823454373343E-4</v>
      </c>
      <c r="O68" s="401">
        <f t="shared" si="13"/>
        <v>0.14728415536300316</v>
      </c>
      <c r="P68" s="386">
        <f t="shared" si="14"/>
        <v>-1.5410635287417937E-2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4.5980384796850959E-4</v>
      </c>
      <c r="C69" s="386">
        <f t="shared" si="7"/>
        <v>0.1610200117735639</v>
      </c>
      <c r="D69" s="401">
        <f t="shared" si="8"/>
        <v>0.7479478831169295</v>
      </c>
      <c r="E69" s="386">
        <f t="shared" si="17"/>
        <v>8.0817835134547086E-2</v>
      </c>
      <c r="F69" s="401">
        <f t="shared" si="5"/>
        <v>0.10286453416685876</v>
      </c>
      <c r="G69" s="403">
        <f t="shared" si="9"/>
        <v>0.91768475565412921</v>
      </c>
      <c r="H69" s="403">
        <f t="shared" si="10"/>
        <v>8.2315244345870786E-2</v>
      </c>
      <c r="I69" s="403">
        <f t="shared" si="18"/>
        <v>-2.1377489964826833E-2</v>
      </c>
      <c r="J69" s="375">
        <f t="shared" si="19"/>
        <v>1.0213774899648269</v>
      </c>
      <c r="L69" s="385">
        <v>-1.925</v>
      </c>
      <c r="M69" s="401">
        <f t="shared" si="11"/>
        <v>8.5192740639783437E-9</v>
      </c>
      <c r="N69" s="386">
        <f t="shared" si="12"/>
        <v>4.5980384796850959E-4</v>
      </c>
      <c r="O69" s="401">
        <f t="shared" si="13"/>
        <v>0.1610200117735639</v>
      </c>
      <c r="P69" s="386">
        <f t="shared" si="14"/>
        <v>-1.6795705862676626E-2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5.6518245901698849E-4</v>
      </c>
      <c r="C70" s="386">
        <f t="shared" si="7"/>
        <v>0.1755547750146676</v>
      </c>
      <c r="D70" s="401">
        <f t="shared" si="8"/>
        <v>0.74242938885202392</v>
      </c>
      <c r="E70" s="386">
        <f t="shared" si="17"/>
        <v>9.5932688165480062E-2</v>
      </c>
      <c r="F70" s="401">
        <f t="shared" si="5"/>
        <v>0.12210264309960883</v>
      </c>
      <c r="G70" s="403">
        <f t="shared" si="9"/>
        <v>0.90991903238222227</v>
      </c>
      <c r="H70" s="403">
        <f t="shared" si="10"/>
        <v>9.008096761777773E-2</v>
      </c>
      <c r="I70" s="403">
        <f t="shared" si="18"/>
        <v>-2.3225870230715814E-2</v>
      </c>
      <c r="J70" s="375">
        <f t="shared" si="19"/>
        <v>1.0232258702307158</v>
      </c>
      <c r="L70" s="385">
        <v>-1.9</v>
      </c>
      <c r="M70" s="401">
        <f t="shared" si="11"/>
        <v>1.1921284182037084E-8</v>
      </c>
      <c r="N70" s="386">
        <f t="shared" si="12"/>
        <v>5.6518245901698849E-4</v>
      </c>
      <c r="O70" s="401">
        <f t="shared" si="13"/>
        <v>0.1755547750146676</v>
      </c>
      <c r="P70" s="386">
        <f t="shared" si="14"/>
        <v>-1.8247927396604444E-2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6.9251494742822439E-4</v>
      </c>
      <c r="C71" s="386">
        <f t="shared" si="7"/>
        <v>0.19088097467581466</v>
      </c>
      <c r="D71" s="401">
        <f t="shared" si="8"/>
        <v>0.73538689185187933</v>
      </c>
      <c r="E71" s="386">
        <f t="shared" si="17"/>
        <v>0.11199994280951629</v>
      </c>
      <c r="F71" s="401">
        <f t="shared" si="5"/>
        <v>0.1425529640163663</v>
      </c>
      <c r="G71" s="403">
        <f t="shared" si="9"/>
        <v>0.90000936675559151</v>
      </c>
      <c r="H71" s="403">
        <f t="shared" si="10"/>
        <v>9.9990633244408489E-2</v>
      </c>
      <c r="I71" s="403">
        <f t="shared" si="18"/>
        <v>-2.5154257827876517E-2</v>
      </c>
      <c r="J71" s="375">
        <f t="shared" si="19"/>
        <v>1.0251542578278765</v>
      </c>
      <c r="L71" s="385">
        <v>-1.875</v>
      </c>
      <c r="M71" s="401">
        <f t="shared" si="11"/>
        <v>1.66270541779312E-8</v>
      </c>
      <c r="N71" s="386">
        <f t="shared" si="12"/>
        <v>6.9251494742822439E-4</v>
      </c>
      <c r="O71" s="401">
        <f t="shared" si="13"/>
        <v>0.19088097467581466</v>
      </c>
      <c r="P71" s="386">
        <f t="shared" si="14"/>
        <v>-1.9763008490055318E-2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8.4585585582702683E-4</v>
      </c>
      <c r="C72" s="386">
        <f t="shared" si="7"/>
        <v>0.20698471473882141</v>
      </c>
      <c r="D72" s="401">
        <f t="shared" si="8"/>
        <v>0.72685942670233328</v>
      </c>
      <c r="E72" s="386">
        <f t="shared" si="17"/>
        <v>0.12900108545574512</v>
      </c>
      <c r="F72" s="401">
        <f t="shared" si="5"/>
        <v>0.16419193288625974</v>
      </c>
      <c r="G72" s="403">
        <f t="shared" si="9"/>
        <v>0.88801119521283756</v>
      </c>
      <c r="H72" s="403">
        <f t="shared" si="10"/>
        <v>0.11198880478716244</v>
      </c>
      <c r="I72" s="403">
        <f t="shared" si="18"/>
        <v>-2.7155596838051084E-2</v>
      </c>
      <c r="J72" s="375">
        <f t="shared" si="19"/>
        <v>1.027155596838051</v>
      </c>
      <c r="L72" s="385">
        <v>-1.8499999999999999</v>
      </c>
      <c r="M72" s="401">
        <f t="shared" si="11"/>
        <v>2.3114266889390223E-8</v>
      </c>
      <c r="N72" s="386">
        <f t="shared" si="12"/>
        <v>8.4585585582702683E-4</v>
      </c>
      <c r="O72" s="401">
        <f t="shared" si="13"/>
        <v>0.20698471473882141</v>
      </c>
      <c r="P72" s="386">
        <f t="shared" si="14"/>
        <v>-2.1335405502131984E-2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1.0298944229956142E-3</v>
      </c>
      <c r="C73" s="386">
        <f t="shared" si="7"/>
        <v>0.22384538977099083</v>
      </c>
      <c r="D73" s="401">
        <f t="shared" si="8"/>
        <v>0.71689414898561654</v>
      </c>
      <c r="E73" s="386">
        <f t="shared" si="17"/>
        <v>0.14690995478586719</v>
      </c>
      <c r="F73" s="401">
        <f t="shared" si="5"/>
        <v>0.1869862517149099</v>
      </c>
      <c r="G73" s="403">
        <f t="shared" si="9"/>
        <v>0.87399150590835484</v>
      </c>
      <c r="H73" s="403">
        <f t="shared" si="10"/>
        <v>0.12600849409164516</v>
      </c>
      <c r="I73" s="403">
        <f t="shared" si="18"/>
        <v>-2.9221108380346347E-2</v>
      </c>
      <c r="J73" s="375">
        <f t="shared" si="19"/>
        <v>1.0292211083803464</v>
      </c>
      <c r="L73" s="385">
        <v>-1.825</v>
      </c>
      <c r="M73" s="401">
        <f t="shared" si="11"/>
        <v>3.2027143936907976E-8</v>
      </c>
      <c r="N73" s="386">
        <f t="shared" si="12"/>
        <v>1.0298944229956142E-3</v>
      </c>
      <c r="O73" s="401">
        <f t="shared" si="13"/>
        <v>0.22384538977099083</v>
      </c>
      <c r="P73" s="386">
        <f t="shared" si="14"/>
        <v>-2.2958221107585858E-2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1.2500306977455411E-3</v>
      </c>
      <c r="C74" s="386">
        <f t="shared" si="7"/>
        <v>0.24143546899051727</v>
      </c>
      <c r="D74" s="401">
        <f t="shared" si="8"/>
        <v>0.70554600334691542</v>
      </c>
      <c r="E74" s="386">
        <f t="shared" si="17"/>
        <v>0.16569255325418392</v>
      </c>
      <c r="F74" s="401">
        <f t="shared" si="5"/>
        <v>0.21089264859710821</v>
      </c>
      <c r="G74" s="403">
        <f t="shared" si="9"/>
        <v>0.85802837809521448</v>
      </c>
      <c r="H74" s="403">
        <f t="shared" si="10"/>
        <v>0.14197162190478552</v>
      </c>
      <c r="I74" s="403">
        <f t="shared" si="18"/>
        <v>-3.1340164288435043E-2</v>
      </c>
      <c r="J74" s="375">
        <f t="shared" si="19"/>
        <v>1.031340164288435</v>
      </c>
      <c r="L74" s="385">
        <v>-1.7999999999999998</v>
      </c>
      <c r="M74" s="401">
        <f t="shared" si="11"/>
        <v>4.4231364126900985E-8</v>
      </c>
      <c r="N74" s="386">
        <f t="shared" si="12"/>
        <v>1.2500306977455411E-3</v>
      </c>
      <c r="O74" s="401">
        <f t="shared" si="13"/>
        <v>0.24143546899051727</v>
      </c>
      <c r="P74" s="386">
        <f t="shared" si="14"/>
        <v>-2.4623105048468683E-2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1.5124563494429144E-3</v>
      </c>
      <c r="C75" s="386">
        <f t="shared" si="7"/>
        <v>0.25972035465629789</v>
      </c>
      <c r="D75" s="401">
        <f t="shared" si="8"/>
        <v>0.69287733182926581</v>
      </c>
      <c r="E75" s="386">
        <f t="shared" si="17"/>
        <v>0.18530693878975252</v>
      </c>
      <c r="F75" s="401">
        <f t="shared" si="5"/>
        <v>0.23585773987586439</v>
      </c>
      <c r="G75" s="403">
        <f t="shared" si="9"/>
        <v>0.84021043841080845</v>
      </c>
      <c r="H75" s="403">
        <f t="shared" si="10"/>
        <v>0.15978956158919155</v>
      </c>
      <c r="I75" s="403">
        <f t="shared" si="18"/>
        <v>-3.3500164949860335E-2</v>
      </c>
      <c r="J75" s="375">
        <f t="shared" si="19"/>
        <v>1.0335001649498603</v>
      </c>
      <c r="L75" s="385">
        <v>-1.7749999999999999</v>
      </c>
      <c r="M75" s="401">
        <f t="shared" si="11"/>
        <v>6.088597487297065E-8</v>
      </c>
      <c r="N75" s="386">
        <f t="shared" si="12"/>
        <v>1.5124563494429144E-3</v>
      </c>
      <c r="O75" s="401">
        <f t="shared" si="13"/>
        <v>0.25972035465629789</v>
      </c>
      <c r="P75" s="386">
        <f t="shared" si="14"/>
        <v>-2.6320158155834321E-2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1.8242396097987723E-3</v>
      </c>
      <c r="C76" s="386">
        <f t="shared" si="7"/>
        <v>0.27865832007334557</v>
      </c>
      <c r="D76" s="401">
        <f t="shared" si="8"/>
        <v>0.67895742338417064</v>
      </c>
      <c r="E76" s="386">
        <f t="shared" si="17"/>
        <v>0.20570320197525097</v>
      </c>
      <c r="F76" s="401">
        <f t="shared" si="5"/>
        <v>0.26181800109578041</v>
      </c>
      <c r="G76" s="403">
        <f t="shared" si="9"/>
        <v>0.82063623522289131</v>
      </c>
      <c r="H76" s="403">
        <f t="shared" si="10"/>
        <v>0.17936376477710869</v>
      </c>
      <c r="I76" s="403">
        <f t="shared" si="18"/>
        <v>-3.5686422749439013E-2</v>
      </c>
      <c r="J76" s="375">
        <f t="shared" si="19"/>
        <v>1.0356864227494391</v>
      </c>
      <c r="L76" s="385">
        <v>-1.75</v>
      </c>
      <c r="M76" s="401">
        <f t="shared" si="11"/>
        <v>8.3537178507953058E-8</v>
      </c>
      <c r="N76" s="386">
        <f t="shared" si="12"/>
        <v>1.8242396097987723E-3</v>
      </c>
      <c r="O76" s="401">
        <f t="shared" si="13"/>
        <v>0.27865832007334557</v>
      </c>
      <c r="P76" s="386">
        <f t="shared" si="14"/>
        <v>-2.8037840774426233E-2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2.1934135776437991E-3</v>
      </c>
      <c r="C77" s="386">
        <f t="shared" si="7"/>
        <v>0.29820053118871459</v>
      </c>
      <c r="D77" s="401">
        <f t="shared" si="8"/>
        <v>0.66386200601068523</v>
      </c>
      <c r="E77" s="386">
        <f t="shared" si="17"/>
        <v>0.22682353260411417</v>
      </c>
      <c r="F77" s="401">
        <f t="shared" si="5"/>
        <v>0.28869985171663876</v>
      </c>
      <c r="G77" s="403">
        <f t="shared" si="9"/>
        <v>0.79941353293663209</v>
      </c>
      <c r="H77" s="403">
        <f t="shared" si="10"/>
        <v>0.20058646706336791</v>
      </c>
      <c r="I77" s="403">
        <f t="shared" si="18"/>
        <v>-3.7882052637633411E-2</v>
      </c>
      <c r="J77" s="375">
        <f t="shared" si="19"/>
        <v>1.0378820526376333</v>
      </c>
      <c r="L77" s="385">
        <v>-1.7249999999999999</v>
      </c>
      <c r="M77" s="401">
        <f t="shared" si="11"/>
        <v>1.1424015072813987E-7</v>
      </c>
      <c r="N77" s="386">
        <f t="shared" si="12"/>
        <v>2.1934135776437991E-3</v>
      </c>
      <c r="O77" s="401">
        <f t="shared" si="13"/>
        <v>0.29820053118871459</v>
      </c>
      <c r="P77" s="386">
        <f t="shared" si="14"/>
        <v>-2.9762886785257743E-2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2.6290668958006136E-3</v>
      </c>
      <c r="C78" s="386">
        <f t="shared" si="7"/>
        <v>0.318291154313323</v>
      </c>
      <c r="D78" s="401">
        <f t="shared" si="8"/>
        <v>0.64767268364491137</v>
      </c>
      <c r="E78" s="386">
        <f t="shared" si="17"/>
        <v>0.24860237803011759</v>
      </c>
      <c r="F78" s="401">
        <f t="shared" si="5"/>
        <v>0.31641985665995626</v>
      </c>
      <c r="G78" s="403">
        <f t="shared" si="9"/>
        <v>0.77665852907868083</v>
      </c>
      <c r="H78" s="403">
        <f t="shared" si="10"/>
        <v>0.22334147092131917</v>
      </c>
      <c r="I78" s="403">
        <f t="shared" si="18"/>
        <v>-4.0067871431965434E-2</v>
      </c>
      <c r="J78" s="375">
        <f t="shared" si="19"/>
        <v>1.0400678714319653</v>
      </c>
      <c r="L78" s="385">
        <v>-1.7</v>
      </c>
      <c r="M78" s="401">
        <f t="shared" si="11"/>
        <v>1.5571663075641951E-7</v>
      </c>
      <c r="N78" s="386">
        <f t="shared" si="12"/>
        <v>2.6290668958006136E-3</v>
      </c>
      <c r="O78" s="401">
        <f t="shared" si="13"/>
        <v>0.318291154313323</v>
      </c>
      <c r="P78" s="386">
        <f t="shared" si="14"/>
        <v>-3.1480224489502481E-2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3.1414355695657536E-3</v>
      </c>
      <c r="C79" s="386">
        <f t="shared" si="7"/>
        <v>0.3388675509792175</v>
      </c>
      <c r="D79" s="401">
        <f t="shared" si="8"/>
        <v>0.63047632070233028</v>
      </c>
      <c r="E79" s="386">
        <f t="shared" si="17"/>
        <v>0.27096669413978269</v>
      </c>
      <c r="F79" s="401">
        <f t="shared" si="5"/>
        <v>0.34488504574539969</v>
      </c>
      <c r="G79" s="403">
        <f t="shared" si="9"/>
        <v>0.75249499804451048</v>
      </c>
      <c r="H79" s="403">
        <f t="shared" si="10"/>
        <v>0.24750500195548952</v>
      </c>
      <c r="I79" s="403">
        <f t="shared" si="18"/>
        <v>-4.2222307556648297E-2</v>
      </c>
      <c r="J79" s="375">
        <f t="shared" si="19"/>
        <v>1.0422223075566484</v>
      </c>
      <c r="L79" s="385">
        <v>-1.6749999999999998</v>
      </c>
      <c r="M79" s="401">
        <f t="shared" si="11"/>
        <v>2.1155795426608393E-7</v>
      </c>
      <c r="N79" s="386">
        <f t="shared" si="12"/>
        <v>3.1414355695657536E-3</v>
      </c>
      <c r="O79" s="401">
        <f t="shared" si="13"/>
        <v>0.3388675509792175</v>
      </c>
      <c r="P79" s="386">
        <f t="shared" si="14"/>
        <v>-3.3172905693406009E-2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3.7419944435129748E-3</v>
      </c>
      <c r="C80" s="386">
        <f t="shared" si="7"/>
        <v>0.3598605593702433</v>
      </c>
      <c r="D80" s="401">
        <f t="shared" si="8"/>
        <v>0.61236437804716171</v>
      </c>
      <c r="E80" s="386">
        <f t="shared" si="17"/>
        <v>0.29383628814006479</v>
      </c>
      <c r="F80" s="401">
        <f t="shared" si="5"/>
        <v>0.37399334998923112</v>
      </c>
      <c r="G80" s="403">
        <f t="shared" si="9"/>
        <v>0.72705336659260955</v>
      </c>
      <c r="H80" s="403">
        <f t="shared" si="10"/>
        <v>0.27294663340739045</v>
      </c>
      <c r="I80" s="403">
        <f t="shared" si="18"/>
        <v>-4.4321323033339959E-2</v>
      </c>
      <c r="J80" s="375">
        <f t="shared" si="19"/>
        <v>1.0443213230333399</v>
      </c>
      <c r="L80" s="385">
        <v>-1.65</v>
      </c>
      <c r="M80" s="401">
        <f t="shared" si="11"/>
        <v>2.8648555944199572E-7</v>
      </c>
      <c r="N80" s="386">
        <f t="shared" si="12"/>
        <v>3.7419944435129748E-3</v>
      </c>
      <c r="O80" s="401">
        <f t="shared" si="13"/>
        <v>0.3598605593702433</v>
      </c>
      <c r="P80" s="386">
        <f t="shared" si="14"/>
        <v>-3.4822044418566171E-2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4.4435465922392781E-3</v>
      </c>
      <c r="C81" s="386">
        <f t="shared" si="7"/>
        <v>0.38119486018965637</v>
      </c>
      <c r="D81" s="401">
        <f t="shared" si="8"/>
        <v>0.59343220509925665</v>
      </c>
      <c r="E81" s="386">
        <f t="shared" si="17"/>
        <v>0.31712425070699973</v>
      </c>
      <c r="F81" s="401">
        <f t="shared" si="5"/>
        <v>0.40363415164093241</v>
      </c>
      <c r="G81" s="403">
        <f t="shared" si="9"/>
        <v>0.70046972745645919</v>
      </c>
      <c r="H81" s="403">
        <f t="shared" si="10"/>
        <v>0.29953027254354081</v>
      </c>
      <c r="I81" s="403">
        <f t="shared" si="18"/>
        <v>-4.6338349653875739E-2</v>
      </c>
      <c r="J81" s="375">
        <f t="shared" si="19"/>
        <v>1.0463383496538758</v>
      </c>
      <c r="L81" s="385">
        <v>-1.625</v>
      </c>
      <c r="M81" s="401">
        <f t="shared" si="11"/>
        <v>3.8668385587969922E-7</v>
      </c>
      <c r="N81" s="386">
        <f t="shared" si="12"/>
        <v>4.4435465922392781E-3</v>
      </c>
      <c r="O81" s="401">
        <f t="shared" si="13"/>
        <v>0.38119486018965637</v>
      </c>
      <c r="P81" s="386">
        <f t="shared" si="14"/>
        <v>-3.6406766754605031E-2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5.2603086173688696E-3</v>
      </c>
      <c r="C82" s="386">
        <f t="shared" si="7"/>
        <v>0.40278942329448075</v>
      </c>
      <c r="D82" s="401">
        <f t="shared" si="8"/>
        <v>0.57377829375775047</v>
      </c>
      <c r="E82" s="386">
        <f t="shared" si="17"/>
        <v>0.34073747343165567</v>
      </c>
      <c r="F82" s="401">
        <f t="shared" si="5"/>
        <v>0.43368894278581066</v>
      </c>
      <c r="G82" s="403">
        <f t="shared" si="9"/>
        <v>0.67288479877794782</v>
      </c>
      <c r="H82" s="403">
        <f t="shared" si="10"/>
        <v>0.32711520122205218</v>
      </c>
      <c r="I82" s="403">
        <f t="shared" si="18"/>
        <v>-4.8244241392247811E-2</v>
      </c>
      <c r="J82" s="375">
        <f t="shared" si="19"/>
        <v>1.0482442413922479</v>
      </c>
      <c r="L82" s="385">
        <v>-1.5999999999999999</v>
      </c>
      <c r="M82" s="401">
        <f t="shared" si="11"/>
        <v>5.2022379087857118E-7</v>
      </c>
      <c r="N82" s="386">
        <f t="shared" si="12"/>
        <v>5.2603086173688696E-3</v>
      </c>
      <c r="O82" s="401">
        <f t="shared" si="13"/>
        <v>0.40278942329448075</v>
      </c>
      <c r="P82" s="386">
        <f t="shared" si="14"/>
        <v>-3.7904173470569895E-2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6.2079895848184963E-3</v>
      </c>
      <c r="C83" s="386">
        <f t="shared" si="7"/>
        <v>0.42455802997609704</v>
      </c>
      <c r="D83" s="401">
        <f t="shared" si="8"/>
        <v>0.55350350078554289</v>
      </c>
      <c r="E83" s="386">
        <f t="shared" si="17"/>
        <v>0.36457724597370544</v>
      </c>
      <c r="F83" s="401">
        <f t="shared" si="5"/>
        <v>0.46403208539906232</v>
      </c>
      <c r="G83" s="403">
        <f t="shared" si="9"/>
        <v>0.64444283839388072</v>
      </c>
      <c r="H83" s="403">
        <f t="shared" si="10"/>
        <v>0.35555716160611928</v>
      </c>
      <c r="I83" s="403">
        <f t="shared" si="18"/>
        <v>-5.0007245244617672E-2</v>
      </c>
      <c r="J83" s="375">
        <f t="shared" si="19"/>
        <v>1.0500072452446176</v>
      </c>
      <c r="L83" s="385">
        <v>-1.575</v>
      </c>
      <c r="M83" s="401">
        <f t="shared" si="11"/>
        <v>6.9759957110893112E-7</v>
      </c>
      <c r="N83" s="386">
        <f t="shared" si="12"/>
        <v>6.2079895848184963E-3</v>
      </c>
      <c r="O83" s="401">
        <f t="shared" si="13"/>
        <v>0.42455802997609704</v>
      </c>
      <c r="P83" s="386">
        <f t="shared" si="14"/>
        <v>-3.9289317104733185E-2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7.3038610912881108E-3</v>
      </c>
      <c r="C84" s="386">
        <f t="shared" si="7"/>
        <v>0.44640986443976755</v>
      </c>
      <c r="D84" s="401">
        <f t="shared" si="8"/>
        <v>0.53271024622096719</v>
      </c>
      <c r="E84" s="386">
        <f t="shared" si="17"/>
        <v>0.38853992593357761</v>
      </c>
      <c r="F84" s="401">
        <f t="shared" si="5"/>
        <v>0.49453166395567844</v>
      </c>
      <c r="G84" s="403">
        <f t="shared" si="9"/>
        <v>0.61529052327703104</v>
      </c>
      <c r="H84" s="403">
        <f t="shared" si="10"/>
        <v>0.38470947672296896</v>
      </c>
      <c r="I84" s="403">
        <f t="shared" si="18"/>
        <v>-5.1592992817733656E-2</v>
      </c>
      <c r="J84" s="375">
        <f t="shared" si="19"/>
        <v>1.0515929928177337</v>
      </c>
      <c r="L84" s="385">
        <v>-1.5499999999999998</v>
      </c>
      <c r="M84" s="401">
        <f t="shared" si="11"/>
        <v>9.3240590737231344E-7</v>
      </c>
      <c r="N84" s="386">
        <f t="shared" si="12"/>
        <v>7.3038610912881108E-3</v>
      </c>
      <c r="O84" s="401">
        <f t="shared" si="13"/>
        <v>0.44640986443976755</v>
      </c>
      <c r="P84" s="386">
        <f t="shared" si="14"/>
        <v>-4.0535195355843642E-2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8.5668157264180977E-3</v>
      </c>
      <c r="C85" s="386">
        <f t="shared" si="7"/>
        <v>0.46825016686861692</v>
      </c>
      <c r="D85" s="401">
        <f t="shared" si="8"/>
        <v>0.51150169622346731</v>
      </c>
      <c r="E85" s="386">
        <f t="shared" si="17"/>
        <v>0.41251767322073746</v>
      </c>
      <c r="F85" s="401">
        <f t="shared" si="5"/>
        <v>0.52505042013070036</v>
      </c>
      <c r="G85" s="403">
        <f t="shared" si="9"/>
        <v>0.58557580559068745</v>
      </c>
      <c r="H85" s="403">
        <f t="shared" si="10"/>
        <v>0.41442419440931255</v>
      </c>
      <c r="I85" s="403">
        <f t="shared" si="18"/>
        <v>-5.2964515110942245E-2</v>
      </c>
      <c r="J85" s="375">
        <f t="shared" si="19"/>
        <v>1.0529645151109421</v>
      </c>
      <c r="L85" s="385">
        <v>-1.5249999999999999</v>
      </c>
      <c r="M85" s="401">
        <f t="shared" si="11"/>
        <v>1.2421889490354943E-6</v>
      </c>
      <c r="N85" s="386">
        <f t="shared" si="12"/>
        <v>8.5668157264180977E-3</v>
      </c>
      <c r="O85" s="401">
        <f t="shared" si="13"/>
        <v>0.46825016686861692</v>
      </c>
      <c r="P85" s="386">
        <f t="shared" si="14"/>
        <v>-4.1612762696945721E-2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1.0017411007052557E-2</v>
      </c>
      <c r="C86" s="386">
        <f t="shared" si="7"/>
        <v>0.4899809394805526</v>
      </c>
      <c r="D86" s="401">
        <f t="shared" si="8"/>
        <v>0.4899809394805526</v>
      </c>
      <c r="E86" s="386">
        <f t="shared" si="17"/>
        <v>0.43639923966176819</v>
      </c>
      <c r="F86" s="401">
        <f t="shared" si="5"/>
        <v>0.55544675780841435</v>
      </c>
      <c r="G86" s="403">
        <f t="shared" si="9"/>
        <v>0.55544675780841435</v>
      </c>
      <c r="H86" s="403">
        <f t="shared" si="10"/>
        <v>0.44455324219158565</v>
      </c>
      <c r="I86" s="403">
        <f t="shared" si="18"/>
        <v>-5.4082283046476332E-2</v>
      </c>
      <c r="J86" s="375">
        <f t="shared" si="19"/>
        <v>1.0540822830464762</v>
      </c>
      <c r="L86" s="385">
        <v>-1.5</v>
      </c>
      <c r="M86" s="401">
        <f t="shared" si="11"/>
        <v>1.6495108859926333E-6</v>
      </c>
      <c r="N86" s="386">
        <f t="shared" si="12"/>
        <v>1.0017411007052557E-2</v>
      </c>
      <c r="O86" s="401">
        <f t="shared" si="13"/>
        <v>0.4899809394805526</v>
      </c>
      <c r="P86" s="386">
        <f t="shared" si="14"/>
        <v>-4.2490962218912555E-2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1.1677895713142872E-2</v>
      </c>
      <c r="C87" s="386">
        <f t="shared" si="7"/>
        <v>0.51150169622346753</v>
      </c>
      <c r="D87" s="401">
        <f t="shared" si="8"/>
        <v>0.46825016686861676</v>
      </c>
      <c r="E87" s="386">
        <f t="shared" si="17"/>
        <v>0.4600708037839451</v>
      </c>
      <c r="F87" s="401">
        <f t="shared" si="5"/>
        <v>0.58557580559068767</v>
      </c>
      <c r="G87" s="403">
        <f t="shared" si="9"/>
        <v>0.5250504201306998</v>
      </c>
      <c r="H87" s="403">
        <f t="shared" si="10"/>
        <v>0.4749495798693002</v>
      </c>
      <c r="I87" s="403">
        <f t="shared" si="18"/>
        <v>-5.4904276386678962E-2</v>
      </c>
      <c r="J87" s="375">
        <f t="shared" si="19"/>
        <v>1.0549042763866789</v>
      </c>
      <c r="L87" s="385">
        <v>-1.4749999999999999</v>
      </c>
      <c r="M87" s="401">
        <f t="shared" si="11"/>
        <v>2.1832761316620264E-6</v>
      </c>
      <c r="N87" s="386">
        <f t="shared" si="12"/>
        <v>1.1677895713142872E-2</v>
      </c>
      <c r="O87" s="401">
        <f t="shared" si="13"/>
        <v>0.51150169622346753</v>
      </c>
      <c r="P87" s="386">
        <f t="shared" si="14"/>
        <v>-4.3136779776812816E-2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1.3572215461801984E-2</v>
      </c>
      <c r="C88" s="386">
        <f t="shared" si="7"/>
        <v>0.53271024622096741</v>
      </c>
      <c r="D88" s="401">
        <f t="shared" si="8"/>
        <v>0.44640986443976738</v>
      </c>
      <c r="E88" s="386">
        <f t="shared" si="17"/>
        <v>0.4834168401461868</v>
      </c>
      <c r="F88" s="401">
        <f t="shared" si="5"/>
        <v>0.61529052327703138</v>
      </c>
      <c r="G88" s="403">
        <f t="shared" si="9"/>
        <v>0.49453166395567788</v>
      </c>
      <c r="H88" s="403">
        <f t="shared" si="10"/>
        <v>0.50546833604432218</v>
      </c>
      <c r="I88" s="403">
        <f t="shared" si="18"/>
        <v>-5.5386083723757466E-2</v>
      </c>
      <c r="J88" s="375">
        <f t="shared" si="19"/>
        <v>1.0553860837237574</v>
      </c>
      <c r="L88" s="385">
        <v>-1.45</v>
      </c>
      <c r="M88" s="401">
        <f t="shared" si="11"/>
        <v>2.8803761842888242E-6</v>
      </c>
      <c r="N88" s="386">
        <f t="shared" si="12"/>
        <v>1.3572215461801984E-2</v>
      </c>
      <c r="O88" s="401">
        <f t="shared" si="13"/>
        <v>0.53271024622096741</v>
      </c>
      <c r="P88" s="386">
        <f t="shared" si="14"/>
        <v>-4.3515322549110468E-2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1.5725994327597581E-2</v>
      </c>
      <c r="C89" s="386">
        <f t="shared" si="7"/>
        <v>0.55350350078554311</v>
      </c>
      <c r="D89" s="401">
        <f t="shared" si="8"/>
        <v>0.42455802997609687</v>
      </c>
      <c r="E89" s="386">
        <f t="shared" si="17"/>
        <v>0.50632101227885007</v>
      </c>
      <c r="F89" s="401">
        <f t="shared" si="5"/>
        <v>0.6444428383938815</v>
      </c>
      <c r="G89" s="403">
        <f t="shared" si="9"/>
        <v>0.46403208539906204</v>
      </c>
      <c r="H89" s="403">
        <f t="shared" si="10"/>
        <v>0.53596791460093796</v>
      </c>
      <c r="I89" s="403">
        <f t="shared" si="18"/>
        <v>-5.5481036224997435E-2</v>
      </c>
      <c r="J89" s="375">
        <f t="shared" si="19"/>
        <v>1.0554810362249973</v>
      </c>
      <c r="L89" s="385">
        <v>-1.4249999999999998</v>
      </c>
      <c r="M89" s="401">
        <f t="shared" si="11"/>
        <v>3.7877208014513997E-6</v>
      </c>
      <c r="N89" s="386">
        <f t="shared" si="12"/>
        <v>1.5725994327597581E-2</v>
      </c>
      <c r="O89" s="401">
        <f t="shared" si="13"/>
        <v>0.55350350078554311</v>
      </c>
      <c r="P89" s="386">
        <f t="shared" si="14"/>
        <v>-4.3589924117600307E-2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1.8166489363522997E-2</v>
      </c>
      <c r="C90" s="386">
        <f t="shared" si="7"/>
        <v>0.57377829375775058</v>
      </c>
      <c r="D90" s="401">
        <f t="shared" si="8"/>
        <v>0.40278942329448053</v>
      </c>
      <c r="E90" s="386">
        <f t="shared" ref="E90:E121" si="20">C90+$B$13*B90+$B$13*D90</f>
        <v>0.52866707823676518</v>
      </c>
      <c r="F90" s="401">
        <f t="shared" ref="F90:F153" si="21">$B$14*E90</f>
        <v>0.67288479877794838</v>
      </c>
      <c r="G90" s="403">
        <f t="shared" si="9"/>
        <v>0.43368894278581038</v>
      </c>
      <c r="H90" s="403">
        <f t="shared" si="10"/>
        <v>0.56631105721418962</v>
      </c>
      <c r="I90" s="403">
        <f t="shared" si="18"/>
        <v>-5.5140377751044481E-2</v>
      </c>
      <c r="J90" s="375">
        <f t="shared" si="19"/>
        <v>1.0551403777510444</v>
      </c>
      <c r="L90" s="385">
        <v>-1.4</v>
      </c>
      <c r="M90" s="401">
        <f t="shared" si="11"/>
        <v>4.9647351188508715E-6</v>
      </c>
      <c r="N90" s="386">
        <f t="shared" si="12"/>
        <v>1.8166489363522997E-2</v>
      </c>
      <c r="O90" s="401">
        <f t="shared" si="13"/>
        <v>0.57377829375775058</v>
      </c>
      <c r="P90" s="386">
        <f t="shared" si="14"/>
        <v>-4.3322278124663063E-2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2.0922515007479159E-2</v>
      </c>
      <c r="C91" s="386">
        <f t="shared" ref="C91:C154" si="23">0.5*SIGN(2*A91+$B$6)*ERF((2.563*(ABS(2*A91+$B$6)))/(2*SQRT(2)*$B$7))-0.5*SIGN(2*A91-$B$6)*ERF((2.563*(ABS(2*A91-$B$6)))/(2*SQRT(2)*$B$7))</f>
        <v>0.59343220509925665</v>
      </c>
      <c r="D91" s="401">
        <f t="shared" ref="D91:D154" si="24">0.5*SIGN(2*(A91+$B$6)+$B$6)*ERF((2.563*(ABS(2*(A91+$B$6)+$B$6)))/(2*SQRT(2)*$B$7))-0.5*SIGN(2*(A91+$B$6)-$B$6)*ERF((2.563*(ABS(2*(A91+$B$6)-$B$6)))/(2*SQRT(2)*$B$7))</f>
        <v>0.38119486018965637</v>
      </c>
      <c r="E91" s="386">
        <f t="shared" si="20"/>
        <v>0.55033979795687638</v>
      </c>
      <c r="F91" s="401">
        <f t="shared" si="21"/>
        <v>0.70046972745645919</v>
      </c>
      <c r="G91" s="403">
        <f t="shared" ref="G91:G146" si="25">F131</f>
        <v>0.40363415164093241</v>
      </c>
      <c r="H91" s="403">
        <f t="shared" ref="H91:H146" si="26">1-G91</f>
        <v>0.59636584835906759</v>
      </c>
      <c r="I91" s="403">
        <f t="shared" si="18"/>
        <v>-5.4313473823836902E-2</v>
      </c>
      <c r="J91" s="375">
        <f t="shared" si="19"/>
        <v>1.0543134738238369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6.4864158773603187E-6</v>
      </c>
      <c r="N91" s="386">
        <f t="shared" ref="N91:N154" si="28">0.5*SIGN(2*L91+$B$6)*ERF((2.563*(ABS(2*L91+$B$6)))/(2*SQRT(2)*$B$7))-0.5*SIGN(2*L91-$B$6)*ERF((2.563*(ABS(2*L91-$B$6)))/(2*SQRT(2)*$B$7))</f>
        <v>2.0922515007479159E-2</v>
      </c>
      <c r="O91" s="401">
        <f t="shared" ref="O91:O154" si="29">0.5*SIGN(2*(L91+$B$6)+$B$6)*ERF((2.563*(ABS(2*(L91+$B$6)+$B$6)))/(2*SQRT(2)*$B$7))-0.5*SIGN(2*(L91+$B$6)-$B$6)*ERF((2.563*(ABS(2*(L91+$B$6)-$B$6)))/(2*SQRT(2)*$B$7))</f>
        <v>0.59343220509925665</v>
      </c>
      <c r="P91" s="386">
        <f t="shared" ref="P91:P154" si="30">N91+$B$13*M91+$B$13*O91</f>
        <v>-4.2672602453622081E-2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2.4024334581349727E-2</v>
      </c>
      <c r="C92" s="386">
        <f t="shared" si="23"/>
        <v>0.61236437804716193</v>
      </c>
      <c r="D92" s="401">
        <f t="shared" si="24"/>
        <v>0.35986055937024319</v>
      </c>
      <c r="E92" s="386">
        <f t="shared" si="20"/>
        <v>0.57122583202471855</v>
      </c>
      <c r="F92" s="401">
        <f t="shared" si="21"/>
        <v>0.72705336659261</v>
      </c>
      <c r="G92" s="403">
        <f t="shared" si="25"/>
        <v>0.37399334998923062</v>
      </c>
      <c r="H92" s="403">
        <f t="shared" si="26"/>
        <v>0.62600665001076938</v>
      </c>
      <c r="I92" s="403">
        <f t="shared" si="18"/>
        <v>-5.2948061691725556E-2</v>
      </c>
      <c r="J92" s="375">
        <f t="shared" si="19"/>
        <v>1.0529480616917255</v>
      </c>
      <c r="L92" s="385">
        <v>-1.3499999999999999</v>
      </c>
      <c r="M92" s="401">
        <f t="shared" si="27"/>
        <v>8.4470550470450156E-6</v>
      </c>
      <c r="N92" s="386">
        <f t="shared" si="28"/>
        <v>2.4024334581349727E-2</v>
      </c>
      <c r="O92" s="401">
        <f t="shared" si="29"/>
        <v>0.61236437804716193</v>
      </c>
      <c r="P92" s="386">
        <f t="shared" si="30"/>
        <v>-4.1599835698029886E-2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2.7503516409824236E-2</v>
      </c>
      <c r="C93" s="386">
        <f t="shared" si="23"/>
        <v>0.6304763207023304</v>
      </c>
      <c r="D93" s="401">
        <f t="shared" si="24"/>
        <v>0.33886755097921728</v>
      </c>
      <c r="E93" s="386">
        <f t="shared" si="20"/>
        <v>0.59121462206675879</v>
      </c>
      <c r="F93" s="401">
        <f t="shared" si="21"/>
        <v>0.7524949980445107</v>
      </c>
      <c r="G93" s="403">
        <f t="shared" si="25"/>
        <v>0.34488504574539913</v>
      </c>
      <c r="H93" s="403">
        <f t="shared" si="26"/>
        <v>0.65511495425460087</v>
      </c>
      <c r="I93" s="403">
        <f t="shared" si="18"/>
        <v>-5.0990543411320886E-2</v>
      </c>
      <c r="J93" s="375">
        <f t="shared" si="19"/>
        <v>1.0509905434113209</v>
      </c>
      <c r="L93" s="385">
        <v>-1.325</v>
      </c>
      <c r="M93" s="401">
        <f t="shared" si="27"/>
        <v>1.0964755858988706E-5</v>
      </c>
      <c r="N93" s="386">
        <f t="shared" si="28"/>
        <v>2.7503516409824236E-2</v>
      </c>
      <c r="O93" s="401">
        <f t="shared" si="29"/>
        <v>0.6304763207023304</v>
      </c>
      <c r="P93" s="386">
        <f t="shared" si="30"/>
        <v>-4.0061867428013861E-2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3.1392752507604427E-2</v>
      </c>
      <c r="C94" s="386">
        <f t="shared" si="23"/>
        <v>0.64767268364491148</v>
      </c>
      <c r="D94" s="401">
        <f t="shared" si="24"/>
        <v>0.31829115431332283</v>
      </c>
      <c r="E94" s="386">
        <f t="shared" si="20"/>
        <v>0.61019924376562695</v>
      </c>
      <c r="F94" s="401">
        <f t="shared" si="21"/>
        <v>0.77665852907868127</v>
      </c>
      <c r="G94" s="403">
        <f t="shared" si="25"/>
        <v>0.31641985665995603</v>
      </c>
      <c r="H94" s="403">
        <f t="shared" si="26"/>
        <v>0.68358014334004391</v>
      </c>
      <c r="I94" s="403">
        <f t="shared" si="18"/>
        <v>-4.8386323429910859E-2</v>
      </c>
      <c r="J94" s="375">
        <f t="shared" si="19"/>
        <v>1.0483863234299109</v>
      </c>
      <c r="L94" s="385">
        <v>-1.2999999999999998</v>
      </c>
      <c r="M94" s="401">
        <f t="shared" si="27"/>
        <v>1.4186884545908107E-5</v>
      </c>
      <c r="N94" s="386">
        <f t="shared" si="28"/>
        <v>3.1392752507604427E-2</v>
      </c>
      <c r="O94" s="401">
        <f t="shared" si="29"/>
        <v>0.64767268364491148</v>
      </c>
      <c r="P94" s="386">
        <f t="shared" si="30"/>
        <v>-3.8015803419496744E-2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3.5725638307334828E-2</v>
      </c>
      <c r="C95" s="386">
        <f t="shared" si="23"/>
        <v>0.66386200601068535</v>
      </c>
      <c r="D95" s="401">
        <f t="shared" si="24"/>
        <v>0.29820053118871437</v>
      </c>
      <c r="E95" s="386">
        <f t="shared" si="20"/>
        <v>0.62807722440465608</v>
      </c>
      <c r="F95" s="401">
        <f t="shared" si="21"/>
        <v>0.79941353293663209</v>
      </c>
      <c r="G95" s="403">
        <f t="shared" si="25"/>
        <v>0.28869985171663842</v>
      </c>
      <c r="H95" s="403">
        <f t="shared" si="26"/>
        <v>0.71130014828336163</v>
      </c>
      <c r="I95" s="403">
        <f t="shared" si="18"/>
        <v>-4.5080191603052759E-2</v>
      </c>
      <c r="J95" s="375">
        <f t="shared" si="19"/>
        <v>1.0450801916030528</v>
      </c>
      <c r="L95" s="385">
        <v>-1.2749999999999999</v>
      </c>
      <c r="M95" s="401">
        <f t="shared" si="27"/>
        <v>1.8296620838798017E-5</v>
      </c>
      <c r="N95" s="386">
        <f t="shared" si="28"/>
        <v>3.5725638307334828E-2</v>
      </c>
      <c r="O95" s="401">
        <f t="shared" si="29"/>
        <v>0.66386200601068535</v>
      </c>
      <c r="P95" s="386">
        <f t="shared" si="30"/>
        <v>-3.5418266580583196E-2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4.0536412524183052E-2</v>
      </c>
      <c r="C96" s="386">
        <f t="shared" si="23"/>
        <v>0.67895742338417064</v>
      </c>
      <c r="D96" s="401">
        <f t="shared" si="24"/>
        <v>0.27865832007334557</v>
      </c>
      <c r="E96" s="386">
        <f t="shared" si="20"/>
        <v>0.64475131784582462</v>
      </c>
      <c r="F96" s="401">
        <f t="shared" si="21"/>
        <v>0.82063623522289131</v>
      </c>
      <c r="G96" s="403">
        <f t="shared" si="25"/>
        <v>0.26181800109578041</v>
      </c>
      <c r="H96" s="403">
        <f t="shared" si="26"/>
        <v>0.73818199890421954</v>
      </c>
      <c r="I96" s="403">
        <f t="shared" si="18"/>
        <v>-4.10167519169128E-2</v>
      </c>
      <c r="J96" s="375">
        <f t="shared" si="19"/>
        <v>1.0410167519169129</v>
      </c>
      <c r="L96" s="385">
        <v>-1.25</v>
      </c>
      <c r="M96" s="401">
        <f t="shared" si="27"/>
        <v>2.3520791287257037E-5</v>
      </c>
      <c r="N96" s="386">
        <f t="shared" si="28"/>
        <v>4.0536412524183052E-2</v>
      </c>
      <c r="O96" s="401">
        <f t="shared" si="29"/>
        <v>0.67895742338417064</v>
      </c>
      <c r="P96" s="386">
        <f t="shared" si="30"/>
        <v>-3.2225733786909794E-2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4.5859656970646923E-2</v>
      </c>
      <c r="C97" s="386">
        <f t="shared" si="23"/>
        <v>0.69287733182926603</v>
      </c>
      <c r="D97" s="401">
        <f t="shared" si="24"/>
        <v>0.25972035465629761</v>
      </c>
      <c r="E97" s="386">
        <f t="shared" si="20"/>
        <v>0.66013023088853706</v>
      </c>
      <c r="F97" s="401">
        <f t="shared" si="21"/>
        <v>0.84021043841080889</v>
      </c>
      <c r="G97" s="403">
        <f t="shared" si="25"/>
        <v>0.23585773987586392</v>
      </c>
      <c r="H97" s="403">
        <f t="shared" si="26"/>
        <v>0.76414226012413611</v>
      </c>
      <c r="I97" s="403">
        <f t="shared" si="18"/>
        <v>-3.6140896406108361E-2</v>
      </c>
      <c r="J97" s="375">
        <f t="shared" si="19"/>
        <v>1.0361408964061083</v>
      </c>
      <c r="L97" s="385">
        <v>-1.2249999999999999</v>
      </c>
      <c r="M97" s="401">
        <f t="shared" si="27"/>
        <v>3.0139191483868899E-5</v>
      </c>
      <c r="N97" s="386">
        <f t="shared" si="28"/>
        <v>4.5859656970646923E-2</v>
      </c>
      <c r="O97" s="401">
        <f t="shared" si="29"/>
        <v>0.69287733182926603</v>
      </c>
      <c r="P97" s="386">
        <f t="shared" si="30"/>
        <v>-2.8394908225858183E-2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5.1729956937416277E-2</v>
      </c>
      <c r="C98" s="386">
        <f t="shared" si="23"/>
        <v>0.70554600334691564</v>
      </c>
      <c r="D98" s="401">
        <f t="shared" si="24"/>
        <v>0.24143546899051715</v>
      </c>
      <c r="E98" s="386">
        <f t="shared" si="20"/>
        <v>0.67412929600378602</v>
      </c>
      <c r="F98" s="401">
        <f t="shared" si="21"/>
        <v>0.85802837809521459</v>
      </c>
      <c r="G98" s="403">
        <f t="shared" si="25"/>
        <v>0.21089264859710791</v>
      </c>
      <c r="H98" s="403">
        <f t="shared" si="26"/>
        <v>0.78910735140289212</v>
      </c>
      <c r="I98" s="403">
        <f t="shared" si="18"/>
        <v>-3.0398322871921232E-2</v>
      </c>
      <c r="J98" s="375">
        <f t="shared" si="19"/>
        <v>1.0303983228719211</v>
      </c>
      <c r="L98" s="385">
        <v>-1.2</v>
      </c>
      <c r="M98" s="401">
        <f t="shared" si="27"/>
        <v>3.8495625884205076E-5</v>
      </c>
      <c r="N98" s="386">
        <f t="shared" si="28"/>
        <v>5.1729956937416277E-2</v>
      </c>
      <c r="O98" s="401">
        <f t="shared" si="29"/>
        <v>0.70554600334691564</v>
      </c>
      <c r="P98" s="386">
        <f t="shared" si="30"/>
        <v>-2.3883126153515198E-2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5.8181523629765641E-2</v>
      </c>
      <c r="C99" s="386">
        <f t="shared" si="23"/>
        <v>0.71689414898561665</v>
      </c>
      <c r="D99" s="401">
        <f t="shared" si="24"/>
        <v>0.22384538977099072</v>
      </c>
      <c r="E99" s="386">
        <f t="shared" si="20"/>
        <v>0.68667108644966879</v>
      </c>
      <c r="F99" s="401">
        <f t="shared" si="21"/>
        <v>0.87399150590835506</v>
      </c>
      <c r="G99" s="403">
        <f t="shared" si="25"/>
        <v>0.18698625171490973</v>
      </c>
      <c r="H99" s="403">
        <f t="shared" si="26"/>
        <v>0.81301374828509032</v>
      </c>
      <c r="I99" s="403">
        <f t="shared" si="18"/>
        <v>-2.3736094024582238E-2</v>
      </c>
      <c r="J99" s="375">
        <f t="shared" si="19"/>
        <v>1.0237360940245823</v>
      </c>
      <c r="L99" s="385">
        <v>-1.1749999999999998</v>
      </c>
      <c r="M99" s="401">
        <f t="shared" si="27"/>
        <v>4.9010916592928666E-5</v>
      </c>
      <c r="N99" s="386">
        <f t="shared" si="28"/>
        <v>5.8181523629765641E-2</v>
      </c>
      <c r="O99" s="401">
        <f t="shared" si="29"/>
        <v>0.71689414898561665</v>
      </c>
      <c r="P99" s="386">
        <f t="shared" si="30"/>
        <v>-1.8648796197385978E-2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6.5247781077114431E-2</v>
      </c>
      <c r="C100" s="386">
        <f t="shared" si="23"/>
        <v>0.72685942670233339</v>
      </c>
      <c r="D100" s="401">
        <f t="shared" si="24"/>
        <v>0.2069847147388213</v>
      </c>
      <c r="E100" s="386">
        <f t="shared" si="20"/>
        <v>0.697685970714923</v>
      </c>
      <c r="F100" s="401">
        <f t="shared" si="21"/>
        <v>0.88801119521283756</v>
      </c>
      <c r="G100" s="403">
        <f t="shared" si="25"/>
        <v>0.16419193288625961</v>
      </c>
      <c r="H100" s="403">
        <f t="shared" si="26"/>
        <v>0.83580806711374045</v>
      </c>
      <c r="I100" s="403">
        <f t="shared" si="18"/>
        <v>-1.6103234613884163E-2</v>
      </c>
      <c r="J100" s="375">
        <f t="shared" si="19"/>
        <v>1.0161032346138841</v>
      </c>
      <c r="L100" s="385">
        <v>-1.1499999999999999</v>
      </c>
      <c r="M100" s="401">
        <f t="shared" si="27"/>
        <v>6.2198154574366615E-5</v>
      </c>
      <c r="N100" s="386">
        <f t="shared" si="28"/>
        <v>6.5247781077114431E-2</v>
      </c>
      <c r="O100" s="401">
        <f t="shared" si="29"/>
        <v>0.72685942670233339</v>
      </c>
      <c r="P100" s="386">
        <f t="shared" si="30"/>
        <v>-1.2651868505492353E-2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7.2960920895736081E-2</v>
      </c>
      <c r="C101" s="386">
        <f t="shared" si="23"/>
        <v>0.73538689185187933</v>
      </c>
      <c r="D101" s="401">
        <f t="shared" si="24"/>
        <v>0.19088097467581466</v>
      </c>
      <c r="E101" s="386">
        <f t="shared" si="20"/>
        <v>0.70711260407803522</v>
      </c>
      <c r="F101" s="401">
        <f t="shared" si="21"/>
        <v>0.90000936675559151</v>
      </c>
      <c r="G101" s="403">
        <f t="shared" si="25"/>
        <v>0.1425529640163663</v>
      </c>
      <c r="H101" s="403">
        <f t="shared" si="26"/>
        <v>0.8574470359836337</v>
      </c>
      <c r="I101" s="403">
        <f t="shared" si="18"/>
        <v>-7.4513619967898652E-3</v>
      </c>
      <c r="J101" s="375">
        <f t="shared" si="19"/>
        <v>1.00745136199679</v>
      </c>
      <c r="L101" s="385">
        <v>-1.125</v>
      </c>
      <c r="M101" s="401">
        <f t="shared" si="27"/>
        <v>7.8680487397453369E-5</v>
      </c>
      <c r="N101" s="386">
        <f t="shared" si="28"/>
        <v>7.2960920895736081E-2</v>
      </c>
      <c r="O101" s="401">
        <f t="shared" si="29"/>
        <v>0.73538689185187933</v>
      </c>
      <c r="P101" s="386">
        <f t="shared" si="30"/>
        <v>-5.8543301659981922E-3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8.135142925769584E-2</v>
      </c>
      <c r="C102" s="386">
        <f t="shared" si="23"/>
        <v>0.74242938885202403</v>
      </c>
      <c r="D102" s="401">
        <f t="shared" si="24"/>
        <v>0.17555477501466749</v>
      </c>
      <c r="E102" s="386">
        <f t="shared" si="20"/>
        <v>0.71489835578865335</v>
      </c>
      <c r="F102" s="401">
        <f t="shared" si="21"/>
        <v>0.9099190323822226</v>
      </c>
      <c r="G102" s="403">
        <f t="shared" si="25"/>
        <v>0.12210264309960851</v>
      </c>
      <c r="H102" s="403">
        <f t="shared" si="26"/>
        <v>0.8778973569003915</v>
      </c>
      <c r="I102" s="403">
        <f t="shared" si="18"/>
        <v>2.264655554091916E-3</v>
      </c>
      <c r="J102" s="375">
        <f t="shared" si="19"/>
        <v>0.99773534444590806</v>
      </c>
      <c r="L102" s="385">
        <v>-1.0999999999999999</v>
      </c>
      <c r="M102" s="401">
        <f t="shared" si="27"/>
        <v>9.9211755851813521E-5</v>
      </c>
      <c r="N102" s="386">
        <f t="shared" si="28"/>
        <v>8.135142925769584E-2</v>
      </c>
      <c r="O102" s="401">
        <f t="shared" si="29"/>
        <v>0.74242938885202403</v>
      </c>
      <c r="P102" s="386">
        <f t="shared" si="30"/>
        <v>1.7792775779283398E-3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9.0447591376983605E-2</v>
      </c>
      <c r="C103" s="386">
        <f t="shared" si="23"/>
        <v>0.7479478831169295</v>
      </c>
      <c r="D103" s="401">
        <f t="shared" si="24"/>
        <v>0.1610200117735639</v>
      </c>
      <c r="E103" s="386">
        <f t="shared" si="20"/>
        <v>0.72099967096178585</v>
      </c>
      <c r="F103" s="401">
        <f t="shared" si="21"/>
        <v>0.91768475565412921</v>
      </c>
      <c r="G103" s="403">
        <f t="shared" si="25"/>
        <v>0.10286453416685856</v>
      </c>
      <c r="H103" s="403">
        <f t="shared" si="26"/>
        <v>0.89713546583314141</v>
      </c>
      <c r="I103" s="403">
        <f t="shared" si="18"/>
        <v>1.3086019640104243E-2</v>
      </c>
      <c r="J103" s="375">
        <f t="shared" si="19"/>
        <v>0.98691398035989575</v>
      </c>
      <c r="L103" s="385">
        <v>-1.075</v>
      </c>
      <c r="M103" s="401">
        <f t="shared" si="27"/>
        <v>1.2470030639144536E-4</v>
      </c>
      <c r="N103" s="386">
        <f t="shared" si="28"/>
        <v>9.0447591376983605E-2</v>
      </c>
      <c r="O103" s="401">
        <f t="shared" si="29"/>
        <v>0.7479478831169295</v>
      </c>
      <c r="P103" s="386">
        <f t="shared" si="30"/>
        <v>1.028132569118391E-2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0.10027497973864452</v>
      </c>
      <c r="C104" s="386">
        <f t="shared" si="23"/>
        <v>0.75191173276838041</v>
      </c>
      <c r="D104" s="401">
        <f t="shared" si="24"/>
        <v>0.14728415536300304</v>
      </c>
      <c r="E104" s="386">
        <f t="shared" si="20"/>
        <v>0.72538236671851541</v>
      </c>
      <c r="F104" s="401">
        <f t="shared" si="21"/>
        <v>0.92326302877491395</v>
      </c>
      <c r="G104" s="403">
        <f t="shared" si="25"/>
        <v>8.4852801141415829E-2</v>
      </c>
      <c r="H104" s="403">
        <f t="shared" si="26"/>
        <v>0.9151471988585842</v>
      </c>
      <c r="I104" s="403">
        <f t="shared" si="18"/>
        <v>2.5049309569380042E-2</v>
      </c>
      <c r="J104" s="375">
        <f t="shared" si="19"/>
        <v>0.97495069043061999</v>
      </c>
      <c r="L104" s="385">
        <v>-1.0499999999999998</v>
      </c>
      <c r="M104" s="401">
        <f t="shared" si="27"/>
        <v>1.5623631600975019E-4</v>
      </c>
      <c r="N104" s="386">
        <f t="shared" si="28"/>
        <v>0.10027497973864452</v>
      </c>
      <c r="O104" s="401">
        <f t="shared" si="29"/>
        <v>0.75191173276838041</v>
      </c>
      <c r="P104" s="386">
        <f t="shared" si="30"/>
        <v>1.9680553530029274E-2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0.1108559331396286</v>
      </c>
      <c r="C105" s="386">
        <f t="shared" si="23"/>
        <v>0.75429889992589183</v>
      </c>
      <c r="D105" s="401">
        <f t="shared" si="24"/>
        <v>0.13434859483320472</v>
      </c>
      <c r="E105" s="386">
        <f t="shared" si="20"/>
        <v>0.72802186241319955</v>
      </c>
      <c r="F105" s="401">
        <f t="shared" si="21"/>
        <v>0.92662256562240675</v>
      </c>
      <c r="G105" s="403">
        <f t="shared" si="25"/>
        <v>6.8072626141046755E-2</v>
      </c>
      <c r="H105" s="403">
        <f t="shared" si="26"/>
        <v>0.9319273738589533</v>
      </c>
      <c r="I105" s="403">
        <f t="shared" si="18"/>
        <v>3.8185786210741243E-2</v>
      </c>
      <c r="J105" s="375">
        <f t="shared" si="19"/>
        <v>0.9618142137892588</v>
      </c>
      <c r="L105" s="385">
        <v>-1.0249999999999999</v>
      </c>
      <c r="M105" s="401">
        <f t="shared" si="27"/>
        <v>1.9512296931073481E-4</v>
      </c>
      <c r="N105" s="386">
        <f t="shared" si="28"/>
        <v>0.1108559331396286</v>
      </c>
      <c r="O105" s="401">
        <f t="shared" si="29"/>
        <v>0.75429889992589183</v>
      </c>
      <c r="P105" s="386">
        <f t="shared" si="30"/>
        <v>3.0001521899245959E-2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0.12220903435211722</v>
      </c>
      <c r="C106" s="386">
        <f t="shared" si="23"/>
        <v>0.75509610155404394</v>
      </c>
      <c r="D106" s="401">
        <f t="shared" si="24"/>
        <v>0.12220903435211722</v>
      </c>
      <c r="E106" s="386">
        <f t="shared" si="20"/>
        <v>0.72890334396829271</v>
      </c>
      <c r="F106" s="401">
        <f t="shared" si="21"/>
        <v>0.92774451091320032</v>
      </c>
      <c r="G106" s="403">
        <f t="shared" si="25"/>
        <v>5.2520701767449593E-2</v>
      </c>
      <c r="H106" s="403">
        <f t="shared" si="26"/>
        <v>0.94747929823255039</v>
      </c>
      <c r="I106" s="403">
        <f t="shared" si="18"/>
        <v>5.2520701767449593E-2</v>
      </c>
      <c r="J106" s="375">
        <f t="shared" si="19"/>
        <v>0.94747929823255039</v>
      </c>
      <c r="L106" s="385">
        <v>-1</v>
      </c>
      <c r="M106" s="401">
        <f t="shared" si="27"/>
        <v>2.429118225077409E-4</v>
      </c>
      <c r="N106" s="386">
        <f t="shared" si="28"/>
        <v>0.12220903435211722</v>
      </c>
      <c r="O106" s="401">
        <f t="shared" si="29"/>
        <v>0.75509610155404394</v>
      </c>
      <c r="P106" s="386">
        <f t="shared" si="30"/>
        <v>4.126407076035736E-2</v>
      </c>
      <c r="Q106" s="403">
        <f>$B$14*P26</f>
        <v>-3.3128682021966645E-5</v>
      </c>
      <c r="R106" s="403">
        <f>$B$14*P106</f>
        <v>5.2520701767449593E-2</v>
      </c>
      <c r="S106" s="371">
        <f>$B$14*P186</f>
        <v>5.2520701767449593E-2</v>
      </c>
      <c r="T106" s="403">
        <f>1-(Q106+R106+S106)</f>
        <v>0.89499172514712277</v>
      </c>
      <c r="U106" s="610">
        <f>1-T106</f>
        <v>0.10500827485287723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0.13434859483320472</v>
      </c>
      <c r="C107" s="386">
        <f t="shared" si="23"/>
        <v>0.75429889992589183</v>
      </c>
      <c r="D107" s="401">
        <f t="shared" si="24"/>
        <v>0.1108559331396286</v>
      </c>
      <c r="E107" s="386">
        <f t="shared" si="20"/>
        <v>0.72802186241319955</v>
      </c>
      <c r="F107" s="401">
        <f t="shared" si="21"/>
        <v>0.92662256562240675</v>
      </c>
      <c r="G107" s="403">
        <f t="shared" si="25"/>
        <v>3.8185786210740959E-2</v>
      </c>
      <c r="H107" s="403">
        <f t="shared" si="26"/>
        <v>0.96181421378925902</v>
      </c>
      <c r="I107" s="403">
        <f t="shared" si="18"/>
        <v>6.8072626141046796E-2</v>
      </c>
      <c r="J107" s="375">
        <f t="shared" si="19"/>
        <v>0.93192737385895319</v>
      </c>
      <c r="L107" s="385">
        <v>-0.97500000000000009</v>
      </c>
      <c r="M107" s="401">
        <f t="shared" si="27"/>
        <v>3.0144267404241809E-4</v>
      </c>
      <c r="N107" s="386">
        <f t="shared" si="28"/>
        <v>0.13434859483320472</v>
      </c>
      <c r="O107" s="401">
        <f t="shared" si="29"/>
        <v>0.75429889992589183</v>
      </c>
      <c r="P107" s="386">
        <f t="shared" si="30"/>
        <v>5.348278997422673E-2</v>
      </c>
      <c r="Q107" s="403">
        <f t="shared" ref="Q107:Q170" si="33">$B$14*P27</f>
        <v>-4.1110539778782277E-5</v>
      </c>
      <c r="R107" s="403">
        <f t="shared" ref="R107:R170" si="34">$B$14*P107</f>
        <v>6.8072626141046741E-2</v>
      </c>
      <c r="S107" s="371">
        <f t="shared" ref="S107:S170" si="35">$B$14*P187</f>
        <v>3.8185786210740959E-2</v>
      </c>
      <c r="T107" s="403">
        <f t="shared" ref="T107:T170" si="36">1-(Q107+R107+S107)</f>
        <v>0.89378269818799105</v>
      </c>
      <c r="U107" s="610">
        <f t="shared" ref="U107:U170" si="37">1-T107</f>
        <v>0.10621730181200895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0.14728415536300321</v>
      </c>
      <c r="C108" s="386">
        <f t="shared" si="23"/>
        <v>0.75191173276838041</v>
      </c>
      <c r="D108" s="401">
        <f t="shared" si="24"/>
        <v>0.1002749797386443</v>
      </c>
      <c r="E108" s="386">
        <f t="shared" si="20"/>
        <v>0.72538236671851541</v>
      </c>
      <c r="F108" s="401">
        <f t="shared" si="21"/>
        <v>0.92326302877491395</v>
      </c>
      <c r="G108" s="403">
        <f t="shared" si="25"/>
        <v>2.5049309569379754E-2</v>
      </c>
      <c r="H108" s="403">
        <f t="shared" si="26"/>
        <v>0.97495069043062021</v>
      </c>
      <c r="I108" s="403">
        <f t="shared" si="18"/>
        <v>8.4852801141415996E-2</v>
      </c>
      <c r="J108" s="375">
        <f t="shared" si="19"/>
        <v>0.91514719885858398</v>
      </c>
      <c r="L108" s="385">
        <v>-0.94999999999999973</v>
      </c>
      <c r="M108" s="401">
        <f t="shared" si="27"/>
        <v>3.7288823454373343E-4</v>
      </c>
      <c r="N108" s="386">
        <f t="shared" si="28"/>
        <v>0.14728415536300321</v>
      </c>
      <c r="O108" s="401">
        <f t="shared" si="29"/>
        <v>0.75191173276838041</v>
      </c>
      <c r="P108" s="386">
        <f t="shared" si="30"/>
        <v>6.6666511921665644E-2</v>
      </c>
      <c r="Q108" s="403">
        <f t="shared" si="33"/>
        <v>-5.0853294356250111E-5</v>
      </c>
      <c r="R108" s="403">
        <f t="shared" si="34"/>
        <v>8.4852801141416065E-2</v>
      </c>
      <c r="S108" s="371">
        <f t="shared" si="35"/>
        <v>2.5049309569380038E-2</v>
      </c>
      <c r="T108" s="403">
        <f t="shared" si="36"/>
        <v>0.89014874258356014</v>
      </c>
      <c r="U108" s="610">
        <f t="shared" si="37"/>
        <v>0.10985125741643986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0.16102001177356401</v>
      </c>
      <c r="C109" s="386">
        <f t="shared" si="23"/>
        <v>0.7479478831169295</v>
      </c>
      <c r="D109" s="401">
        <f t="shared" si="24"/>
        <v>9.0447591376983549E-2</v>
      </c>
      <c r="E109" s="386">
        <f t="shared" si="20"/>
        <v>0.72099967096178585</v>
      </c>
      <c r="F109" s="401">
        <f t="shared" si="21"/>
        <v>0.91768475565412921</v>
      </c>
      <c r="G109" s="403">
        <f t="shared" si="25"/>
        <v>1.3086019640104177E-2</v>
      </c>
      <c r="H109" s="403">
        <f t="shared" si="26"/>
        <v>0.98691398035989586</v>
      </c>
      <c r="I109" s="403">
        <f t="shared" si="18"/>
        <v>0.10286453416685876</v>
      </c>
      <c r="J109" s="375">
        <f t="shared" si="19"/>
        <v>0.89713546583314119</v>
      </c>
      <c r="L109" s="385">
        <v>-0.92499999999999982</v>
      </c>
      <c r="M109" s="401">
        <f t="shared" si="27"/>
        <v>4.5980384796850959E-4</v>
      </c>
      <c r="N109" s="386">
        <f t="shared" si="28"/>
        <v>0.16102001177356401</v>
      </c>
      <c r="O109" s="401">
        <f t="shared" si="29"/>
        <v>0.7479478831169295</v>
      </c>
      <c r="P109" s="386">
        <f t="shared" si="30"/>
        <v>8.0817835134547197E-2</v>
      </c>
      <c r="Q109" s="403">
        <f t="shared" si="33"/>
        <v>-6.2705245703444112E-5</v>
      </c>
      <c r="R109" s="403">
        <f t="shared" si="34"/>
        <v>0.1028645341668589</v>
      </c>
      <c r="S109" s="371">
        <f t="shared" si="35"/>
        <v>1.3086019640104177E-2</v>
      </c>
      <c r="T109" s="403">
        <f t="shared" si="36"/>
        <v>0.88411215143874033</v>
      </c>
      <c r="U109" s="610">
        <f t="shared" si="37"/>
        <v>0.11588784856125967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0.1755547750146676</v>
      </c>
      <c r="C110" s="386">
        <f t="shared" si="23"/>
        <v>0.74242938885202392</v>
      </c>
      <c r="D110" s="401">
        <f t="shared" si="24"/>
        <v>8.135142925769584E-2</v>
      </c>
      <c r="E110" s="386">
        <f t="shared" si="20"/>
        <v>0.71489835578865313</v>
      </c>
      <c r="F110" s="401">
        <f t="shared" si="21"/>
        <v>0.90991903238222227</v>
      </c>
      <c r="G110" s="403">
        <f t="shared" si="25"/>
        <v>2.2646555540919073E-3</v>
      </c>
      <c r="H110" s="403">
        <f t="shared" si="26"/>
        <v>0.99773534444590806</v>
      </c>
      <c r="I110" s="403">
        <f t="shared" si="18"/>
        <v>0.12210264309960883</v>
      </c>
      <c r="J110" s="375">
        <f t="shared" si="19"/>
        <v>0.87789735690039117</v>
      </c>
      <c r="L110" s="385">
        <v>-0.89999999999999991</v>
      </c>
      <c r="M110" s="401">
        <f t="shared" si="27"/>
        <v>5.6518245901698849E-4</v>
      </c>
      <c r="N110" s="386">
        <f t="shared" si="28"/>
        <v>0.1755547750146676</v>
      </c>
      <c r="O110" s="401">
        <f t="shared" si="29"/>
        <v>0.74242938885202392</v>
      </c>
      <c r="P110" s="386">
        <f t="shared" si="30"/>
        <v>9.5932688165480062E-2</v>
      </c>
      <c r="Q110" s="403">
        <f t="shared" si="33"/>
        <v>-7.7074293284855238E-5</v>
      </c>
      <c r="R110" s="403">
        <f t="shared" si="34"/>
        <v>0.12210264309960883</v>
      </c>
      <c r="S110" s="371">
        <f t="shared" si="35"/>
        <v>2.2646555540917304E-3</v>
      </c>
      <c r="T110" s="403">
        <f t="shared" si="36"/>
        <v>0.8757097756395843</v>
      </c>
      <c r="U110" s="610">
        <f t="shared" si="37"/>
        <v>0.1242902243604157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0.19088097467581466</v>
      </c>
      <c r="C111" s="386">
        <f t="shared" si="23"/>
        <v>0.73538689185187933</v>
      </c>
      <c r="D111" s="401">
        <f t="shared" si="24"/>
        <v>7.2960920895736081E-2</v>
      </c>
      <c r="E111" s="386">
        <f t="shared" si="20"/>
        <v>0.70711260407803522</v>
      </c>
      <c r="F111" s="401">
        <f t="shared" si="21"/>
        <v>0.90000936675559151</v>
      </c>
      <c r="G111" s="403">
        <f t="shared" si="25"/>
        <v>-7.4513619967898695E-3</v>
      </c>
      <c r="H111" s="403">
        <f t="shared" si="26"/>
        <v>1.00745136199679</v>
      </c>
      <c r="I111" s="403">
        <f t="shared" si="18"/>
        <v>0.1425529640163663</v>
      </c>
      <c r="J111" s="375">
        <f t="shared" si="19"/>
        <v>0.8574470359836337</v>
      </c>
      <c r="L111" s="385">
        <v>-0.875</v>
      </c>
      <c r="M111" s="401">
        <f t="shared" si="27"/>
        <v>6.9251494742822439E-4</v>
      </c>
      <c r="N111" s="386">
        <f t="shared" si="28"/>
        <v>0.19088097467581466</v>
      </c>
      <c r="O111" s="401">
        <f t="shared" si="29"/>
        <v>0.73538689185187933</v>
      </c>
      <c r="P111" s="386">
        <f t="shared" si="30"/>
        <v>0.11199994280951629</v>
      </c>
      <c r="Q111" s="403">
        <f t="shared" si="33"/>
        <v>-9.4436135131172096E-5</v>
      </c>
      <c r="R111" s="403">
        <f t="shared" si="34"/>
        <v>0.1425529640163663</v>
      </c>
      <c r="S111" s="371">
        <f t="shared" si="35"/>
        <v>-7.4513619967898695E-3</v>
      </c>
      <c r="T111" s="403">
        <f t="shared" si="36"/>
        <v>0.86499283411555472</v>
      </c>
      <c r="U111" s="610">
        <f t="shared" si="37"/>
        <v>0.13500716588444528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0.2069847147388213</v>
      </c>
      <c r="C112" s="386">
        <f t="shared" si="23"/>
        <v>0.72685942670233339</v>
      </c>
      <c r="D112" s="401">
        <f t="shared" si="24"/>
        <v>6.5247781077114431E-2</v>
      </c>
      <c r="E112" s="386">
        <f t="shared" si="20"/>
        <v>0.697685970714923</v>
      </c>
      <c r="F112" s="401">
        <f t="shared" si="21"/>
        <v>0.88801119521283756</v>
      </c>
      <c r="G112" s="403">
        <f t="shared" si="25"/>
        <v>-1.6103234613884271E-2</v>
      </c>
      <c r="H112" s="403">
        <f t="shared" si="26"/>
        <v>1.0161032346138843</v>
      </c>
      <c r="I112" s="403">
        <f t="shared" si="18"/>
        <v>0.16419193288625974</v>
      </c>
      <c r="J112" s="375">
        <f t="shared" si="19"/>
        <v>0.83580806711374023</v>
      </c>
      <c r="L112" s="385">
        <v>-0.85000000000000009</v>
      </c>
      <c r="M112" s="401">
        <f t="shared" si="27"/>
        <v>8.4585585582702683E-4</v>
      </c>
      <c r="N112" s="386">
        <f t="shared" si="28"/>
        <v>0.2069847147388213</v>
      </c>
      <c r="O112" s="401">
        <f t="shared" si="29"/>
        <v>0.72685942670233339</v>
      </c>
      <c r="P112" s="386">
        <f t="shared" si="30"/>
        <v>0.12900108545574501</v>
      </c>
      <c r="Q112" s="403">
        <f t="shared" si="33"/>
        <v>-1.1534319267168192E-4</v>
      </c>
      <c r="R112" s="403">
        <f t="shared" si="34"/>
        <v>0.16419193288625961</v>
      </c>
      <c r="S112" s="371">
        <f t="shared" si="35"/>
        <v>-1.6103234613884271E-2</v>
      </c>
      <c r="T112" s="403">
        <f t="shared" si="36"/>
        <v>0.85202664492029634</v>
      </c>
      <c r="U112" s="610">
        <f t="shared" si="37"/>
        <v>0.14797335507970366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0.223845389770991</v>
      </c>
      <c r="C113" s="386">
        <f t="shared" si="23"/>
        <v>0.71689414898561643</v>
      </c>
      <c r="D113" s="401">
        <f t="shared" si="24"/>
        <v>5.818152362976553E-2</v>
      </c>
      <c r="E113" s="386">
        <f t="shared" si="20"/>
        <v>0.68667108644966857</v>
      </c>
      <c r="F113" s="401">
        <f t="shared" si="21"/>
        <v>0.87399150590835484</v>
      </c>
      <c r="G113" s="403">
        <f t="shared" si="25"/>
        <v>-2.3736094024582342E-2</v>
      </c>
      <c r="H113" s="403">
        <f t="shared" si="26"/>
        <v>1.0237360940245823</v>
      </c>
      <c r="I113" s="403">
        <f t="shared" si="18"/>
        <v>0.1869862517149099</v>
      </c>
      <c r="J113" s="375">
        <f t="shared" si="19"/>
        <v>0.8130137482850901</v>
      </c>
      <c r="L113" s="385">
        <v>-0.82499999999999973</v>
      </c>
      <c r="M113" s="401">
        <f t="shared" si="27"/>
        <v>1.0298944229956142E-3</v>
      </c>
      <c r="N113" s="386">
        <f t="shared" si="28"/>
        <v>0.223845389770991</v>
      </c>
      <c r="O113" s="401">
        <f t="shared" si="29"/>
        <v>0.71689414898561643</v>
      </c>
      <c r="P113" s="386">
        <f t="shared" si="30"/>
        <v>0.14690995478586738</v>
      </c>
      <c r="Q113" s="403">
        <f t="shared" si="33"/>
        <v>-1.404342463263118E-4</v>
      </c>
      <c r="R113" s="403">
        <f t="shared" si="34"/>
        <v>0.18698625171491012</v>
      </c>
      <c r="S113" s="371">
        <f t="shared" si="35"/>
        <v>-2.3736094024582238E-2</v>
      </c>
      <c r="T113" s="403">
        <f t="shared" si="36"/>
        <v>0.83689027655599846</v>
      </c>
      <c r="U113" s="610">
        <f t="shared" si="37"/>
        <v>0.16310972344400154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0.24143546899051727</v>
      </c>
      <c r="C114" s="386">
        <f t="shared" si="23"/>
        <v>0.70554600334691542</v>
      </c>
      <c r="D114" s="401">
        <f t="shared" si="24"/>
        <v>5.1729956937416222E-2</v>
      </c>
      <c r="E114" s="386">
        <f t="shared" si="20"/>
        <v>0.67412929600378591</v>
      </c>
      <c r="F114" s="401">
        <f t="shared" si="21"/>
        <v>0.85802837809521448</v>
      </c>
      <c r="G114" s="403">
        <f t="shared" si="25"/>
        <v>-3.0398322871921266E-2</v>
      </c>
      <c r="H114" s="403">
        <f t="shared" si="26"/>
        <v>1.0303983228719213</v>
      </c>
      <c r="I114" s="403">
        <f t="shared" si="18"/>
        <v>0.21089264859710821</v>
      </c>
      <c r="J114" s="375">
        <f t="shared" si="19"/>
        <v>0.78910735140289179</v>
      </c>
      <c r="L114" s="385">
        <v>-0.79999999999999982</v>
      </c>
      <c r="M114" s="401">
        <f t="shared" si="27"/>
        <v>1.2500306977455411E-3</v>
      </c>
      <c r="N114" s="386">
        <f t="shared" si="28"/>
        <v>0.24143546899051727</v>
      </c>
      <c r="O114" s="401">
        <f t="shared" si="29"/>
        <v>0.70554600334691542</v>
      </c>
      <c r="P114" s="386">
        <f t="shared" si="30"/>
        <v>0.16569255325418392</v>
      </c>
      <c r="Q114" s="403">
        <f t="shared" si="33"/>
        <v>-1.7044474734654707E-4</v>
      </c>
      <c r="R114" s="403">
        <f t="shared" si="34"/>
        <v>0.21089264859710821</v>
      </c>
      <c r="S114" s="371">
        <f t="shared" si="35"/>
        <v>-3.0398322871921266E-2</v>
      </c>
      <c r="T114" s="403">
        <f t="shared" si="36"/>
        <v>0.81967611902215953</v>
      </c>
      <c r="U114" s="610">
        <f t="shared" si="37"/>
        <v>0.18032388097784047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0.25972035465629789</v>
      </c>
      <c r="C115" s="386">
        <f t="shared" si="23"/>
        <v>0.69287733182926581</v>
      </c>
      <c r="D115" s="401">
        <f t="shared" si="24"/>
        <v>4.5859656970646867E-2</v>
      </c>
      <c r="E115" s="386">
        <f t="shared" si="20"/>
        <v>0.66013023088853673</v>
      </c>
      <c r="F115" s="401">
        <f t="shared" si="21"/>
        <v>0.84021043841080845</v>
      </c>
      <c r="G115" s="403">
        <f t="shared" si="25"/>
        <v>-3.6140896406108361E-2</v>
      </c>
      <c r="H115" s="403">
        <f t="shared" si="26"/>
        <v>1.0361408964061083</v>
      </c>
      <c r="I115" s="403">
        <f t="shared" si="18"/>
        <v>0.23585773987586439</v>
      </c>
      <c r="J115" s="375">
        <f t="shared" si="19"/>
        <v>0.76414226012413566</v>
      </c>
      <c r="L115" s="385">
        <v>-0.77499999999999991</v>
      </c>
      <c r="M115" s="401">
        <f t="shared" si="27"/>
        <v>1.5124563494429144E-3</v>
      </c>
      <c r="N115" s="386">
        <f t="shared" si="28"/>
        <v>0.25972035465629789</v>
      </c>
      <c r="O115" s="401">
        <f t="shared" si="29"/>
        <v>0.69287733182926581</v>
      </c>
      <c r="P115" s="386">
        <f t="shared" si="30"/>
        <v>0.18530693878975252</v>
      </c>
      <c r="Q115" s="403">
        <f t="shared" si="33"/>
        <v>-2.062177486394766E-4</v>
      </c>
      <c r="R115" s="403">
        <f t="shared" si="34"/>
        <v>0.23585773987586439</v>
      </c>
      <c r="S115" s="371">
        <f t="shared" si="35"/>
        <v>-3.6140896406108479E-2</v>
      </c>
      <c r="T115" s="403">
        <f t="shared" si="36"/>
        <v>0.80048937427888356</v>
      </c>
      <c r="U115" s="610">
        <f t="shared" si="37"/>
        <v>0.19951062572111644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0.27865832007334557</v>
      </c>
      <c r="C116" s="386">
        <f t="shared" si="23"/>
        <v>0.67895742338417064</v>
      </c>
      <c r="D116" s="401">
        <f t="shared" si="24"/>
        <v>4.0536412524183052E-2</v>
      </c>
      <c r="E116" s="386">
        <f t="shared" si="20"/>
        <v>0.64475131784582462</v>
      </c>
      <c r="F116" s="401">
        <f t="shared" si="21"/>
        <v>0.82063623522289131</v>
      </c>
      <c r="G116" s="403">
        <f t="shared" si="25"/>
        <v>-4.10167519169128E-2</v>
      </c>
      <c r="H116" s="403">
        <f t="shared" si="26"/>
        <v>1.0410167519169129</v>
      </c>
      <c r="I116" s="403">
        <f t="shared" si="18"/>
        <v>0.26181800109578041</v>
      </c>
      <c r="J116" s="375">
        <f t="shared" si="19"/>
        <v>0.73818199890421954</v>
      </c>
      <c r="L116" s="385">
        <v>-0.75</v>
      </c>
      <c r="M116" s="401">
        <f t="shared" si="27"/>
        <v>1.8242396097987723E-3</v>
      </c>
      <c r="N116" s="386">
        <f t="shared" si="28"/>
        <v>0.27865832007334557</v>
      </c>
      <c r="O116" s="401">
        <f t="shared" si="29"/>
        <v>0.67895742338417064</v>
      </c>
      <c r="P116" s="386">
        <f t="shared" si="30"/>
        <v>0.20570320197525097</v>
      </c>
      <c r="Q116" s="403">
        <f t="shared" si="33"/>
        <v>-2.4871537124368666E-4</v>
      </c>
      <c r="R116" s="403">
        <f t="shared" si="34"/>
        <v>0.26181800109578041</v>
      </c>
      <c r="S116" s="371">
        <f t="shared" si="35"/>
        <v>-4.10167519169128E-2</v>
      </c>
      <c r="T116" s="403">
        <f t="shared" si="36"/>
        <v>0.77944746619237604</v>
      </c>
      <c r="U116" s="610">
        <f t="shared" si="37"/>
        <v>0.22055253380762396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0.29820053118871437</v>
      </c>
      <c r="C117" s="386">
        <f t="shared" si="23"/>
        <v>0.66386200601068535</v>
      </c>
      <c r="D117" s="401">
        <f t="shared" si="24"/>
        <v>3.5725638307334828E-2</v>
      </c>
      <c r="E117" s="386">
        <f t="shared" si="20"/>
        <v>0.62807722440465608</v>
      </c>
      <c r="F117" s="401">
        <f t="shared" si="21"/>
        <v>0.79941353293663209</v>
      </c>
      <c r="G117" s="403">
        <f t="shared" si="25"/>
        <v>-4.5080191603052794E-2</v>
      </c>
      <c r="H117" s="403">
        <f t="shared" si="26"/>
        <v>1.0450801916030528</v>
      </c>
      <c r="I117" s="403">
        <f t="shared" si="18"/>
        <v>0.28869985171663876</v>
      </c>
      <c r="J117" s="375">
        <f t="shared" si="19"/>
        <v>0.71130014828336119</v>
      </c>
      <c r="L117" s="385">
        <v>-0.72500000000000009</v>
      </c>
      <c r="M117" s="401">
        <f t="shared" si="27"/>
        <v>2.1934135776437991E-3</v>
      </c>
      <c r="N117" s="386">
        <f t="shared" si="28"/>
        <v>0.29820053118871437</v>
      </c>
      <c r="O117" s="401">
        <f t="shared" si="29"/>
        <v>0.66386200601068535</v>
      </c>
      <c r="P117" s="386">
        <f t="shared" si="30"/>
        <v>0.22682353260411392</v>
      </c>
      <c r="Q117" s="403">
        <f t="shared" si="33"/>
        <v>-2.990306938287136E-4</v>
      </c>
      <c r="R117" s="403">
        <f t="shared" si="34"/>
        <v>0.28869985171663842</v>
      </c>
      <c r="S117" s="371">
        <f t="shared" si="35"/>
        <v>-4.5080191603052794E-2</v>
      </c>
      <c r="T117" s="403">
        <f t="shared" si="36"/>
        <v>0.75667937058024304</v>
      </c>
      <c r="U117" s="610">
        <f t="shared" si="37"/>
        <v>0.24332062941975696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0.31829115431332322</v>
      </c>
      <c r="C118" s="386">
        <f t="shared" si="23"/>
        <v>0.64767268364491115</v>
      </c>
      <c r="D118" s="401">
        <f t="shared" si="24"/>
        <v>3.1392752507604427E-2</v>
      </c>
      <c r="E118" s="386">
        <f t="shared" si="20"/>
        <v>0.61019924376562662</v>
      </c>
      <c r="F118" s="401">
        <f t="shared" si="21"/>
        <v>0.77665852907868083</v>
      </c>
      <c r="G118" s="403">
        <f t="shared" si="25"/>
        <v>-4.8386323429910824E-2</v>
      </c>
      <c r="H118" s="403">
        <f t="shared" si="26"/>
        <v>1.0483863234299109</v>
      </c>
      <c r="I118" s="403">
        <f t="shared" si="18"/>
        <v>0.31641985665995626</v>
      </c>
      <c r="J118" s="375">
        <f t="shared" si="19"/>
        <v>0.68358014334004369</v>
      </c>
      <c r="L118" s="385">
        <v>-0.69999999999999973</v>
      </c>
      <c r="M118" s="401">
        <f t="shared" si="27"/>
        <v>2.6290668958006136E-3</v>
      </c>
      <c r="N118" s="386">
        <f t="shared" si="28"/>
        <v>0.31829115431332322</v>
      </c>
      <c r="O118" s="401">
        <f t="shared" si="29"/>
        <v>0.64767268364491115</v>
      </c>
      <c r="P118" s="386">
        <f t="shared" si="30"/>
        <v>0.24860237803011781</v>
      </c>
      <c r="Q118" s="403">
        <f t="shared" si="33"/>
        <v>-3.5839992021253266E-4</v>
      </c>
      <c r="R118" s="403">
        <f t="shared" si="34"/>
        <v>0.31641985665995653</v>
      </c>
      <c r="S118" s="371">
        <f t="shared" si="35"/>
        <v>-4.8386323429910859E-2</v>
      </c>
      <c r="T118" s="403">
        <f t="shared" si="36"/>
        <v>0.73232486669016683</v>
      </c>
      <c r="U118" s="610">
        <f t="shared" si="37"/>
        <v>0.26767513330983317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0.3388675509792175</v>
      </c>
      <c r="C119" s="386">
        <f t="shared" si="23"/>
        <v>0.63047632070233028</v>
      </c>
      <c r="D119" s="401">
        <f t="shared" si="24"/>
        <v>2.7503516409824236E-2</v>
      </c>
      <c r="E119" s="386">
        <f t="shared" si="20"/>
        <v>0.59121462206675868</v>
      </c>
      <c r="F119" s="401">
        <f t="shared" si="21"/>
        <v>0.75249499804451048</v>
      </c>
      <c r="G119" s="403">
        <f t="shared" si="25"/>
        <v>-5.0990543411320886E-2</v>
      </c>
      <c r="H119" s="403">
        <f t="shared" si="26"/>
        <v>1.0509905434113209</v>
      </c>
      <c r="I119" s="403">
        <f t="shared" si="18"/>
        <v>0.34488504574539969</v>
      </c>
      <c r="J119" s="375">
        <f t="shared" si="19"/>
        <v>0.65511495425460031</v>
      </c>
      <c r="L119" s="385">
        <v>-0.67499999999999982</v>
      </c>
      <c r="M119" s="401">
        <f t="shared" si="27"/>
        <v>3.1414355695657536E-3</v>
      </c>
      <c r="N119" s="386">
        <f t="shared" si="28"/>
        <v>0.3388675509792175</v>
      </c>
      <c r="O119" s="401">
        <f t="shared" si="29"/>
        <v>0.63047632070233028</v>
      </c>
      <c r="P119" s="386">
        <f t="shared" si="30"/>
        <v>0.27096669413978269</v>
      </c>
      <c r="Q119" s="403">
        <f t="shared" si="33"/>
        <v>-4.2821464475244539E-4</v>
      </c>
      <c r="R119" s="403">
        <f t="shared" si="34"/>
        <v>0.34488504574539969</v>
      </c>
      <c r="S119" s="371">
        <f t="shared" si="35"/>
        <v>-5.0990543411320886E-2</v>
      </c>
      <c r="T119" s="403">
        <f t="shared" si="36"/>
        <v>0.70653371231067363</v>
      </c>
      <c r="U119" s="610">
        <f t="shared" si="37"/>
        <v>0.29346628768932637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0.3598605593702433</v>
      </c>
      <c r="C120" s="386">
        <f t="shared" si="23"/>
        <v>0.61236437804716171</v>
      </c>
      <c r="D120" s="401">
        <f t="shared" si="24"/>
        <v>2.4024334581349727E-2</v>
      </c>
      <c r="E120" s="386">
        <f t="shared" si="20"/>
        <v>0.57122583202471822</v>
      </c>
      <c r="F120" s="401">
        <f t="shared" si="21"/>
        <v>0.72705336659260955</v>
      </c>
      <c r="G120" s="403">
        <f t="shared" si="25"/>
        <v>-5.2948061691725563E-2</v>
      </c>
      <c r="H120" s="403">
        <f t="shared" si="26"/>
        <v>1.0529480616917255</v>
      </c>
      <c r="I120" s="403">
        <f t="shared" si="18"/>
        <v>0.37399334998923112</v>
      </c>
      <c r="J120" s="375">
        <f t="shared" si="19"/>
        <v>0.62600665001076883</v>
      </c>
      <c r="L120" s="385">
        <v>-0.64999999999999991</v>
      </c>
      <c r="M120" s="401">
        <f t="shared" si="27"/>
        <v>3.7419944435129748E-3</v>
      </c>
      <c r="N120" s="386">
        <f t="shared" si="28"/>
        <v>0.3598605593702433</v>
      </c>
      <c r="O120" s="401">
        <f t="shared" si="29"/>
        <v>0.61236437804716171</v>
      </c>
      <c r="P120" s="386">
        <f t="shared" si="30"/>
        <v>0.29383628814006479</v>
      </c>
      <c r="Q120" s="403">
        <f t="shared" si="33"/>
        <v>-5.1003399798036318E-4</v>
      </c>
      <c r="R120" s="403">
        <f t="shared" si="34"/>
        <v>0.37399334998923112</v>
      </c>
      <c r="S120" s="371">
        <f t="shared" si="35"/>
        <v>-5.2948061691725598E-2</v>
      </c>
      <c r="T120" s="403">
        <f t="shared" si="36"/>
        <v>0.67946474570047488</v>
      </c>
      <c r="U120" s="610">
        <f t="shared" si="37"/>
        <v>0.32053525429952512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0.38119486018965637</v>
      </c>
      <c r="C121" s="386">
        <f t="shared" si="23"/>
        <v>0.59343220509925665</v>
      </c>
      <c r="D121" s="401">
        <f t="shared" si="24"/>
        <v>2.0922515007479159E-2</v>
      </c>
      <c r="E121" s="386">
        <f t="shared" si="20"/>
        <v>0.55033979795687638</v>
      </c>
      <c r="F121" s="401">
        <f t="shared" si="21"/>
        <v>0.70046972745645919</v>
      </c>
      <c r="G121" s="403">
        <f t="shared" si="25"/>
        <v>-5.4313473823836902E-2</v>
      </c>
      <c r="H121" s="403">
        <f t="shared" si="26"/>
        <v>1.0543134738238369</v>
      </c>
      <c r="I121" s="403">
        <f t="shared" si="18"/>
        <v>0.40363415164093241</v>
      </c>
      <c r="J121" s="375">
        <f t="shared" si="19"/>
        <v>0.59636584835906759</v>
      </c>
      <c r="L121" s="385">
        <v>-0.625</v>
      </c>
      <c r="M121" s="401">
        <f t="shared" si="27"/>
        <v>4.4435465922392781E-3</v>
      </c>
      <c r="N121" s="386">
        <f t="shared" si="28"/>
        <v>0.38119486018965637</v>
      </c>
      <c r="O121" s="401">
        <f t="shared" si="29"/>
        <v>0.59343220509925665</v>
      </c>
      <c r="P121" s="386">
        <f t="shared" si="30"/>
        <v>0.31712425070699973</v>
      </c>
      <c r="Q121" s="403">
        <f t="shared" si="33"/>
        <v>-6.0559641560212728E-4</v>
      </c>
      <c r="R121" s="403">
        <f t="shared" si="34"/>
        <v>0.40363415164093241</v>
      </c>
      <c r="S121" s="371">
        <f t="shared" si="35"/>
        <v>-5.4313473823836902E-2</v>
      </c>
      <c r="T121" s="403">
        <f t="shared" si="36"/>
        <v>0.65128491859850657</v>
      </c>
      <c r="U121" s="610">
        <f t="shared" si="37"/>
        <v>0.34871508140149343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0.40278942329448086</v>
      </c>
      <c r="C122" s="386">
        <f t="shared" si="23"/>
        <v>0.57377829375775025</v>
      </c>
      <c r="D122" s="401">
        <f t="shared" si="24"/>
        <v>1.8166489363522942E-2</v>
      </c>
      <c r="E122" s="386">
        <f t="shared" ref="E122:E153" si="38">C122+$B$13*B122+$B$13*D122</f>
        <v>0.52866707823676473</v>
      </c>
      <c r="F122" s="401">
        <f t="shared" si="21"/>
        <v>0.67288479877794782</v>
      </c>
      <c r="G122" s="403">
        <f t="shared" si="25"/>
        <v>-5.5140377751044516E-2</v>
      </c>
      <c r="H122" s="403">
        <f t="shared" si="26"/>
        <v>1.0551403777510444</v>
      </c>
      <c r="I122" s="403">
        <f t="shared" si="18"/>
        <v>0.43368894278581066</v>
      </c>
      <c r="J122" s="375">
        <f t="shared" si="19"/>
        <v>0.5663110572141894</v>
      </c>
      <c r="L122" s="385">
        <v>-0.59999999999999964</v>
      </c>
      <c r="M122" s="401">
        <f t="shared" si="27"/>
        <v>5.2603086173689251E-3</v>
      </c>
      <c r="N122" s="386">
        <f t="shared" si="28"/>
        <v>0.40278942329448086</v>
      </c>
      <c r="O122" s="401">
        <f t="shared" si="29"/>
        <v>0.57377829375775025</v>
      </c>
      <c r="P122" s="386">
        <f t="shared" si="30"/>
        <v>0.34073747343165584</v>
      </c>
      <c r="Q122" s="403">
        <f t="shared" si="33"/>
        <v>-7.1683073368153708E-4</v>
      </c>
      <c r="R122" s="403">
        <f t="shared" si="34"/>
        <v>0.43368894278581088</v>
      </c>
      <c r="S122" s="371">
        <f t="shared" si="35"/>
        <v>-5.5140377751044516E-2</v>
      </c>
      <c r="T122" s="403">
        <f t="shared" si="36"/>
        <v>0.62216826569891515</v>
      </c>
      <c r="U122" s="610">
        <f t="shared" si="37"/>
        <v>0.37783173430108485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0.42455802997609726</v>
      </c>
      <c r="C123" s="386">
        <f t="shared" si="23"/>
        <v>0.55350350078554267</v>
      </c>
      <c r="D123" s="401">
        <f t="shared" si="24"/>
        <v>1.5725994327597526E-2</v>
      </c>
      <c r="E123" s="386">
        <f t="shared" si="38"/>
        <v>0.50632101227884951</v>
      </c>
      <c r="F123" s="401">
        <f t="shared" si="21"/>
        <v>0.64444283839388072</v>
      </c>
      <c r="G123" s="403">
        <f t="shared" si="25"/>
        <v>-5.5481036224997449E-2</v>
      </c>
      <c r="H123" s="403">
        <f t="shared" si="26"/>
        <v>1.0554810362249976</v>
      </c>
      <c r="I123" s="403">
        <f t="shared" si="18"/>
        <v>0.46403208539906232</v>
      </c>
      <c r="J123" s="375">
        <f t="shared" si="19"/>
        <v>0.53596791460093773</v>
      </c>
      <c r="L123" s="385">
        <v>-0.57499999999999973</v>
      </c>
      <c r="M123" s="401">
        <f t="shared" si="27"/>
        <v>6.2079895848184963E-3</v>
      </c>
      <c r="N123" s="386">
        <f t="shared" si="28"/>
        <v>0.42455802997609726</v>
      </c>
      <c r="O123" s="401">
        <f t="shared" si="29"/>
        <v>0.55350350078554267</v>
      </c>
      <c r="P123" s="386">
        <f t="shared" si="30"/>
        <v>0.36457724597370567</v>
      </c>
      <c r="Q123" s="403">
        <f t="shared" si="33"/>
        <v>-8.4586627234851084E-4</v>
      </c>
      <c r="R123" s="403">
        <f t="shared" si="34"/>
        <v>0.4640320853990626</v>
      </c>
      <c r="S123" s="371">
        <f t="shared" si="35"/>
        <v>-5.5481036224997442E-2</v>
      </c>
      <c r="T123" s="403">
        <f t="shared" si="36"/>
        <v>0.59229481709828335</v>
      </c>
      <c r="U123" s="610">
        <f t="shared" si="37"/>
        <v>0.40770518290171665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0.44640986443976755</v>
      </c>
      <c r="C124" s="386">
        <f t="shared" si="23"/>
        <v>0.53271024622096719</v>
      </c>
      <c r="D124" s="401">
        <f t="shared" si="24"/>
        <v>1.3572215461801984E-2</v>
      </c>
      <c r="E124" s="386">
        <f t="shared" si="38"/>
        <v>0.48341684014618652</v>
      </c>
      <c r="F124" s="401">
        <f t="shared" si="21"/>
        <v>0.61529052327703104</v>
      </c>
      <c r="G124" s="403">
        <f t="shared" si="25"/>
        <v>-5.5386083723757439E-2</v>
      </c>
      <c r="H124" s="403">
        <f t="shared" si="26"/>
        <v>1.0553860837237574</v>
      </c>
      <c r="I124" s="403">
        <f t="shared" si="18"/>
        <v>0.49453166395567844</v>
      </c>
      <c r="J124" s="375">
        <f t="shared" si="19"/>
        <v>0.50546833604432151</v>
      </c>
      <c r="L124" s="385">
        <v>-0.54999999999999982</v>
      </c>
      <c r="M124" s="401">
        <f t="shared" si="27"/>
        <v>7.3038610912881108E-3</v>
      </c>
      <c r="N124" s="386">
        <f t="shared" si="28"/>
        <v>0.44640986443976755</v>
      </c>
      <c r="O124" s="401">
        <f t="shared" si="29"/>
        <v>0.53271024622096719</v>
      </c>
      <c r="P124" s="386">
        <f t="shared" si="30"/>
        <v>0.38853992593357761</v>
      </c>
      <c r="Q124" s="403">
        <f t="shared" si="33"/>
        <v>-9.9504153069900482E-4</v>
      </c>
      <c r="R124" s="403">
        <f t="shared" si="34"/>
        <v>0.49453166395567844</v>
      </c>
      <c r="S124" s="371">
        <f t="shared" si="35"/>
        <v>-5.5386083723757439E-2</v>
      </c>
      <c r="T124" s="403">
        <f t="shared" si="36"/>
        <v>0.561849461298778</v>
      </c>
      <c r="U124" s="610">
        <f t="shared" si="37"/>
        <v>0.438150538701222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0.46825016686861692</v>
      </c>
      <c r="C125" s="386">
        <f t="shared" si="23"/>
        <v>0.51150169622346731</v>
      </c>
      <c r="D125" s="401">
        <f t="shared" si="24"/>
        <v>1.1677895713142816E-2</v>
      </c>
      <c r="E125" s="386">
        <f t="shared" si="38"/>
        <v>0.46007080378394494</v>
      </c>
      <c r="F125" s="401">
        <f t="shared" si="21"/>
        <v>0.58557580559068745</v>
      </c>
      <c r="G125" s="403">
        <f t="shared" si="25"/>
        <v>-5.4904276386678962E-2</v>
      </c>
      <c r="H125" s="403">
        <f t="shared" si="26"/>
        <v>1.0549042763866789</v>
      </c>
      <c r="I125" s="403">
        <f t="shared" si="18"/>
        <v>0.52505042013070036</v>
      </c>
      <c r="J125" s="375">
        <f t="shared" si="19"/>
        <v>0.47494957986929964</v>
      </c>
      <c r="L125" s="385">
        <v>-0.52499999999999991</v>
      </c>
      <c r="M125" s="401">
        <f t="shared" si="27"/>
        <v>8.5668157264180977E-3</v>
      </c>
      <c r="N125" s="386">
        <f t="shared" si="28"/>
        <v>0.46825016686861692</v>
      </c>
      <c r="O125" s="401">
        <f t="shared" si="29"/>
        <v>0.51150169622346731</v>
      </c>
      <c r="P125" s="386">
        <f t="shared" si="30"/>
        <v>0.41251767322073746</v>
      </c>
      <c r="Q125" s="403">
        <f t="shared" si="33"/>
        <v>-1.1669110778216661E-3</v>
      </c>
      <c r="R125" s="403">
        <f t="shared" si="34"/>
        <v>0.52505042013070036</v>
      </c>
      <c r="S125" s="371">
        <f t="shared" si="35"/>
        <v>-5.4904276386678913E-2</v>
      </c>
      <c r="T125" s="403">
        <f t="shared" si="36"/>
        <v>0.53102076733380021</v>
      </c>
      <c r="U125" s="610">
        <f t="shared" si="37"/>
        <v>0.46897923266619979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0.4899809394805526</v>
      </c>
      <c r="C126" s="386">
        <f t="shared" si="23"/>
        <v>0.4899809394805526</v>
      </c>
      <c r="D126" s="401">
        <f t="shared" si="24"/>
        <v>1.0017411007052557E-2</v>
      </c>
      <c r="E126" s="386">
        <f t="shared" si="38"/>
        <v>0.43639923966176819</v>
      </c>
      <c r="F126" s="401">
        <f t="shared" si="21"/>
        <v>0.55544675780841435</v>
      </c>
      <c r="G126" s="403">
        <f t="shared" si="25"/>
        <v>-5.4082283046476332E-2</v>
      </c>
      <c r="H126" s="403">
        <f t="shared" si="26"/>
        <v>1.0540822830464762</v>
      </c>
      <c r="I126" s="403">
        <f t="shared" si="18"/>
        <v>0.55544675780841435</v>
      </c>
      <c r="J126" s="375">
        <f t="shared" si="19"/>
        <v>0.44455324219158565</v>
      </c>
      <c r="L126" s="385">
        <v>-0.5</v>
      </c>
      <c r="M126" s="401">
        <f t="shared" si="27"/>
        <v>1.0017411007052557E-2</v>
      </c>
      <c r="N126" s="386">
        <f t="shared" si="28"/>
        <v>0.4899809394805526</v>
      </c>
      <c r="O126" s="401">
        <f t="shared" si="29"/>
        <v>0.4899809394805526</v>
      </c>
      <c r="P126" s="386">
        <f t="shared" si="30"/>
        <v>0.43639923966176819</v>
      </c>
      <c r="Q126" s="403">
        <f t="shared" si="33"/>
        <v>-1.3642501903017843E-3</v>
      </c>
      <c r="R126" s="403">
        <f t="shared" si="34"/>
        <v>0.55544675780841435</v>
      </c>
      <c r="S126" s="371">
        <f t="shared" si="35"/>
        <v>-5.4082283046476332E-2</v>
      </c>
      <c r="T126" s="403">
        <f t="shared" si="36"/>
        <v>0.49999977542836371</v>
      </c>
      <c r="U126" s="610">
        <f t="shared" si="37"/>
        <v>0.50000022457163629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0.51150169622346775</v>
      </c>
      <c r="C127" s="386">
        <f t="shared" si="23"/>
        <v>0.46825016686861654</v>
      </c>
      <c r="D127" s="401">
        <f t="shared" si="24"/>
        <v>8.5668157264180977E-3</v>
      </c>
      <c r="E127" s="386">
        <f t="shared" si="38"/>
        <v>0.41251767322073701</v>
      </c>
      <c r="F127" s="401">
        <f t="shared" si="21"/>
        <v>0.5250504201306998</v>
      </c>
      <c r="G127" s="403">
        <f t="shared" si="25"/>
        <v>-5.2964515110942197E-2</v>
      </c>
      <c r="H127" s="403">
        <f t="shared" si="26"/>
        <v>1.0529645151109421</v>
      </c>
      <c r="I127" s="403">
        <f t="shared" si="18"/>
        <v>0.58557580559068767</v>
      </c>
      <c r="J127" s="375">
        <f t="shared" si="19"/>
        <v>0.41442419440931233</v>
      </c>
      <c r="L127" s="385">
        <v>-0.47499999999999964</v>
      </c>
      <c r="M127" s="401">
        <f t="shared" si="27"/>
        <v>1.1677895713142872E-2</v>
      </c>
      <c r="N127" s="386">
        <f t="shared" si="28"/>
        <v>0.51150169622346775</v>
      </c>
      <c r="O127" s="401">
        <f t="shared" si="29"/>
        <v>0.46825016686861654</v>
      </c>
      <c r="P127" s="386">
        <f t="shared" si="30"/>
        <v>0.46007080378394533</v>
      </c>
      <c r="Q127" s="403">
        <f t="shared" si="33"/>
        <v>-1.5900567564144385E-3</v>
      </c>
      <c r="R127" s="403">
        <f t="shared" si="34"/>
        <v>0.58557580559068789</v>
      </c>
      <c r="S127" s="371">
        <f t="shared" si="35"/>
        <v>-5.2964515110942197E-2</v>
      </c>
      <c r="T127" s="403">
        <f t="shared" si="36"/>
        <v>0.46897876627666879</v>
      </c>
      <c r="U127" s="610">
        <f t="shared" si="37"/>
        <v>0.53102123372333121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0.53271024622096763</v>
      </c>
      <c r="C128" s="386">
        <f t="shared" si="23"/>
        <v>0.44640986443976716</v>
      </c>
      <c r="D128" s="401">
        <f t="shared" si="24"/>
        <v>7.3038610912881108E-3</v>
      </c>
      <c r="E128" s="386">
        <f t="shared" si="38"/>
        <v>0.38853992593357717</v>
      </c>
      <c r="F128" s="401">
        <f t="shared" si="21"/>
        <v>0.49453166395567788</v>
      </c>
      <c r="G128" s="403">
        <f t="shared" si="25"/>
        <v>-5.1592992817733628E-2</v>
      </c>
      <c r="H128" s="403">
        <f t="shared" si="26"/>
        <v>1.0515929928177337</v>
      </c>
      <c r="I128" s="403">
        <f t="shared" si="18"/>
        <v>0.61529052327703138</v>
      </c>
      <c r="J128" s="375">
        <f t="shared" si="19"/>
        <v>0.38470947672296862</v>
      </c>
      <c r="L128" s="385">
        <v>-0.44999999999999973</v>
      </c>
      <c r="M128" s="401">
        <f t="shared" si="27"/>
        <v>1.357221546180204E-2</v>
      </c>
      <c r="N128" s="386">
        <f t="shared" si="28"/>
        <v>0.53271024622096763</v>
      </c>
      <c r="O128" s="401">
        <f t="shared" si="29"/>
        <v>0.44640986443976716</v>
      </c>
      <c r="P128" s="386">
        <f t="shared" si="30"/>
        <v>0.48341684014618702</v>
      </c>
      <c r="Q128" s="403">
        <f t="shared" si="33"/>
        <v>-1.8475499428420752E-3</v>
      </c>
      <c r="R128" s="403">
        <f t="shared" si="34"/>
        <v>0.61529052327703171</v>
      </c>
      <c r="S128" s="371">
        <f t="shared" si="35"/>
        <v>-5.1592992817733684E-2</v>
      </c>
      <c r="T128" s="403">
        <f t="shared" si="36"/>
        <v>0.43815001948354404</v>
      </c>
      <c r="U128" s="610">
        <f t="shared" si="37"/>
        <v>0.56184998051645596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0.55350350078554311</v>
      </c>
      <c r="C129" s="386">
        <f t="shared" si="23"/>
        <v>0.42455802997609687</v>
      </c>
      <c r="D129" s="401">
        <f t="shared" si="24"/>
        <v>6.2079895848184408E-3</v>
      </c>
      <c r="E129" s="386">
        <f t="shared" si="38"/>
        <v>0.36457724597370522</v>
      </c>
      <c r="F129" s="401">
        <f t="shared" si="21"/>
        <v>0.46403208539906204</v>
      </c>
      <c r="G129" s="403">
        <f t="shared" si="25"/>
        <v>-5.0007245244617714E-2</v>
      </c>
      <c r="H129" s="403">
        <f t="shared" si="26"/>
        <v>1.0500072452446176</v>
      </c>
      <c r="I129" s="403">
        <f t="shared" si="18"/>
        <v>0.6444428383938815</v>
      </c>
      <c r="J129" s="375">
        <f t="shared" si="19"/>
        <v>0.3555571616061185</v>
      </c>
      <c r="L129" s="385">
        <v>-0.42499999999999982</v>
      </c>
      <c r="M129" s="401">
        <f t="shared" si="27"/>
        <v>1.5725994327597581E-2</v>
      </c>
      <c r="N129" s="386">
        <f t="shared" si="28"/>
        <v>0.55350350078554311</v>
      </c>
      <c r="O129" s="401">
        <f t="shared" si="29"/>
        <v>0.42455802997609687</v>
      </c>
      <c r="P129" s="386">
        <f t="shared" si="30"/>
        <v>0.50632101227885007</v>
      </c>
      <c r="Q129" s="403">
        <f t="shared" si="33"/>
        <v>-2.1401651024624021E-3</v>
      </c>
      <c r="R129" s="403">
        <f t="shared" si="34"/>
        <v>0.6444428383938815</v>
      </c>
      <c r="S129" s="371">
        <f t="shared" si="35"/>
        <v>-5.0007245244617714E-2</v>
      </c>
      <c r="T129" s="403">
        <f t="shared" si="36"/>
        <v>0.40770457195319865</v>
      </c>
      <c r="U129" s="610">
        <f t="shared" si="37"/>
        <v>0.59229542804680135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0.57377829375775058</v>
      </c>
      <c r="C130" s="386">
        <f t="shared" si="23"/>
        <v>0.40278942329448053</v>
      </c>
      <c r="D130" s="401">
        <f t="shared" si="24"/>
        <v>5.2603086173688696E-3</v>
      </c>
      <c r="E130" s="386">
        <f t="shared" si="38"/>
        <v>0.34073747343165545</v>
      </c>
      <c r="F130" s="401">
        <f t="shared" si="21"/>
        <v>0.43368894278581038</v>
      </c>
      <c r="G130" s="403">
        <f t="shared" si="25"/>
        <v>-4.8244241392247811E-2</v>
      </c>
      <c r="H130" s="403">
        <f t="shared" si="26"/>
        <v>1.0482442413922479</v>
      </c>
      <c r="I130" s="403">
        <f t="shared" si="18"/>
        <v>0.67288479877794838</v>
      </c>
      <c r="J130" s="375">
        <f t="shared" si="19"/>
        <v>0.32711520122205162</v>
      </c>
      <c r="L130" s="385">
        <v>-0.39999999999999991</v>
      </c>
      <c r="M130" s="401">
        <f t="shared" si="27"/>
        <v>1.8166489363522997E-2</v>
      </c>
      <c r="N130" s="386">
        <f t="shared" si="28"/>
        <v>0.57377829375775058</v>
      </c>
      <c r="O130" s="401">
        <f t="shared" si="29"/>
        <v>0.40278942329448053</v>
      </c>
      <c r="P130" s="386">
        <f t="shared" si="30"/>
        <v>0.52866707823676518</v>
      </c>
      <c r="Q130" s="403">
        <f t="shared" si="33"/>
        <v>-2.4715443928065993E-3</v>
      </c>
      <c r="R130" s="403">
        <f t="shared" si="34"/>
        <v>0.67288479877794838</v>
      </c>
      <c r="S130" s="371">
        <f t="shared" si="35"/>
        <v>-4.8244241392247755E-2</v>
      </c>
      <c r="T130" s="403">
        <f t="shared" si="36"/>
        <v>0.37783098700710593</v>
      </c>
      <c r="U130" s="610">
        <f t="shared" si="37"/>
        <v>0.62216901299289407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0.59343220509925665</v>
      </c>
      <c r="C131" s="386">
        <f t="shared" si="23"/>
        <v>0.38119486018965637</v>
      </c>
      <c r="D131" s="401">
        <f t="shared" si="24"/>
        <v>4.4435465922392781E-3</v>
      </c>
      <c r="E131" s="386">
        <f t="shared" si="38"/>
        <v>0.31712425070699973</v>
      </c>
      <c r="F131" s="401">
        <f t="shared" si="21"/>
        <v>0.40363415164093241</v>
      </c>
      <c r="G131" s="403">
        <f t="shared" si="25"/>
        <v>-4.6338349653875739E-2</v>
      </c>
      <c r="H131" s="403">
        <f t="shared" si="26"/>
        <v>1.0463383496538758</v>
      </c>
      <c r="I131" s="403">
        <f t="shared" ref="I131:I146" si="39">F91</f>
        <v>0.70046972745645919</v>
      </c>
      <c r="J131" s="375">
        <f t="shared" ref="J131:J146" si="40">1-I131</f>
        <v>0.29953027254354081</v>
      </c>
      <c r="L131" s="385">
        <v>-0.375</v>
      </c>
      <c r="M131" s="401">
        <f t="shared" si="27"/>
        <v>2.0922515007479159E-2</v>
      </c>
      <c r="N131" s="386">
        <f t="shared" si="28"/>
        <v>0.59343220509925665</v>
      </c>
      <c r="O131" s="401">
        <f t="shared" si="29"/>
        <v>0.38119486018965637</v>
      </c>
      <c r="P131" s="386">
        <f t="shared" si="30"/>
        <v>0.55033979795687638</v>
      </c>
      <c r="Q131" s="403">
        <f t="shared" si="33"/>
        <v>-2.8455225753482231E-3</v>
      </c>
      <c r="R131" s="403">
        <f t="shared" si="34"/>
        <v>0.70046972745645919</v>
      </c>
      <c r="S131" s="371">
        <f t="shared" si="35"/>
        <v>-4.6338349653875739E-2</v>
      </c>
      <c r="T131" s="403">
        <f t="shared" si="36"/>
        <v>0.34871414477276474</v>
      </c>
      <c r="U131" s="610">
        <f t="shared" si="37"/>
        <v>0.65128585522723526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0.61236437804716215</v>
      </c>
      <c r="C132" s="386">
        <f t="shared" si="23"/>
        <v>0.35986055937024297</v>
      </c>
      <c r="D132" s="401">
        <f t="shared" si="24"/>
        <v>3.7419944435129193E-3</v>
      </c>
      <c r="E132" s="386">
        <f t="shared" si="38"/>
        <v>0.29383628814006441</v>
      </c>
      <c r="F132" s="401">
        <f t="shared" si="21"/>
        <v>0.37399334998923062</v>
      </c>
      <c r="G132" s="403">
        <f t="shared" si="25"/>
        <v>-4.4321323033339986E-2</v>
      </c>
      <c r="H132" s="403">
        <f t="shared" si="26"/>
        <v>1.0443213230333399</v>
      </c>
      <c r="I132" s="403">
        <f t="shared" si="39"/>
        <v>0.72705336659261</v>
      </c>
      <c r="J132" s="375">
        <f t="shared" si="40"/>
        <v>0.27294663340739</v>
      </c>
      <c r="L132" s="385">
        <v>-0.34999999999999964</v>
      </c>
      <c r="M132" s="401">
        <f t="shared" si="27"/>
        <v>2.4024334581349782E-2</v>
      </c>
      <c r="N132" s="386">
        <f t="shared" si="28"/>
        <v>0.61236437804716215</v>
      </c>
      <c r="O132" s="401">
        <f t="shared" si="29"/>
        <v>0.35986055937024297</v>
      </c>
      <c r="P132" s="386">
        <f t="shared" si="30"/>
        <v>0.57122583202471877</v>
      </c>
      <c r="Q132" s="403">
        <f t="shared" si="33"/>
        <v>-3.2661074768472846E-3</v>
      </c>
      <c r="R132" s="403">
        <f t="shared" si="34"/>
        <v>0.72705336659261033</v>
      </c>
      <c r="S132" s="371">
        <f t="shared" si="35"/>
        <v>-4.4321323033339986E-2</v>
      </c>
      <c r="T132" s="403">
        <f t="shared" si="36"/>
        <v>0.32053406391757699</v>
      </c>
      <c r="U132" s="610">
        <f t="shared" si="37"/>
        <v>0.67946593608242301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0.63047632070233051</v>
      </c>
      <c r="C133" s="386">
        <f t="shared" si="23"/>
        <v>0.33886755097921711</v>
      </c>
      <c r="D133" s="401">
        <f t="shared" si="24"/>
        <v>3.1414355695657536E-3</v>
      </c>
      <c r="E133" s="386">
        <f t="shared" si="38"/>
        <v>0.27096669413978225</v>
      </c>
      <c r="F133" s="401">
        <f t="shared" si="21"/>
        <v>0.34488504574539913</v>
      </c>
      <c r="G133" s="403">
        <f t="shared" si="25"/>
        <v>-4.222230755664827E-2</v>
      </c>
      <c r="H133" s="403">
        <f t="shared" si="26"/>
        <v>1.0422223075566484</v>
      </c>
      <c r="I133" s="403">
        <f t="shared" si="39"/>
        <v>0.7524949980445107</v>
      </c>
      <c r="J133" s="375">
        <f t="shared" si="40"/>
        <v>0.2475050019554893</v>
      </c>
      <c r="L133" s="385">
        <v>-0.32499999999999973</v>
      </c>
      <c r="M133" s="401">
        <f t="shared" si="27"/>
        <v>2.7503516409824291E-2</v>
      </c>
      <c r="N133" s="386">
        <f t="shared" si="28"/>
        <v>0.63047632070233051</v>
      </c>
      <c r="O133" s="401">
        <f t="shared" si="29"/>
        <v>0.33886755097921711</v>
      </c>
      <c r="P133" s="386">
        <f t="shared" si="30"/>
        <v>0.5912146220667589</v>
      </c>
      <c r="Q133" s="403">
        <f t="shared" si="33"/>
        <v>-3.737454616347384E-3</v>
      </c>
      <c r="R133" s="403">
        <f t="shared" si="34"/>
        <v>0.75249499804451081</v>
      </c>
      <c r="S133" s="371">
        <f t="shared" si="35"/>
        <v>-4.2222307556648318E-2</v>
      </c>
      <c r="T133" s="403">
        <f t="shared" si="36"/>
        <v>0.29346476412848488</v>
      </c>
      <c r="U133" s="610">
        <f t="shared" si="37"/>
        <v>0.70653523587151512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0.64767268364491148</v>
      </c>
      <c r="C134" s="386">
        <f t="shared" si="23"/>
        <v>0.31829115431332283</v>
      </c>
      <c r="D134" s="401">
        <f t="shared" si="24"/>
        <v>2.6290668958006136E-3</v>
      </c>
      <c r="E134" s="386">
        <f t="shared" si="38"/>
        <v>0.24860237803011739</v>
      </c>
      <c r="F134" s="401">
        <f t="shared" si="21"/>
        <v>0.31641985665995603</v>
      </c>
      <c r="G134" s="403">
        <f t="shared" si="25"/>
        <v>-4.006787143196542E-2</v>
      </c>
      <c r="H134" s="403">
        <f t="shared" si="26"/>
        <v>1.0400678714319653</v>
      </c>
      <c r="I134" s="403">
        <f t="shared" si="39"/>
        <v>0.77665852907868127</v>
      </c>
      <c r="J134" s="375">
        <f t="shared" si="40"/>
        <v>0.22334147092131873</v>
      </c>
      <c r="L134" s="385">
        <v>-0.29999999999999982</v>
      </c>
      <c r="M134" s="401">
        <f t="shared" si="27"/>
        <v>3.1392752507604427E-2</v>
      </c>
      <c r="N134" s="386">
        <f t="shared" si="28"/>
        <v>0.64767268364491148</v>
      </c>
      <c r="O134" s="401">
        <f t="shared" si="29"/>
        <v>0.31829115431332283</v>
      </c>
      <c r="P134" s="386">
        <f t="shared" si="30"/>
        <v>0.61019924376562695</v>
      </c>
      <c r="Q134" s="403">
        <f t="shared" si="33"/>
        <v>-4.2638355356334149E-3</v>
      </c>
      <c r="R134" s="403">
        <f t="shared" si="34"/>
        <v>0.77665852907868127</v>
      </c>
      <c r="S134" s="371">
        <f t="shared" si="35"/>
        <v>-4.006787143196542E-2</v>
      </c>
      <c r="T134" s="403">
        <f t="shared" si="36"/>
        <v>0.26767317788891754</v>
      </c>
      <c r="U134" s="610">
        <f t="shared" si="37"/>
        <v>0.73232682211108246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0.66386200601068535</v>
      </c>
      <c r="C135" s="386">
        <f t="shared" si="23"/>
        <v>0.29820053118871437</v>
      </c>
      <c r="D135" s="401">
        <f t="shared" si="24"/>
        <v>2.1934135776437991E-3</v>
      </c>
      <c r="E135" s="386">
        <f t="shared" si="38"/>
        <v>0.22682353260411389</v>
      </c>
      <c r="F135" s="401">
        <f t="shared" si="21"/>
        <v>0.28869985171663842</v>
      </c>
      <c r="G135" s="403">
        <f t="shared" si="25"/>
        <v>-3.7882052637633418E-2</v>
      </c>
      <c r="H135" s="403">
        <f t="shared" si="26"/>
        <v>1.0378820526376333</v>
      </c>
      <c r="I135" s="403">
        <f t="shared" si="39"/>
        <v>0.79941353293663209</v>
      </c>
      <c r="J135" s="375">
        <f t="shared" si="40"/>
        <v>0.20058646706336791</v>
      </c>
      <c r="L135" s="385">
        <v>-0.27499999999999991</v>
      </c>
      <c r="M135" s="401">
        <f t="shared" si="27"/>
        <v>3.5725638307334828E-2</v>
      </c>
      <c r="N135" s="386">
        <f t="shared" si="28"/>
        <v>0.66386200601068535</v>
      </c>
      <c r="O135" s="401">
        <f t="shared" si="29"/>
        <v>0.29820053118871437</v>
      </c>
      <c r="P135" s="386">
        <f t="shared" si="30"/>
        <v>0.62807722440465608</v>
      </c>
      <c r="Q135" s="403">
        <f t="shared" si="33"/>
        <v>-4.8495994172570375E-3</v>
      </c>
      <c r="R135" s="403">
        <f t="shared" si="34"/>
        <v>0.79941353293663209</v>
      </c>
      <c r="S135" s="371">
        <f t="shared" si="35"/>
        <v>-3.7882052637633376E-2</v>
      </c>
      <c r="T135" s="403">
        <f t="shared" si="36"/>
        <v>0.24331811911825829</v>
      </c>
      <c r="U135" s="610">
        <f t="shared" si="37"/>
        <v>0.75668188088174171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0.67895742338417064</v>
      </c>
      <c r="C136" s="386">
        <f t="shared" si="23"/>
        <v>0.27865832007334557</v>
      </c>
      <c r="D136" s="401">
        <f t="shared" si="24"/>
        <v>1.8242396097987723E-3</v>
      </c>
      <c r="E136" s="386">
        <f t="shared" si="38"/>
        <v>0.20570320197525097</v>
      </c>
      <c r="F136" s="401">
        <f t="shared" si="21"/>
        <v>0.26181800109578041</v>
      </c>
      <c r="G136" s="403">
        <f t="shared" si="25"/>
        <v>-3.5686422749439013E-2</v>
      </c>
      <c r="H136" s="403">
        <f t="shared" si="26"/>
        <v>1.0356864227494391</v>
      </c>
      <c r="I136" s="403">
        <f t="shared" si="39"/>
        <v>0.82063623522289131</v>
      </c>
      <c r="J136" s="375">
        <f t="shared" si="40"/>
        <v>0.17936376477710869</v>
      </c>
      <c r="L136" s="385">
        <v>-0.25</v>
      </c>
      <c r="M136" s="401">
        <f t="shared" si="27"/>
        <v>4.0536412524183052E-2</v>
      </c>
      <c r="N136" s="386">
        <f t="shared" si="28"/>
        <v>0.67895742338417064</v>
      </c>
      <c r="O136" s="401">
        <f t="shared" si="29"/>
        <v>0.27865832007334557</v>
      </c>
      <c r="P136" s="386">
        <f t="shared" si="30"/>
        <v>0.64475131784582462</v>
      </c>
      <c r="Q136" s="403">
        <f t="shared" si="33"/>
        <v>-5.4991276325385887E-3</v>
      </c>
      <c r="R136" s="403">
        <f t="shared" si="34"/>
        <v>0.82063623522289131</v>
      </c>
      <c r="S136" s="371">
        <f t="shared" si="35"/>
        <v>-3.5686422749439013E-2</v>
      </c>
      <c r="T136" s="403">
        <f t="shared" si="36"/>
        <v>0.22054931515908627</v>
      </c>
      <c r="U136" s="610">
        <f t="shared" si="37"/>
        <v>0.77945068484091373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0.69287733182926603</v>
      </c>
      <c r="C137" s="386">
        <f t="shared" si="23"/>
        <v>0.2597203546562975</v>
      </c>
      <c r="D137" s="401">
        <f t="shared" si="24"/>
        <v>1.5124563494429144E-3</v>
      </c>
      <c r="E137" s="386">
        <f t="shared" si="38"/>
        <v>0.18530693878975213</v>
      </c>
      <c r="F137" s="401">
        <f t="shared" si="21"/>
        <v>0.23585773987586392</v>
      </c>
      <c r="G137" s="403">
        <f t="shared" si="25"/>
        <v>-3.3500164949860287E-2</v>
      </c>
      <c r="H137" s="403">
        <f t="shared" si="26"/>
        <v>1.0335001649498603</v>
      </c>
      <c r="I137" s="403">
        <f t="shared" si="39"/>
        <v>0.84021043841080889</v>
      </c>
      <c r="J137" s="375">
        <f t="shared" si="40"/>
        <v>0.15978956158919111</v>
      </c>
      <c r="L137" s="385">
        <v>-0.22499999999999964</v>
      </c>
      <c r="M137" s="401">
        <f t="shared" si="27"/>
        <v>4.5859656970646978E-2</v>
      </c>
      <c r="N137" s="386">
        <f t="shared" si="28"/>
        <v>0.69287733182926603</v>
      </c>
      <c r="O137" s="401">
        <f t="shared" si="29"/>
        <v>0.2597203546562975</v>
      </c>
      <c r="P137" s="386">
        <f t="shared" si="30"/>
        <v>0.66013023088853706</v>
      </c>
      <c r="Q137" s="403">
        <f t="shared" si="33"/>
        <v>-6.216780931823076E-3</v>
      </c>
      <c r="R137" s="403">
        <f t="shared" si="34"/>
        <v>0.84021043841080889</v>
      </c>
      <c r="S137" s="371">
        <f t="shared" si="35"/>
        <v>-3.3500164949860287E-2</v>
      </c>
      <c r="T137" s="403">
        <f t="shared" si="36"/>
        <v>0.19950650747087451</v>
      </c>
      <c r="U137" s="610">
        <f t="shared" si="37"/>
        <v>0.80049349252912549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0.70554600334691564</v>
      </c>
      <c r="C138" s="386">
        <f t="shared" si="23"/>
        <v>0.24143546899051704</v>
      </c>
      <c r="D138" s="401">
        <f t="shared" si="24"/>
        <v>1.2500306977454856E-3</v>
      </c>
      <c r="E138" s="386">
        <f t="shared" si="38"/>
        <v>0.16569255325418367</v>
      </c>
      <c r="F138" s="401">
        <f t="shared" si="21"/>
        <v>0.21089264859710791</v>
      </c>
      <c r="G138" s="403">
        <f t="shared" si="25"/>
        <v>-3.134016428843503E-2</v>
      </c>
      <c r="H138" s="403">
        <f t="shared" si="26"/>
        <v>1.031340164288435</v>
      </c>
      <c r="I138" s="403">
        <f t="shared" si="39"/>
        <v>0.85802837809521459</v>
      </c>
      <c r="J138" s="375">
        <f t="shared" si="40"/>
        <v>0.14197162190478541</v>
      </c>
      <c r="L138" s="625">
        <v>-0.19999999999999973</v>
      </c>
      <c r="M138" s="626">
        <f t="shared" si="27"/>
        <v>5.1729956937416333E-2</v>
      </c>
      <c r="N138" s="627">
        <f t="shared" si="28"/>
        <v>0.70554600334691564</v>
      </c>
      <c r="O138" s="626">
        <f t="shared" si="29"/>
        <v>0.24143546899051704</v>
      </c>
      <c r="P138" s="627">
        <f t="shared" si="30"/>
        <v>0.67412929600378602</v>
      </c>
      <c r="Q138" s="628">
        <f t="shared" si="33"/>
        <v>-7.006839069914869E-3</v>
      </c>
      <c r="R138" s="628">
        <f t="shared" si="34"/>
        <v>0.85802837809521459</v>
      </c>
      <c r="S138" s="629">
        <f t="shared" si="35"/>
        <v>-3.1340164288434981E-2</v>
      </c>
      <c r="T138" s="628">
        <f t="shared" si="36"/>
        <v>0.18031862526313525</v>
      </c>
      <c r="U138" s="630">
        <f t="shared" si="37"/>
        <v>0.81968137473686475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0.71689414898561665</v>
      </c>
      <c r="C139" s="386">
        <f t="shared" si="23"/>
        <v>0.22384538977099072</v>
      </c>
      <c r="D139" s="401">
        <f t="shared" si="24"/>
        <v>1.0298944229956142E-3</v>
      </c>
      <c r="E139" s="386">
        <f t="shared" si="38"/>
        <v>0.14690995478586708</v>
      </c>
      <c r="F139" s="401">
        <f t="shared" si="21"/>
        <v>0.18698625171490973</v>
      </c>
      <c r="G139" s="403">
        <f t="shared" si="25"/>
        <v>-2.9221108380346333E-2</v>
      </c>
      <c r="H139" s="403">
        <f t="shared" si="26"/>
        <v>1.0292211083803464</v>
      </c>
      <c r="I139" s="403">
        <f t="shared" si="39"/>
        <v>0.87399150590835506</v>
      </c>
      <c r="J139" s="375">
        <f t="shared" si="40"/>
        <v>0.12600849409164494</v>
      </c>
      <c r="L139" s="385">
        <v>-0.17499999999999982</v>
      </c>
      <c r="M139" s="401">
        <f t="shared" si="27"/>
        <v>5.8181523629765641E-2</v>
      </c>
      <c r="N139" s="386">
        <f t="shared" si="28"/>
        <v>0.71689414898561665</v>
      </c>
      <c r="O139" s="401">
        <f t="shared" si="29"/>
        <v>0.22384538977099072</v>
      </c>
      <c r="P139" s="386">
        <f t="shared" si="30"/>
        <v>0.68667108644966879</v>
      </c>
      <c r="Q139" s="403">
        <f t="shared" si="33"/>
        <v>-7.8734327499151539E-3</v>
      </c>
      <c r="R139" s="403">
        <f t="shared" si="34"/>
        <v>0.87399150590835506</v>
      </c>
      <c r="S139" s="371">
        <f t="shared" si="35"/>
        <v>-2.9221108380346333E-2</v>
      </c>
      <c r="T139" s="403">
        <f t="shared" si="36"/>
        <v>0.16310303522190639</v>
      </c>
      <c r="U139" s="610">
        <f t="shared" si="37"/>
        <v>0.83689696477809361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0.72685942670233339</v>
      </c>
      <c r="C140" s="386">
        <f t="shared" si="23"/>
        <v>0.2069847147388213</v>
      </c>
      <c r="D140" s="401">
        <f t="shared" si="24"/>
        <v>8.4585585582702683E-4</v>
      </c>
      <c r="E140" s="386">
        <f t="shared" si="38"/>
        <v>0.12900108545574501</v>
      </c>
      <c r="F140" s="401">
        <f t="shared" si="21"/>
        <v>0.16419193288625961</v>
      </c>
      <c r="G140" s="403">
        <f t="shared" si="25"/>
        <v>-2.7155596838051084E-2</v>
      </c>
      <c r="H140" s="403">
        <f t="shared" si="26"/>
        <v>1.027155596838051</v>
      </c>
      <c r="I140" s="403">
        <f t="shared" si="39"/>
        <v>0.88801119521283756</v>
      </c>
      <c r="J140" s="375">
        <f t="shared" si="40"/>
        <v>0.11198880478716244</v>
      </c>
      <c r="L140" s="385">
        <v>-0.14999999999999991</v>
      </c>
      <c r="M140" s="401">
        <f t="shared" si="27"/>
        <v>6.5247781077114431E-2</v>
      </c>
      <c r="N140" s="386">
        <f t="shared" si="28"/>
        <v>0.72685942670233339</v>
      </c>
      <c r="O140" s="401">
        <f t="shared" si="29"/>
        <v>0.2069847147388213</v>
      </c>
      <c r="P140" s="386">
        <f t="shared" si="30"/>
        <v>0.697685970714923</v>
      </c>
      <c r="Q140" s="403">
        <f t="shared" si="33"/>
        <v>-8.820467867173944E-3</v>
      </c>
      <c r="R140" s="403">
        <f t="shared" si="34"/>
        <v>0.88801119521283756</v>
      </c>
      <c r="S140" s="371">
        <f t="shared" si="35"/>
        <v>-2.7155596838051039E-2</v>
      </c>
      <c r="T140" s="403">
        <f t="shared" si="36"/>
        <v>0.14796486949238741</v>
      </c>
      <c r="U140" s="610">
        <f t="shared" si="37"/>
        <v>0.85203513050761259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0.73538689185187933</v>
      </c>
      <c r="C141" s="386">
        <f t="shared" si="23"/>
        <v>0.19088097467581466</v>
      </c>
      <c r="D141" s="401">
        <f t="shared" si="24"/>
        <v>6.9251494742822439E-4</v>
      </c>
      <c r="E141" s="386">
        <f t="shared" si="38"/>
        <v>0.11199994280951629</v>
      </c>
      <c r="F141" s="401">
        <f t="shared" si="21"/>
        <v>0.1425529640163663</v>
      </c>
      <c r="G141" s="403">
        <f t="shared" si="25"/>
        <v>-2.5154257827876517E-2</v>
      </c>
      <c r="H141" s="403">
        <f t="shared" si="26"/>
        <v>1.0251542578278765</v>
      </c>
      <c r="I141" s="403">
        <f t="shared" si="39"/>
        <v>0.90000936675559151</v>
      </c>
      <c r="J141" s="375">
        <f t="shared" si="40"/>
        <v>9.9990633244408489E-2</v>
      </c>
      <c r="L141" s="385">
        <v>-0.125</v>
      </c>
      <c r="M141" s="401">
        <f t="shared" si="27"/>
        <v>7.2960920895736081E-2</v>
      </c>
      <c r="N141" s="386">
        <f t="shared" si="28"/>
        <v>0.73538689185187933</v>
      </c>
      <c r="O141" s="401">
        <f t="shared" si="29"/>
        <v>0.19088097467581466</v>
      </c>
      <c r="P141" s="386">
        <f t="shared" si="30"/>
        <v>0.70711260407803522</v>
      </c>
      <c r="Q141" s="403">
        <f t="shared" si="33"/>
        <v>-9.8515421400478358E-3</v>
      </c>
      <c r="R141" s="403">
        <f t="shared" si="34"/>
        <v>0.90000936675559151</v>
      </c>
      <c r="S141" s="371">
        <f t="shared" si="35"/>
        <v>-2.5154257827876517E-2</v>
      </c>
      <c r="T141" s="403">
        <f t="shared" si="36"/>
        <v>0.13499643321233279</v>
      </c>
      <c r="U141" s="610">
        <f t="shared" si="37"/>
        <v>0.86500356678766721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0.74242938885202403</v>
      </c>
      <c r="C142" s="386">
        <f t="shared" si="23"/>
        <v>0.17555477501466737</v>
      </c>
      <c r="D142" s="401">
        <f t="shared" si="24"/>
        <v>5.6518245901698849E-4</v>
      </c>
      <c r="E142" s="386">
        <f t="shared" si="38"/>
        <v>9.5932688165479812E-2</v>
      </c>
      <c r="F142" s="401">
        <f t="shared" si="21"/>
        <v>0.12210264309960851</v>
      </c>
      <c r="G142" s="403">
        <f t="shared" si="25"/>
        <v>-2.3225870230715782E-2</v>
      </c>
      <c r="H142" s="403">
        <f t="shared" si="26"/>
        <v>1.0232258702307158</v>
      </c>
      <c r="I142" s="403">
        <f t="shared" si="39"/>
        <v>0.9099190323822226</v>
      </c>
      <c r="J142" s="375">
        <f t="shared" si="40"/>
        <v>9.0080967617777397E-2</v>
      </c>
      <c r="L142" s="617">
        <v>-9.9999999999999645E-2</v>
      </c>
      <c r="M142" s="618">
        <f t="shared" si="27"/>
        <v>8.1351429257695951E-2</v>
      </c>
      <c r="N142" s="619">
        <f t="shared" si="28"/>
        <v>0.74242938885202403</v>
      </c>
      <c r="O142" s="618">
        <f t="shared" si="29"/>
        <v>0.17555477501466737</v>
      </c>
      <c r="P142" s="619">
        <f t="shared" si="30"/>
        <v>0.71489835578865335</v>
      </c>
      <c r="Q142" s="620">
        <f t="shared" si="33"/>
        <v>-1.0969854323687762E-2</v>
      </c>
      <c r="R142" s="620">
        <f t="shared" si="34"/>
        <v>0.9099190323822226</v>
      </c>
      <c r="S142" s="621">
        <f t="shared" si="35"/>
        <v>-2.3225870230715782E-2</v>
      </c>
      <c r="T142" s="620">
        <f t="shared" si="36"/>
        <v>0.12427669217218096</v>
      </c>
      <c r="U142" s="622">
        <f t="shared" si="37"/>
        <v>0.87572330782781904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0.7479478831169295</v>
      </c>
      <c r="C143" s="386">
        <f t="shared" si="23"/>
        <v>0.16102001177356373</v>
      </c>
      <c r="D143" s="401">
        <f t="shared" si="24"/>
        <v>4.5980384796850959E-4</v>
      </c>
      <c r="E143" s="386">
        <f t="shared" si="38"/>
        <v>8.0817835134546934E-2</v>
      </c>
      <c r="F143" s="401">
        <f t="shared" si="21"/>
        <v>0.10286453416685856</v>
      </c>
      <c r="G143" s="403">
        <f t="shared" si="25"/>
        <v>-2.1377489964826805E-2</v>
      </c>
      <c r="H143" s="403">
        <f t="shared" si="26"/>
        <v>1.0213774899648269</v>
      </c>
      <c r="I143" s="403">
        <f t="shared" si="39"/>
        <v>0.91768475565412921</v>
      </c>
      <c r="J143" s="375">
        <f t="shared" si="40"/>
        <v>8.2315244345870786E-2</v>
      </c>
      <c r="L143" s="385">
        <v>-7.4999999999999734E-2</v>
      </c>
      <c r="M143" s="401">
        <f t="shared" si="27"/>
        <v>9.0447591376983716E-2</v>
      </c>
      <c r="N143" s="386">
        <f t="shared" si="28"/>
        <v>0.7479478831169295</v>
      </c>
      <c r="O143" s="401">
        <f t="shared" si="29"/>
        <v>0.16102001177356373</v>
      </c>
      <c r="P143" s="386">
        <f t="shared" si="30"/>
        <v>0.72099967096178585</v>
      </c>
      <c r="Q143" s="403">
        <f t="shared" si="33"/>
        <v>-1.2178106315131927E-2</v>
      </c>
      <c r="R143" s="403">
        <f t="shared" si="34"/>
        <v>0.91768475565412921</v>
      </c>
      <c r="S143" s="371">
        <f t="shared" si="35"/>
        <v>-2.137748996482677E-2</v>
      </c>
      <c r="T143" s="403">
        <f t="shared" si="36"/>
        <v>0.11587084062582953</v>
      </c>
      <c r="U143" s="610">
        <f t="shared" si="37"/>
        <v>0.88412915937417047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0.75191173276838041</v>
      </c>
      <c r="C144" s="386">
        <f t="shared" si="23"/>
        <v>0.14728415536300304</v>
      </c>
      <c r="D144" s="401">
        <f t="shared" si="24"/>
        <v>3.7288823454373343E-4</v>
      </c>
      <c r="E144" s="386">
        <f t="shared" si="38"/>
        <v>6.6666511921665464E-2</v>
      </c>
      <c r="F144" s="401">
        <f t="shared" si="21"/>
        <v>8.4852801141415829E-2</v>
      </c>
      <c r="G144" s="403">
        <f t="shared" si="25"/>
        <v>-1.9614579101463383E-2</v>
      </c>
      <c r="H144" s="403">
        <f t="shared" si="26"/>
        <v>1.0196145791014635</v>
      </c>
      <c r="I144" s="403">
        <f t="shared" si="39"/>
        <v>0.92326302877491395</v>
      </c>
      <c r="J144" s="375">
        <f t="shared" si="40"/>
        <v>7.6736971225086048E-2</v>
      </c>
      <c r="L144" s="385">
        <v>-4.9999999999999822E-2</v>
      </c>
      <c r="M144" s="401">
        <f t="shared" si="27"/>
        <v>0.10027497973864452</v>
      </c>
      <c r="N144" s="386">
        <f t="shared" si="28"/>
        <v>0.75191173276838041</v>
      </c>
      <c r="O144" s="401">
        <f t="shared" si="29"/>
        <v>0.14728415536300304</v>
      </c>
      <c r="P144" s="386">
        <f t="shared" si="30"/>
        <v>0.72538236671851541</v>
      </c>
      <c r="Q144" s="403">
        <f t="shared" si="33"/>
        <v>-1.3478398570488843E-2</v>
      </c>
      <c r="R144" s="403">
        <f t="shared" si="34"/>
        <v>0.92326302877491395</v>
      </c>
      <c r="S144" s="371">
        <f t="shared" si="35"/>
        <v>-1.9614579101463383E-2</v>
      </c>
      <c r="T144" s="403">
        <f t="shared" si="36"/>
        <v>0.10982994889703823</v>
      </c>
      <c r="U144" s="610">
        <f t="shared" si="37"/>
        <v>0.89017005110296177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0.75429889992589183</v>
      </c>
      <c r="C145" s="386">
        <f t="shared" si="23"/>
        <v>0.13434859483320472</v>
      </c>
      <c r="D145" s="401">
        <f t="shared" si="24"/>
        <v>3.0144267404241809E-4</v>
      </c>
      <c r="E145" s="386">
        <f t="shared" si="38"/>
        <v>5.3482789974226737E-2</v>
      </c>
      <c r="F145" s="401">
        <f t="shared" si="21"/>
        <v>6.8072626141046755E-2</v>
      </c>
      <c r="G145" s="403">
        <f t="shared" si="25"/>
        <v>-1.7941136473112334E-2</v>
      </c>
      <c r="H145" s="403">
        <f t="shared" si="26"/>
        <v>1.0179411364731124</v>
      </c>
      <c r="I145" s="403">
        <f t="shared" si="39"/>
        <v>0.92662256562240675</v>
      </c>
      <c r="J145" s="375">
        <f t="shared" si="40"/>
        <v>7.3377434377593254E-2</v>
      </c>
      <c r="L145" s="385">
        <v>-2.4999999999999911E-2</v>
      </c>
      <c r="M145" s="401">
        <f t="shared" si="27"/>
        <v>0.1108559331396286</v>
      </c>
      <c r="N145" s="386">
        <f t="shared" si="28"/>
        <v>0.75429889992589183</v>
      </c>
      <c r="O145" s="401">
        <f t="shared" si="29"/>
        <v>0.13434859483320472</v>
      </c>
      <c r="P145" s="386">
        <f t="shared" si="30"/>
        <v>0.72802186241319955</v>
      </c>
      <c r="Q145" s="403">
        <f t="shared" si="33"/>
        <v>-1.4872119365953078E-2</v>
      </c>
      <c r="R145" s="403">
        <f t="shared" si="34"/>
        <v>0.92662256562240675</v>
      </c>
      <c r="S145" s="371">
        <f t="shared" si="35"/>
        <v>-1.7941136473112296E-2</v>
      </c>
      <c r="T145" s="403">
        <f t="shared" si="36"/>
        <v>0.10619069021665872</v>
      </c>
      <c r="U145" s="610">
        <f t="shared" si="37"/>
        <v>0.89380930978334128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0.75509610155404394</v>
      </c>
      <c r="C146" s="386">
        <f t="shared" si="23"/>
        <v>0.12220903435211722</v>
      </c>
      <c r="D146" s="401">
        <f t="shared" si="24"/>
        <v>2.429118225077409E-4</v>
      </c>
      <c r="E146" s="386">
        <f t="shared" si="38"/>
        <v>4.126407076035736E-2</v>
      </c>
      <c r="F146" s="401">
        <f t="shared" si="21"/>
        <v>5.2520701767449593E-2</v>
      </c>
      <c r="G146" s="403">
        <f t="shared" si="25"/>
        <v>-1.6359828542027732E-2</v>
      </c>
      <c r="H146" s="403">
        <f t="shared" si="26"/>
        <v>1.0163598285420277</v>
      </c>
      <c r="I146" s="403">
        <f t="shared" si="39"/>
        <v>0.92774451091320032</v>
      </c>
      <c r="J146" s="375">
        <f t="shared" si="40"/>
        <v>7.2255489086799685E-2</v>
      </c>
      <c r="L146" s="633">
        <v>0</v>
      </c>
      <c r="M146" s="634">
        <f t="shared" si="27"/>
        <v>0.12220903435211722</v>
      </c>
      <c r="N146" s="635">
        <f t="shared" si="28"/>
        <v>0.75509610155404394</v>
      </c>
      <c r="O146" s="634">
        <f t="shared" si="29"/>
        <v>0.12220903435211722</v>
      </c>
      <c r="P146" s="635">
        <f t="shared" si="30"/>
        <v>0.72890334396829271</v>
      </c>
      <c r="Q146" s="636">
        <f t="shared" si="33"/>
        <v>-1.6359828542027732E-2</v>
      </c>
      <c r="R146" s="636">
        <f t="shared" si="34"/>
        <v>0.92774451091320032</v>
      </c>
      <c r="S146" s="637">
        <f t="shared" si="35"/>
        <v>-1.6359828542027732E-2</v>
      </c>
      <c r="T146" s="636">
        <f t="shared" si="36"/>
        <v>0.10497514617085524</v>
      </c>
      <c r="U146" s="638">
        <f t="shared" si="37"/>
        <v>0.89502485382914476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0.81968137473686464</v>
      </c>
      <c r="AD146">
        <f ca="1">OFFSET(H106,-AB146,0)</f>
        <v>0.78910735140289212</v>
      </c>
    </row>
    <row r="147" spans="1:30">
      <c r="A147" s="385">
        <v>1.0250000000000004</v>
      </c>
      <c r="B147" s="401">
        <f t="shared" si="22"/>
        <v>0.75429889992589183</v>
      </c>
      <c r="C147" s="386">
        <f t="shared" si="23"/>
        <v>0.11085593313962838</v>
      </c>
      <c r="D147" s="401">
        <f t="shared" si="24"/>
        <v>1.9512296931073481E-4</v>
      </c>
      <c r="E147" s="386">
        <f t="shared" si="38"/>
        <v>3.000152189924574E-2</v>
      </c>
      <c r="F147" s="401">
        <f t="shared" si="21"/>
        <v>3.8185786210740959E-2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0.13434859483320494</v>
      </c>
      <c r="N147" s="386">
        <f t="shared" si="28"/>
        <v>0.75429889992589183</v>
      </c>
      <c r="O147" s="401">
        <f t="shared" si="29"/>
        <v>0.11085593313962838</v>
      </c>
      <c r="P147" s="386">
        <f t="shared" si="30"/>
        <v>0.72802186241319944</v>
      </c>
      <c r="Q147" s="403">
        <f t="shared" si="33"/>
        <v>-1.7941136473112341E-2</v>
      </c>
      <c r="R147" s="403">
        <f t="shared" si="34"/>
        <v>0.92662256562240664</v>
      </c>
      <c r="S147" s="371">
        <f t="shared" si="35"/>
        <v>-1.4872119365953047E-2</v>
      </c>
      <c r="T147" s="403">
        <f t="shared" si="36"/>
        <v>0.10619069021665872</v>
      </c>
      <c r="U147" s="610">
        <f t="shared" si="37"/>
        <v>0.89380930978334128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0.75191173276838041</v>
      </c>
      <c r="C148" s="386">
        <f t="shared" si="23"/>
        <v>0.1002749797386443</v>
      </c>
      <c r="D148" s="401">
        <f t="shared" si="24"/>
        <v>1.5623631600975019E-4</v>
      </c>
      <c r="E148" s="386">
        <f t="shared" si="38"/>
        <v>1.9680553530029048E-2</v>
      </c>
      <c r="F148" s="401">
        <f t="shared" si="21"/>
        <v>2.5049309569379754E-2</v>
      </c>
      <c r="G148" s="403"/>
      <c r="H148" s="403"/>
      <c r="I148" s="403"/>
      <c r="J148" s="375"/>
      <c r="L148" s="385">
        <v>5.0000000000000266E-2</v>
      </c>
      <c r="M148" s="401">
        <f t="shared" si="27"/>
        <v>0.14728415536300321</v>
      </c>
      <c r="N148" s="386">
        <f t="shared" si="28"/>
        <v>0.75191173276838041</v>
      </c>
      <c r="O148" s="401">
        <f t="shared" si="29"/>
        <v>0.1002749797386443</v>
      </c>
      <c r="P148" s="386">
        <f t="shared" si="30"/>
        <v>0.72538236671851541</v>
      </c>
      <c r="Q148" s="403">
        <f t="shared" si="33"/>
        <v>-1.9614579101463397E-2</v>
      </c>
      <c r="R148" s="403">
        <f t="shared" si="34"/>
        <v>0.92326302877491395</v>
      </c>
      <c r="S148" s="371">
        <f t="shared" si="35"/>
        <v>-1.3478398570488789E-2</v>
      </c>
      <c r="T148" s="403">
        <f t="shared" si="36"/>
        <v>0.10982994889703823</v>
      </c>
      <c r="U148" s="610">
        <f t="shared" si="37"/>
        <v>0.89017005110296177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0.7479478831169295</v>
      </c>
      <c r="C149" s="386">
        <f t="shared" si="23"/>
        <v>9.0447591376983549E-2</v>
      </c>
      <c r="D149" s="401">
        <f t="shared" si="24"/>
        <v>1.2470030639144536E-4</v>
      </c>
      <c r="E149" s="386">
        <f t="shared" si="38"/>
        <v>1.0281325691183858E-2</v>
      </c>
      <c r="F149" s="401">
        <f t="shared" si="21"/>
        <v>1.3086019640104177E-2</v>
      </c>
      <c r="G149" s="403"/>
      <c r="H149" s="403"/>
      <c r="I149" s="403"/>
      <c r="J149" s="375"/>
      <c r="L149" s="385">
        <v>7.5000000000000178E-2</v>
      </c>
      <c r="M149" s="401">
        <f t="shared" si="27"/>
        <v>0.16102001177356401</v>
      </c>
      <c r="N149" s="386">
        <f t="shared" si="28"/>
        <v>0.7479478831169295</v>
      </c>
      <c r="O149" s="401">
        <f t="shared" si="29"/>
        <v>9.0447591376983549E-2</v>
      </c>
      <c r="P149" s="386">
        <f t="shared" si="30"/>
        <v>0.72099967096178585</v>
      </c>
      <c r="Q149" s="403">
        <f t="shared" si="33"/>
        <v>-2.1377489964826833E-2</v>
      </c>
      <c r="R149" s="403">
        <f t="shared" si="34"/>
        <v>0.91768475565412921</v>
      </c>
      <c r="S149" s="371">
        <f t="shared" si="35"/>
        <v>-1.2178106315131927E-2</v>
      </c>
      <c r="T149" s="403">
        <f t="shared" si="36"/>
        <v>0.11587084062582953</v>
      </c>
      <c r="U149" s="610">
        <f t="shared" si="37"/>
        <v>0.88412915937417047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0.74242938885202392</v>
      </c>
      <c r="C150" s="386">
        <f t="shared" si="23"/>
        <v>8.135142925769584E-2</v>
      </c>
      <c r="D150" s="401">
        <f t="shared" si="24"/>
        <v>9.9211755851813521E-5</v>
      </c>
      <c r="E150" s="386">
        <f t="shared" si="38"/>
        <v>1.779277577928347E-3</v>
      </c>
      <c r="F150" s="401">
        <f t="shared" si="21"/>
        <v>2.2646555540919073E-3</v>
      </c>
      <c r="G150" s="403"/>
      <c r="H150" s="403"/>
      <c r="I150" s="403"/>
      <c r="J150" s="375"/>
      <c r="L150" s="617">
        <v>0.10000000000000009</v>
      </c>
      <c r="M150" s="618">
        <f t="shared" si="27"/>
        <v>0.1755547750146676</v>
      </c>
      <c r="N150" s="619">
        <f t="shared" si="28"/>
        <v>0.74242938885202392</v>
      </c>
      <c r="O150" s="618">
        <f t="shared" si="29"/>
        <v>8.135142925769584E-2</v>
      </c>
      <c r="P150" s="619">
        <f t="shared" si="30"/>
        <v>0.71489835578865313</v>
      </c>
      <c r="Q150" s="620">
        <f t="shared" si="33"/>
        <v>-2.3225870230715814E-2</v>
      </c>
      <c r="R150" s="620">
        <f t="shared" si="34"/>
        <v>0.90991903238222227</v>
      </c>
      <c r="S150" s="621">
        <f t="shared" si="35"/>
        <v>-1.0969854323687739E-2</v>
      </c>
      <c r="T150" s="620">
        <f t="shared" si="36"/>
        <v>0.12427669217218118</v>
      </c>
      <c r="U150" s="622">
        <f t="shared" si="37"/>
        <v>0.87572330782781882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0.73538689185187933</v>
      </c>
      <c r="C151" s="386">
        <f t="shared" si="23"/>
        <v>7.2960920895736081E-2</v>
      </c>
      <c r="D151" s="401">
        <f t="shared" si="24"/>
        <v>7.8680487397453369E-5</v>
      </c>
      <c r="E151" s="386">
        <f t="shared" si="38"/>
        <v>-5.8543301659981957E-3</v>
      </c>
      <c r="F151" s="401">
        <f t="shared" si="21"/>
        <v>-7.4513619967898695E-3</v>
      </c>
      <c r="G151" s="403"/>
      <c r="H151" s="403"/>
      <c r="I151" s="403"/>
      <c r="J151" s="375"/>
      <c r="L151" s="385">
        <v>0.125</v>
      </c>
      <c r="M151" s="401">
        <f t="shared" si="27"/>
        <v>0.19088097467581466</v>
      </c>
      <c r="N151" s="386">
        <f t="shared" si="28"/>
        <v>0.73538689185187933</v>
      </c>
      <c r="O151" s="401">
        <f t="shared" si="29"/>
        <v>7.2960920895736081E-2</v>
      </c>
      <c r="P151" s="386">
        <f t="shared" si="30"/>
        <v>0.70711260407803522</v>
      </c>
      <c r="Q151" s="403">
        <f t="shared" si="33"/>
        <v>-2.5154257827876517E-2</v>
      </c>
      <c r="R151" s="403">
        <f t="shared" si="34"/>
        <v>0.90000936675559151</v>
      </c>
      <c r="S151" s="371">
        <f t="shared" si="35"/>
        <v>-9.8515421400478358E-3</v>
      </c>
      <c r="T151" s="403">
        <f t="shared" si="36"/>
        <v>0.13499643321233279</v>
      </c>
      <c r="U151" s="610">
        <f t="shared" si="37"/>
        <v>0.86500356678766721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0.72685942670233317</v>
      </c>
      <c r="C152" s="386">
        <f t="shared" si="23"/>
        <v>6.524778107711432E-2</v>
      </c>
      <c r="D152" s="401">
        <f t="shared" si="24"/>
        <v>6.2198154574366615E-5</v>
      </c>
      <c r="E152" s="386">
        <f t="shared" si="38"/>
        <v>-1.2651868505492436E-2</v>
      </c>
      <c r="F152" s="401">
        <f t="shared" si="21"/>
        <v>-1.6103234613884271E-2</v>
      </c>
      <c r="G152" s="403"/>
      <c r="H152" s="403"/>
      <c r="I152" s="403"/>
      <c r="J152" s="375"/>
      <c r="L152" s="385">
        <v>0.15000000000000036</v>
      </c>
      <c r="M152" s="401">
        <f t="shared" si="27"/>
        <v>0.20698471473882152</v>
      </c>
      <c r="N152" s="386">
        <f t="shared" si="28"/>
        <v>0.72685942670233317</v>
      </c>
      <c r="O152" s="401">
        <f t="shared" si="29"/>
        <v>6.524778107711432E-2</v>
      </c>
      <c r="P152" s="386">
        <f t="shared" si="30"/>
        <v>0.69768597071492267</v>
      </c>
      <c r="Q152" s="403">
        <f t="shared" si="33"/>
        <v>-2.7155596838051098E-2</v>
      </c>
      <c r="R152" s="403">
        <f t="shared" si="34"/>
        <v>0.88801119521283711</v>
      </c>
      <c r="S152" s="371">
        <f t="shared" si="35"/>
        <v>-8.8204678671739284E-3</v>
      </c>
      <c r="T152" s="403">
        <f t="shared" si="36"/>
        <v>0.14796486949238796</v>
      </c>
      <c r="U152" s="610">
        <f t="shared" si="37"/>
        <v>0.85203513050761204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0.71689414898561643</v>
      </c>
      <c r="C153" s="386">
        <f t="shared" si="23"/>
        <v>5.818152362976553E-2</v>
      </c>
      <c r="D153" s="401">
        <f t="shared" si="24"/>
        <v>4.9010916592928666E-5</v>
      </c>
      <c r="E153" s="386">
        <f t="shared" si="38"/>
        <v>-1.8648796197386061E-2</v>
      </c>
      <c r="F153" s="401">
        <f t="shared" si="21"/>
        <v>-2.3736094024582342E-2</v>
      </c>
      <c r="G153" s="403"/>
      <c r="H153" s="403"/>
      <c r="I153" s="403"/>
      <c r="J153" s="375"/>
      <c r="L153" s="385">
        <v>0.17500000000000027</v>
      </c>
      <c r="M153" s="401">
        <f t="shared" si="27"/>
        <v>0.223845389770991</v>
      </c>
      <c r="N153" s="386">
        <f t="shared" si="28"/>
        <v>0.71689414898561643</v>
      </c>
      <c r="O153" s="401">
        <f t="shared" si="29"/>
        <v>5.818152362976553E-2</v>
      </c>
      <c r="P153" s="386">
        <f t="shared" si="30"/>
        <v>0.68667108644966857</v>
      </c>
      <c r="Q153" s="403">
        <f t="shared" si="33"/>
        <v>-2.9221108380346347E-2</v>
      </c>
      <c r="R153" s="403">
        <f t="shared" si="34"/>
        <v>0.87399150590835484</v>
      </c>
      <c r="S153" s="371">
        <f t="shared" si="35"/>
        <v>-7.8734327499151244E-3</v>
      </c>
      <c r="T153" s="403">
        <f t="shared" si="36"/>
        <v>0.16310303522190661</v>
      </c>
      <c r="U153" s="610">
        <f t="shared" si="37"/>
        <v>0.83689696477809339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0.70554600334691542</v>
      </c>
      <c r="C154" s="386">
        <f t="shared" si="23"/>
        <v>5.1729956937416222E-2</v>
      </c>
      <c r="D154" s="401">
        <f t="shared" si="24"/>
        <v>3.8495625884205076E-5</v>
      </c>
      <c r="E154" s="386">
        <f t="shared" ref="E154:E185" si="41">C154+$B$13*B154+$B$13*D154</f>
        <v>-2.3883126153515226E-2</v>
      </c>
      <c r="F154" s="401">
        <f t="shared" ref="F154:F186" si="42">$B$14*E154</f>
        <v>-3.0398322871921266E-2</v>
      </c>
      <c r="G154" s="403"/>
      <c r="H154" s="403"/>
      <c r="I154" s="403"/>
      <c r="J154" s="375"/>
      <c r="L154" s="385">
        <v>0.20000000000000018</v>
      </c>
      <c r="M154" s="401">
        <f t="shared" si="27"/>
        <v>0.24143546899051727</v>
      </c>
      <c r="N154" s="386">
        <f t="shared" si="28"/>
        <v>0.70554600334691542</v>
      </c>
      <c r="O154" s="401">
        <f t="shared" si="29"/>
        <v>5.1729956937416222E-2</v>
      </c>
      <c r="P154" s="386">
        <f t="shared" si="30"/>
        <v>0.67412929600378591</v>
      </c>
      <c r="Q154" s="403">
        <f t="shared" si="33"/>
        <v>-3.1340164288434988E-2</v>
      </c>
      <c r="R154" s="403">
        <f t="shared" si="34"/>
        <v>0.85802837809521448</v>
      </c>
      <c r="S154" s="371">
        <f t="shared" si="35"/>
        <v>-7.006839069914869E-3</v>
      </c>
      <c r="T154" s="403">
        <f t="shared" si="36"/>
        <v>0.18031862526313536</v>
      </c>
      <c r="U154" s="610">
        <f t="shared" si="37"/>
        <v>0.81968137473686464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0.69287733182926581</v>
      </c>
      <c r="C155" s="386">
        <f t="shared" ref="C155:C197" si="44">0.5*SIGN(2*A155+$B$6)*ERF((2.563*(ABS(2*A155+$B$6)))/(2*SQRT(2)*$B$7))-0.5*SIGN(2*A155-$B$6)*ERF((2.563*(ABS(2*A155-$B$6)))/(2*SQRT(2)*$B$7))</f>
        <v>4.5859656970646867E-2</v>
      </c>
      <c r="D155" s="401">
        <f t="shared" ref="D155:D197" si="45">0.5*SIGN(2*(A155+$B$6)+$B$6)*ERF((2.563*(ABS(2*(A155+$B$6)+$B$6)))/(2*SQRT(2)*$B$7))-0.5*SIGN(2*(A155+$B$6)-$B$6)*ERF((2.563*(ABS(2*(A155+$B$6)-$B$6)))/(2*SQRT(2)*$B$7))</f>
        <v>3.0139191483868899E-5</v>
      </c>
      <c r="E155" s="386">
        <f t="shared" si="41"/>
        <v>-2.8394908225858211E-2</v>
      </c>
      <c r="F155" s="401">
        <f t="shared" si="42"/>
        <v>-3.6140896406108361E-2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0.25972035465629789</v>
      </c>
      <c r="N155" s="386">
        <f t="shared" ref="N155:N218" si="47">0.5*SIGN(2*L155+$B$6)*ERF((2.563*(ABS(2*L155+$B$6)))/(2*SQRT(2)*$B$7))-0.5*SIGN(2*L155-$B$6)*ERF((2.563*(ABS(2*L155-$B$6)))/(2*SQRT(2)*$B$7))</f>
        <v>0.69287733182926581</v>
      </c>
      <c r="O155" s="401">
        <f t="shared" ref="O155:O218" si="48">0.5*SIGN(2*(L155+$B$6)+$B$6)*ERF((2.563*(ABS(2*(L155+$B$6)+$B$6)))/(2*SQRT(2)*$B$7))-0.5*SIGN(2*(L155+$B$6)-$B$6)*ERF((2.563*(ABS(2*(L155+$B$6)-$B$6)))/(2*SQRT(2)*$B$7))</f>
        <v>4.5859656970646867E-2</v>
      </c>
      <c r="P155" s="386">
        <f t="shared" ref="P155:P218" si="49">N155+$B$13*M155+$B$13*O155</f>
        <v>0.66013023088853673</v>
      </c>
      <c r="Q155" s="403">
        <f t="shared" si="33"/>
        <v>-3.3500164949860335E-2</v>
      </c>
      <c r="R155" s="403">
        <f t="shared" si="34"/>
        <v>0.84021043841080845</v>
      </c>
      <c r="S155" s="371">
        <f t="shared" si="35"/>
        <v>-6.2167809318230622E-3</v>
      </c>
      <c r="T155" s="403">
        <f t="shared" si="36"/>
        <v>0.19950650747087495</v>
      </c>
      <c r="U155" s="610">
        <f t="shared" si="37"/>
        <v>0.80049349252912505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0.67895742338417064</v>
      </c>
      <c r="C156" s="386">
        <f t="shared" si="44"/>
        <v>4.0536412524183052E-2</v>
      </c>
      <c r="D156" s="401">
        <f t="shared" si="45"/>
        <v>2.3520791287257037E-5</v>
      </c>
      <c r="E156" s="386">
        <f t="shared" si="41"/>
        <v>-3.2225733786909794E-2</v>
      </c>
      <c r="F156" s="401">
        <f t="shared" si="42"/>
        <v>-4.10167519169128E-2</v>
      </c>
      <c r="G156" s="403"/>
      <c r="H156" s="403"/>
      <c r="I156" s="403"/>
      <c r="J156" s="375"/>
      <c r="L156" s="385">
        <v>0.25</v>
      </c>
      <c r="M156" s="401">
        <f t="shared" si="46"/>
        <v>0.27865832007334557</v>
      </c>
      <c r="N156" s="386">
        <f t="shared" si="47"/>
        <v>0.67895742338417064</v>
      </c>
      <c r="O156" s="401">
        <f t="shared" si="48"/>
        <v>4.0536412524183052E-2</v>
      </c>
      <c r="P156" s="386">
        <f t="shared" si="49"/>
        <v>0.64475131784582462</v>
      </c>
      <c r="Q156" s="403">
        <f t="shared" si="33"/>
        <v>-3.5686422749439013E-2</v>
      </c>
      <c r="R156" s="403">
        <f t="shared" si="34"/>
        <v>0.82063623522289131</v>
      </c>
      <c r="S156" s="371">
        <f t="shared" si="35"/>
        <v>-5.4991276325385887E-3</v>
      </c>
      <c r="T156" s="403">
        <f t="shared" si="36"/>
        <v>0.22054931515908627</v>
      </c>
      <c r="U156" s="610">
        <f t="shared" si="37"/>
        <v>0.77945068484091373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0.66386200601068501</v>
      </c>
      <c r="C157" s="386">
        <f t="shared" si="44"/>
        <v>3.5725638307334773E-2</v>
      </c>
      <c r="D157" s="401">
        <f t="shared" si="45"/>
        <v>1.8296620838798017E-5</v>
      </c>
      <c r="E157" s="386">
        <f t="shared" si="41"/>
        <v>-3.5418266580583224E-2</v>
      </c>
      <c r="F157" s="401">
        <f t="shared" si="42"/>
        <v>-4.5080191603052794E-2</v>
      </c>
      <c r="G157" s="403"/>
      <c r="H157" s="403"/>
      <c r="I157" s="403"/>
      <c r="J157" s="375"/>
      <c r="L157" s="385">
        <v>0.27500000000000036</v>
      </c>
      <c r="M157" s="401">
        <f t="shared" si="46"/>
        <v>0.2982005311887147</v>
      </c>
      <c r="N157" s="386">
        <f t="shared" si="47"/>
        <v>0.66386200601068501</v>
      </c>
      <c r="O157" s="401">
        <f t="shared" si="48"/>
        <v>3.5725638307334773E-2</v>
      </c>
      <c r="P157" s="386">
        <f t="shared" si="49"/>
        <v>0.62807722440465574</v>
      </c>
      <c r="Q157" s="403">
        <f t="shared" si="33"/>
        <v>-3.7882052637633438E-2</v>
      </c>
      <c r="R157" s="403">
        <f t="shared" si="34"/>
        <v>0.79941353293663164</v>
      </c>
      <c r="S157" s="371">
        <f t="shared" si="35"/>
        <v>-4.8495994172570297E-3</v>
      </c>
      <c r="T157" s="403">
        <f t="shared" si="36"/>
        <v>0.24331811911825885</v>
      </c>
      <c r="U157" s="610">
        <f t="shared" si="37"/>
        <v>0.75668188088174115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0.64767268364491115</v>
      </c>
      <c r="C158" s="386">
        <f t="shared" si="44"/>
        <v>3.1392752507604427E-2</v>
      </c>
      <c r="D158" s="401">
        <f t="shared" si="45"/>
        <v>1.4186884545908107E-5</v>
      </c>
      <c r="E158" s="386">
        <f t="shared" si="41"/>
        <v>-3.8015803419496716E-2</v>
      </c>
      <c r="F158" s="401">
        <f t="shared" si="42"/>
        <v>-4.8386323429910824E-2</v>
      </c>
      <c r="G158" s="403"/>
      <c r="H158" s="403"/>
      <c r="I158" s="403"/>
      <c r="J158" s="375"/>
      <c r="L158" s="385">
        <v>0.30000000000000027</v>
      </c>
      <c r="M158" s="401">
        <f t="shared" si="46"/>
        <v>0.31829115431332322</v>
      </c>
      <c r="N158" s="386">
        <f t="shared" si="47"/>
        <v>0.64767268364491115</v>
      </c>
      <c r="O158" s="401">
        <f t="shared" si="48"/>
        <v>3.1392752507604427E-2</v>
      </c>
      <c r="P158" s="386">
        <f t="shared" si="49"/>
        <v>0.61019924376562662</v>
      </c>
      <c r="Q158" s="403">
        <f t="shared" si="33"/>
        <v>-4.0067871431965434E-2</v>
      </c>
      <c r="R158" s="403">
        <f t="shared" si="34"/>
        <v>0.77665852907868083</v>
      </c>
      <c r="S158" s="371">
        <f t="shared" si="35"/>
        <v>-4.2638355356334002E-3</v>
      </c>
      <c r="T158" s="403">
        <f t="shared" si="36"/>
        <v>0.26767317788891798</v>
      </c>
      <c r="U158" s="610">
        <f t="shared" si="37"/>
        <v>0.73232682211108202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0.63047632070233028</v>
      </c>
      <c r="C159" s="386">
        <f t="shared" si="44"/>
        <v>2.7503516409824236E-2</v>
      </c>
      <c r="D159" s="401">
        <f t="shared" si="45"/>
        <v>1.0964755858988706E-5</v>
      </c>
      <c r="E159" s="386">
        <f t="shared" si="41"/>
        <v>-4.0061867428013861E-2</v>
      </c>
      <c r="F159" s="401">
        <f t="shared" si="42"/>
        <v>-5.0990543411320886E-2</v>
      </c>
      <c r="G159" s="403"/>
      <c r="H159" s="403"/>
      <c r="I159" s="403"/>
      <c r="J159" s="375"/>
      <c r="L159" s="385">
        <v>0.32500000000000018</v>
      </c>
      <c r="M159" s="401">
        <f t="shared" si="46"/>
        <v>0.3388675509792175</v>
      </c>
      <c r="N159" s="386">
        <f t="shared" si="47"/>
        <v>0.63047632070233028</v>
      </c>
      <c r="O159" s="401">
        <f t="shared" si="48"/>
        <v>2.7503516409824236E-2</v>
      </c>
      <c r="P159" s="386">
        <f t="shared" si="49"/>
        <v>0.59121462206675868</v>
      </c>
      <c r="Q159" s="403">
        <f t="shared" si="33"/>
        <v>-4.2222307556648318E-2</v>
      </c>
      <c r="R159" s="403">
        <f t="shared" si="34"/>
        <v>0.75249499804451048</v>
      </c>
      <c r="S159" s="371">
        <f t="shared" si="35"/>
        <v>-3.737454616347384E-3</v>
      </c>
      <c r="T159" s="403">
        <f t="shared" si="36"/>
        <v>0.29346476412848521</v>
      </c>
      <c r="U159" s="610">
        <f t="shared" si="37"/>
        <v>0.70653523587151479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0.61236437804716171</v>
      </c>
      <c r="C160" s="386">
        <f t="shared" si="44"/>
        <v>2.4024334581349727E-2</v>
      </c>
      <c r="D160" s="401">
        <f t="shared" si="45"/>
        <v>8.4470550470450156E-6</v>
      </c>
      <c r="E160" s="386">
        <f t="shared" si="41"/>
        <v>-4.1599835698029879E-2</v>
      </c>
      <c r="F160" s="401">
        <f t="shared" si="42"/>
        <v>-5.2948061691725563E-2</v>
      </c>
      <c r="G160" s="403"/>
      <c r="H160" s="403"/>
      <c r="I160" s="403"/>
      <c r="J160" s="375"/>
      <c r="L160" s="385">
        <v>0.35000000000000009</v>
      </c>
      <c r="M160" s="401">
        <f t="shared" si="46"/>
        <v>0.3598605593702433</v>
      </c>
      <c r="N160" s="386">
        <f t="shared" si="47"/>
        <v>0.61236437804716171</v>
      </c>
      <c r="O160" s="401">
        <f t="shared" si="48"/>
        <v>2.4024334581349727E-2</v>
      </c>
      <c r="P160" s="386">
        <f t="shared" si="49"/>
        <v>0.57122583202471822</v>
      </c>
      <c r="Q160" s="403">
        <f t="shared" si="33"/>
        <v>-4.4321323033339959E-2</v>
      </c>
      <c r="R160" s="403">
        <f t="shared" si="34"/>
        <v>0.72705336659260955</v>
      </c>
      <c r="S160" s="371">
        <f t="shared" si="35"/>
        <v>-3.2661074768472768E-3</v>
      </c>
      <c r="T160" s="403">
        <f t="shared" si="36"/>
        <v>0.32053406391757766</v>
      </c>
      <c r="U160" s="610">
        <f t="shared" si="37"/>
        <v>0.67946593608242234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0.59343220509925665</v>
      </c>
      <c r="C161" s="386">
        <f t="shared" si="44"/>
        <v>2.0922515007479159E-2</v>
      </c>
      <c r="D161" s="401">
        <f t="shared" si="45"/>
        <v>6.4864158773603187E-6</v>
      </c>
      <c r="E161" s="386">
        <f t="shared" si="41"/>
        <v>-4.2672602453622081E-2</v>
      </c>
      <c r="F161" s="401">
        <f t="shared" si="42"/>
        <v>-5.4313473823836902E-2</v>
      </c>
      <c r="G161" s="403"/>
      <c r="H161" s="403"/>
      <c r="I161" s="403"/>
      <c r="J161" s="375"/>
      <c r="L161" s="385">
        <v>0.375</v>
      </c>
      <c r="M161" s="401">
        <f t="shared" si="46"/>
        <v>0.38119486018965637</v>
      </c>
      <c r="N161" s="386">
        <f t="shared" si="47"/>
        <v>0.59343220509925665</v>
      </c>
      <c r="O161" s="401">
        <f t="shared" si="48"/>
        <v>2.0922515007479159E-2</v>
      </c>
      <c r="P161" s="386">
        <f t="shared" si="49"/>
        <v>0.55033979795687638</v>
      </c>
      <c r="Q161" s="403">
        <f t="shared" si="33"/>
        <v>-4.6338349653875739E-2</v>
      </c>
      <c r="R161" s="403">
        <f t="shared" si="34"/>
        <v>0.70046972745645919</v>
      </c>
      <c r="S161" s="371">
        <f t="shared" si="35"/>
        <v>-2.8455225753482231E-3</v>
      </c>
      <c r="T161" s="403">
        <f t="shared" si="36"/>
        <v>0.34871414477276474</v>
      </c>
      <c r="U161" s="610">
        <f t="shared" si="37"/>
        <v>0.65128585522723526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0.57377829375775025</v>
      </c>
      <c r="C162" s="386">
        <f t="shared" si="44"/>
        <v>1.8166489363522942E-2</v>
      </c>
      <c r="D162" s="401">
        <f t="shared" si="45"/>
        <v>4.9647351188508715E-6</v>
      </c>
      <c r="E162" s="386">
        <f t="shared" si="41"/>
        <v>-4.3322278124663091E-2</v>
      </c>
      <c r="F162" s="401">
        <f t="shared" si="42"/>
        <v>-5.5140377751044516E-2</v>
      </c>
      <c r="G162" s="403"/>
      <c r="H162" s="403"/>
      <c r="I162" s="403"/>
      <c r="J162" s="375"/>
      <c r="L162" s="385">
        <v>0.40000000000000036</v>
      </c>
      <c r="M162" s="401">
        <f t="shared" si="46"/>
        <v>0.40278942329448086</v>
      </c>
      <c r="N162" s="386">
        <f t="shared" si="47"/>
        <v>0.57377829375775025</v>
      </c>
      <c r="O162" s="401">
        <f t="shared" si="48"/>
        <v>1.8166489363522942E-2</v>
      </c>
      <c r="P162" s="386">
        <f t="shared" si="49"/>
        <v>0.52866707823676473</v>
      </c>
      <c r="Q162" s="403">
        <f t="shared" si="33"/>
        <v>-4.8244241392247839E-2</v>
      </c>
      <c r="R162" s="403">
        <f t="shared" si="34"/>
        <v>0.67288479877794782</v>
      </c>
      <c r="S162" s="371">
        <f t="shared" si="35"/>
        <v>-2.4715443928065915E-3</v>
      </c>
      <c r="T162" s="403">
        <f t="shared" si="36"/>
        <v>0.3778309870071066</v>
      </c>
      <c r="U162" s="610">
        <f t="shared" si="37"/>
        <v>0.6221690129928934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0.55350350078554267</v>
      </c>
      <c r="C163" s="386">
        <f t="shared" si="44"/>
        <v>1.5725994327597526E-2</v>
      </c>
      <c r="D163" s="401">
        <f t="shared" si="45"/>
        <v>3.7877208014513997E-6</v>
      </c>
      <c r="E163" s="386">
        <f t="shared" si="41"/>
        <v>-4.358992411760032E-2</v>
      </c>
      <c r="F163" s="401">
        <f t="shared" si="42"/>
        <v>-5.5481036224997449E-2</v>
      </c>
      <c r="G163" s="403"/>
      <c r="H163" s="403"/>
      <c r="I163" s="403"/>
      <c r="J163" s="375"/>
      <c r="L163" s="385">
        <v>0.42500000000000027</v>
      </c>
      <c r="M163" s="401">
        <f t="shared" si="46"/>
        <v>0.42455802997609726</v>
      </c>
      <c r="N163" s="386">
        <f t="shared" si="47"/>
        <v>0.55350350078554267</v>
      </c>
      <c r="O163" s="401">
        <f t="shared" si="48"/>
        <v>1.5725994327597526E-2</v>
      </c>
      <c r="P163" s="386">
        <f t="shared" si="49"/>
        <v>0.50632101227884951</v>
      </c>
      <c r="Q163" s="403">
        <f t="shared" si="33"/>
        <v>-5.0007245244617672E-2</v>
      </c>
      <c r="R163" s="403">
        <f t="shared" si="34"/>
        <v>0.64444283839388072</v>
      </c>
      <c r="S163" s="371">
        <f t="shared" si="35"/>
        <v>-2.1401651024623948E-3</v>
      </c>
      <c r="T163" s="403">
        <f t="shared" si="36"/>
        <v>0.40770457195319931</v>
      </c>
      <c r="U163" s="610">
        <f t="shared" si="37"/>
        <v>0.59229542804680069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0.53271024622096719</v>
      </c>
      <c r="C164" s="386">
        <f t="shared" si="44"/>
        <v>1.3572215461801984E-2</v>
      </c>
      <c r="D164" s="401">
        <f t="shared" si="45"/>
        <v>2.8803761842888242E-6</v>
      </c>
      <c r="E164" s="386">
        <f t="shared" si="41"/>
        <v>-4.3515322549110447E-2</v>
      </c>
      <c r="F164" s="401">
        <f t="shared" si="42"/>
        <v>-5.5386083723757439E-2</v>
      </c>
      <c r="G164" s="403"/>
      <c r="H164" s="403"/>
      <c r="I164" s="403"/>
      <c r="J164" s="375"/>
      <c r="L164" s="385">
        <v>0.45000000000000018</v>
      </c>
      <c r="M164" s="401">
        <f t="shared" si="46"/>
        <v>0.44640986443976755</v>
      </c>
      <c r="N164" s="386">
        <f t="shared" si="47"/>
        <v>0.53271024622096719</v>
      </c>
      <c r="O164" s="401">
        <f t="shared" si="48"/>
        <v>1.3572215461801984E-2</v>
      </c>
      <c r="P164" s="386">
        <f t="shared" si="49"/>
        <v>0.48341684014618652</v>
      </c>
      <c r="Q164" s="403">
        <f t="shared" si="33"/>
        <v>-5.1592992817733684E-2</v>
      </c>
      <c r="R164" s="403">
        <f t="shared" si="34"/>
        <v>0.61529052327703104</v>
      </c>
      <c r="S164" s="371">
        <f t="shared" si="35"/>
        <v>-1.8475499428420752E-3</v>
      </c>
      <c r="T164" s="403">
        <f t="shared" si="36"/>
        <v>0.43815001948354471</v>
      </c>
      <c r="U164" s="610">
        <f t="shared" si="37"/>
        <v>0.56184998051645529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0.51150169622346731</v>
      </c>
      <c r="C165" s="386">
        <f t="shared" si="44"/>
        <v>1.1677895713142816E-2</v>
      </c>
      <c r="D165" s="401">
        <f t="shared" si="45"/>
        <v>2.1832761316620264E-6</v>
      </c>
      <c r="E165" s="386">
        <f t="shared" si="41"/>
        <v>-4.313677977681285E-2</v>
      </c>
      <c r="F165" s="401">
        <f t="shared" si="42"/>
        <v>-5.4904276386678962E-2</v>
      </c>
      <c r="G165" s="403"/>
      <c r="H165" s="403"/>
      <c r="I165" s="403"/>
      <c r="J165" s="375"/>
      <c r="L165" s="385">
        <v>0.47500000000000009</v>
      </c>
      <c r="M165" s="401">
        <f t="shared" si="46"/>
        <v>0.46825016686861692</v>
      </c>
      <c r="N165" s="386">
        <f t="shared" si="47"/>
        <v>0.51150169622346731</v>
      </c>
      <c r="O165" s="401">
        <f t="shared" si="48"/>
        <v>1.1677895713142816E-2</v>
      </c>
      <c r="P165" s="386">
        <f t="shared" si="49"/>
        <v>0.46007080378394494</v>
      </c>
      <c r="Q165" s="403">
        <f t="shared" si="33"/>
        <v>-5.2964515110942245E-2</v>
      </c>
      <c r="R165" s="403">
        <f t="shared" si="34"/>
        <v>0.58557580559068745</v>
      </c>
      <c r="S165" s="371">
        <f t="shared" si="35"/>
        <v>-1.5900567564144385E-3</v>
      </c>
      <c r="T165" s="403">
        <f t="shared" si="36"/>
        <v>0.46897876627666923</v>
      </c>
      <c r="U165" s="610">
        <f t="shared" si="37"/>
        <v>0.53102123372333077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0.4899809394805526</v>
      </c>
      <c r="C166" s="386">
        <f t="shared" si="44"/>
        <v>1.0017411007052557E-2</v>
      </c>
      <c r="D166" s="401">
        <f t="shared" si="45"/>
        <v>1.6495108859926333E-6</v>
      </c>
      <c r="E166" s="386">
        <f t="shared" si="41"/>
        <v>-4.2490962218912555E-2</v>
      </c>
      <c r="F166" s="401">
        <f t="shared" si="42"/>
        <v>-5.4082283046476332E-2</v>
      </c>
      <c r="G166" s="403"/>
      <c r="H166" s="403"/>
      <c r="I166" s="403"/>
      <c r="J166" s="375"/>
      <c r="L166" s="385">
        <v>0.5</v>
      </c>
      <c r="M166" s="401">
        <f t="shared" si="46"/>
        <v>0.4899809394805526</v>
      </c>
      <c r="N166" s="386">
        <f t="shared" si="47"/>
        <v>0.4899809394805526</v>
      </c>
      <c r="O166" s="401">
        <f t="shared" si="48"/>
        <v>1.0017411007052557E-2</v>
      </c>
      <c r="P166" s="386">
        <f t="shared" si="49"/>
        <v>0.43639923966176819</v>
      </c>
      <c r="Q166" s="403">
        <f t="shared" si="33"/>
        <v>-5.4082283046476332E-2</v>
      </c>
      <c r="R166" s="403">
        <f t="shared" si="34"/>
        <v>0.55544675780841435</v>
      </c>
      <c r="S166" s="371">
        <f t="shared" si="35"/>
        <v>-1.3642501903017843E-3</v>
      </c>
      <c r="T166" s="403">
        <f t="shared" si="36"/>
        <v>0.49999977542836371</v>
      </c>
      <c r="U166" s="610">
        <f t="shared" si="37"/>
        <v>0.50000022457163629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0.46825016686861654</v>
      </c>
      <c r="C167" s="386">
        <f t="shared" si="44"/>
        <v>8.5668157264180977E-3</v>
      </c>
      <c r="D167" s="401">
        <f t="shared" si="45"/>
        <v>1.2421889490354943E-6</v>
      </c>
      <c r="E167" s="386">
        <f t="shared" si="41"/>
        <v>-4.1612762696945679E-2</v>
      </c>
      <c r="F167" s="401">
        <f t="shared" si="42"/>
        <v>-5.2964515110942197E-2</v>
      </c>
      <c r="G167" s="403"/>
      <c r="H167" s="403"/>
      <c r="I167" s="403"/>
      <c r="J167" s="375"/>
      <c r="L167" s="385">
        <v>0.52500000000000036</v>
      </c>
      <c r="M167" s="401">
        <f t="shared" si="46"/>
        <v>0.51150169622346775</v>
      </c>
      <c r="N167" s="386">
        <f t="shared" si="47"/>
        <v>0.46825016686861654</v>
      </c>
      <c r="O167" s="401">
        <f t="shared" si="48"/>
        <v>8.5668157264180977E-3</v>
      </c>
      <c r="P167" s="386">
        <f t="shared" si="49"/>
        <v>0.41251767322073701</v>
      </c>
      <c r="Q167" s="403">
        <f t="shared" si="33"/>
        <v>-5.490427638667892E-2</v>
      </c>
      <c r="R167" s="403">
        <f t="shared" si="34"/>
        <v>0.5250504201306998</v>
      </c>
      <c r="S167" s="371">
        <f t="shared" si="35"/>
        <v>-1.1669110778216661E-3</v>
      </c>
      <c r="T167" s="403">
        <f t="shared" si="36"/>
        <v>0.53102076733380077</v>
      </c>
      <c r="U167" s="610">
        <f t="shared" si="37"/>
        <v>0.46897923266619923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0.44640986443976716</v>
      </c>
      <c r="C168" s="386">
        <f t="shared" si="44"/>
        <v>7.3038610912881108E-3</v>
      </c>
      <c r="D168" s="401">
        <f t="shared" si="45"/>
        <v>9.3240590737231344E-7</v>
      </c>
      <c r="E168" s="386">
        <f t="shared" si="41"/>
        <v>-4.0535195355843601E-2</v>
      </c>
      <c r="F168" s="401">
        <f t="shared" si="42"/>
        <v>-5.1592992817733628E-2</v>
      </c>
      <c r="G168" s="403"/>
      <c r="H168" s="403"/>
      <c r="I168" s="403"/>
      <c r="J168" s="375"/>
      <c r="L168" s="385">
        <v>0.55000000000000027</v>
      </c>
      <c r="M168" s="401">
        <f t="shared" si="46"/>
        <v>0.53271024622096763</v>
      </c>
      <c r="N168" s="386">
        <f t="shared" si="47"/>
        <v>0.44640986443976716</v>
      </c>
      <c r="O168" s="401">
        <f t="shared" si="48"/>
        <v>7.3038610912881108E-3</v>
      </c>
      <c r="P168" s="386">
        <f t="shared" si="49"/>
        <v>0.38853992593357717</v>
      </c>
      <c r="Q168" s="403">
        <f t="shared" si="33"/>
        <v>-5.5386083723757466E-2</v>
      </c>
      <c r="R168" s="403">
        <f t="shared" si="34"/>
        <v>0.49453166395567788</v>
      </c>
      <c r="S168" s="371">
        <f t="shared" si="35"/>
        <v>-9.9504153069899723E-4</v>
      </c>
      <c r="T168" s="403">
        <f t="shared" si="36"/>
        <v>0.56184946129877855</v>
      </c>
      <c r="U168" s="610">
        <f t="shared" si="37"/>
        <v>0.43815053870122145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0.42455802997609687</v>
      </c>
      <c r="C169" s="386">
        <f t="shared" si="44"/>
        <v>6.2079895848184408E-3</v>
      </c>
      <c r="D169" s="401">
        <f t="shared" si="45"/>
        <v>6.9759957110893112E-7</v>
      </c>
      <c r="E169" s="386">
        <f t="shared" si="41"/>
        <v>-3.9289317104733219E-2</v>
      </c>
      <c r="F169" s="401">
        <f t="shared" si="42"/>
        <v>-5.0007245244617714E-2</v>
      </c>
      <c r="G169" s="403"/>
      <c r="H169" s="403"/>
      <c r="I169" s="403"/>
      <c r="J169" s="375"/>
      <c r="L169" s="385">
        <v>0.57500000000000018</v>
      </c>
      <c r="M169" s="401">
        <f t="shared" si="46"/>
        <v>0.55350350078554311</v>
      </c>
      <c r="N169" s="386">
        <f t="shared" si="47"/>
        <v>0.42455802997609687</v>
      </c>
      <c r="O169" s="401">
        <f t="shared" si="48"/>
        <v>6.2079895848184408E-3</v>
      </c>
      <c r="P169" s="386">
        <f t="shared" si="49"/>
        <v>0.36457724597370522</v>
      </c>
      <c r="Q169" s="403">
        <f t="shared" si="33"/>
        <v>-5.5481036224997435E-2</v>
      </c>
      <c r="R169" s="403">
        <f t="shared" si="34"/>
        <v>0.46403208539906204</v>
      </c>
      <c r="S169" s="371">
        <f t="shared" si="35"/>
        <v>-8.4586627234851084E-4</v>
      </c>
      <c r="T169" s="403">
        <f t="shared" si="36"/>
        <v>0.59229481709828391</v>
      </c>
      <c r="U169" s="610">
        <f t="shared" si="37"/>
        <v>0.40770518290171609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0.40278942329448053</v>
      </c>
      <c r="C170" s="386">
        <f t="shared" si="44"/>
        <v>5.2603086173688696E-3</v>
      </c>
      <c r="D170" s="401">
        <f t="shared" si="45"/>
        <v>5.2022379087857118E-7</v>
      </c>
      <c r="E170" s="386">
        <f t="shared" si="41"/>
        <v>-3.7904173470569874E-2</v>
      </c>
      <c r="F170" s="401">
        <f t="shared" si="42"/>
        <v>-4.8244241392247811E-2</v>
      </c>
      <c r="G170" s="403"/>
      <c r="H170" s="403"/>
      <c r="I170" s="403"/>
      <c r="J170" s="375"/>
      <c r="L170" s="385">
        <v>0.60000000000000009</v>
      </c>
      <c r="M170" s="401">
        <f t="shared" si="46"/>
        <v>0.57377829375775058</v>
      </c>
      <c r="N170" s="386">
        <f t="shared" si="47"/>
        <v>0.40278942329448053</v>
      </c>
      <c r="O170" s="401">
        <f t="shared" si="48"/>
        <v>5.2603086173688696E-3</v>
      </c>
      <c r="P170" s="386">
        <f t="shared" si="49"/>
        <v>0.34073747343165545</v>
      </c>
      <c r="Q170" s="403">
        <f t="shared" si="33"/>
        <v>-5.5140377751044481E-2</v>
      </c>
      <c r="R170" s="403">
        <f t="shared" si="34"/>
        <v>0.43368894278581038</v>
      </c>
      <c r="S170" s="371">
        <f t="shared" si="35"/>
        <v>-7.1683073368153708E-4</v>
      </c>
      <c r="T170" s="403">
        <f t="shared" si="36"/>
        <v>0.62216826569891559</v>
      </c>
      <c r="U170" s="610">
        <f t="shared" si="37"/>
        <v>0.37783173430108441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0.38119486018965637</v>
      </c>
      <c r="C171" s="386">
        <f t="shared" si="44"/>
        <v>4.4435465922392781E-3</v>
      </c>
      <c r="D171" s="401">
        <f t="shared" si="45"/>
        <v>3.8668385587969922E-7</v>
      </c>
      <c r="E171" s="386">
        <f t="shared" si="41"/>
        <v>-3.6406766754605031E-2</v>
      </c>
      <c r="F171" s="401">
        <f t="shared" si="42"/>
        <v>-4.6338349653875739E-2</v>
      </c>
      <c r="G171" s="403"/>
      <c r="H171" s="403"/>
      <c r="I171" s="403"/>
      <c r="J171" s="375"/>
      <c r="L171" s="385">
        <v>0.625</v>
      </c>
      <c r="M171" s="401">
        <f t="shared" si="46"/>
        <v>0.59343220509925665</v>
      </c>
      <c r="N171" s="386">
        <f t="shared" si="47"/>
        <v>0.38119486018965637</v>
      </c>
      <c r="O171" s="401">
        <f t="shared" si="48"/>
        <v>4.4435465922392781E-3</v>
      </c>
      <c r="P171" s="386">
        <f t="shared" si="49"/>
        <v>0.31712425070699973</v>
      </c>
      <c r="Q171" s="403">
        <f t="shared" ref="Q171:Q186" si="52">$B$14*P91</f>
        <v>-5.4313473823836902E-2</v>
      </c>
      <c r="R171" s="403">
        <f t="shared" ref="R171:R186" si="53">$B$14*P171</f>
        <v>0.40363415164093241</v>
      </c>
      <c r="S171" s="371">
        <f t="shared" ref="S171:S186" si="54">$B$14*P251</f>
        <v>-6.0559641560212728E-4</v>
      </c>
      <c r="T171" s="403">
        <f t="shared" ref="T171:T186" si="55">1-(Q171+R171+S171)</f>
        <v>0.65128491859850657</v>
      </c>
      <c r="U171" s="610">
        <f t="shared" ref="U171:U186" si="56">1-T171</f>
        <v>0.34871508140149343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0.35986055937024297</v>
      </c>
      <c r="C172" s="386">
        <f t="shared" si="44"/>
        <v>3.7419944435129193E-3</v>
      </c>
      <c r="D172" s="401">
        <f t="shared" si="45"/>
        <v>2.8648555944199572E-7</v>
      </c>
      <c r="E172" s="386">
        <f t="shared" si="41"/>
        <v>-3.4822044418566192E-2</v>
      </c>
      <c r="F172" s="401">
        <f t="shared" si="42"/>
        <v>-4.4321323033339986E-2</v>
      </c>
      <c r="G172" s="403"/>
      <c r="H172" s="403"/>
      <c r="I172" s="403"/>
      <c r="J172" s="375"/>
      <c r="L172" s="385">
        <v>0.65000000000000036</v>
      </c>
      <c r="M172" s="401">
        <f t="shared" si="46"/>
        <v>0.61236437804716215</v>
      </c>
      <c r="N172" s="386">
        <f t="shared" si="47"/>
        <v>0.35986055937024297</v>
      </c>
      <c r="O172" s="401">
        <f t="shared" si="48"/>
        <v>3.7419944435129193E-3</v>
      </c>
      <c r="P172" s="386">
        <f t="shared" si="49"/>
        <v>0.29383628814006441</v>
      </c>
      <c r="Q172" s="403">
        <f t="shared" si="52"/>
        <v>-5.294806169172557E-2</v>
      </c>
      <c r="R172" s="403">
        <f t="shared" si="53"/>
        <v>0.37399334998923062</v>
      </c>
      <c r="S172" s="371">
        <f t="shared" si="54"/>
        <v>-5.100339979803556E-4</v>
      </c>
      <c r="T172" s="403">
        <f t="shared" si="55"/>
        <v>0.67946474570047521</v>
      </c>
      <c r="U172" s="610">
        <f t="shared" si="56"/>
        <v>0.32053525429952479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0.33886755097921711</v>
      </c>
      <c r="C173" s="386">
        <f t="shared" si="44"/>
        <v>3.1414355695657536E-3</v>
      </c>
      <c r="D173" s="401">
        <f t="shared" si="45"/>
        <v>2.1155795426608393E-7</v>
      </c>
      <c r="E173" s="386">
        <f t="shared" si="41"/>
        <v>-3.3172905693405967E-2</v>
      </c>
      <c r="F173" s="401">
        <f t="shared" si="42"/>
        <v>-4.222230755664827E-2</v>
      </c>
      <c r="G173" s="403"/>
      <c r="H173" s="403"/>
      <c r="I173" s="403"/>
      <c r="J173" s="375"/>
      <c r="L173" s="385">
        <v>0.67500000000000027</v>
      </c>
      <c r="M173" s="401">
        <f t="shared" si="46"/>
        <v>0.63047632070233051</v>
      </c>
      <c r="N173" s="386">
        <f t="shared" si="47"/>
        <v>0.33886755097921711</v>
      </c>
      <c r="O173" s="401">
        <f t="shared" si="48"/>
        <v>3.1414355695657536E-3</v>
      </c>
      <c r="P173" s="386">
        <f t="shared" si="49"/>
        <v>0.27096669413978225</v>
      </c>
      <c r="Q173" s="403">
        <f t="shared" si="52"/>
        <v>-5.0990543411320886E-2</v>
      </c>
      <c r="R173" s="403">
        <f t="shared" si="53"/>
        <v>0.34488504574539913</v>
      </c>
      <c r="S173" s="371">
        <f t="shared" si="54"/>
        <v>-4.2821464475243786E-4</v>
      </c>
      <c r="T173" s="403">
        <f t="shared" si="55"/>
        <v>0.70653371231067419</v>
      </c>
      <c r="U173" s="610">
        <f t="shared" si="56"/>
        <v>0.29346628768932581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0.31829115431332283</v>
      </c>
      <c r="C174" s="386">
        <f t="shared" si="44"/>
        <v>2.6290668958006136E-3</v>
      </c>
      <c r="D174" s="401">
        <f t="shared" si="45"/>
        <v>1.5571663075641951E-7</v>
      </c>
      <c r="E174" s="386">
        <f t="shared" si="41"/>
        <v>-3.1480224489502467E-2</v>
      </c>
      <c r="F174" s="401">
        <f t="shared" si="42"/>
        <v>-4.006787143196542E-2</v>
      </c>
      <c r="G174" s="403"/>
      <c r="H174" s="403"/>
      <c r="I174" s="403"/>
      <c r="J174" s="375"/>
      <c r="L174" s="385">
        <v>0.70000000000000018</v>
      </c>
      <c r="M174" s="401">
        <f t="shared" si="46"/>
        <v>0.64767268364491148</v>
      </c>
      <c r="N174" s="386">
        <f t="shared" si="47"/>
        <v>0.31829115431332283</v>
      </c>
      <c r="O174" s="401">
        <f t="shared" si="48"/>
        <v>2.6290668958006136E-3</v>
      </c>
      <c r="P174" s="386">
        <f t="shared" si="49"/>
        <v>0.24860237803011739</v>
      </c>
      <c r="Q174" s="403">
        <f t="shared" si="52"/>
        <v>-4.8386323429910859E-2</v>
      </c>
      <c r="R174" s="403">
        <f t="shared" si="53"/>
        <v>0.31641985665995603</v>
      </c>
      <c r="S174" s="371">
        <f t="shared" si="54"/>
        <v>-3.5839992021253266E-4</v>
      </c>
      <c r="T174" s="403">
        <f t="shared" si="55"/>
        <v>0.73232486669016739</v>
      </c>
      <c r="U174" s="610">
        <f t="shared" si="56"/>
        <v>0.26767513330983261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0.29820053118871437</v>
      </c>
      <c r="C175" s="386">
        <f t="shared" si="44"/>
        <v>2.1934135776437991E-3</v>
      </c>
      <c r="D175" s="401">
        <f t="shared" si="45"/>
        <v>1.1424015072813987E-7</v>
      </c>
      <c r="E175" s="386">
        <f t="shared" si="41"/>
        <v>-2.9762886785257726E-2</v>
      </c>
      <c r="F175" s="401">
        <f t="shared" si="42"/>
        <v>-3.7882052637633418E-2</v>
      </c>
      <c r="G175" s="403"/>
      <c r="H175" s="403"/>
      <c r="I175" s="403"/>
      <c r="J175" s="375"/>
      <c r="L175" s="385">
        <v>0.72500000000000009</v>
      </c>
      <c r="M175" s="401">
        <f t="shared" si="46"/>
        <v>0.66386200601068535</v>
      </c>
      <c r="N175" s="386">
        <f t="shared" si="47"/>
        <v>0.29820053118871437</v>
      </c>
      <c r="O175" s="401">
        <f t="shared" si="48"/>
        <v>2.1934135776437991E-3</v>
      </c>
      <c r="P175" s="386">
        <f t="shared" si="49"/>
        <v>0.22682353260411389</v>
      </c>
      <c r="Q175" s="403">
        <f t="shared" si="52"/>
        <v>-4.5080191603052759E-2</v>
      </c>
      <c r="R175" s="403">
        <f t="shared" si="53"/>
        <v>0.28869985171663842</v>
      </c>
      <c r="S175" s="371">
        <f t="shared" si="54"/>
        <v>-2.990306938287136E-4</v>
      </c>
      <c r="T175" s="403">
        <f t="shared" si="55"/>
        <v>0.75667937058024304</v>
      </c>
      <c r="U175" s="610">
        <f t="shared" si="56"/>
        <v>0.24332062941975696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0.27865832007334557</v>
      </c>
      <c r="C176" s="386">
        <f t="shared" si="44"/>
        <v>1.8242396097987723E-3</v>
      </c>
      <c r="D176" s="401">
        <f t="shared" si="45"/>
        <v>8.3537178507953058E-8</v>
      </c>
      <c r="E176" s="386">
        <f t="shared" si="41"/>
        <v>-2.8037840774426233E-2</v>
      </c>
      <c r="F176" s="401">
        <f t="shared" si="42"/>
        <v>-3.5686422749439013E-2</v>
      </c>
      <c r="G176" s="403"/>
      <c r="H176" s="403"/>
      <c r="I176" s="403"/>
      <c r="J176" s="375"/>
      <c r="L176" s="385">
        <v>0.75</v>
      </c>
      <c r="M176" s="401">
        <f t="shared" si="46"/>
        <v>0.67895742338417064</v>
      </c>
      <c r="N176" s="386">
        <f t="shared" si="47"/>
        <v>0.27865832007334557</v>
      </c>
      <c r="O176" s="401">
        <f t="shared" si="48"/>
        <v>1.8242396097987723E-3</v>
      </c>
      <c r="P176" s="386">
        <f t="shared" si="49"/>
        <v>0.20570320197525097</v>
      </c>
      <c r="Q176" s="403">
        <f t="shared" si="52"/>
        <v>-4.10167519169128E-2</v>
      </c>
      <c r="R176" s="403">
        <f t="shared" si="53"/>
        <v>0.26181800109578041</v>
      </c>
      <c r="S176" s="371">
        <f t="shared" si="54"/>
        <v>-2.4871537124368666E-4</v>
      </c>
      <c r="T176" s="403">
        <f t="shared" si="55"/>
        <v>0.77944746619237604</v>
      </c>
      <c r="U176" s="610">
        <f t="shared" si="56"/>
        <v>0.22055253380762396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0.2597203546562975</v>
      </c>
      <c r="C177" s="386">
        <f t="shared" si="44"/>
        <v>1.5124563494429144E-3</v>
      </c>
      <c r="D177" s="401">
        <f t="shared" si="45"/>
        <v>6.088597487297065E-8</v>
      </c>
      <c r="E177" s="386">
        <f t="shared" si="41"/>
        <v>-2.6320158155834279E-2</v>
      </c>
      <c r="F177" s="401">
        <f t="shared" si="42"/>
        <v>-3.3500164949860287E-2</v>
      </c>
      <c r="G177" s="403"/>
      <c r="H177" s="403"/>
      <c r="I177" s="403"/>
      <c r="J177" s="375"/>
      <c r="L177" s="385">
        <v>0.77500000000000036</v>
      </c>
      <c r="M177" s="401">
        <f t="shared" si="46"/>
        <v>0.69287733182926603</v>
      </c>
      <c r="N177" s="386">
        <f t="shared" si="47"/>
        <v>0.2597203546562975</v>
      </c>
      <c r="O177" s="401">
        <f t="shared" si="48"/>
        <v>1.5124563494429144E-3</v>
      </c>
      <c r="P177" s="386">
        <f t="shared" si="49"/>
        <v>0.18530693878975213</v>
      </c>
      <c r="Q177" s="403">
        <f t="shared" si="52"/>
        <v>-3.6140896406108319E-2</v>
      </c>
      <c r="R177" s="403">
        <f t="shared" si="53"/>
        <v>0.23585773987586392</v>
      </c>
      <c r="S177" s="371">
        <f t="shared" si="54"/>
        <v>-2.062177486394766E-4</v>
      </c>
      <c r="T177" s="403">
        <f t="shared" si="55"/>
        <v>0.80048937427888389</v>
      </c>
      <c r="U177" s="610">
        <f t="shared" si="56"/>
        <v>0.19951062572111611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0.24143546899051704</v>
      </c>
      <c r="C178" s="386">
        <f t="shared" si="44"/>
        <v>1.2500306977454856E-3</v>
      </c>
      <c r="D178" s="401">
        <f t="shared" si="45"/>
        <v>4.4231364126900985E-8</v>
      </c>
      <c r="E178" s="386">
        <f t="shared" si="41"/>
        <v>-2.4623105048468714E-2</v>
      </c>
      <c r="F178" s="401">
        <f t="shared" si="42"/>
        <v>-3.134016428843503E-2</v>
      </c>
      <c r="G178" s="403"/>
      <c r="H178" s="403"/>
      <c r="I178" s="403"/>
      <c r="J178" s="375"/>
      <c r="L178" s="385">
        <v>0.80000000000000027</v>
      </c>
      <c r="M178" s="401">
        <f t="shared" si="46"/>
        <v>0.70554600334691564</v>
      </c>
      <c r="N178" s="386">
        <f t="shared" si="47"/>
        <v>0.24143546899051704</v>
      </c>
      <c r="O178" s="401">
        <f t="shared" si="48"/>
        <v>1.2500306977454856E-3</v>
      </c>
      <c r="P178" s="386">
        <f t="shared" si="49"/>
        <v>0.16569255325418367</v>
      </c>
      <c r="Q178" s="403">
        <f t="shared" si="52"/>
        <v>-3.0398322871921232E-2</v>
      </c>
      <c r="R178" s="403">
        <f t="shared" si="53"/>
        <v>0.21089264859710791</v>
      </c>
      <c r="S178" s="371">
        <f t="shared" si="54"/>
        <v>-1.7044474734653948E-4</v>
      </c>
      <c r="T178" s="403">
        <f t="shared" si="55"/>
        <v>0.81967611902215987</v>
      </c>
      <c r="U178" s="610">
        <f t="shared" si="56"/>
        <v>0.18032388097784013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0.22384538977099072</v>
      </c>
      <c r="C179" s="386">
        <f t="shared" si="44"/>
        <v>1.0298944229956142E-3</v>
      </c>
      <c r="D179" s="401">
        <f t="shared" si="45"/>
        <v>3.2027143936907976E-8</v>
      </c>
      <c r="E179" s="386">
        <f t="shared" si="41"/>
        <v>-2.2958221107585847E-2</v>
      </c>
      <c r="F179" s="401">
        <f t="shared" si="42"/>
        <v>-2.9221108380346333E-2</v>
      </c>
      <c r="G179" s="403"/>
      <c r="H179" s="403"/>
      <c r="I179" s="403"/>
      <c r="J179" s="375"/>
      <c r="L179" s="385">
        <v>0.82500000000000018</v>
      </c>
      <c r="M179" s="401">
        <f t="shared" si="46"/>
        <v>0.71689414898561665</v>
      </c>
      <c r="N179" s="386">
        <f t="shared" si="47"/>
        <v>0.22384538977099072</v>
      </c>
      <c r="O179" s="401">
        <f t="shared" si="48"/>
        <v>1.0298944229956142E-3</v>
      </c>
      <c r="P179" s="386">
        <f t="shared" si="49"/>
        <v>0.14690995478586708</v>
      </c>
      <c r="Q179" s="403">
        <f t="shared" si="52"/>
        <v>-2.3736094024582238E-2</v>
      </c>
      <c r="R179" s="403">
        <f t="shared" si="53"/>
        <v>0.18698625171490973</v>
      </c>
      <c r="S179" s="371">
        <f t="shared" si="54"/>
        <v>-1.404342463263118E-4</v>
      </c>
      <c r="T179" s="403">
        <f t="shared" si="55"/>
        <v>0.83689027655599879</v>
      </c>
      <c r="U179" s="610">
        <f t="shared" si="56"/>
        <v>0.16310972344400121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0.2069847147388213</v>
      </c>
      <c r="C180" s="386">
        <f t="shared" si="44"/>
        <v>8.4585585582702683E-4</v>
      </c>
      <c r="D180" s="401">
        <f t="shared" si="45"/>
        <v>2.3114266889390223E-8</v>
      </c>
      <c r="E180" s="386">
        <f t="shared" si="41"/>
        <v>-2.1335405502131973E-2</v>
      </c>
      <c r="F180" s="401">
        <f t="shared" si="42"/>
        <v>-2.7155596838051084E-2</v>
      </c>
      <c r="G180" s="403"/>
      <c r="H180" s="403"/>
      <c r="I180" s="403"/>
      <c r="J180" s="375"/>
      <c r="L180" s="385">
        <v>0.85000000000000009</v>
      </c>
      <c r="M180" s="401">
        <f t="shared" si="46"/>
        <v>0.72685942670233339</v>
      </c>
      <c r="N180" s="386">
        <f t="shared" si="47"/>
        <v>0.2069847147388213</v>
      </c>
      <c r="O180" s="401">
        <f t="shared" si="48"/>
        <v>8.4585585582702683E-4</v>
      </c>
      <c r="P180" s="386">
        <f t="shared" si="49"/>
        <v>0.12900108545574501</v>
      </c>
      <c r="Q180" s="403">
        <f t="shared" si="52"/>
        <v>-1.6103234613884163E-2</v>
      </c>
      <c r="R180" s="403">
        <f t="shared" si="53"/>
        <v>0.16419193288625961</v>
      </c>
      <c r="S180" s="371">
        <f t="shared" si="54"/>
        <v>-1.1534319267168192E-4</v>
      </c>
      <c r="T180" s="403">
        <f t="shared" si="55"/>
        <v>0.85202664492029623</v>
      </c>
      <c r="U180" s="610">
        <f t="shared" si="56"/>
        <v>0.14797335507970377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0.19088097467581466</v>
      </c>
      <c r="C181" s="386">
        <f t="shared" si="44"/>
        <v>6.9251494742822439E-4</v>
      </c>
      <c r="D181" s="401">
        <f t="shared" si="45"/>
        <v>1.66270541779312E-8</v>
      </c>
      <c r="E181" s="386">
        <f t="shared" si="41"/>
        <v>-1.9763008490055318E-2</v>
      </c>
      <c r="F181" s="401">
        <f t="shared" si="42"/>
        <v>-2.5154257827876517E-2</v>
      </c>
      <c r="G181" s="403"/>
      <c r="H181" s="403"/>
      <c r="I181" s="403"/>
      <c r="J181" s="375"/>
      <c r="L181" s="385">
        <v>0.875</v>
      </c>
      <c r="M181" s="401">
        <f t="shared" si="46"/>
        <v>0.73538689185187933</v>
      </c>
      <c r="N181" s="386">
        <f t="shared" si="47"/>
        <v>0.19088097467581466</v>
      </c>
      <c r="O181" s="401">
        <f t="shared" si="48"/>
        <v>6.9251494742822439E-4</v>
      </c>
      <c r="P181" s="386">
        <f t="shared" si="49"/>
        <v>0.11199994280951629</v>
      </c>
      <c r="Q181" s="403">
        <f t="shared" si="52"/>
        <v>-7.4513619967898652E-3</v>
      </c>
      <c r="R181" s="403">
        <f t="shared" si="53"/>
        <v>0.1425529640163663</v>
      </c>
      <c r="S181" s="371">
        <f t="shared" si="54"/>
        <v>-9.4436135131172096E-5</v>
      </c>
      <c r="T181" s="403">
        <f t="shared" si="55"/>
        <v>0.86499283411555472</v>
      </c>
      <c r="U181" s="610">
        <f t="shared" si="56"/>
        <v>0.13500716588444528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0.17555477501466737</v>
      </c>
      <c r="C182" s="386">
        <f t="shared" si="44"/>
        <v>5.6518245901698849E-4</v>
      </c>
      <c r="D182" s="401">
        <f t="shared" si="45"/>
        <v>1.1921284182037084E-8</v>
      </c>
      <c r="E182" s="386">
        <f t="shared" si="41"/>
        <v>-1.824792739660442E-2</v>
      </c>
      <c r="F182" s="401">
        <f t="shared" si="42"/>
        <v>-2.3225870230715782E-2</v>
      </c>
      <c r="G182" s="403"/>
      <c r="H182" s="403"/>
      <c r="I182" s="403"/>
      <c r="J182" s="375"/>
      <c r="L182" s="385">
        <v>0.90000000000000036</v>
      </c>
      <c r="M182" s="401">
        <f t="shared" si="46"/>
        <v>0.74242938885202403</v>
      </c>
      <c r="N182" s="386">
        <f t="shared" si="47"/>
        <v>0.17555477501466737</v>
      </c>
      <c r="O182" s="401">
        <f t="shared" si="48"/>
        <v>5.6518245901698849E-4</v>
      </c>
      <c r="P182" s="386">
        <f t="shared" si="49"/>
        <v>9.5932688165479812E-2</v>
      </c>
      <c r="Q182" s="403">
        <f t="shared" si="52"/>
        <v>2.2646555540918982E-3</v>
      </c>
      <c r="R182" s="403">
        <f t="shared" si="53"/>
        <v>0.12210264309960851</v>
      </c>
      <c r="S182" s="371">
        <f t="shared" si="54"/>
        <v>-7.7074293284855238E-5</v>
      </c>
      <c r="T182" s="403">
        <f t="shared" si="55"/>
        <v>0.87570977563958441</v>
      </c>
      <c r="U182" s="610">
        <f t="shared" si="56"/>
        <v>0.12429022436041559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0.16102001177356373</v>
      </c>
      <c r="C183" s="386">
        <f t="shared" si="44"/>
        <v>4.5980384796850959E-4</v>
      </c>
      <c r="D183" s="401">
        <f t="shared" si="45"/>
        <v>8.5192740639783437E-9</v>
      </c>
      <c r="E183" s="386">
        <f t="shared" si="41"/>
        <v>-1.6795705862676605E-2</v>
      </c>
      <c r="F183" s="401">
        <f t="shared" si="42"/>
        <v>-2.1377489964826805E-2</v>
      </c>
      <c r="G183" s="403"/>
      <c r="H183" s="403"/>
      <c r="I183" s="403"/>
      <c r="J183" s="375"/>
      <c r="L183" s="385">
        <v>0.92500000000000027</v>
      </c>
      <c r="M183" s="401">
        <f t="shared" si="46"/>
        <v>0.7479478831169295</v>
      </c>
      <c r="N183" s="386">
        <f t="shared" si="47"/>
        <v>0.16102001177356373</v>
      </c>
      <c r="O183" s="401">
        <f t="shared" si="48"/>
        <v>4.5980384796850959E-4</v>
      </c>
      <c r="P183" s="386">
        <f t="shared" si="49"/>
        <v>8.0817835134546934E-2</v>
      </c>
      <c r="Q183" s="403">
        <f t="shared" si="52"/>
        <v>1.3086019640104243E-2</v>
      </c>
      <c r="R183" s="403">
        <f t="shared" si="53"/>
        <v>0.10286453416685856</v>
      </c>
      <c r="S183" s="371">
        <f t="shared" si="54"/>
        <v>-6.2705245703330542E-5</v>
      </c>
      <c r="T183" s="403">
        <f t="shared" si="55"/>
        <v>0.88411215143874056</v>
      </c>
      <c r="U183" s="610">
        <f t="shared" si="56"/>
        <v>0.11588784856125944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0.14728415536300304</v>
      </c>
      <c r="C184" s="386">
        <f t="shared" si="44"/>
        <v>3.7288823454373343E-4</v>
      </c>
      <c r="D184" s="401">
        <f t="shared" si="45"/>
        <v>6.0681074054436124E-9</v>
      </c>
      <c r="E184" s="386">
        <f t="shared" si="41"/>
        <v>-1.5410635287417927E-2</v>
      </c>
      <c r="F184" s="401">
        <f t="shared" si="42"/>
        <v>-1.9614579101463383E-2</v>
      </c>
      <c r="G184" s="403"/>
      <c r="H184" s="403"/>
      <c r="I184" s="403"/>
      <c r="J184" s="375"/>
      <c r="L184" s="385">
        <v>0.95000000000000018</v>
      </c>
      <c r="M184" s="401">
        <f t="shared" si="46"/>
        <v>0.75191173276838041</v>
      </c>
      <c r="N184" s="386">
        <f t="shared" si="47"/>
        <v>0.14728415536300304</v>
      </c>
      <c r="O184" s="401">
        <f t="shared" si="48"/>
        <v>3.7288823454373343E-4</v>
      </c>
      <c r="P184" s="386">
        <f t="shared" si="49"/>
        <v>6.6666511921665464E-2</v>
      </c>
      <c r="Q184" s="403">
        <f t="shared" si="52"/>
        <v>2.5049309569380042E-2</v>
      </c>
      <c r="R184" s="403">
        <f t="shared" si="53"/>
        <v>8.4852801141415829E-2</v>
      </c>
      <c r="S184" s="371">
        <f t="shared" si="54"/>
        <v>-5.0853294356181969E-5</v>
      </c>
      <c r="T184" s="403">
        <f t="shared" si="55"/>
        <v>0.89014874258356036</v>
      </c>
      <c r="U184" s="610">
        <f t="shared" si="56"/>
        <v>0.10985125741643964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0.13434859483320472</v>
      </c>
      <c r="C185" s="386">
        <f t="shared" si="44"/>
        <v>3.0144267404241809E-4</v>
      </c>
      <c r="D185" s="401">
        <f t="shared" si="45"/>
        <v>4.3079867451112364E-9</v>
      </c>
      <c r="E185" s="386">
        <f t="shared" si="41"/>
        <v>-1.4095857443522613E-2</v>
      </c>
      <c r="F185" s="401">
        <f t="shared" si="42"/>
        <v>-1.7941136473112334E-2</v>
      </c>
      <c r="G185" s="403"/>
      <c r="H185" s="403"/>
      <c r="I185" s="403"/>
      <c r="J185" s="375"/>
      <c r="L185" s="385">
        <v>0.97500000000000009</v>
      </c>
      <c r="M185" s="401">
        <f t="shared" si="46"/>
        <v>0.75429889992589183</v>
      </c>
      <c r="N185" s="386">
        <f t="shared" si="47"/>
        <v>0.13434859483320472</v>
      </c>
      <c r="O185" s="401">
        <f t="shared" si="48"/>
        <v>3.0144267404241809E-4</v>
      </c>
      <c r="P185" s="386">
        <f t="shared" si="49"/>
        <v>5.3482789974226737E-2</v>
      </c>
      <c r="Q185" s="403">
        <f t="shared" si="52"/>
        <v>3.8185786210741243E-2</v>
      </c>
      <c r="R185" s="403">
        <f t="shared" si="53"/>
        <v>6.8072626141046755E-2</v>
      </c>
      <c r="S185" s="371">
        <f t="shared" si="54"/>
        <v>-4.1110539778782277E-5</v>
      </c>
      <c r="T185" s="403">
        <f t="shared" si="55"/>
        <v>0.89378269818799083</v>
      </c>
      <c r="U185" s="610">
        <f t="shared" si="56"/>
        <v>0.10621730181200917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0.12220903435211722</v>
      </c>
      <c r="C186" s="386">
        <f t="shared" si="44"/>
        <v>2.429118225077409E-4</v>
      </c>
      <c r="D186" s="401">
        <f t="shared" si="45"/>
        <v>3.0483528479230415E-9</v>
      </c>
      <c r="E186" s="386">
        <f t="shared" ref="E186" si="57">C186+$B$13*B186+$B$13*D186</f>
        <v>-1.28534672970408E-2</v>
      </c>
      <c r="F186" s="401">
        <f t="shared" si="42"/>
        <v>-1.6359828542027732E-2</v>
      </c>
      <c r="G186" s="403"/>
      <c r="H186" s="403"/>
      <c r="I186" s="403"/>
      <c r="J186" s="375"/>
      <c r="L186" s="385">
        <v>1</v>
      </c>
      <c r="M186" s="401">
        <f t="shared" si="46"/>
        <v>0.75509610155404394</v>
      </c>
      <c r="N186" s="386">
        <f t="shared" si="47"/>
        <v>0.12220903435211722</v>
      </c>
      <c r="O186" s="401">
        <f t="shared" si="48"/>
        <v>2.429118225077409E-4</v>
      </c>
      <c r="P186" s="386">
        <f t="shared" si="49"/>
        <v>4.126407076035736E-2</v>
      </c>
      <c r="Q186" s="403">
        <f t="shared" si="52"/>
        <v>5.2520701767449593E-2</v>
      </c>
      <c r="R186" s="403">
        <f t="shared" si="53"/>
        <v>5.2520701767449593E-2</v>
      </c>
      <c r="S186" s="371">
        <f t="shared" si="54"/>
        <v>-3.3128682021966645E-5</v>
      </c>
      <c r="T186" s="403">
        <f t="shared" si="55"/>
        <v>0.89499172514712277</v>
      </c>
      <c r="U186" s="610">
        <f t="shared" si="56"/>
        <v>0.10500827485287723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0.12220903435211722</v>
      </c>
      <c r="C187" s="386">
        <f t="shared" si="44"/>
        <v>0.75509610155404394</v>
      </c>
      <c r="D187" s="403">
        <f t="shared" si="45"/>
        <v>0.12220903435211722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0.75429889992589183</v>
      </c>
      <c r="N187" s="386">
        <f t="shared" si="47"/>
        <v>0.11085593313962838</v>
      </c>
      <c r="O187" s="401">
        <f t="shared" si="48"/>
        <v>1.9512296931073481E-4</v>
      </c>
      <c r="P187" s="386">
        <f t="shared" si="49"/>
        <v>3.000152189924574E-2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0</v>
      </c>
      <c r="C188" s="380">
        <f t="shared" si="44"/>
        <v>3.0483528479230415E-9</v>
      </c>
      <c r="D188" s="410">
        <f t="shared" si="45"/>
        <v>2.429118225077409E-4</v>
      </c>
      <c r="E188" s="380">
        <f>C188+$B$13*B188+$B$13*D188</f>
        <v>-2.6028294237283818E-5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0.75191173276838041</v>
      </c>
      <c r="N188" s="386">
        <f t="shared" si="47"/>
        <v>0.10027497973864452</v>
      </c>
      <c r="O188" s="401">
        <f t="shared" si="48"/>
        <v>1.5623631600975019E-4</v>
      </c>
      <c r="P188" s="386">
        <f t="shared" si="49"/>
        <v>1.968055353002927E-2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2.429118225077409E-4</v>
      </c>
      <c r="C189" s="392">
        <f t="shared" si="44"/>
        <v>3.0483528479230415E-9</v>
      </c>
      <c r="D189" s="402">
        <f t="shared" si="45"/>
        <v>0</v>
      </c>
      <c r="E189" s="392">
        <f>C189+$B$13*B189+$B$13*D189</f>
        <v>-2.6028294237283818E-5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0.7479478831169295</v>
      </c>
      <c r="N189" s="386">
        <f t="shared" si="47"/>
        <v>9.0447591376983549E-2</v>
      </c>
      <c r="O189" s="401">
        <f t="shared" si="48"/>
        <v>1.2470030639144536E-4</v>
      </c>
      <c r="P189" s="386">
        <f t="shared" si="49"/>
        <v>1.0281325691183858E-2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0.7424293888520237</v>
      </c>
      <c r="N190" s="386">
        <f t="shared" si="47"/>
        <v>8.1351429257695673E-2</v>
      </c>
      <c r="O190" s="401">
        <f t="shared" si="48"/>
        <v>9.9211755851813521E-5</v>
      </c>
      <c r="P190" s="386">
        <f t="shared" si="49"/>
        <v>1.7792775779282082E-3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0.24032697395817448</v>
      </c>
      <c r="C191" s="444">
        <f t="shared" si="44"/>
        <v>0.70628687336519214</v>
      </c>
      <c r="D191" s="443">
        <f t="shared" si="45"/>
        <v>5.2111774431579494E-2</v>
      </c>
      <c r="E191" s="444">
        <f>C191+$B$13*B191+$B$13*D191</f>
        <v>0.67494803951440074</v>
      </c>
      <c r="F191" s="443">
        <f t="shared" ref="F191:F197" si="58">$B$14*E191</f>
        <v>0.8590704707184742</v>
      </c>
      <c r="G191" s="443">
        <f>F192</f>
        <v>-3.0013479807857839E-2</v>
      </c>
      <c r="H191" s="443">
        <f>1-G191</f>
        <v>1.0300134798078577</v>
      </c>
      <c r="I191" s="443">
        <f>F193</f>
        <v>0.20938272410084802</v>
      </c>
      <c r="J191" s="445">
        <f>1-I191</f>
        <v>0.79061727589915198</v>
      </c>
      <c r="K191" s="442"/>
      <c r="L191" s="385">
        <v>1.125</v>
      </c>
      <c r="M191" s="401">
        <f t="shared" si="46"/>
        <v>0.73538689185187933</v>
      </c>
      <c r="N191" s="386">
        <f t="shared" si="47"/>
        <v>7.2960920895736081E-2</v>
      </c>
      <c r="O191" s="401">
        <f t="shared" si="48"/>
        <v>7.8680487397453369E-5</v>
      </c>
      <c r="P191" s="386">
        <f t="shared" si="49"/>
        <v>-5.8543301659981957E-3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0.70628687336519214</v>
      </c>
      <c r="C192" s="444">
        <f t="shared" si="44"/>
        <v>5.2111774431579494E-2</v>
      </c>
      <c r="D192" s="443">
        <f t="shared" si="45"/>
        <v>3.9078587286356381E-5</v>
      </c>
      <c r="E192" s="444">
        <f>C192+$B$13*B192+$B$13*D192</f>
        <v>-2.3580765543455975E-2</v>
      </c>
      <c r="F192" s="443">
        <f t="shared" si="58"/>
        <v>-3.0013479807857839E-2</v>
      </c>
      <c r="L192" s="385">
        <v>1.1500000000000004</v>
      </c>
      <c r="M192" s="401">
        <f t="shared" si="46"/>
        <v>0.72685942670233317</v>
      </c>
      <c r="N192" s="386">
        <f t="shared" si="47"/>
        <v>6.524778107711432E-2</v>
      </c>
      <c r="O192" s="401">
        <f t="shared" si="48"/>
        <v>6.2198154574366615E-5</v>
      </c>
      <c r="P192" s="386">
        <f t="shared" si="49"/>
        <v>-1.2651868505492436E-2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1.2352561226026681E-3</v>
      </c>
      <c r="C193" s="444">
        <f t="shared" si="44"/>
        <v>0.24032697395817448</v>
      </c>
      <c r="D193" s="443">
        <f t="shared" si="45"/>
        <v>0.70628687336519214</v>
      </c>
      <c r="E193" s="444">
        <f>C193+$B$13*B193+$B$13*D193</f>
        <v>0.16450624710899275</v>
      </c>
      <c r="F193" s="443">
        <f t="shared" si="58"/>
        <v>0.20938272410084802</v>
      </c>
      <c r="L193" s="385">
        <v>1.1749999999999998</v>
      </c>
      <c r="M193" s="401">
        <f t="shared" si="46"/>
        <v>0.71689414898561665</v>
      </c>
      <c r="N193" s="386">
        <f t="shared" si="47"/>
        <v>5.8181523629765641E-2</v>
      </c>
      <c r="O193" s="401">
        <f t="shared" si="48"/>
        <v>4.9010916592928666E-5</v>
      </c>
      <c r="P193" s="386">
        <f t="shared" si="49"/>
        <v>-1.8648796197385978E-2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0.70554600334691542</v>
      </c>
      <c r="N194" s="386">
        <f t="shared" si="47"/>
        <v>5.1729956937416222E-2</v>
      </c>
      <c r="O194" s="401">
        <f t="shared" si="48"/>
        <v>3.8495625884205076E-5</v>
      </c>
      <c r="P194" s="386">
        <f t="shared" si="49"/>
        <v>-2.3883126153515226E-2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0.16964533850885538</v>
      </c>
      <c r="C195" s="444">
        <f t="shared" si="44"/>
        <v>0.74482157338152755</v>
      </c>
      <c r="D195" s="443">
        <f t="shared" si="45"/>
        <v>8.4903717254719624E-2</v>
      </c>
      <c r="E195" s="444">
        <f>C195+$B$13*B195+$B$13*D195</f>
        <v>0.71754314119914575</v>
      </c>
      <c r="F195" s="443">
        <f t="shared" si="58"/>
        <v>0.91328530195339686</v>
      </c>
      <c r="G195" s="443">
        <f>F196</f>
        <v>6.4584001357042451E-3</v>
      </c>
      <c r="H195" s="443">
        <f>1-G195</f>
        <v>0.9935415998642958</v>
      </c>
      <c r="I195" s="443">
        <f>F197</f>
        <v>0.11426093447323818</v>
      </c>
      <c r="J195" s="445">
        <f>1-I195</f>
        <v>0.88573906552676185</v>
      </c>
      <c r="L195" s="385">
        <v>1.2250000000000005</v>
      </c>
      <c r="M195" s="401">
        <f t="shared" si="46"/>
        <v>0.6928773318292657</v>
      </c>
      <c r="N195" s="386">
        <f t="shared" si="47"/>
        <v>4.5859656970646756E-2</v>
      </c>
      <c r="O195" s="401">
        <f t="shared" si="48"/>
        <v>3.0139191483868899E-5</v>
      </c>
      <c r="P195" s="386">
        <f t="shared" si="49"/>
        <v>-2.8394908225858308E-2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0.74482157338152755</v>
      </c>
      <c r="C196" s="444">
        <f t="shared" si="44"/>
        <v>8.4903717254719624E-2</v>
      </c>
      <c r="D196" s="443">
        <f t="shared" si="45"/>
        <v>1.0875564181045405E-4</v>
      </c>
      <c r="E196" s="444">
        <f>C196+$B$13*B196+$B$13*D196</f>
        <v>5.0741873438478772E-3</v>
      </c>
      <c r="F196" s="443">
        <f t="shared" si="58"/>
        <v>6.4584001357042451E-3</v>
      </c>
      <c r="L196" s="385">
        <v>1.25</v>
      </c>
      <c r="M196" s="401">
        <f t="shared" si="46"/>
        <v>0.67895742338417064</v>
      </c>
      <c r="N196" s="386">
        <f t="shared" si="47"/>
        <v>4.0536412524183052E-2</v>
      </c>
      <c r="O196" s="401">
        <f t="shared" si="48"/>
        <v>2.3520791287257037E-5</v>
      </c>
      <c r="P196" s="386">
        <f t="shared" si="49"/>
        <v>-3.2225733786909794E-2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5.2060393287572948E-4</v>
      </c>
      <c r="C197" s="444">
        <f t="shared" si="44"/>
        <v>0.16964533850885538</v>
      </c>
      <c r="D197" s="443">
        <f t="shared" si="45"/>
        <v>0.74482157338152755</v>
      </c>
      <c r="E197" s="444">
        <f>C197+$B$13*B197+$B$13*D197</f>
        <v>8.9771673389375015E-2</v>
      </c>
      <c r="F197" s="443">
        <f t="shared" si="58"/>
        <v>0.11426093447323818</v>
      </c>
      <c r="L197" s="385">
        <v>1.2750000000000004</v>
      </c>
      <c r="M197" s="401">
        <f t="shared" si="46"/>
        <v>0.66386200601068501</v>
      </c>
      <c r="N197" s="386">
        <f t="shared" si="47"/>
        <v>3.5725638307334773E-2</v>
      </c>
      <c r="O197" s="401">
        <f t="shared" si="48"/>
        <v>1.8296620838798017E-5</v>
      </c>
      <c r="P197" s="386">
        <f t="shared" si="49"/>
        <v>-3.5418266580583224E-2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0.64767268364491148</v>
      </c>
      <c r="N198" s="386">
        <f t="shared" si="47"/>
        <v>3.1392752507604427E-2</v>
      </c>
      <c r="O198" s="401">
        <f t="shared" si="48"/>
        <v>1.4186884545908107E-5</v>
      </c>
      <c r="P198" s="386">
        <f t="shared" si="49"/>
        <v>-3.8015803419496744E-2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0.63047632070233028</v>
      </c>
      <c r="N199" s="386">
        <f t="shared" si="47"/>
        <v>2.7503516409824236E-2</v>
      </c>
      <c r="O199" s="401">
        <f t="shared" si="48"/>
        <v>1.0964755858988706E-5</v>
      </c>
      <c r="P199" s="386">
        <f t="shared" si="49"/>
        <v>-4.0061867428013861E-2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0.61236437804716148</v>
      </c>
      <c r="N200" s="386">
        <f t="shared" si="47"/>
        <v>2.4024334581349671E-2</v>
      </c>
      <c r="O200" s="401">
        <f t="shared" si="48"/>
        <v>8.4470550470450156E-6</v>
      </c>
      <c r="P200" s="386">
        <f t="shared" si="49"/>
        <v>-4.1599835698029906E-2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0.59343220509925665</v>
      </c>
      <c r="N201" s="386">
        <f t="shared" si="47"/>
        <v>2.0922515007479159E-2</v>
      </c>
      <c r="O201" s="401">
        <f t="shared" si="48"/>
        <v>6.4864158773603187E-6</v>
      </c>
      <c r="P201" s="386">
        <f t="shared" si="49"/>
        <v>-4.2672602453622081E-2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0.57377829375775025</v>
      </c>
      <c r="N202" s="386">
        <f t="shared" si="47"/>
        <v>1.8166489363522942E-2</v>
      </c>
      <c r="O202" s="401">
        <f t="shared" si="48"/>
        <v>4.9647351188508715E-6</v>
      </c>
      <c r="P202" s="386">
        <f t="shared" si="49"/>
        <v>-4.3322278124663091E-2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0.55350350078554311</v>
      </c>
      <c r="N203" s="386">
        <f t="shared" si="47"/>
        <v>1.5725994327597581E-2</v>
      </c>
      <c r="O203" s="401">
        <f t="shared" si="48"/>
        <v>3.7877208014513997E-6</v>
      </c>
      <c r="P203" s="386">
        <f t="shared" si="49"/>
        <v>-4.3589924117600314E-2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0.53271024622096719</v>
      </c>
      <c r="N204" s="386">
        <f t="shared" si="47"/>
        <v>1.3572215461801984E-2</v>
      </c>
      <c r="O204" s="401">
        <f t="shared" si="48"/>
        <v>2.8803761842888242E-6</v>
      </c>
      <c r="P204" s="386">
        <f t="shared" si="49"/>
        <v>-4.3515322549110447E-2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0.51150169622346697</v>
      </c>
      <c r="N205" s="386">
        <f t="shared" si="47"/>
        <v>1.1677895713142816E-2</v>
      </c>
      <c r="O205" s="401">
        <f t="shared" si="48"/>
        <v>2.1832761316620264E-6</v>
      </c>
      <c r="P205" s="386">
        <f t="shared" si="49"/>
        <v>-4.3136779776812809E-2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0.4899809394805526</v>
      </c>
      <c r="N206" s="386">
        <f t="shared" si="47"/>
        <v>1.0017411007052557E-2</v>
      </c>
      <c r="O206" s="401">
        <f t="shared" si="48"/>
        <v>1.6495108859926333E-6</v>
      </c>
      <c r="P206" s="386">
        <f t="shared" si="49"/>
        <v>-4.2490962218912555E-2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0.46825016686861654</v>
      </c>
      <c r="N207" s="386">
        <f t="shared" si="47"/>
        <v>8.5668157264180977E-3</v>
      </c>
      <c r="O207" s="401">
        <f t="shared" si="48"/>
        <v>1.2421889490354943E-6</v>
      </c>
      <c r="P207" s="386">
        <f t="shared" si="49"/>
        <v>-4.1612762696945679E-2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0.44640986443976755</v>
      </c>
      <c r="N208" s="386">
        <f t="shared" si="47"/>
        <v>7.3038610912881108E-3</v>
      </c>
      <c r="O208" s="401">
        <f t="shared" si="48"/>
        <v>9.3240590737231344E-7</v>
      </c>
      <c r="P208" s="386">
        <f t="shared" si="49"/>
        <v>-4.0535195355843642E-2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0.42455802997609687</v>
      </c>
      <c r="N209" s="386">
        <f t="shared" si="47"/>
        <v>6.2079895848184408E-3</v>
      </c>
      <c r="O209" s="401">
        <f t="shared" si="48"/>
        <v>6.9759957110893112E-7</v>
      </c>
      <c r="P209" s="386">
        <f t="shared" si="49"/>
        <v>-3.9289317104733219E-2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0.40278942329448014</v>
      </c>
      <c r="N210" s="386">
        <f t="shared" si="47"/>
        <v>5.2603086173688696E-3</v>
      </c>
      <c r="O210" s="401">
        <f t="shared" si="48"/>
        <v>5.2022379087857118E-7</v>
      </c>
      <c r="P210" s="386">
        <f t="shared" si="49"/>
        <v>-3.7904173470569832E-2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0.38119486018965637</v>
      </c>
      <c r="N211" s="386">
        <f t="shared" si="47"/>
        <v>4.4435465922392781E-3</v>
      </c>
      <c r="O211" s="401">
        <f t="shared" si="48"/>
        <v>3.8668385587969922E-7</v>
      </c>
      <c r="P211" s="386">
        <f t="shared" si="49"/>
        <v>-3.6406766754605031E-2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0.35986055937024297</v>
      </c>
      <c r="N212" s="386">
        <f t="shared" si="47"/>
        <v>3.7419944435129193E-3</v>
      </c>
      <c r="O212" s="401">
        <f t="shared" si="48"/>
        <v>2.8648555944199572E-7</v>
      </c>
      <c r="P212" s="386">
        <f t="shared" si="49"/>
        <v>-3.4822044418566192E-2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0.3388675509792175</v>
      </c>
      <c r="N213" s="386">
        <f t="shared" si="47"/>
        <v>3.1414355695657536E-3</v>
      </c>
      <c r="O213" s="401">
        <f t="shared" si="48"/>
        <v>2.1155795426608393E-7</v>
      </c>
      <c r="P213" s="386">
        <f t="shared" si="49"/>
        <v>-3.3172905693406009E-2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0.31829115431332283</v>
      </c>
      <c r="N214" s="386">
        <f t="shared" si="47"/>
        <v>2.6290668958006136E-3</v>
      </c>
      <c r="O214" s="401">
        <f t="shared" si="48"/>
        <v>1.5571663075641951E-7</v>
      </c>
      <c r="P214" s="386">
        <f t="shared" si="49"/>
        <v>-3.1480224489502467E-2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0.29820053118871404</v>
      </c>
      <c r="N215" s="386">
        <f t="shared" si="47"/>
        <v>2.1934135776437991E-3</v>
      </c>
      <c r="O215" s="401">
        <f t="shared" si="48"/>
        <v>1.1424015072813987E-7</v>
      </c>
      <c r="P215" s="386">
        <f t="shared" si="49"/>
        <v>-2.9762886785257691E-2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0.27865832007334557</v>
      </c>
      <c r="N216" s="386">
        <f t="shared" si="47"/>
        <v>1.8242396097987723E-3</v>
      </c>
      <c r="O216" s="401">
        <f t="shared" si="48"/>
        <v>8.3537178507953058E-8</v>
      </c>
      <c r="P216" s="386">
        <f t="shared" si="49"/>
        <v>-2.8037840774426233E-2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0.2597203546562975</v>
      </c>
      <c r="N217" s="386">
        <f t="shared" si="47"/>
        <v>1.5124563494429144E-3</v>
      </c>
      <c r="O217" s="401">
        <f t="shared" si="48"/>
        <v>6.088597487297065E-8</v>
      </c>
      <c r="P217" s="386">
        <f t="shared" si="49"/>
        <v>-2.6320158155834279E-2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0.24143546899051671</v>
      </c>
      <c r="N218" s="386">
        <f t="shared" si="47"/>
        <v>1.2500306977454856E-3</v>
      </c>
      <c r="O218" s="401">
        <f t="shared" si="48"/>
        <v>4.4231364126900985E-8</v>
      </c>
      <c r="P218" s="386">
        <f t="shared" si="49"/>
        <v>-2.462310504846868E-2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0.22384538977099072</v>
      </c>
      <c r="N219" s="386">
        <f t="shared" ref="N219:N266" si="60">0.5*SIGN(2*L219+$B$6)*ERF((2.563*(ABS(2*L219+$B$6)))/(2*SQRT(2)*$B$7))-0.5*SIGN(2*L219-$B$6)*ERF((2.563*(ABS(2*L219-$B$6)))/(2*SQRT(2)*$B$7))</f>
        <v>1.0298944229956142E-3</v>
      </c>
      <c r="O219" s="401">
        <f t="shared" ref="O219:O266" si="61">0.5*SIGN(2*(L219+$B$6)+$B$6)*ERF((2.563*(ABS(2*(L219+$B$6)+$B$6)))/(2*SQRT(2)*$B$7))-0.5*SIGN(2*(L219+$B$6)-$B$6)*ERF((2.563*(ABS(2*(L219+$B$6)-$B$6)))/(2*SQRT(2)*$B$7))</f>
        <v>3.2027143936907976E-8</v>
      </c>
      <c r="P219" s="386">
        <f t="shared" ref="P219:P266" si="62">N219+$B$13*M219+$B$13*O219</f>
        <v>-2.2958221107585847E-2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0.20698471473882096</v>
      </c>
      <c r="N220" s="386">
        <f t="shared" si="60"/>
        <v>8.4585585582702683E-4</v>
      </c>
      <c r="O220" s="401">
        <f t="shared" si="61"/>
        <v>2.3114266889390223E-8</v>
      </c>
      <c r="P220" s="386">
        <f t="shared" si="62"/>
        <v>-2.1335405502131938E-2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0.19088097467581466</v>
      </c>
      <c r="N221" s="386">
        <f t="shared" si="60"/>
        <v>6.9251494742822439E-4</v>
      </c>
      <c r="O221" s="401">
        <f t="shared" si="61"/>
        <v>1.66270541779312E-8</v>
      </c>
      <c r="P221" s="386">
        <f t="shared" si="62"/>
        <v>-1.9763008490055318E-2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0.17555477501466737</v>
      </c>
      <c r="N222" s="386">
        <f t="shared" si="60"/>
        <v>5.6518245901698849E-4</v>
      </c>
      <c r="O222" s="401">
        <f t="shared" si="61"/>
        <v>1.1921284182037084E-8</v>
      </c>
      <c r="P222" s="386">
        <f t="shared" si="62"/>
        <v>-1.824792739660442E-2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0.16102001177356345</v>
      </c>
      <c r="N223" s="386">
        <f t="shared" si="60"/>
        <v>4.5980384796850959E-4</v>
      </c>
      <c r="O223" s="401">
        <f t="shared" si="61"/>
        <v>8.5192740639783437E-9</v>
      </c>
      <c r="P223" s="386">
        <f t="shared" si="62"/>
        <v>-1.6795705862676577E-2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0.14728415536300304</v>
      </c>
      <c r="N224" s="386">
        <f t="shared" si="60"/>
        <v>3.7288823454373343E-4</v>
      </c>
      <c r="O224" s="401">
        <f t="shared" si="61"/>
        <v>6.0681074054436124E-9</v>
      </c>
      <c r="P224" s="386">
        <f t="shared" si="62"/>
        <v>-1.5410635287417927E-2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0.13434859483320444</v>
      </c>
      <c r="N225" s="386">
        <f t="shared" si="60"/>
        <v>3.0144267404241809E-4</v>
      </c>
      <c r="O225" s="401">
        <f t="shared" si="61"/>
        <v>4.3079867451112364E-9</v>
      </c>
      <c r="P225" s="386">
        <f t="shared" si="62"/>
        <v>-1.4095857443522583E-2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0.12220903435211722</v>
      </c>
      <c r="N226" s="386">
        <f t="shared" si="60"/>
        <v>2.429118225077409E-4</v>
      </c>
      <c r="O226" s="401">
        <f t="shared" si="61"/>
        <v>3.0483528479230415E-9</v>
      </c>
      <c r="P226" s="386">
        <f t="shared" si="62"/>
        <v>-1.28534672970408E-2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0.11085593313962838</v>
      </c>
      <c r="N227" s="386">
        <f t="shared" si="60"/>
        <v>1.9512296931073481E-4</v>
      </c>
      <c r="O227" s="401">
        <f t="shared" si="61"/>
        <v>2.1499345081998911E-9</v>
      </c>
      <c r="P227" s="386">
        <f t="shared" si="62"/>
        <v>-1.1684615117871607E-2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0.10027497973864413</v>
      </c>
      <c r="N228" s="386">
        <f t="shared" si="60"/>
        <v>1.5623631600975019E-4</v>
      </c>
      <c r="O228" s="401">
        <f t="shared" si="61"/>
        <v>1.5113105766850765E-9</v>
      </c>
      <c r="P228" s="386">
        <f t="shared" si="62"/>
        <v>-1.0589607024132433E-2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9.0447591376983549E-2</v>
      </c>
      <c r="N229" s="386">
        <f t="shared" si="60"/>
        <v>1.2470030639144536E-4</v>
      </c>
      <c r="O229" s="401">
        <f t="shared" si="61"/>
        <v>1.0588880883233287E-9</v>
      </c>
      <c r="P229" s="386">
        <f t="shared" si="62"/>
        <v>-9.5680031645388464E-3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8.1351429257695673E-2</v>
      </c>
      <c r="N230" s="386">
        <f t="shared" si="60"/>
        <v>9.9211755851813521E-5</v>
      </c>
      <c r="O230" s="401">
        <f t="shared" si="61"/>
        <v>7.3945827239185746E-10</v>
      </c>
      <c r="P230" s="386">
        <f t="shared" si="62"/>
        <v>-8.618712808670154E-3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7.2960920895736081E-2</v>
      </c>
      <c r="N231" s="386">
        <f t="shared" si="60"/>
        <v>7.8680487397453369E-5</v>
      </c>
      <c r="O231" s="401">
        <f t="shared" si="61"/>
        <v>5.146879034079177E-10</v>
      </c>
      <c r="P231" s="386">
        <f t="shared" si="62"/>
        <v>-7.7400856859364967E-3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6.524778107711432E-2</v>
      </c>
      <c r="N232" s="386">
        <f t="shared" si="60"/>
        <v>6.2198154574366615E-5</v>
      </c>
      <c r="O232" s="401">
        <f t="shared" si="61"/>
        <v>3.5705932655005768E-10</v>
      </c>
      <c r="P232" s="386">
        <f t="shared" si="62"/>
        <v>-6.9299989901524433E-3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5.8181523629765419E-2</v>
      </c>
      <c r="N233" s="386">
        <f t="shared" si="60"/>
        <v>4.9010916592928666E-5</v>
      </c>
      <c r="O233" s="401">
        <f t="shared" si="61"/>
        <v>2.4688928679239552E-10</v>
      </c>
      <c r="P233" s="386">
        <f t="shared" si="62"/>
        <v>-6.1859395473799162E-3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5.1729956937416222E-2</v>
      </c>
      <c r="N234" s="386">
        <f t="shared" si="60"/>
        <v>3.8495625884205076E-5</v>
      </c>
      <c r="O234" s="401">
        <f t="shared" si="61"/>
        <v>1.701488949734653E-10</v>
      </c>
      <c r="P234" s="386">
        <f t="shared" si="62"/>
        <v>-5.5050807292639095E-3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4.5859656970646756E-2</v>
      </c>
      <c r="N235" s="386">
        <f t="shared" si="60"/>
        <v>3.0139191483868899E-5</v>
      </c>
      <c r="O235" s="401">
        <f t="shared" si="61"/>
        <v>1.168747321145247E-10</v>
      </c>
      <c r="P235" s="386">
        <f t="shared" si="62"/>
        <v>-4.8843537812622087E-3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4.0536412524183052E-2</v>
      </c>
      <c r="N236" s="386">
        <f t="shared" si="60"/>
        <v>2.3520791287257037E-5</v>
      </c>
      <c r="O236" s="401">
        <f t="shared" si="61"/>
        <v>8.0015827297330588E-11</v>
      </c>
      <c r="P236" s="386">
        <f t="shared" si="62"/>
        <v>-4.3205133235661225E-3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3.5725638307334773E-2</v>
      </c>
      <c r="N237" s="386">
        <f t="shared" si="60"/>
        <v>1.8296620838798017E-5</v>
      </c>
      <c r="O237" s="401">
        <f t="shared" si="61"/>
        <v>5.4600268750704117E-11</v>
      </c>
      <c r="P237" s="386">
        <f t="shared" si="62"/>
        <v>-3.8101968705434425E-3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3.1392752507604316E-2</v>
      </c>
      <c r="N238" s="386">
        <f t="shared" si="60"/>
        <v>1.4186884545908107E-5</v>
      </c>
      <c r="O238" s="401">
        <f t="shared" si="61"/>
        <v>3.7134406660754848E-11</v>
      </c>
      <c r="P238" s="386">
        <f t="shared" si="62"/>
        <v>-3.3499783005935765E-3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2.7503516409824236E-2</v>
      </c>
      <c r="N239" s="386">
        <f t="shared" si="60"/>
        <v>1.0964755858988706E-5</v>
      </c>
      <c r="O239" s="401">
        <f t="shared" si="61"/>
        <v>2.5172142148477405E-11</v>
      </c>
      <c r="P239" s="386">
        <f t="shared" si="62"/>
        <v>-2.9364152907828097E-3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2.4024334581349671E-2</v>
      </c>
      <c r="N240" s="386">
        <f t="shared" si="60"/>
        <v>8.4470550470450156E-6</v>
      </c>
      <c r="O240" s="401">
        <f t="shared" si="61"/>
        <v>1.700695140272046E-11</v>
      </c>
      <c r="P240" s="386">
        <f t="shared" si="62"/>
        <v>-2.5660908080075498E-3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2.0922515007479159E-2</v>
      </c>
      <c r="N241" s="386">
        <f t="shared" si="60"/>
        <v>6.4864158773603187E-6</v>
      </c>
      <c r="O241" s="401">
        <f t="shared" si="61"/>
        <v>1.1452339077067109E-11</v>
      </c>
      <c r="P241" s="386">
        <f t="shared" si="62"/>
        <v>-2.235648819379155E-3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1.8166489363522942E-2</v>
      </c>
      <c r="N242" s="386">
        <f t="shared" si="60"/>
        <v>4.9647351188508715E-6</v>
      </c>
      <c r="O242" s="401">
        <f t="shared" si="61"/>
        <v>7.6864070663873463E-12</v>
      </c>
      <c r="P242" s="386">
        <f t="shared" si="62"/>
        <v>-1.9418244478854783E-3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1.5725994327597526E-2</v>
      </c>
      <c r="N243" s="386">
        <f t="shared" si="60"/>
        <v>3.7877208014513997E-6</v>
      </c>
      <c r="O243" s="401">
        <f t="shared" si="61"/>
        <v>5.1417758939464875E-12</v>
      </c>
      <c r="P243" s="386">
        <f t="shared" si="62"/>
        <v>-1.6814688542792513E-3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1.3572215461801984E-2</v>
      </c>
      <c r="N244" s="386">
        <f t="shared" si="60"/>
        <v>2.8803761842888242E-6</v>
      </c>
      <c r="O244" s="401">
        <f t="shared" si="61"/>
        <v>3.4281466554375584E-12</v>
      </c>
      <c r="P244" s="386">
        <f t="shared" si="62"/>
        <v>-1.4515691719484745E-3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1.1677895713142816E-2</v>
      </c>
      <c r="N245" s="386">
        <f t="shared" si="60"/>
        <v>2.1832761316620264E-6</v>
      </c>
      <c r="O245" s="401">
        <f t="shared" si="61"/>
        <v>2.2780666242283587E-12</v>
      </c>
      <c r="P245" s="386">
        <f t="shared" si="62"/>
        <v>-1.2492638579009571E-3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1.0017411007052557E-2</v>
      </c>
      <c r="N246" s="386">
        <f t="shared" si="60"/>
        <v>1.6495108859926333E-6</v>
      </c>
      <c r="O246" s="401">
        <f t="shared" si="61"/>
        <v>1.508848601616819E-12</v>
      </c>
      <c r="P246" s="386">
        <f t="shared" si="62"/>
        <v>-1.0718538498724537E-3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8.5668157264180977E-3</v>
      </c>
      <c r="N247" s="386">
        <f t="shared" si="60"/>
        <v>1.2421889490354943E-6</v>
      </c>
      <c r="O247" s="401">
        <f t="shared" si="61"/>
        <v>9.9603658654245919E-13</v>
      </c>
      <c r="P247" s="386">
        <f t="shared" si="62"/>
        <v>-9.1680993714597766E-4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7.3038610912880553E-3</v>
      </c>
      <c r="N248" s="386">
        <f t="shared" si="60"/>
        <v>9.3240590737231344E-7</v>
      </c>
      <c r="O248" s="401">
        <f t="shared" si="61"/>
        <v>6.5530914028499865E-13</v>
      </c>
      <c r="P248" s="386">
        <f t="shared" si="62"/>
        <v>-7.8177676136279039E-4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6.2079895848184408E-3</v>
      </c>
      <c r="N249" s="386">
        <f t="shared" si="60"/>
        <v>6.9759957110893112E-7</v>
      </c>
      <c r="O249" s="401">
        <f t="shared" si="61"/>
        <v>4.2971182168116684E-13</v>
      </c>
      <c r="P249" s="386">
        <f t="shared" si="62"/>
        <v>-6.6457386404575444E-4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5.2603086173688696E-3</v>
      </c>
      <c r="N250" s="386">
        <f t="shared" si="60"/>
        <v>5.2022379087857118E-7</v>
      </c>
      <c r="O250" s="401">
        <f t="shared" si="61"/>
        <v>2.808864252301646E-13</v>
      </c>
      <c r="P250" s="386">
        <f t="shared" si="62"/>
        <v>-5.6319419052709664E-4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4.4435465922392781E-3</v>
      </c>
      <c r="N251" s="386">
        <f t="shared" si="60"/>
        <v>3.8668385587969922E-7</v>
      </c>
      <c r="O251" s="401">
        <f t="shared" si="61"/>
        <v>1.829647544582258E-13</v>
      </c>
      <c r="P251" s="386">
        <f t="shared" si="62"/>
        <v>-4.7580044638916957E-4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3.7419944435129193E-3</v>
      </c>
      <c r="N252" s="386">
        <f t="shared" si="60"/>
        <v>2.8648555944199572E-7</v>
      </c>
      <c r="O252" s="401">
        <f t="shared" si="61"/>
        <v>1.1879386363489175E-13</v>
      </c>
      <c r="P252" s="386">
        <f t="shared" si="62"/>
        <v>-4.0071968337431748E-4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3.1414355695656981E-3</v>
      </c>
      <c r="N253" s="386">
        <f t="shared" si="60"/>
        <v>2.1155795426608393E-7</v>
      </c>
      <c r="O253" s="401">
        <f t="shared" si="61"/>
        <v>7.688294445529209E-14</v>
      </c>
      <c r="P253" s="386">
        <f t="shared" si="62"/>
        <v>-3.3643646804119875E-4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2.6290668958006136E-3</v>
      </c>
      <c r="N254" s="386">
        <f t="shared" si="60"/>
        <v>1.5571663075641951E-7</v>
      </c>
      <c r="O254" s="401">
        <f t="shared" si="61"/>
        <v>4.957145804951324E-14</v>
      </c>
      <c r="P254" s="386">
        <f t="shared" si="62"/>
        <v>-2.8158495927261363E-4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2.1934135776437991E-3</v>
      </c>
      <c r="N255" s="386">
        <f t="shared" si="60"/>
        <v>1.1424015072813987E-7</v>
      </c>
      <c r="O255" s="401">
        <f t="shared" si="61"/>
        <v>3.1863400806741993E-14</v>
      </c>
      <c r="P255" s="386">
        <f t="shared" si="62"/>
        <v>-2.3494019109459414E-4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1.8242396097987723E-3</v>
      </c>
      <c r="N256" s="386">
        <f t="shared" si="60"/>
        <v>8.3537178507953058E-8</v>
      </c>
      <c r="O256" s="401">
        <f t="shared" si="61"/>
        <v>2.042810365310288E-14</v>
      </c>
      <c r="P256" s="386">
        <f t="shared" si="62"/>
        <v>-1.9540882609738231E-4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1.5124563494429144E-3</v>
      </c>
      <c r="N257" s="386">
        <f t="shared" si="60"/>
        <v>6.088597487297065E-8</v>
      </c>
      <c r="O257" s="401">
        <f t="shared" si="61"/>
        <v>1.3045120539345589E-14</v>
      </c>
      <c r="P257" s="386">
        <f t="shared" si="62"/>
        <v>-1.6201961294383835E-4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1.2500306977454856E-3</v>
      </c>
      <c r="N258" s="386">
        <f t="shared" si="60"/>
        <v>4.4231364126900985E-8</v>
      </c>
      <c r="O258" s="401">
        <f t="shared" si="61"/>
        <v>8.2711615334574162E-15</v>
      </c>
      <c r="P258" s="386">
        <f t="shared" si="62"/>
        <v>-1.3391374978918854E-4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1.0298944229956142E-3</v>
      </c>
      <c r="N259" s="386">
        <f t="shared" si="60"/>
        <v>3.2027143936907976E-8</v>
      </c>
      <c r="O259" s="401">
        <f t="shared" si="61"/>
        <v>5.2735593669694936E-15</v>
      </c>
      <c r="P259" s="386">
        <f t="shared" si="62"/>
        <v>-1.1033532459723998E-4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8.4585585582702683E-4</v>
      </c>
      <c r="N260" s="386">
        <f t="shared" si="60"/>
        <v>2.3114266889390223E-8</v>
      </c>
      <c r="O260" s="401">
        <f t="shared" si="61"/>
        <v>3.3306690738754696E-15</v>
      </c>
      <c r="P260" s="386">
        <f t="shared" si="62"/>
        <v>-9.0621973887629922E-5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6.9251494742822439E-4</v>
      </c>
      <c r="N261" s="386">
        <f t="shared" si="60"/>
        <v>1.66270541779312E-8</v>
      </c>
      <c r="O261" s="401">
        <f t="shared" si="61"/>
        <v>2.1094237467877974E-15</v>
      </c>
      <c r="P261" s="386">
        <f t="shared" si="62"/>
        <v>-7.4195873841169065E-5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5.6518245901698849E-4</v>
      </c>
      <c r="N262" s="386">
        <f t="shared" si="60"/>
        <v>1.1921284182037084E-8</v>
      </c>
      <c r="O262" s="401">
        <f t="shared" si="61"/>
        <v>1.3322676295501878E-15</v>
      </c>
      <c r="P262" s="386">
        <f t="shared" si="62"/>
        <v>-6.0555152252019178E-5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4.5980384796850959E-4</v>
      </c>
      <c r="N263" s="386">
        <f t="shared" si="60"/>
        <v>8.5192740639783437E-9</v>
      </c>
      <c r="O263" s="401">
        <f t="shared" si="61"/>
        <v>0</v>
      </c>
      <c r="P263" s="386">
        <f t="shared" si="62"/>
        <v>-4.926578679783459E-5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3.7288823454373343E-4</v>
      </c>
      <c r="N264" s="386">
        <f t="shared" si="60"/>
        <v>6.0681074054436124E-9</v>
      </c>
      <c r="O264" s="401">
        <f t="shared" si="61"/>
        <v>0</v>
      </c>
      <c r="P264" s="386">
        <f t="shared" si="62"/>
        <v>-3.9954034620521663E-5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3.0144267404241809E-4</v>
      </c>
      <c r="N265" s="386">
        <f t="shared" si="60"/>
        <v>4.3079867451112364E-9</v>
      </c>
      <c r="O265" s="401">
        <f t="shared" si="61"/>
        <v>0</v>
      </c>
      <c r="P265" s="386">
        <f t="shared" si="62"/>
        <v>-3.2299420330280453E-5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2.429118225077409E-4</v>
      </c>
      <c r="N266" s="392">
        <f t="shared" si="60"/>
        <v>3.0483528479230415E-9</v>
      </c>
      <c r="O266" s="402">
        <f t="shared" si="61"/>
        <v>0</v>
      </c>
      <c r="P266" s="392">
        <f t="shared" si="62"/>
        <v>-2.6028294237283818E-5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D483"/>
  <sheetViews>
    <sheetView zoomScaleNormal="100" workbookViewId="0">
      <selection activeCell="I7" sqref="I7"/>
    </sheetView>
  </sheetViews>
  <sheetFormatPr defaultColWidth="9.140625" defaultRowHeight="12.75"/>
  <cols>
    <col min="2" max="2" width="12.42578125" bestFit="1" customWidth="1"/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3.42578125" customWidth="1"/>
    <col min="11" max="11" width="13.42578125" customWidth="1"/>
    <col min="12" max="12" width="9.140625" style="365"/>
    <col min="13" max="13" width="20.140625" customWidth="1"/>
    <col min="14" max="14" width="19.7109375" customWidth="1"/>
    <col min="15" max="15" width="19.28515625" customWidth="1"/>
    <col min="16" max="16" width="20" customWidth="1"/>
    <col min="17" max="17" width="23.85546875" customWidth="1"/>
    <col min="18" max="18" width="20.140625" customWidth="1"/>
    <col min="19" max="19" width="28.5703125" customWidth="1"/>
    <col min="20" max="20" width="21" customWidth="1"/>
    <col min="21" max="21" width="21.8554687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80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0.12048697380070467</v>
      </c>
      <c r="L5" s="380">
        <f>C106</f>
        <v>0.75858526055813669</v>
      </c>
      <c r="M5" s="377">
        <f>K5</f>
        <v>0.12048697380070467</v>
      </c>
      <c r="N5" s="377">
        <f>0</f>
        <v>0</v>
      </c>
      <c r="O5" s="378">
        <f>0</f>
        <v>0</v>
      </c>
      <c r="P5" s="371"/>
      <c r="Q5" s="376">
        <f>K5</f>
        <v>0.12048697380070467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6">
        <f t="shared" ref="L6:N7" si="0">K5</f>
        <v>0.12048697380070467</v>
      </c>
      <c r="M6" s="383">
        <f t="shared" si="0"/>
        <v>0.75858526055813669</v>
      </c>
      <c r="N6" s="383">
        <f t="shared" si="0"/>
        <v>0.12048697380070467</v>
      </c>
      <c r="O6" s="384">
        <f>0</f>
        <v>0</v>
      </c>
      <c r="P6" s="371"/>
      <c r="Q6" s="382">
        <f>L5</f>
        <v>0.75858526055813669</v>
      </c>
      <c r="R6" s="383">
        <f>Q5</f>
        <v>0.12048697380070467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2xCDR'!K18/'M5E 850S4500 32GFC EQ &amp; 2xCDR'!Tb_eff</f>
        <v>1.0939359535636166</v>
      </c>
      <c r="C7" s="366" t="s">
        <v>224</v>
      </c>
      <c r="E7" s="365"/>
      <c r="F7" s="365"/>
      <c r="J7" s="370"/>
      <c r="K7" s="388">
        <f>0</f>
        <v>0</v>
      </c>
      <c r="L7" s="392">
        <f t="shared" si="0"/>
        <v>0</v>
      </c>
      <c r="M7" s="389">
        <f t="shared" si="0"/>
        <v>0.12048697380070467</v>
      </c>
      <c r="N7" s="389">
        <f t="shared" si="0"/>
        <v>0.75858526055813669</v>
      </c>
      <c r="O7" s="390">
        <f>N6</f>
        <v>0.12048697380070467</v>
      </c>
      <c r="P7" s="371"/>
      <c r="Q7" s="382">
        <f>Q5</f>
        <v>0.12048697380070467</v>
      </c>
      <c r="R7" s="383">
        <f>Q6</f>
        <v>0.75858526055813669</v>
      </c>
      <c r="S7" s="384">
        <f>R6</f>
        <v>0.12048697380070467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0.12048697380070467</v>
      </c>
      <c r="S8" s="384">
        <f>R7</f>
        <v>0.75858526055813669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0.12048697380070467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16.559504317139911</v>
      </c>
      <c r="C12" s="366" t="s">
        <v>229</v>
      </c>
      <c r="E12" s="365"/>
      <c r="F12" s="365"/>
      <c r="J12" s="370"/>
      <c r="K12" s="379">
        <f t="array" ref="K12:M14">MMULT(K5:O7,Q5:S9)</f>
        <v>0.60448581924735945</v>
      </c>
      <c r="L12" s="380">
        <v>0.18279928482893787</v>
      </c>
      <c r="M12" s="381">
        <v>1.4517110855651693E-2</v>
      </c>
      <c r="N12" s="371"/>
      <c r="O12" s="379">
        <f t="shared" ref="O12:Q14" si="1">$B$9^2*K12</f>
        <v>0.30224290962367978</v>
      </c>
      <c r="P12" s="380">
        <f t="shared" si="1"/>
        <v>9.1399642414468948E-2</v>
      </c>
      <c r="Q12" s="381">
        <f t="shared" si="1"/>
        <v>7.2585554278258484E-3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0.18279928482893787</v>
      </c>
      <c r="L13" s="386">
        <v>0.60448581924735945</v>
      </c>
      <c r="M13" s="387">
        <v>0.18279928482893787</v>
      </c>
      <c r="N13" s="371"/>
      <c r="O13" s="385">
        <f t="shared" si="1"/>
        <v>9.1399642414468948E-2</v>
      </c>
      <c r="P13" s="386">
        <f t="shared" si="1"/>
        <v>0.30224290962367978</v>
      </c>
      <c r="Q13" s="387">
        <f t="shared" si="1"/>
        <v>9.1399642414468948E-2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1.2727949717427689</v>
      </c>
      <c r="C14" s="366" t="s">
        <v>236</v>
      </c>
      <c r="E14" s="365"/>
      <c r="F14" s="365"/>
      <c r="J14" s="370"/>
      <c r="K14" s="391">
        <v>1.4517110855651693E-2</v>
      </c>
      <c r="L14" s="392">
        <v>0.18279928482893787</v>
      </c>
      <c r="M14" s="393">
        <v>0.60448581924735945</v>
      </c>
      <c r="N14" s="371"/>
      <c r="O14" s="391">
        <f t="shared" si="1"/>
        <v>7.2585554278258484E-3</v>
      </c>
      <c r="P14" s="392">
        <f t="shared" si="1"/>
        <v>9.1399642414468948E-2</v>
      </c>
      <c r="Q14" s="393">
        <f t="shared" si="1"/>
        <v>0.30224290962367978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1.1460106385765105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2.8636623800935812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2.3442808212552646</v>
      </c>
      <c r="C17" s="366" t="s">
        <v>18</v>
      </c>
      <c r="E17" s="365"/>
      <c r="F17" s="365"/>
      <c r="J17" s="370"/>
      <c r="K17" s="379">
        <f t="shared" ref="K17:M19" si="3">O12+S12</f>
        <v>0.30445580703454006</v>
      </c>
      <c r="L17" s="380">
        <f t="shared" si="3"/>
        <v>9.1399642414468948E-2</v>
      </c>
      <c r="M17" s="381">
        <f t="shared" si="3"/>
        <v>7.2585554278258484E-3</v>
      </c>
      <c r="N17" s="371"/>
      <c r="O17" s="367">
        <f t="array" ref="O17:Q19">MINVERSE(K17:M19)</f>
        <v>3.6291457743892566</v>
      </c>
      <c r="P17" s="368">
        <v>-1.1688612630900259</v>
      </c>
      <c r="Q17" s="369">
        <v>0.26437710780913726</v>
      </c>
      <c r="R17" s="371"/>
      <c r="S17" s="400">
        <f>$B$9^2*M5</f>
        <v>6.0243486900352347E-2</v>
      </c>
      <c r="T17" s="371"/>
      <c r="U17" s="401">
        <f t="array" ref="U17:U19">MMULT(O17:Q19,S17:S19)</f>
        <v>-0.20878106815878908</v>
      </c>
      <c r="V17" s="371"/>
      <c r="W17" s="401">
        <f>U17/$U$18</f>
        <v>-0.15226600121713332</v>
      </c>
      <c r="X17" s="375"/>
    </row>
    <row r="18" spans="1:26" ht="15">
      <c r="A18" s="441" t="s">
        <v>259</v>
      </c>
      <c r="B18" s="365">
        <f ca="1">-10*LOG(1-2*I191)-B17</f>
        <v>-2.2558653569563436E-2</v>
      </c>
      <c r="C18" s="366" t="s">
        <v>18</v>
      </c>
      <c r="E18" s="365"/>
      <c r="F18" s="365"/>
      <c r="J18" s="370"/>
      <c r="K18" s="385">
        <f t="shared" si="3"/>
        <v>9.1399642414468948E-2</v>
      </c>
      <c r="L18" s="386">
        <f t="shared" si="3"/>
        <v>0.30445580703454006</v>
      </c>
      <c r="M18" s="387">
        <f t="shared" si="3"/>
        <v>9.1399642414468948E-2</v>
      </c>
      <c r="N18" s="371"/>
      <c r="O18" s="370">
        <v>-1.1688612630900259</v>
      </c>
      <c r="P18" s="371">
        <v>3.9863486749635784</v>
      </c>
      <c r="Q18" s="375">
        <v>-1.1688612630900257</v>
      </c>
      <c r="R18" s="371"/>
      <c r="S18" s="403">
        <f>$B$9^2*M6</f>
        <v>0.37929263027906845</v>
      </c>
      <c r="T18" s="371"/>
      <c r="U18" s="401">
        <v>1.3711601177538282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-1.2249595881447295</v>
      </c>
      <c r="C19" s="366" t="s">
        <v>18</v>
      </c>
      <c r="E19" s="365"/>
      <c r="F19" s="365"/>
      <c r="J19" s="370"/>
      <c r="K19" s="391">
        <f t="shared" si="3"/>
        <v>7.2585554278258484E-3</v>
      </c>
      <c r="L19" s="392">
        <f t="shared" si="3"/>
        <v>9.1399642414468948E-2</v>
      </c>
      <c r="M19" s="393">
        <f t="shared" si="3"/>
        <v>0.30445580703454006</v>
      </c>
      <c r="N19" s="371"/>
      <c r="O19" s="397">
        <v>0.26437710780913731</v>
      </c>
      <c r="P19" s="398">
        <v>-1.1688612630900259</v>
      </c>
      <c r="Q19" s="399">
        <v>3.6291457743892561</v>
      </c>
      <c r="R19" s="371"/>
      <c r="S19" s="404">
        <f>$B$9^2*M7</f>
        <v>6.0243486900352347E-2</v>
      </c>
      <c r="T19" s="371"/>
      <c r="U19" s="402">
        <v>-0.20878106815878911</v>
      </c>
      <c r="V19" s="371"/>
      <c r="W19" s="402">
        <f>U19/$U$18</f>
        <v>-0.15226600121713335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1.2420731931192153</v>
      </c>
      <c r="C21" s="365"/>
      <c r="E21" s="365"/>
      <c r="F21" s="365"/>
      <c r="J21" s="370"/>
      <c r="K21" s="405" t="s">
        <v>245</v>
      </c>
      <c r="L21" s="406">
        <f>W17</f>
        <v>-0.15226600121713332</v>
      </c>
      <c r="M21" s="406">
        <f>W18</f>
        <v>1</v>
      </c>
      <c r="N21" s="407">
        <f>W19</f>
        <v>-0.15226600121713335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0.79254804597984385</v>
      </c>
      <c r="C22" s="441" t="s">
        <v>18</v>
      </c>
      <c r="E22" s="365"/>
      <c r="F22" s="365"/>
      <c r="J22" s="397"/>
      <c r="K22" s="398"/>
      <c r="L22" s="392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L23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L2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2.3524072689795616E-9</v>
      </c>
      <c r="C26" s="386">
        <f>0.5*SIGN(2*A26+$B$6)*ERF((2.563*(ABS(2*A26+$B$6)))/(2*SQRT(2)*$B$7))-0.5*SIGN(2*A26-$B$6)*ERF((2.563*(ABS(2*A26-$B$6)))/(2*SQRT(2)*$B$7))</f>
        <v>2.2039356781961006E-4</v>
      </c>
      <c r="D26" s="401">
        <f>0.5*SIGN(2*(A26+$B$6)+$B$6)*ERF((2.563*(ABS(2*(A26+$B$6)+$B$6)))/(2*SQRT(2)*$B$7))-0.5*SIGN(2*(A26+$B$6)-$B$6)*ERF((2.563*(ABS(2*(A26+$B$6)-$B$6)))/(2*SQRT(2)*$B$7))</f>
        <v>0.12048697380070467</v>
      </c>
      <c r="E26" s="386">
        <f t="shared" ref="E26:E57" si="4">C26+$B$13*B26+$B$13*D26</f>
        <v>-1.2691443005267486E-2</v>
      </c>
      <c r="F26" s="401">
        <f t="shared" ref="F26:F89" si="5">$B$14*E26</f>
        <v>-1.6153604841264393E-2</v>
      </c>
      <c r="G26" s="403">
        <f>F66</f>
        <v>4.9856030682795809E-2</v>
      </c>
      <c r="H26" s="403">
        <f>1-G26</f>
        <v>0.95014396931720424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0</v>
      </c>
      <c r="N26" s="386">
        <f>0.5*SIGN(2*L26+$B$6)*ERF((2.563*(ABS(2*L26+$B$6)))/(2*SQRT(2)*$B$7))-0.5*SIGN(2*L26-$B$6)*ERF((2.563*(ABS(2*L26-$B$6)))/(2*SQRT(2)*$B$7))</f>
        <v>2.3524072689795616E-9</v>
      </c>
      <c r="O26" s="401">
        <f>0.5*SIGN(2*(L26+$B$6)+$B$6)*ERF((2.563*(ABS(2*(L26+$B$6)+$B$6)))/(2*SQRT(2)*$B$7))-0.5*SIGN(2*(L26+$B$6)-$B$6)*ERF((2.563*(ABS(2*(L26+$B$6)-$B$6)))/(2*SQRT(2)*$B$7))</f>
        <v>2.2039356781961006E-4</v>
      </c>
      <c r="P26" s="386">
        <f>N26+$B$13*M26+$B$13*O26</f>
        <v>-2.3615849495567091E-5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3.3412095867824121E-9</v>
      </c>
      <c r="C27" s="386">
        <f t="shared" ref="C27:C90" si="7">0.5*SIGN(2*A27+$B$6)*ERF((2.563*(ABS(2*A27+$B$6)))/(2*SQRT(2)*$B$7))-0.5*SIGN(2*A27-$B$6)*ERF((2.563*(ABS(2*A27-$B$6)))/(2*SQRT(2)*$B$7))</f>
        <v>2.7432673510802141E-4</v>
      </c>
      <c r="D27" s="401">
        <f t="shared" ref="D27:D90" si="8">0.5*SIGN(2*(A27+$B$6)+$B$6)*ERF((2.563*(ABS(2*(A27+$B$6)+$B$6)))/(2*SQRT(2)*$B$7))-0.5*SIGN(2*(A27+$B$6)-$B$6)*ERF((2.563*(ABS(2*(A27+$B$6)-$B$6)))/(2*SQRT(2)*$B$7))</f>
        <v>0.13260456450705582</v>
      </c>
      <c r="E27" s="386">
        <f t="shared" si="4"/>
        <v>-1.3936076443455115E-2</v>
      </c>
      <c r="F27" s="401">
        <f t="shared" si="5"/>
        <v>-1.7737768023052519E-2</v>
      </c>
      <c r="G27" s="403">
        <f t="shared" ref="G27:G90" si="9">F67</f>
        <v>6.5381945596785909E-2</v>
      </c>
      <c r="H27" s="403">
        <f t="shared" ref="H27:H90" si="10">1-G27</f>
        <v>0.9346180544032141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0</v>
      </c>
      <c r="N27" s="386">
        <f t="shared" ref="N27:N90" si="12">0.5*SIGN(2*L27+$B$6)*ERF((2.563*(ABS(2*L27+$B$6)))/(2*SQRT(2)*$B$7))-0.5*SIGN(2*L27-$B$6)*ERF((2.563*(ABS(2*L27-$B$6)))/(2*SQRT(2)*$B$7))</f>
        <v>3.3412095867824121E-9</v>
      </c>
      <c r="O27" s="401">
        <f t="shared" ref="O27:O90" si="13">0.5*SIGN(2*(L27+$B$6)+$B$6)*ERF((2.563*(ABS(2*(L27+$B$6)+$B$6)))/(2*SQRT(2)*$B$7))-0.5*SIGN(2*(L27+$B$6)-$B$6)*ERF((2.563*(ABS(2*(L27+$B$6)-$B$6)))/(2*SQRT(2)*$B$7))</f>
        <v>2.7432673510802141E-4</v>
      </c>
      <c r="P27" s="386">
        <f t="shared" ref="P27:P90" si="14">N27+$B$13*M27+$B$13*O27</f>
        <v>-2.9394541320406834E-5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4.7298011063290346E-9</v>
      </c>
      <c r="C28" s="386">
        <f t="shared" si="7"/>
        <v>3.4035622121025844E-4</v>
      </c>
      <c r="D28" s="401">
        <f t="shared" si="8"/>
        <v>0.14552964611337599</v>
      </c>
      <c r="E28" s="386">
        <f t="shared" si="4"/>
        <v>-1.5255147361165913E-2</v>
      </c>
      <c r="F28" s="401">
        <f t="shared" si="5"/>
        <v>-1.9416674854486945E-2</v>
      </c>
      <c r="G28" s="403">
        <f t="shared" si="9"/>
        <v>8.215349222383149E-2</v>
      </c>
      <c r="H28" s="403">
        <f t="shared" si="10"/>
        <v>0.9178465077761685</v>
      </c>
      <c r="I28" s="403"/>
      <c r="J28" s="375"/>
      <c r="L28" s="385">
        <v>-2.95</v>
      </c>
      <c r="M28" s="401">
        <f t="shared" si="11"/>
        <v>0</v>
      </c>
      <c r="N28" s="386">
        <f t="shared" si="12"/>
        <v>4.7298011063290346E-9</v>
      </c>
      <c r="O28" s="401">
        <f t="shared" si="13"/>
        <v>3.4035622121025844E-4</v>
      </c>
      <c r="P28" s="386">
        <f t="shared" si="14"/>
        <v>-3.6469120279716972E-5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6.6731464243297012E-9</v>
      </c>
      <c r="C29" s="386">
        <f t="shared" si="7"/>
        <v>4.2091821227147053E-4</v>
      </c>
      <c r="D29" s="401">
        <f t="shared" si="8"/>
        <v>0.15926749460718564</v>
      </c>
      <c r="E29" s="386">
        <f t="shared" si="4"/>
        <v>-1.6646784983485707E-2</v>
      </c>
      <c r="F29" s="401">
        <f t="shared" si="5"/>
        <v>-2.1187944222663641E-2</v>
      </c>
      <c r="G29" s="403">
        <f t="shared" si="9"/>
        <v>0.1001752149621541</v>
      </c>
      <c r="H29" s="403">
        <f t="shared" si="10"/>
        <v>0.89982478503784591</v>
      </c>
      <c r="I29" s="403"/>
      <c r="J29" s="375"/>
      <c r="L29" s="385">
        <v>-2.9249999999999998</v>
      </c>
      <c r="M29" s="401">
        <f t="shared" si="11"/>
        <v>4.9960036108132044E-16</v>
      </c>
      <c r="N29" s="386">
        <f t="shared" si="12"/>
        <v>6.6731464243297012E-9</v>
      </c>
      <c r="O29" s="401">
        <f t="shared" si="13"/>
        <v>4.2091821227147053E-4</v>
      </c>
      <c r="P29" s="386">
        <f t="shared" si="14"/>
        <v>-4.5100502259697698E-5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9.3835619829896189E-9</v>
      </c>
      <c r="C30" s="386">
        <f t="shared" si="7"/>
        <v>5.188745910378878E-4</v>
      </c>
      <c r="D30" s="401">
        <f t="shared" si="8"/>
        <v>0.17381760573981547</v>
      </c>
      <c r="E30" s="386">
        <f t="shared" si="4"/>
        <v>-1.8108073413240965E-2</v>
      </c>
      <c r="F30" s="401">
        <f t="shared" si="5"/>
        <v>-2.304786478832202E-2</v>
      </c>
      <c r="G30" s="403">
        <f t="shared" si="9"/>
        <v>0.1194430310508683</v>
      </c>
      <c r="H30" s="403">
        <f t="shared" si="10"/>
        <v>0.88055696894913171</v>
      </c>
      <c r="I30" s="403"/>
      <c r="J30" s="375"/>
      <c r="L30" s="385">
        <v>-2.9</v>
      </c>
      <c r="M30" s="401">
        <f t="shared" si="11"/>
        <v>8.3266726846886741E-16</v>
      </c>
      <c r="N30" s="386">
        <f t="shared" si="12"/>
        <v>9.3835619829896189E-9</v>
      </c>
      <c r="O30" s="401">
        <f t="shared" si="13"/>
        <v>5.188745910378878E-4</v>
      </c>
      <c r="P30" s="386">
        <f t="shared" si="14"/>
        <v>-5.5595165040063768E-5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1.3150879774048718E-8</v>
      </c>
      <c r="C31" s="386">
        <f t="shared" si="7"/>
        <v>6.3757315925372371E-4</v>
      </c>
      <c r="D31" s="401">
        <f t="shared" si="8"/>
        <v>0.18917327889796604</v>
      </c>
      <c r="E31" s="386">
        <f t="shared" si="4"/>
        <v>-1.9634946816877216E-2</v>
      </c>
      <c r="F31" s="401">
        <f t="shared" si="5"/>
        <v>-2.4991261578958007E-2</v>
      </c>
      <c r="G31" s="403">
        <f t="shared" si="9"/>
        <v>0.13994371324058238</v>
      </c>
      <c r="H31" s="403">
        <f t="shared" si="10"/>
        <v>0.86005628675941759</v>
      </c>
      <c r="I31" s="403"/>
      <c r="J31" s="375"/>
      <c r="L31" s="385">
        <v>-2.875</v>
      </c>
      <c r="M31" s="401">
        <f t="shared" si="11"/>
        <v>1.3322676295501878E-15</v>
      </c>
      <c r="N31" s="386">
        <f t="shared" si="12"/>
        <v>1.3150879774048718E-8</v>
      </c>
      <c r="O31" s="401">
        <f t="shared" si="13"/>
        <v>6.3757315925372371E-4</v>
      </c>
      <c r="P31" s="386">
        <f t="shared" si="14"/>
        <v>-6.8311581788649663E-5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1.8369300414100564E-8</v>
      </c>
      <c r="C32" s="386">
        <f t="shared" si="7"/>
        <v>7.8091350030423667E-4</v>
      </c>
      <c r="D32" s="401">
        <f t="shared" si="8"/>
        <v>0.20532125444699773</v>
      </c>
      <c r="E32" s="386">
        <f t="shared" si="4"/>
        <v>-2.1222084701039534E-2</v>
      </c>
      <c r="F32" s="401">
        <f t="shared" si="5"/>
        <v>-2.7011362697382264E-2</v>
      </c>
      <c r="G32" s="403">
        <f t="shared" si="9"/>
        <v>0.16165444801283554</v>
      </c>
      <c r="H32" s="403">
        <f t="shared" si="10"/>
        <v>0.83834555198716443</v>
      </c>
      <c r="I32" s="403"/>
      <c r="J32" s="375"/>
      <c r="L32" s="385">
        <v>-2.85</v>
      </c>
      <c r="M32" s="401">
        <f t="shared" si="11"/>
        <v>2.1094237467877974E-15</v>
      </c>
      <c r="N32" s="386">
        <f t="shared" si="12"/>
        <v>1.8369300414100564E-8</v>
      </c>
      <c r="O32" s="401">
        <f t="shared" si="13"/>
        <v>7.8091350030423667E-4</v>
      </c>
      <c r="P32" s="386">
        <f t="shared" si="14"/>
        <v>-8.3667252296227798E-5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2.5573012707447162E-8</v>
      </c>
      <c r="C33" s="386">
        <f t="shared" si="7"/>
        <v>9.5341844287449851E-4</v>
      </c>
      <c r="D33" s="401">
        <f t="shared" si="8"/>
        <v>0.22224141323954733</v>
      </c>
      <c r="E33" s="386">
        <f t="shared" si="4"/>
        <v>-2.2862808250946436E-2</v>
      </c>
      <c r="F33" s="401">
        <f t="shared" si="5"/>
        <v>-2.9099667381723711E-2</v>
      </c>
      <c r="G33" s="403">
        <f t="shared" si="9"/>
        <v>0.18454248044668256</v>
      </c>
      <c r="H33" s="403">
        <f t="shared" si="10"/>
        <v>0.81545751955331747</v>
      </c>
      <c r="I33" s="403"/>
      <c r="J33" s="375"/>
      <c r="L33" s="385">
        <v>-2.8250000000000002</v>
      </c>
      <c r="M33" s="401">
        <f t="shared" si="11"/>
        <v>3.3306690738754696E-15</v>
      </c>
      <c r="N33" s="386">
        <f t="shared" si="12"/>
        <v>2.5573012707447162E-8</v>
      </c>
      <c r="O33" s="401">
        <f t="shared" si="13"/>
        <v>9.5341844287449851E-4</v>
      </c>
      <c r="P33" s="386">
        <f t="shared" si="14"/>
        <v>-1.0214632567086454E-4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3.5483250615531148E-8</v>
      </c>
      <c r="C34" s="386">
        <f t="shared" si="7"/>
        <v>1.1603109511648668E-3</v>
      </c>
      <c r="D34" s="401">
        <f t="shared" si="8"/>
        <v>0.23990654617682239</v>
      </c>
      <c r="E34" s="386">
        <f t="shared" si="4"/>
        <v>-2.4548978750540632E-2</v>
      </c>
      <c r="F34" s="401">
        <f t="shared" si="5"/>
        <v>-3.1245816715108198E-2</v>
      </c>
      <c r="G34" s="403">
        <f t="shared" si="9"/>
        <v>0.20856485580445944</v>
      </c>
      <c r="H34" s="403">
        <f t="shared" si="10"/>
        <v>0.79143514419554051</v>
      </c>
      <c r="I34" s="403"/>
      <c r="J34" s="375"/>
      <c r="L34" s="385">
        <v>-2.8</v>
      </c>
      <c r="M34" s="401">
        <f t="shared" si="11"/>
        <v>5.3290705182007514E-15</v>
      </c>
      <c r="N34" s="386">
        <f t="shared" si="12"/>
        <v>3.5483250615531148E-8</v>
      </c>
      <c r="O34" s="401">
        <f t="shared" si="13"/>
        <v>1.1603109511648668E-3</v>
      </c>
      <c r="P34" s="386">
        <f t="shared" si="14"/>
        <v>-1.2430779312503498E-4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4.9070209506840712E-8</v>
      </c>
      <c r="C35" s="386">
        <f t="shared" si="7"/>
        <v>1.4075961081732036E-3</v>
      </c>
      <c r="D35" s="401">
        <f t="shared" si="8"/>
        <v>0.25828220068664287</v>
      </c>
      <c r="E35" s="386">
        <f t="shared" si="4"/>
        <v>-2.6270899153852747E-2</v>
      </c>
      <c r="F35" s="401">
        <f t="shared" si="5"/>
        <v>-3.3437468346185141E-2</v>
      </c>
      <c r="G35" s="403">
        <f t="shared" si="9"/>
        <v>0.23366826659172144</v>
      </c>
      <c r="H35" s="403">
        <f t="shared" si="10"/>
        <v>0.76633173340827854</v>
      </c>
      <c r="I35" s="403"/>
      <c r="J35" s="375"/>
      <c r="L35" s="385">
        <v>-2.7749999999999999</v>
      </c>
      <c r="M35" s="401">
        <f t="shared" si="11"/>
        <v>8.3821838359199319E-15</v>
      </c>
      <c r="N35" s="386">
        <f t="shared" si="12"/>
        <v>4.9070209506840712E-8</v>
      </c>
      <c r="O35" s="401">
        <f t="shared" si="13"/>
        <v>1.4075961081732036E-3</v>
      </c>
      <c r="P35" s="386">
        <f t="shared" si="14"/>
        <v>-1.5079421169556938E-4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6.7634180811459998E-8</v>
      </c>
      <c r="C36" s="386">
        <f t="shared" si="7"/>
        <v>1.7021476755507137E-3</v>
      </c>
      <c r="D36" s="401">
        <f t="shared" si="8"/>
        <v>0.27732660976250767</v>
      </c>
      <c r="E36" s="386">
        <f t="shared" si="4"/>
        <v>-2.8017219929400206E-2</v>
      </c>
      <c r="F36" s="401">
        <f t="shared" si="5"/>
        <v>-3.5660176648351874E-2</v>
      </c>
      <c r="G36" s="403">
        <f t="shared" si="9"/>
        <v>0.25978901226304252</v>
      </c>
      <c r="H36" s="403">
        <f t="shared" si="10"/>
        <v>0.74021098773695748</v>
      </c>
      <c r="I36" s="403"/>
      <c r="J36" s="375"/>
      <c r="L36" s="385">
        <v>-2.75</v>
      </c>
      <c r="M36" s="401">
        <f t="shared" si="11"/>
        <v>1.3211653993039363E-14</v>
      </c>
      <c r="N36" s="386">
        <f t="shared" si="12"/>
        <v>6.7634180811459998E-8</v>
      </c>
      <c r="O36" s="401">
        <f t="shared" si="13"/>
        <v>1.7021476755507137E-3</v>
      </c>
      <c r="P36" s="386">
        <f t="shared" si="14"/>
        <v>-1.8234089918807778E-4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9.2911439208975821E-8</v>
      </c>
      <c r="C37" s="386">
        <f t="shared" si="7"/>
        <v>2.0517985071457079E-3</v>
      </c>
      <c r="D37" s="401">
        <f t="shared" si="8"/>
        <v>0.29699070781949277</v>
      </c>
      <c r="E37" s="386">
        <f t="shared" si="4"/>
        <v>-2.9774850357168307E-2</v>
      </c>
      <c r="F37" s="401">
        <f t="shared" si="5"/>
        <v>-3.7897279818997209E-2</v>
      </c>
      <c r="G37" s="403">
        <f t="shared" si="9"/>
        <v>0.28685307693047091</v>
      </c>
      <c r="H37" s="403">
        <f t="shared" si="10"/>
        <v>0.71314692306952909</v>
      </c>
      <c r="I37" s="403"/>
      <c r="J37" s="375"/>
      <c r="L37" s="385">
        <v>-2.7250000000000001</v>
      </c>
      <c r="M37" s="401">
        <f t="shared" si="11"/>
        <v>2.0816681711721685E-14</v>
      </c>
      <c r="N37" s="386">
        <f t="shared" si="12"/>
        <v>9.2911439208975821E-8</v>
      </c>
      <c r="O37" s="401">
        <f t="shared" si="13"/>
        <v>2.0517985071457079E-3</v>
      </c>
      <c r="P37" s="386">
        <f t="shared" si="14"/>
        <v>-2.1978551734443174E-4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1.272118639317199E-7</v>
      </c>
      <c r="C38" s="386">
        <f t="shared" si="7"/>
        <v>2.4654338650669794E-3</v>
      </c>
      <c r="D38" s="401">
        <f t="shared" si="8"/>
        <v>0.31721823609980326</v>
      </c>
      <c r="E38" s="386">
        <f t="shared" si="4"/>
        <v>-3.1528876522949396E-2</v>
      </c>
      <c r="F38" s="401">
        <f t="shared" si="5"/>
        <v>-4.0129795503108627E-2</v>
      </c>
      <c r="G38" s="403">
        <f t="shared" si="9"/>
        <v>0.31477632842899378</v>
      </c>
      <c r="H38" s="403">
        <f t="shared" si="10"/>
        <v>0.68522367157100628</v>
      </c>
      <c r="I38" s="403"/>
      <c r="J38" s="375"/>
      <c r="L38" s="385">
        <v>-2.7</v>
      </c>
      <c r="M38" s="401">
        <f t="shared" si="11"/>
        <v>3.2585045772748344E-14</v>
      </c>
      <c r="N38" s="386">
        <f t="shared" si="12"/>
        <v>1.272118639317199E-7</v>
      </c>
      <c r="O38" s="401">
        <f t="shared" si="13"/>
        <v>2.4654338650669794E-3</v>
      </c>
      <c r="P38" s="386">
        <f t="shared" si="14"/>
        <v>-2.6407793432105573E-4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1.7359706888653292E-7</v>
      </c>
      <c r="C39" s="386">
        <f t="shared" si="7"/>
        <v>2.953086439429653E-3</v>
      </c>
      <c r="D39" s="401">
        <f t="shared" si="8"/>
        <v>0.33794593874301898</v>
      </c>
      <c r="E39" s="386">
        <f t="shared" si="4"/>
        <v>-3.3262487329309559E-2</v>
      </c>
      <c r="F39" s="401">
        <f t="shared" si="5"/>
        <v>-4.2336326620402771E-2</v>
      </c>
      <c r="G39" s="403">
        <f t="shared" si="9"/>
        <v>0.34346483995533778</v>
      </c>
      <c r="H39" s="403">
        <f t="shared" si="10"/>
        <v>0.65653516004466228</v>
      </c>
      <c r="I39" s="403"/>
      <c r="J39" s="375"/>
      <c r="L39" s="385">
        <v>-2.6749999999999998</v>
      </c>
      <c r="M39" s="401">
        <f t="shared" si="11"/>
        <v>5.0792703376600912E-14</v>
      </c>
      <c r="N39" s="386">
        <f t="shared" si="12"/>
        <v>1.7359706888653292E-7</v>
      </c>
      <c r="O39" s="401">
        <f t="shared" si="13"/>
        <v>2.953086439429653E-3</v>
      </c>
      <c r="P39" s="386">
        <f t="shared" si="14"/>
        <v>-3.1629022923144974E-4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2.3611000671275306E-7</v>
      </c>
      <c r="C40" s="386">
        <f t="shared" si="7"/>
        <v>3.5260316095376831E-3</v>
      </c>
      <c r="D40" s="401">
        <f t="shared" si="8"/>
        <v>0.3591038489672479</v>
      </c>
      <c r="E40" s="386">
        <f t="shared" si="4"/>
        <v>-3.4956909927257786E-2</v>
      </c>
      <c r="F40" s="401">
        <f t="shared" si="5"/>
        <v>-4.4492979183078589E-2</v>
      </c>
      <c r="G40" s="403">
        <f t="shared" si="9"/>
        <v>0.37281533328104516</v>
      </c>
      <c r="H40" s="403">
        <f t="shared" si="10"/>
        <v>0.6271846667189549</v>
      </c>
      <c r="I40" s="403"/>
      <c r="J40" s="375"/>
      <c r="L40" s="385">
        <v>-2.65</v>
      </c>
      <c r="M40" s="401">
        <f t="shared" si="11"/>
        <v>7.9047879353311146E-14</v>
      </c>
      <c r="N40" s="386">
        <f t="shared" si="12"/>
        <v>2.3611000671275306E-7</v>
      </c>
      <c r="O40" s="401">
        <f t="shared" si="13"/>
        <v>3.5260316095376831E-3</v>
      </c>
      <c r="P40" s="386">
        <f t="shared" si="14"/>
        <v>-3.776266710880271E-4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3.2006968969655603E-7</v>
      </c>
      <c r="C41" s="386">
        <f t="shared" si="7"/>
        <v>4.1968812099415498E-3</v>
      </c>
      <c r="D41" s="401">
        <f t="shared" si="8"/>
        <v>0.38061566313392231</v>
      </c>
      <c r="E41" s="386">
        <f t="shared" si="4"/>
        <v>-3.659135606795922E-2</v>
      </c>
      <c r="F41" s="401">
        <f t="shared" si="5"/>
        <v>-4.6573294012547749E-2</v>
      </c>
      <c r="G41" s="403">
        <f t="shared" si="9"/>
        <v>0.40271574031042223</v>
      </c>
      <c r="H41" s="403">
        <f t="shared" si="10"/>
        <v>0.59728425968957777</v>
      </c>
      <c r="I41" s="403"/>
      <c r="J41" s="375"/>
      <c r="L41" s="385">
        <v>-2.625</v>
      </c>
      <c r="M41" s="401">
        <f t="shared" si="11"/>
        <v>1.2251311076738602E-13</v>
      </c>
      <c r="N41" s="386">
        <f t="shared" si="12"/>
        <v>3.2006968969655603E-7</v>
      </c>
      <c r="O41" s="401">
        <f t="shared" si="13"/>
        <v>4.1968812099415498E-3</v>
      </c>
      <c r="P41" s="386">
        <f t="shared" si="14"/>
        <v>-4.4943347240388674E-4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4.3244790204344241E-7</v>
      </c>
      <c r="C42" s="386">
        <f t="shared" si="7"/>
        <v>4.9796737856829254E-3</v>
      </c>
      <c r="D42" s="401">
        <f t="shared" si="8"/>
        <v>0.40239919883815439</v>
      </c>
      <c r="E42" s="386">
        <f t="shared" si="4"/>
        <v>-3.8142980978542157E-2</v>
      </c>
      <c r="F42" s="401">
        <f t="shared" si="5"/>
        <v>-4.8548194396768538E-2</v>
      </c>
      <c r="G42" s="403">
        <f t="shared" si="9"/>
        <v>0.43304587757283353</v>
      </c>
      <c r="H42" s="403">
        <f t="shared" si="10"/>
        <v>0.56695412242716647</v>
      </c>
      <c r="I42" s="403"/>
      <c r="J42" s="375"/>
      <c r="L42" s="385">
        <v>-2.6</v>
      </c>
      <c r="M42" s="401">
        <f t="shared" si="11"/>
        <v>1.8923751454735793E-13</v>
      </c>
      <c r="N42" s="386">
        <f t="shared" si="12"/>
        <v>4.3244790204344241E-7</v>
      </c>
      <c r="O42" s="401">
        <f t="shared" si="13"/>
        <v>4.9796737856829254E-3</v>
      </c>
      <c r="P42" s="386">
        <f t="shared" si="14"/>
        <v>-5.3320808457144595E-4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5.8234868360873548E-7</v>
      </c>
      <c r="C43" s="386">
        <f t="shared" si="7"/>
        <v>5.889959044423243E-3</v>
      </c>
      <c r="D43" s="401">
        <f t="shared" si="8"/>
        <v>0.4243669316248011</v>
      </c>
      <c r="E43" s="386">
        <f t="shared" si="4"/>
        <v>-3.9586856477860644E-2</v>
      </c>
      <c r="F43" s="401">
        <f t="shared" si="5"/>
        <v>-5.0385951872123684E-2</v>
      </c>
      <c r="G43" s="403">
        <f t="shared" si="9"/>
        <v>0.46367822617049514</v>
      </c>
      <c r="H43" s="403">
        <f t="shared" si="10"/>
        <v>0.53632177382950486</v>
      </c>
      <c r="I43" s="403"/>
      <c r="J43" s="375"/>
      <c r="L43" s="385">
        <v>-2.5750000000000002</v>
      </c>
      <c r="M43" s="401">
        <f t="shared" si="11"/>
        <v>2.9137803281287233E-13</v>
      </c>
      <c r="N43" s="386">
        <f t="shared" si="12"/>
        <v>5.8234868360873548E-7</v>
      </c>
      <c r="O43" s="401">
        <f t="shared" si="13"/>
        <v>5.889959044423243E-3</v>
      </c>
      <c r="P43" s="386">
        <f t="shared" si="14"/>
        <v>-6.3060776858590124E-4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7.8161602340420799E-7</v>
      </c>
      <c r="C44" s="386">
        <f t="shared" si="7"/>
        <v>6.9448739475913568E-3</v>
      </c>
      <c r="D44" s="401">
        <f t="shared" si="8"/>
        <v>0.44642660352144348</v>
      </c>
      <c r="E44" s="386">
        <f t="shared" si="4"/>
        <v>-4.089596016314756E-2</v>
      </c>
      <c r="F44" s="401">
        <f t="shared" si="5"/>
        <v>-5.20521724602468E-2</v>
      </c>
      <c r="G44" s="403">
        <f t="shared" si="9"/>
        <v>0.49447880780772441</v>
      </c>
      <c r="H44" s="403">
        <f t="shared" si="10"/>
        <v>0.50552119219227554</v>
      </c>
      <c r="I44" s="403"/>
      <c r="J44" s="375"/>
      <c r="L44" s="385">
        <v>-2.5499999999999998</v>
      </c>
      <c r="M44" s="401">
        <f t="shared" si="11"/>
        <v>4.4708681201655054E-13</v>
      </c>
      <c r="N44" s="386">
        <f t="shared" si="12"/>
        <v>7.8161602340420799E-7</v>
      </c>
      <c r="O44" s="401">
        <f t="shared" si="13"/>
        <v>6.9448739475913568E-3</v>
      </c>
      <c r="P44" s="386">
        <f t="shared" si="14"/>
        <v>-7.4345714156489077E-4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1.0456007470960316E-6</v>
      </c>
      <c r="C45" s="386">
        <f t="shared" si="7"/>
        <v>8.1632076377776142E-3</v>
      </c>
      <c r="D45" s="401">
        <f t="shared" si="8"/>
        <v>0.46848189534269452</v>
      </c>
      <c r="E45" s="386">
        <f t="shared" si="4"/>
        <v>-4.2041182611455966E-2</v>
      </c>
      <c r="F45" s="401">
        <f t="shared" si="5"/>
        <v>-5.3509805833980684E-2</v>
      </c>
      <c r="G45" s="403">
        <f t="shared" si="9"/>
        <v>0.52530814586023178</v>
      </c>
      <c r="H45" s="403">
        <f t="shared" si="10"/>
        <v>0.47469185413976822</v>
      </c>
      <c r="I45" s="403"/>
      <c r="J45" s="375"/>
      <c r="L45" s="385">
        <v>-2.5249999999999999</v>
      </c>
      <c r="M45" s="401">
        <f t="shared" si="11"/>
        <v>6.836753385641714E-13</v>
      </c>
      <c r="N45" s="386">
        <f t="shared" si="12"/>
        <v>1.0456007470960316E-6</v>
      </c>
      <c r="O45" s="401">
        <f t="shared" si="13"/>
        <v>8.1632076377776142E-3</v>
      </c>
      <c r="P45" s="386">
        <f t="shared" si="14"/>
        <v>-8.7375436772456772E-4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1.3941241251425041E-6</v>
      </c>
      <c r="C46" s="386">
        <f t="shared" si="7"/>
        <v>9.5654521858909436E-3</v>
      </c>
      <c r="D46" s="401">
        <f t="shared" si="8"/>
        <v>0.49043315368894191</v>
      </c>
      <c r="E46" s="386">
        <f t="shared" si="4"/>
        <v>-4.299135464367973E-2</v>
      </c>
      <c r="F46" s="401">
        <f t="shared" si="5"/>
        <v>-5.4719180018885698E-2</v>
      </c>
      <c r="G46" s="403">
        <f t="shared" si="9"/>
        <v>0.55602229905027867</v>
      </c>
      <c r="H46" s="403">
        <f t="shared" si="10"/>
        <v>0.44397770094972133</v>
      </c>
      <c r="I46" s="403"/>
      <c r="J46" s="375"/>
      <c r="L46" s="385">
        <v>-2.5</v>
      </c>
      <c r="M46" s="401">
        <f t="shared" si="11"/>
        <v>1.0419998197619407E-12</v>
      </c>
      <c r="N46" s="386">
        <f t="shared" si="12"/>
        <v>1.3941241251425041E-6</v>
      </c>
      <c r="O46" s="401">
        <f t="shared" si="13"/>
        <v>9.5654521858909436E-3</v>
      </c>
      <c r="P46" s="386">
        <f t="shared" si="14"/>
        <v>-1.0236756330277493E-3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1.8526833967524858E-6</v>
      </c>
      <c r="C47" s="386">
        <f t="shared" si="7"/>
        <v>1.1173835970285095E-2</v>
      </c>
      <c r="D47" s="401">
        <f t="shared" si="8"/>
        <v>0.51217816276283257</v>
      </c>
      <c r="E47" s="386">
        <f t="shared" si="4"/>
        <v>-4.3713296785366958E-2</v>
      </c>
      <c r="F47" s="401">
        <f t="shared" si="5"/>
        <v>-5.5638064346714408E-2</v>
      </c>
      <c r="G47" s="403">
        <f t="shared" si="9"/>
        <v>0.58647395421218873</v>
      </c>
      <c r="H47" s="403">
        <f t="shared" si="10"/>
        <v>0.41352604578781127</v>
      </c>
      <c r="I47" s="403"/>
      <c r="J47" s="375"/>
      <c r="L47" s="385">
        <v>-2.4750000000000001</v>
      </c>
      <c r="M47" s="401">
        <f t="shared" si="11"/>
        <v>1.5827339439056232E-12</v>
      </c>
      <c r="N47" s="386">
        <f t="shared" si="12"/>
        <v>1.8526833967524858E-6</v>
      </c>
      <c r="O47" s="401">
        <f t="shared" si="13"/>
        <v>1.1173835970285095E-2</v>
      </c>
      <c r="P47" s="386">
        <f t="shared" si="14"/>
        <v>-1.1955775166930761E-3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2.4539533293732596E-6</v>
      </c>
      <c r="C48" s="386">
        <f t="shared" si="7"/>
        <v>1.3012336382736855E-2</v>
      </c>
      <c r="D48" s="401">
        <f t="shared" si="8"/>
        <v>0.53361295057603242</v>
      </c>
      <c r="E48" s="386">
        <f t="shared" si="4"/>
        <v>-4.4171893117796811E-2</v>
      </c>
      <c r="F48" s="401">
        <f t="shared" si="5"/>
        <v>-5.6221763452690802E-2</v>
      </c>
      <c r="G48" s="403">
        <f t="shared" si="9"/>
        <v>0.61651356388823586</v>
      </c>
      <c r="H48" s="403">
        <f t="shared" si="10"/>
        <v>0.38348643611176414</v>
      </c>
      <c r="I48" s="403"/>
      <c r="J48" s="375"/>
      <c r="L48" s="385">
        <v>-2.4500000000000002</v>
      </c>
      <c r="M48" s="401">
        <f t="shared" si="11"/>
        <v>2.3960278205947816E-12</v>
      </c>
      <c r="N48" s="386">
        <f t="shared" si="12"/>
        <v>2.4539533293732596E-6</v>
      </c>
      <c r="O48" s="401">
        <f t="shared" si="13"/>
        <v>1.3012336382736855E-2</v>
      </c>
      <c r="P48" s="386">
        <f t="shared" si="14"/>
        <v>-1.391996851256872E-3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3.2396482353980183E-6</v>
      </c>
      <c r="C49" s="386">
        <f t="shared" si="7"/>
        <v>1.5106668504422494E-2</v>
      </c>
      <c r="D49" s="401">
        <f t="shared" si="8"/>
        <v>0.55463261882552783</v>
      </c>
      <c r="E49" s="386">
        <f t="shared" si="4"/>
        <v>-4.4330191734202815E-2</v>
      </c>
      <c r="F49" s="401">
        <f t="shared" si="5"/>
        <v>-5.6423245135686202E-2</v>
      </c>
      <c r="G49" s="403">
        <f t="shared" si="9"/>
        <v>0.64599051410017294</v>
      </c>
      <c r="H49" s="403">
        <f t="shared" si="10"/>
        <v>0.35400948589982706</v>
      </c>
      <c r="I49" s="403"/>
      <c r="J49" s="375"/>
      <c r="L49" s="385">
        <v>-2.4249999999999998</v>
      </c>
      <c r="M49" s="401">
        <f t="shared" si="11"/>
        <v>3.6151082127844347E-12</v>
      </c>
      <c r="N49" s="386">
        <f t="shared" si="12"/>
        <v>3.2396482353980183E-6</v>
      </c>
      <c r="O49" s="401">
        <f t="shared" si="13"/>
        <v>1.5106668504422494E-2</v>
      </c>
      <c r="P49" s="386">
        <f t="shared" si="14"/>
        <v>-1.6156476470330302E-3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4.2628206645689559E-6</v>
      </c>
      <c r="C50" s="386">
        <f t="shared" si="7"/>
        <v>1.7484246420069682E-2</v>
      </c>
      <c r="D50" s="401">
        <f t="shared" si="8"/>
        <v>0.57513218568190105</v>
      </c>
      <c r="E50" s="386">
        <f t="shared" si="4"/>
        <v>-4.4149533988312242E-2</v>
      </c>
      <c r="F50" s="401">
        <f t="shared" si="5"/>
        <v>-5.6193304865110295E-2</v>
      </c>
      <c r="G50" s="403">
        <f t="shared" si="9"/>
        <v>0.67475430759639055</v>
      </c>
      <c r="H50" s="403">
        <f t="shared" si="10"/>
        <v>0.32524569240360945</v>
      </c>
      <c r="I50" s="403"/>
      <c r="J50" s="375"/>
      <c r="L50" s="385">
        <v>-2.4</v>
      </c>
      <c r="M50" s="401">
        <f t="shared" si="11"/>
        <v>5.4360960177746165E-12</v>
      </c>
      <c r="N50" s="386">
        <f t="shared" si="12"/>
        <v>4.2628206645689559E-6</v>
      </c>
      <c r="O50" s="401">
        <f t="shared" si="13"/>
        <v>1.7484246420069682E-2</v>
      </c>
      <c r="P50" s="386">
        <f t="shared" si="14"/>
        <v>-1.8694146477020574E-3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5.5906863853927291E-6</v>
      </c>
      <c r="C51" s="386">
        <f t="shared" si="7"/>
        <v>2.0174113950564898E-2</v>
      </c>
      <c r="D51" s="401">
        <f t="shared" si="8"/>
        <v>0.59500743094122677</v>
      </c>
      <c r="E51" s="386">
        <f t="shared" si="4"/>
        <v>-4.3589714634123491E-2</v>
      </c>
      <c r="F51" s="401">
        <f t="shared" si="5"/>
        <v>-5.5480769606014571E-2</v>
      </c>
      <c r="G51" s="403">
        <f t="shared" si="9"/>
        <v>0.70265574816570131</v>
      </c>
      <c r="H51" s="403">
        <f t="shared" si="10"/>
        <v>0.29734425183429869</v>
      </c>
      <c r="I51" s="403"/>
      <c r="J51" s="375"/>
      <c r="L51" s="385">
        <v>-2.375</v>
      </c>
      <c r="M51" s="401">
        <f t="shared" si="11"/>
        <v>8.14687206585063E-12</v>
      </c>
      <c r="N51" s="386">
        <f t="shared" si="12"/>
        <v>5.5906863853927291E-6</v>
      </c>
      <c r="O51" s="401">
        <f t="shared" si="13"/>
        <v>2.0174113950564898E-2</v>
      </c>
      <c r="P51" s="386">
        <f t="shared" si="14"/>
        <v>-2.1563430823789897E-3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7.3080803300595853E-6</v>
      </c>
      <c r="C52" s="386">
        <f t="shared" si="7"/>
        <v>2.3206841792391575E-2</v>
      </c>
      <c r="D52" s="401">
        <f t="shared" si="8"/>
        <v>0.61415573342823859</v>
      </c>
      <c r="E52" s="386">
        <f t="shared" si="4"/>
        <v>-4.2609174796086224E-2</v>
      </c>
      <c r="F52" s="401">
        <f t="shared" si="5"/>
        <v>-5.4232743430567269E-2</v>
      </c>
      <c r="G52" s="403">
        <f t="shared" si="9"/>
        <v>0.72954811221041849</v>
      </c>
      <c r="H52" s="403">
        <f t="shared" si="10"/>
        <v>0.27045188778958151</v>
      </c>
      <c r="I52" s="403"/>
      <c r="J52" s="375"/>
      <c r="L52" s="385">
        <v>-2.35</v>
      </c>
      <c r="M52" s="401">
        <f t="shared" si="11"/>
        <v>1.2168377416799103E-11</v>
      </c>
      <c r="N52" s="386">
        <f t="shared" si="12"/>
        <v>7.3080803300595853E-6</v>
      </c>
      <c r="O52" s="401">
        <f t="shared" si="13"/>
        <v>2.3206841792391575E-2</v>
      </c>
      <c r="P52" s="386">
        <f t="shared" si="14"/>
        <v>-2.4796241867490374E-3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9.5216649548257593E-6</v>
      </c>
      <c r="C53" s="386">
        <f t="shared" si="7"/>
        <v>2.6614388363367325E-2</v>
      </c>
      <c r="D53" s="401">
        <f t="shared" si="8"/>
        <v>0.63247689117399553</v>
      </c>
      <c r="E53" s="386">
        <f t="shared" si="4"/>
        <v>-4.1165229467664918E-2</v>
      </c>
      <c r="F53" s="401">
        <f t="shared" si="5"/>
        <v>-5.2394897077081171E-2</v>
      </c>
      <c r="G53" s="403">
        <f t="shared" si="9"/>
        <v>0.75528829464702574</v>
      </c>
      <c r="H53" s="403">
        <f t="shared" si="10"/>
        <v>0.24471170535297426</v>
      </c>
      <c r="I53" s="403"/>
      <c r="J53" s="375"/>
      <c r="L53" s="385">
        <v>-2.3250000000000002</v>
      </c>
      <c r="M53" s="401">
        <f t="shared" si="11"/>
        <v>1.8113954780574204E-11</v>
      </c>
      <c r="N53" s="386">
        <f t="shared" si="12"/>
        <v>9.5216649548257593E-6</v>
      </c>
      <c r="O53" s="401">
        <f t="shared" si="13"/>
        <v>2.661438836336727E-2</v>
      </c>
      <c r="P53" s="386">
        <f t="shared" si="14"/>
        <v>-2.842576082420487E-3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1.2365030939875954E-5</v>
      </c>
      <c r="C54" s="386">
        <f t="shared" si="7"/>
        <v>3.0429922072853943E-2</v>
      </c>
      <c r="D54" s="401">
        <f t="shared" si="8"/>
        <v>0.64987391569256547</v>
      </c>
      <c r="E54" s="386">
        <f t="shared" si="4"/>
        <v>-3.9214330905409343E-2</v>
      </c>
      <c r="F54" s="401">
        <f t="shared" si="5"/>
        <v>-4.9911803196662073E-2</v>
      </c>
      <c r="G54" s="403">
        <f t="shared" si="9"/>
        <v>0.77973791730616648</v>
      </c>
      <c r="H54" s="403">
        <f t="shared" si="10"/>
        <v>0.22026208269383352</v>
      </c>
      <c r="I54" s="403"/>
      <c r="J54" s="375"/>
      <c r="L54" s="385">
        <v>-2.2999999999999998</v>
      </c>
      <c r="M54" s="401">
        <f t="shared" si="11"/>
        <v>2.6874169556379002E-11</v>
      </c>
      <c r="N54" s="386">
        <f t="shared" si="12"/>
        <v>1.2365030939875954E-5</v>
      </c>
      <c r="O54" s="401">
        <f t="shared" si="13"/>
        <v>3.0429922072853943E-2</v>
      </c>
      <c r="P54" s="386">
        <f t="shared" si="14"/>
        <v>-3.2486196300426109E-3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1.6004850264317305E-5</v>
      </c>
      <c r="C55" s="386">
        <f t="shared" si="7"/>
        <v>3.4687603262608557E-2</v>
      </c>
      <c r="D55" s="401">
        <f t="shared" si="8"/>
        <v>0.66625379260929141</v>
      </c>
      <c r="E55" s="386">
        <f t="shared" si="4"/>
        <v>-3.6712368859269873E-2</v>
      </c>
      <c r="F55" s="401">
        <f t="shared" si="5"/>
        <v>-4.6727318484844509E-2</v>
      </c>
      <c r="G55" s="403">
        <f t="shared" si="9"/>
        <v>0.80276438928156713</v>
      </c>
      <c r="H55" s="403">
        <f t="shared" si="10"/>
        <v>0.19723561071843287</v>
      </c>
      <c r="I55" s="403"/>
      <c r="J55" s="375"/>
      <c r="L55" s="385">
        <v>-2.2749999999999999</v>
      </c>
      <c r="M55" s="401">
        <f t="shared" si="11"/>
        <v>3.9737269030837297E-11</v>
      </c>
      <c r="N55" s="386">
        <f t="shared" si="12"/>
        <v>1.6004850264317305E-5</v>
      </c>
      <c r="O55" s="401">
        <f t="shared" si="13"/>
        <v>3.4687603262608557E-2</v>
      </c>
      <c r="P55" s="386">
        <f t="shared" si="14"/>
        <v>-3.7012489082067198E-3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2.0648263276801249E-5</v>
      </c>
      <c r="C56" s="386">
        <f t="shared" si="7"/>
        <v>3.9422324700109757E-2</v>
      </c>
      <c r="D56" s="401">
        <f t="shared" si="8"/>
        <v>0.68152820190580099</v>
      </c>
      <c r="E56" s="386">
        <f t="shared" si="4"/>
        <v>-3.3615008055055996E-2</v>
      </c>
      <c r="F56" s="401">
        <f t="shared" si="5"/>
        <v>-4.2785013227567947E-2</v>
      </c>
      <c r="G56" s="403">
        <f t="shared" si="9"/>
        <v>0.82424191007182035</v>
      </c>
      <c r="H56" s="403">
        <f t="shared" si="10"/>
        <v>0.17575808992817965</v>
      </c>
      <c r="I56" s="403"/>
      <c r="J56" s="375"/>
      <c r="L56" s="385">
        <v>-2.25</v>
      </c>
      <c r="M56" s="401">
        <f t="shared" si="11"/>
        <v>5.8560045701483432E-11</v>
      </c>
      <c r="N56" s="386">
        <f t="shared" si="12"/>
        <v>2.0648263276801249E-5</v>
      </c>
      <c r="O56" s="401">
        <f t="shared" si="13"/>
        <v>3.9422324700109757E-2</v>
      </c>
      <c r="P56" s="386">
        <f t="shared" si="14"/>
        <v>-4.2039960166847627E-3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2.6551704213173544E-5</v>
      </c>
      <c r="C57" s="386">
        <f t="shared" si="7"/>
        <v>4.4669410244193686E-2</v>
      </c>
      <c r="D57" s="401">
        <f t="shared" si="8"/>
        <v>0.69561419210054964</v>
      </c>
      <c r="E57" s="386">
        <f t="shared" si="4"/>
        <v>-2.9878062722293076E-2</v>
      </c>
      <c r="F57" s="401">
        <f t="shared" si="5"/>
        <v>-3.8028647998349693E-2</v>
      </c>
      <c r="G57" s="403">
        <f t="shared" si="9"/>
        <v>0.84405240780963076</v>
      </c>
      <c r="H57" s="403">
        <f t="shared" si="10"/>
        <v>0.15594759219036924</v>
      </c>
      <c r="I57" s="403"/>
      <c r="J57" s="375"/>
      <c r="L57" s="385">
        <v>-2.2250000000000001</v>
      </c>
      <c r="M57" s="401">
        <f t="shared" si="11"/>
        <v>8.600953282922319E-11</v>
      </c>
      <c r="N57" s="386">
        <f t="shared" si="12"/>
        <v>2.6551704213173544E-5</v>
      </c>
      <c r="O57" s="401">
        <f t="shared" si="13"/>
        <v>4.4669410244193686E-2</v>
      </c>
      <c r="P57" s="386">
        <f t="shared" si="14"/>
        <v>-4.7603899588161535E-3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3.4031393320033132E-5</v>
      </c>
      <c r="C58" s="386">
        <f t="shared" si="7"/>
        <v>5.0464272133926458E-2</v>
      </c>
      <c r="D58" s="401">
        <f t="shared" si="8"/>
        <v>0.70843480373560797</v>
      </c>
      <c r="E58" s="386">
        <f t="shared" ref="E58:E89" si="17">C58+$B$13*B58+$B$13*D58</f>
        <v>-2.5457907244909581E-2</v>
      </c>
      <c r="F58" s="401">
        <f t="shared" si="5"/>
        <v>-3.2402696332414722E-2</v>
      </c>
      <c r="G58" s="403">
        <f t="shared" si="9"/>
        <v>0.86208640632108546</v>
      </c>
      <c r="H58" s="403">
        <f t="shared" si="10"/>
        <v>0.13791359367891454</v>
      </c>
      <c r="I58" s="403"/>
      <c r="J58" s="375"/>
      <c r="L58" s="385">
        <v>-2.2000000000000002</v>
      </c>
      <c r="M58" s="401">
        <f t="shared" si="11"/>
        <v>1.2590234410581047E-10</v>
      </c>
      <c r="N58" s="386">
        <f t="shared" si="12"/>
        <v>3.4031393320033132E-5</v>
      </c>
      <c r="O58" s="401">
        <f t="shared" si="13"/>
        <v>5.0464272133926458E-2</v>
      </c>
      <c r="P58" s="386">
        <f t="shared" si="14"/>
        <v>-5.3739094232098947E-3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4.3475747845578283E-5</v>
      </c>
      <c r="C59" s="386">
        <f t="shared" si="7"/>
        <v>5.6842028262509225E-2</v>
      </c>
      <c r="D59" s="401">
        <f t="shared" si="8"/>
        <v>0.71991963855052665</v>
      </c>
      <c r="E59" s="386">
        <f t="shared" si="17"/>
        <v>-2.0311921212147838E-2</v>
      </c>
      <c r="F59" s="401">
        <f t="shared" si="5"/>
        <v>-2.5852911185257055E-2</v>
      </c>
      <c r="G59" s="403">
        <f t="shared" si="9"/>
        <v>0.87824381614722047</v>
      </c>
      <c r="H59" s="403">
        <f t="shared" si="10"/>
        <v>0.12175618385277953</v>
      </c>
      <c r="I59" s="403"/>
      <c r="J59" s="375"/>
      <c r="L59" s="385">
        <v>-2.1749999999999998</v>
      </c>
      <c r="M59" s="401">
        <f t="shared" si="11"/>
        <v>1.8368079279795779E-10</v>
      </c>
      <c r="N59" s="386">
        <f t="shared" si="12"/>
        <v>4.3475747845578283E-5</v>
      </c>
      <c r="O59" s="401">
        <f t="shared" si="13"/>
        <v>5.6842028262509225E-2</v>
      </c>
      <c r="P59" s="386">
        <f t="shared" si="14"/>
        <v>-6.0479293584399883E-3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5.5359988016756567E-5</v>
      </c>
      <c r="C60" s="386">
        <f t="shared" si="7"/>
        <v>6.383708177134223E-2</v>
      </c>
      <c r="D60" s="401">
        <f t="shared" si="8"/>
        <v>0.73000537165695945</v>
      </c>
      <c r="E60" s="386">
        <f t="shared" si="17"/>
        <v>-1.4398966276286215E-2</v>
      </c>
      <c r="F60" s="401">
        <f t="shared" si="5"/>
        <v>-1.8326931874750797E-2</v>
      </c>
      <c r="G60" s="403">
        <f t="shared" si="9"/>
        <v>0.89243464594232014</v>
      </c>
      <c r="H60" s="403">
        <f t="shared" si="10"/>
        <v>0.10756535405767986</v>
      </c>
      <c r="I60" s="403"/>
      <c r="J60" s="375"/>
      <c r="L60" s="385">
        <v>-2.15</v>
      </c>
      <c r="M60" s="401">
        <f t="shared" si="11"/>
        <v>2.6707713818296952E-10</v>
      </c>
      <c r="N60" s="386">
        <f t="shared" si="12"/>
        <v>5.5359988016756567E-5</v>
      </c>
      <c r="O60" s="401">
        <f t="shared" si="13"/>
        <v>6.383708177134223E-2</v>
      </c>
      <c r="P60" s="386">
        <f t="shared" si="14"/>
        <v>-6.7856613148615111E-3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7.026323693193337E-5</v>
      </c>
      <c r="C61" s="386">
        <f t="shared" si="7"/>
        <v>7.1482666314014176E-2</v>
      </c>
      <c r="D61" s="401">
        <f t="shared" si="8"/>
        <v>0.73863620485391523</v>
      </c>
      <c r="E61" s="386">
        <f t="shared" si="17"/>
        <v>-7.6798913001022567E-3</v>
      </c>
      <c r="F61" s="401">
        <f t="shared" si="5"/>
        <v>-9.7749270303011879E-3</v>
      </c>
      <c r="G61" s="403">
        <f t="shared" si="9"/>
        <v>0.90457963179724699</v>
      </c>
      <c r="H61" s="403">
        <f t="shared" si="10"/>
        <v>9.5420368202753014E-2</v>
      </c>
      <c r="I61" s="403"/>
      <c r="J61" s="375"/>
      <c r="L61" s="385">
        <v>-2.125</v>
      </c>
      <c r="M61" s="401">
        <f t="shared" si="11"/>
        <v>3.8703779070559108E-10</v>
      </c>
      <c r="N61" s="386">
        <f t="shared" si="12"/>
        <v>7.026323693193337E-5</v>
      </c>
      <c r="O61" s="401">
        <f t="shared" si="13"/>
        <v>7.1482666314014176E-2</v>
      </c>
      <c r="P61" s="386">
        <f t="shared" si="14"/>
        <v>-7.5900876135993871E-3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8.8888434080669487E-5</v>
      </c>
      <c r="C62" s="386">
        <f t="shared" si="7"/>
        <v>7.9810361371326743E-2</v>
      </c>
      <c r="D62" s="401">
        <f t="shared" si="8"/>
        <v>0.74576425992117312</v>
      </c>
      <c r="E62" s="386">
        <f t="shared" si="17"/>
        <v>-1.180613226541144E-4</v>
      </c>
      <c r="F62" s="401">
        <f t="shared" si="5"/>
        <v>-1.5026785783145747E-4</v>
      </c>
      <c r="G62" s="403">
        <f t="shared" si="9"/>
        <v>0.91461078299112686</v>
      </c>
      <c r="H62" s="403">
        <f t="shared" si="10"/>
        <v>8.5389217008873142E-2</v>
      </c>
      <c r="I62" s="403"/>
      <c r="J62" s="375"/>
      <c r="L62" s="385">
        <v>-2.1</v>
      </c>
      <c r="M62" s="401">
        <f t="shared" si="11"/>
        <v>5.5900328810309929E-10</v>
      </c>
      <c r="N62" s="386">
        <f t="shared" si="12"/>
        <v>8.8888434080669487E-5</v>
      </c>
      <c r="O62" s="401">
        <f t="shared" si="13"/>
        <v>7.9810361371326743E-2</v>
      </c>
      <c r="P62" s="386">
        <f t="shared" si="14"/>
        <v>-8.463889492504699E-3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1.1208539978230236E-4</v>
      </c>
      <c r="C63" s="386">
        <f t="shared" si="7"/>
        <v>8.8849583019021294E-2</v>
      </c>
      <c r="D63" s="401">
        <f t="shared" si="8"/>
        <v>0.75134991128391804</v>
      </c>
      <c r="E63" s="386">
        <f t="shared" si="17"/>
        <v>8.3200950871834961E-3</v>
      </c>
      <c r="F63" s="401">
        <f t="shared" si="5"/>
        <v>1.0589775191388867E-2</v>
      </c>
      <c r="G63" s="403">
        <f t="shared" si="9"/>
        <v>0.92247184343196531</v>
      </c>
      <c r="H63" s="403">
        <f t="shared" si="10"/>
        <v>7.752815656803469E-2</v>
      </c>
      <c r="I63" s="403"/>
      <c r="J63" s="375"/>
      <c r="L63" s="385">
        <v>-2.0750000000000002</v>
      </c>
      <c r="M63" s="401">
        <f t="shared" si="11"/>
        <v>8.0467432717057363E-10</v>
      </c>
      <c r="N63" s="386">
        <f t="shared" si="12"/>
        <v>1.1208539978230236E-4</v>
      </c>
      <c r="O63" s="401">
        <f t="shared" si="13"/>
        <v>8.8849583019021183E-2</v>
      </c>
      <c r="P63" s="386">
        <f t="shared" si="14"/>
        <v>-9.4093694706637032E-3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1.4087740084539613E-4</v>
      </c>
      <c r="C64" s="386">
        <f t="shared" si="7"/>
        <v>9.8627056529940804E-2</v>
      </c>
      <c r="D64" s="401">
        <f t="shared" si="8"/>
        <v>0.75536205785038635</v>
      </c>
      <c r="E64" s="386">
        <f t="shared" si="17"/>
        <v>1.7664526454863008E-2</v>
      </c>
      <c r="F64" s="401">
        <f t="shared" si="5"/>
        <v>2.2483320449966756E-2</v>
      </c>
      <c r="G64" s="403">
        <f t="shared" si="9"/>
        <v>0.92811866859970593</v>
      </c>
      <c r="H64" s="403">
        <f t="shared" si="10"/>
        <v>7.1881331400294068E-2</v>
      </c>
      <c r="I64" s="403"/>
      <c r="J64" s="375"/>
      <c r="L64" s="385">
        <v>-2.0499999999999998</v>
      </c>
      <c r="M64" s="401">
        <f t="shared" si="11"/>
        <v>1.1544399325380539E-9</v>
      </c>
      <c r="N64" s="386">
        <f t="shared" si="12"/>
        <v>1.4087740084539613E-4</v>
      </c>
      <c r="O64" s="401">
        <f t="shared" si="13"/>
        <v>9.8627056529940804E-2</v>
      </c>
      <c r="P64" s="386">
        <f t="shared" si="14"/>
        <v>-1.0428368265066911E-2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1.764915746430562E-4</v>
      </c>
      <c r="C65" s="386">
        <f t="shared" si="7"/>
        <v>0.1091662781009447</v>
      </c>
      <c r="D65" s="401">
        <f t="shared" si="8"/>
        <v>0.75777833409033679</v>
      </c>
      <c r="E65" s="386">
        <f t="shared" si="17"/>
        <v>2.7940994246759665E-2</v>
      </c>
      <c r="F65" s="401">
        <f t="shared" si="5"/>
        <v>3.5563156982769337E-2</v>
      </c>
      <c r="G65" s="403">
        <f t="shared" si="9"/>
        <v>0.9315195181594802</v>
      </c>
      <c r="H65" s="403">
        <f t="shared" si="10"/>
        <v>6.8480481840519802E-2</v>
      </c>
      <c r="I65" s="403"/>
      <c r="J65" s="375"/>
      <c r="L65" s="385">
        <v>-2.0249999999999999</v>
      </c>
      <c r="M65" s="401">
        <f t="shared" si="11"/>
        <v>1.6507016864508728E-9</v>
      </c>
      <c r="N65" s="386">
        <f t="shared" si="12"/>
        <v>1.764915746430562E-4</v>
      </c>
      <c r="O65" s="401">
        <f t="shared" si="13"/>
        <v>0.1091662781009447</v>
      </c>
      <c r="P65" s="386">
        <f t="shared" si="14"/>
        <v>-1.1522176683525856E-2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2.2039356781961006E-4</v>
      </c>
      <c r="C66" s="386">
        <f t="shared" si="7"/>
        <v>0.12048697380070467</v>
      </c>
      <c r="D66" s="401">
        <f t="shared" si="8"/>
        <v>0.75858526055813669</v>
      </c>
      <c r="E66" s="386">
        <f t="shared" si="17"/>
        <v>3.917051197533461E-2</v>
      </c>
      <c r="F66" s="401">
        <f t="shared" si="5"/>
        <v>4.9856030682795809E-2</v>
      </c>
      <c r="G66" s="403">
        <f t="shared" si="9"/>
        <v>0.93265526458592007</v>
      </c>
      <c r="H66" s="403">
        <f t="shared" si="10"/>
        <v>6.7344735414079926E-2</v>
      </c>
      <c r="I66" s="403">
        <f>F26</f>
        <v>-1.6153604841264393E-2</v>
      </c>
      <c r="J66" s="375">
        <f>1-I66</f>
        <v>1.0161536048412645</v>
      </c>
      <c r="L66" s="385">
        <v>-2</v>
      </c>
      <c r="M66" s="401">
        <f t="shared" si="11"/>
        <v>2.3524072689795616E-9</v>
      </c>
      <c r="N66" s="386">
        <f t="shared" si="12"/>
        <v>2.2039356781961006E-4</v>
      </c>
      <c r="O66" s="401">
        <f t="shared" si="13"/>
        <v>0.12048697380070467</v>
      </c>
      <c r="P66" s="386">
        <f t="shared" si="14"/>
        <v>-1.2691443005267486E-2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2.7432673510802141E-4</v>
      </c>
      <c r="C67" s="386">
        <f t="shared" si="7"/>
        <v>0.13260456450705588</v>
      </c>
      <c r="D67" s="401">
        <f t="shared" si="8"/>
        <v>0.75777833409033679</v>
      </c>
      <c r="E67" s="386">
        <f t="shared" si="17"/>
        <v>5.1368796269883096E-2</v>
      </c>
      <c r="F67" s="401">
        <f t="shared" si="5"/>
        <v>6.5381945596785909E-2</v>
      </c>
      <c r="G67" s="403">
        <f t="shared" si="9"/>
        <v>0.9315195181594802</v>
      </c>
      <c r="H67" s="403">
        <f t="shared" si="10"/>
        <v>6.8480481840519802E-2</v>
      </c>
      <c r="I67" s="403">
        <f t="shared" ref="I67:I130" si="18">F27</f>
        <v>-1.7737768023052519E-2</v>
      </c>
      <c r="J67" s="375">
        <f t="shared" ref="J67:J130" si="19">1-I67</f>
        <v>1.0177377680230526</v>
      </c>
      <c r="L67" s="385">
        <v>-1.9749999999999999</v>
      </c>
      <c r="M67" s="401">
        <f t="shared" si="11"/>
        <v>3.3412095867824121E-9</v>
      </c>
      <c r="N67" s="386">
        <f t="shared" si="12"/>
        <v>2.7432673510802141E-4</v>
      </c>
      <c r="O67" s="401">
        <f t="shared" si="13"/>
        <v>0.13260456450705588</v>
      </c>
      <c r="P67" s="386">
        <f t="shared" si="14"/>
        <v>-1.3936076443455122E-2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3.4035622121025844E-4</v>
      </c>
      <c r="C68" s="386">
        <f t="shared" si="7"/>
        <v>0.14552964611337599</v>
      </c>
      <c r="D68" s="401">
        <f t="shared" si="8"/>
        <v>0.75536205785038624</v>
      </c>
      <c r="E68" s="386">
        <f t="shared" si="17"/>
        <v>6.45457391392293E-2</v>
      </c>
      <c r="F68" s="401">
        <f t="shared" si="5"/>
        <v>8.215349222383149E-2</v>
      </c>
      <c r="G68" s="403">
        <f t="shared" si="9"/>
        <v>0.92811866859970593</v>
      </c>
      <c r="H68" s="403">
        <f t="shared" si="10"/>
        <v>7.1881331400294068E-2</v>
      </c>
      <c r="I68" s="403">
        <f t="shared" si="18"/>
        <v>-1.9416674854486945E-2</v>
      </c>
      <c r="J68" s="375">
        <f t="shared" si="19"/>
        <v>1.0194166748544868</v>
      </c>
      <c r="L68" s="385">
        <v>-1.95</v>
      </c>
      <c r="M68" s="401">
        <f t="shared" si="11"/>
        <v>4.7298011063290346E-9</v>
      </c>
      <c r="N68" s="386">
        <f t="shared" si="12"/>
        <v>3.4035622121025844E-4</v>
      </c>
      <c r="O68" s="401">
        <f t="shared" si="13"/>
        <v>0.14552964611337599</v>
      </c>
      <c r="P68" s="386">
        <f t="shared" si="14"/>
        <v>-1.5255147361165913E-2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4.2091821227147053E-4</v>
      </c>
      <c r="C69" s="386">
        <f t="shared" si="7"/>
        <v>0.15926749460718564</v>
      </c>
      <c r="D69" s="401">
        <f t="shared" si="8"/>
        <v>0.75134991128391804</v>
      </c>
      <c r="E69" s="386">
        <f t="shared" si="17"/>
        <v>7.8704910992058397E-2</v>
      </c>
      <c r="F69" s="401">
        <f t="shared" si="5"/>
        <v>0.1001752149621541</v>
      </c>
      <c r="G69" s="403">
        <f t="shared" si="9"/>
        <v>0.9224718434319652</v>
      </c>
      <c r="H69" s="403">
        <f t="shared" si="10"/>
        <v>7.7528156568034801E-2</v>
      </c>
      <c r="I69" s="403">
        <f t="shared" si="18"/>
        <v>-2.1187944222663641E-2</v>
      </c>
      <c r="J69" s="375">
        <f t="shared" si="19"/>
        <v>1.0211879442226637</v>
      </c>
      <c r="L69" s="385">
        <v>-1.925</v>
      </c>
      <c r="M69" s="401">
        <f t="shared" si="11"/>
        <v>6.6731464243297012E-9</v>
      </c>
      <c r="N69" s="386">
        <f t="shared" si="12"/>
        <v>4.2091821227147053E-4</v>
      </c>
      <c r="O69" s="401">
        <f t="shared" si="13"/>
        <v>0.15926749460718564</v>
      </c>
      <c r="P69" s="386">
        <f t="shared" si="14"/>
        <v>-1.6646784983485707E-2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5.188745910378878E-4</v>
      </c>
      <c r="C70" s="386">
        <f t="shared" si="7"/>
        <v>0.17381760573981547</v>
      </c>
      <c r="D70" s="401">
        <f t="shared" si="8"/>
        <v>0.74576425992117312</v>
      </c>
      <c r="E70" s="386">
        <f t="shared" si="17"/>
        <v>9.3843104115442458E-2</v>
      </c>
      <c r="F70" s="401">
        <f t="shared" si="5"/>
        <v>0.1194430310508683</v>
      </c>
      <c r="G70" s="403">
        <f t="shared" si="9"/>
        <v>0.91461078299112686</v>
      </c>
      <c r="H70" s="403">
        <f t="shared" si="10"/>
        <v>8.5389217008873142E-2</v>
      </c>
      <c r="I70" s="403">
        <f t="shared" si="18"/>
        <v>-2.304786478832202E-2</v>
      </c>
      <c r="J70" s="375">
        <f t="shared" si="19"/>
        <v>1.0230478647883221</v>
      </c>
      <c r="L70" s="385">
        <v>-1.9</v>
      </c>
      <c r="M70" s="401">
        <f t="shared" si="11"/>
        <v>9.3835619829896189E-9</v>
      </c>
      <c r="N70" s="386">
        <f t="shared" si="12"/>
        <v>5.188745910378878E-4</v>
      </c>
      <c r="O70" s="401">
        <f t="shared" si="13"/>
        <v>0.17381760573981547</v>
      </c>
      <c r="P70" s="386">
        <f t="shared" si="14"/>
        <v>-1.8108073413240965E-2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6.3757315925372371E-4</v>
      </c>
      <c r="C71" s="386">
        <f t="shared" si="7"/>
        <v>0.18917327889796604</v>
      </c>
      <c r="D71" s="401">
        <f t="shared" si="8"/>
        <v>0.73863620485391523</v>
      </c>
      <c r="E71" s="386">
        <f t="shared" si="17"/>
        <v>0.10994992622336107</v>
      </c>
      <c r="F71" s="401">
        <f t="shared" si="5"/>
        <v>0.13994371324058238</v>
      </c>
      <c r="G71" s="403">
        <f t="shared" si="9"/>
        <v>0.90457963179724699</v>
      </c>
      <c r="H71" s="403">
        <f t="shared" si="10"/>
        <v>9.5420368202753014E-2</v>
      </c>
      <c r="I71" s="403">
        <f t="shared" si="18"/>
        <v>-2.4991261578958007E-2</v>
      </c>
      <c r="J71" s="375">
        <f t="shared" si="19"/>
        <v>1.024991261578958</v>
      </c>
      <c r="L71" s="385">
        <v>-1.875</v>
      </c>
      <c r="M71" s="401">
        <f t="shared" si="11"/>
        <v>1.3150879774048718E-8</v>
      </c>
      <c r="N71" s="386">
        <f t="shared" si="12"/>
        <v>6.3757315925372371E-4</v>
      </c>
      <c r="O71" s="401">
        <f t="shared" si="13"/>
        <v>0.18917327889796604</v>
      </c>
      <c r="P71" s="386">
        <f t="shared" si="14"/>
        <v>-1.9634946816877216E-2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7.8091350030423667E-4</v>
      </c>
      <c r="C72" s="386">
        <f t="shared" si="7"/>
        <v>0.20532125444699795</v>
      </c>
      <c r="D72" s="401">
        <f t="shared" si="8"/>
        <v>0.73000537165695922</v>
      </c>
      <c r="E72" s="386">
        <f t="shared" si="17"/>
        <v>0.12700745336186464</v>
      </c>
      <c r="F72" s="401">
        <f t="shared" si="5"/>
        <v>0.16165444801283554</v>
      </c>
      <c r="G72" s="403">
        <f t="shared" si="9"/>
        <v>0.89243464594232014</v>
      </c>
      <c r="H72" s="403">
        <f t="shared" si="10"/>
        <v>0.10756535405767986</v>
      </c>
      <c r="I72" s="403">
        <f t="shared" si="18"/>
        <v>-2.7011362697382264E-2</v>
      </c>
      <c r="J72" s="375">
        <f t="shared" si="19"/>
        <v>1.0270113626973822</v>
      </c>
      <c r="L72" s="385">
        <v>-1.8499999999999999</v>
      </c>
      <c r="M72" s="401">
        <f t="shared" si="11"/>
        <v>1.8369300414100564E-8</v>
      </c>
      <c r="N72" s="386">
        <f t="shared" si="12"/>
        <v>7.8091350030423667E-4</v>
      </c>
      <c r="O72" s="401">
        <f t="shared" si="13"/>
        <v>0.20532125444699795</v>
      </c>
      <c r="P72" s="386">
        <f t="shared" si="14"/>
        <v>-2.1222084701039558E-2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9.5341844287449851E-4</v>
      </c>
      <c r="C73" s="386">
        <f t="shared" si="7"/>
        <v>0.22224141323954733</v>
      </c>
      <c r="D73" s="401">
        <f t="shared" si="8"/>
        <v>0.71991963855052665</v>
      </c>
      <c r="E73" s="386">
        <f t="shared" si="17"/>
        <v>0.14498995089051819</v>
      </c>
      <c r="F73" s="401">
        <f t="shared" si="5"/>
        <v>0.18454248044668256</v>
      </c>
      <c r="G73" s="403">
        <f t="shared" si="9"/>
        <v>0.87824381614722014</v>
      </c>
      <c r="H73" s="403">
        <f t="shared" si="10"/>
        <v>0.12175618385277986</v>
      </c>
      <c r="I73" s="403">
        <f t="shared" si="18"/>
        <v>-2.9099667381723711E-2</v>
      </c>
      <c r="J73" s="375">
        <f t="shared" si="19"/>
        <v>1.0290996673817236</v>
      </c>
      <c r="L73" s="385">
        <v>-1.825</v>
      </c>
      <c r="M73" s="401">
        <f t="shared" si="11"/>
        <v>2.5573012707447162E-8</v>
      </c>
      <c r="N73" s="386">
        <f t="shared" si="12"/>
        <v>9.5341844287449851E-4</v>
      </c>
      <c r="O73" s="401">
        <f t="shared" si="13"/>
        <v>0.22224141323954733</v>
      </c>
      <c r="P73" s="386">
        <f t="shared" si="14"/>
        <v>-2.2862808250946436E-2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1.1603109511648668E-3</v>
      </c>
      <c r="C74" s="386">
        <f t="shared" si="7"/>
        <v>0.23990654617682261</v>
      </c>
      <c r="D74" s="401">
        <f t="shared" si="8"/>
        <v>0.70843480373560774</v>
      </c>
      <c r="E74" s="386">
        <f t="shared" si="17"/>
        <v>0.16386367045344541</v>
      </c>
      <c r="F74" s="401">
        <f t="shared" si="5"/>
        <v>0.20856485580445944</v>
      </c>
      <c r="G74" s="403">
        <f t="shared" si="9"/>
        <v>0.86208640632108513</v>
      </c>
      <c r="H74" s="403">
        <f t="shared" si="10"/>
        <v>0.13791359367891487</v>
      </c>
      <c r="I74" s="403">
        <f t="shared" si="18"/>
        <v>-3.1245816715108198E-2</v>
      </c>
      <c r="J74" s="375">
        <f t="shared" si="19"/>
        <v>1.0312458167151082</v>
      </c>
      <c r="L74" s="385">
        <v>-1.7999999999999998</v>
      </c>
      <c r="M74" s="401">
        <f t="shared" si="11"/>
        <v>3.5483250615531148E-8</v>
      </c>
      <c r="N74" s="386">
        <f t="shared" si="12"/>
        <v>1.1603109511648668E-3</v>
      </c>
      <c r="O74" s="401">
        <f t="shared" si="13"/>
        <v>0.23990654617682261</v>
      </c>
      <c r="P74" s="386">
        <f t="shared" si="14"/>
        <v>-2.4548978750540656E-2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1.4075961081732036E-3</v>
      </c>
      <c r="C75" s="386">
        <f t="shared" si="7"/>
        <v>0.25828220068664287</v>
      </c>
      <c r="D75" s="401">
        <f t="shared" si="8"/>
        <v>0.69561419210054964</v>
      </c>
      <c r="E75" s="386">
        <f t="shared" si="17"/>
        <v>0.18358672981852858</v>
      </c>
      <c r="F75" s="401">
        <f t="shared" si="5"/>
        <v>0.23366826659172144</v>
      </c>
      <c r="G75" s="403">
        <f t="shared" si="9"/>
        <v>0.84405240780963042</v>
      </c>
      <c r="H75" s="403">
        <f t="shared" si="10"/>
        <v>0.15594759219036958</v>
      </c>
      <c r="I75" s="403">
        <f t="shared" si="18"/>
        <v>-3.3437468346185141E-2</v>
      </c>
      <c r="J75" s="375">
        <f t="shared" si="19"/>
        <v>1.0334374683461851</v>
      </c>
      <c r="L75" s="385">
        <v>-1.7749999999999999</v>
      </c>
      <c r="M75" s="401">
        <f t="shared" si="11"/>
        <v>4.9070209506840712E-8</v>
      </c>
      <c r="N75" s="386">
        <f t="shared" si="12"/>
        <v>1.4075961081732036E-3</v>
      </c>
      <c r="O75" s="401">
        <f t="shared" si="13"/>
        <v>0.25828220068664287</v>
      </c>
      <c r="P75" s="386">
        <f t="shared" si="14"/>
        <v>-2.6270899153852747E-2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1.7021476755507137E-3</v>
      </c>
      <c r="C76" s="386">
        <f t="shared" si="7"/>
        <v>0.27732660976250767</v>
      </c>
      <c r="D76" s="401">
        <f t="shared" si="8"/>
        <v>0.68152820190580099</v>
      </c>
      <c r="E76" s="386">
        <f t="shared" si="17"/>
        <v>0.20410908121936369</v>
      </c>
      <c r="F76" s="401">
        <f t="shared" si="5"/>
        <v>0.25978901226304252</v>
      </c>
      <c r="G76" s="403">
        <f t="shared" si="9"/>
        <v>0.82424191007182035</v>
      </c>
      <c r="H76" s="403">
        <f t="shared" si="10"/>
        <v>0.17575808992817965</v>
      </c>
      <c r="I76" s="403">
        <f t="shared" si="18"/>
        <v>-3.5660176648351874E-2</v>
      </c>
      <c r="J76" s="375">
        <f t="shared" si="19"/>
        <v>1.035660176648352</v>
      </c>
      <c r="L76" s="385">
        <v>-1.75</v>
      </c>
      <c r="M76" s="401">
        <f t="shared" si="11"/>
        <v>6.7634180811459998E-8</v>
      </c>
      <c r="N76" s="386">
        <f t="shared" si="12"/>
        <v>1.7021476755507137E-3</v>
      </c>
      <c r="O76" s="401">
        <f t="shared" si="13"/>
        <v>0.27732660976250767</v>
      </c>
      <c r="P76" s="386">
        <f t="shared" si="14"/>
        <v>-2.8017219929400206E-2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2.0517985071457079E-3</v>
      </c>
      <c r="C77" s="386">
        <f t="shared" si="7"/>
        <v>0.29699070781949288</v>
      </c>
      <c r="D77" s="401">
        <f t="shared" si="8"/>
        <v>0.6662537926092913</v>
      </c>
      <c r="E77" s="386">
        <f t="shared" si="17"/>
        <v>0.22537257240865635</v>
      </c>
      <c r="F77" s="401">
        <f t="shared" si="5"/>
        <v>0.28685307693047091</v>
      </c>
      <c r="G77" s="403">
        <f t="shared" si="9"/>
        <v>0.80276438928156701</v>
      </c>
      <c r="H77" s="403">
        <f t="shared" si="10"/>
        <v>0.19723561071843299</v>
      </c>
      <c r="I77" s="403">
        <f t="shared" si="18"/>
        <v>-3.7897279818997209E-2</v>
      </c>
      <c r="J77" s="375">
        <f t="shared" si="19"/>
        <v>1.0378972798189972</v>
      </c>
      <c r="L77" s="385">
        <v>-1.7249999999999999</v>
      </c>
      <c r="M77" s="401">
        <f t="shared" si="11"/>
        <v>9.2911439208975821E-8</v>
      </c>
      <c r="N77" s="386">
        <f t="shared" si="12"/>
        <v>2.0517985071457079E-3</v>
      </c>
      <c r="O77" s="401">
        <f t="shared" si="13"/>
        <v>0.29699070781949288</v>
      </c>
      <c r="P77" s="386">
        <f t="shared" si="14"/>
        <v>-2.9774850357168314E-2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2.4654338650669794E-3</v>
      </c>
      <c r="C78" s="386">
        <f t="shared" si="7"/>
        <v>0.31721823609980326</v>
      </c>
      <c r="D78" s="401">
        <f t="shared" si="8"/>
        <v>0.64987391569256525</v>
      </c>
      <c r="E78" s="386">
        <f t="shared" si="17"/>
        <v>0.24731110305848214</v>
      </c>
      <c r="F78" s="401">
        <f t="shared" si="5"/>
        <v>0.31477632842899378</v>
      </c>
      <c r="G78" s="403">
        <f t="shared" si="9"/>
        <v>0.77973791730616604</v>
      </c>
      <c r="H78" s="403">
        <f t="shared" si="10"/>
        <v>0.22026208269383396</v>
      </c>
      <c r="I78" s="403">
        <f t="shared" si="18"/>
        <v>-4.0129795503108627E-2</v>
      </c>
      <c r="J78" s="375">
        <f t="shared" si="19"/>
        <v>1.0401297955031086</v>
      </c>
      <c r="L78" s="385">
        <v>-1.7</v>
      </c>
      <c r="M78" s="401">
        <f t="shared" si="11"/>
        <v>1.272118639317199E-7</v>
      </c>
      <c r="N78" s="386">
        <f t="shared" si="12"/>
        <v>2.4654338650669794E-3</v>
      </c>
      <c r="O78" s="401">
        <f t="shared" si="13"/>
        <v>0.31721823609980326</v>
      </c>
      <c r="P78" s="386">
        <f t="shared" si="14"/>
        <v>-3.1528876522949396E-2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2.953086439429653E-3</v>
      </c>
      <c r="C79" s="386">
        <f t="shared" si="7"/>
        <v>0.33794593874301915</v>
      </c>
      <c r="D79" s="401">
        <f t="shared" si="8"/>
        <v>0.63247689117399553</v>
      </c>
      <c r="E79" s="386">
        <f t="shared" si="17"/>
        <v>0.26985087746304504</v>
      </c>
      <c r="F79" s="401">
        <f t="shared" si="5"/>
        <v>0.34346483995533778</v>
      </c>
      <c r="G79" s="403">
        <f t="shared" si="9"/>
        <v>0.75528829464702574</v>
      </c>
      <c r="H79" s="403">
        <f t="shared" si="10"/>
        <v>0.24471170535297426</v>
      </c>
      <c r="I79" s="403">
        <f t="shared" si="18"/>
        <v>-4.2336326620402771E-2</v>
      </c>
      <c r="J79" s="375">
        <f t="shared" si="19"/>
        <v>1.0423363266204029</v>
      </c>
      <c r="L79" s="385">
        <v>-1.6749999999999998</v>
      </c>
      <c r="M79" s="401">
        <f t="shared" si="11"/>
        <v>1.7359706888653292E-7</v>
      </c>
      <c r="N79" s="386">
        <f t="shared" si="12"/>
        <v>2.953086439429653E-3</v>
      </c>
      <c r="O79" s="401">
        <f t="shared" si="13"/>
        <v>0.33794593874301915</v>
      </c>
      <c r="P79" s="386">
        <f t="shared" si="14"/>
        <v>-3.3262487329309573E-2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3.5260316095376831E-3</v>
      </c>
      <c r="C80" s="386">
        <f t="shared" si="7"/>
        <v>0.3591038489672479</v>
      </c>
      <c r="D80" s="401">
        <f t="shared" si="8"/>
        <v>0.61415573342823859</v>
      </c>
      <c r="E80" s="386">
        <f t="shared" si="17"/>
        <v>0.29291075275900047</v>
      </c>
      <c r="F80" s="401">
        <f t="shared" si="5"/>
        <v>0.37281533328104516</v>
      </c>
      <c r="G80" s="403">
        <f t="shared" si="9"/>
        <v>0.72954811221041826</v>
      </c>
      <c r="H80" s="403">
        <f t="shared" si="10"/>
        <v>0.27045188778958174</v>
      </c>
      <c r="I80" s="403">
        <f t="shared" si="18"/>
        <v>-4.4492979183078589E-2</v>
      </c>
      <c r="J80" s="375">
        <f t="shared" si="19"/>
        <v>1.0444929791830786</v>
      </c>
      <c r="L80" s="385">
        <v>-1.65</v>
      </c>
      <c r="M80" s="401">
        <f t="shared" si="11"/>
        <v>2.3611000671275306E-7</v>
      </c>
      <c r="N80" s="386">
        <f t="shared" si="12"/>
        <v>3.5260316095376831E-3</v>
      </c>
      <c r="O80" s="401">
        <f t="shared" si="13"/>
        <v>0.3591038489672479</v>
      </c>
      <c r="P80" s="386">
        <f t="shared" si="14"/>
        <v>-3.4956909927257786E-2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4.1968812099415498E-3</v>
      </c>
      <c r="C81" s="386">
        <f t="shared" si="7"/>
        <v>0.38061566313392231</v>
      </c>
      <c r="D81" s="401">
        <f t="shared" si="8"/>
        <v>0.59500743094122677</v>
      </c>
      <c r="E81" s="386">
        <f t="shared" si="17"/>
        <v>0.31640268012608935</v>
      </c>
      <c r="F81" s="401">
        <f t="shared" si="5"/>
        <v>0.40271574031042223</v>
      </c>
      <c r="G81" s="403">
        <f t="shared" si="9"/>
        <v>0.70265574816570131</v>
      </c>
      <c r="H81" s="403">
        <f t="shared" si="10"/>
        <v>0.29734425183429869</v>
      </c>
      <c r="I81" s="403">
        <f t="shared" si="18"/>
        <v>-4.6573294012547749E-2</v>
      </c>
      <c r="J81" s="375">
        <f t="shared" si="19"/>
        <v>1.0465732940125478</v>
      </c>
      <c r="L81" s="385">
        <v>-1.625</v>
      </c>
      <c r="M81" s="401">
        <f t="shared" si="11"/>
        <v>3.2006968969655603E-7</v>
      </c>
      <c r="N81" s="386">
        <f t="shared" si="12"/>
        <v>4.1968812099415498E-3</v>
      </c>
      <c r="O81" s="401">
        <f t="shared" si="13"/>
        <v>0.38061566313392231</v>
      </c>
      <c r="P81" s="386">
        <f t="shared" si="14"/>
        <v>-3.659135606795922E-2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4.9796737856829254E-3</v>
      </c>
      <c r="C82" s="386">
        <f t="shared" si="7"/>
        <v>0.40239919883815461</v>
      </c>
      <c r="D82" s="401">
        <f t="shared" si="8"/>
        <v>0.57513218568190094</v>
      </c>
      <c r="E82" s="386">
        <f t="shared" si="17"/>
        <v>0.340232234717181</v>
      </c>
      <c r="F82" s="401">
        <f t="shared" si="5"/>
        <v>0.43304587757283353</v>
      </c>
      <c r="G82" s="403">
        <f t="shared" si="9"/>
        <v>0.6747543075963901</v>
      </c>
      <c r="H82" s="403">
        <f t="shared" si="10"/>
        <v>0.3252456924036099</v>
      </c>
      <c r="I82" s="403">
        <f t="shared" si="18"/>
        <v>-4.8548194396768538E-2</v>
      </c>
      <c r="J82" s="375">
        <f t="shared" si="19"/>
        <v>1.0485481943967685</v>
      </c>
      <c r="L82" s="385">
        <v>-1.5999999999999999</v>
      </c>
      <c r="M82" s="401">
        <f t="shared" si="11"/>
        <v>4.3244790204344241E-7</v>
      </c>
      <c r="N82" s="386">
        <f t="shared" si="12"/>
        <v>4.9796737856829254E-3</v>
      </c>
      <c r="O82" s="401">
        <f t="shared" si="13"/>
        <v>0.40239919883815461</v>
      </c>
      <c r="P82" s="386">
        <f t="shared" si="14"/>
        <v>-3.8142980978542178E-2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5.889959044423243E-3</v>
      </c>
      <c r="C83" s="386">
        <f t="shared" si="7"/>
        <v>0.4243669316248011</v>
      </c>
      <c r="D83" s="401">
        <f t="shared" si="8"/>
        <v>0.55463261882552772</v>
      </c>
      <c r="E83" s="386">
        <f t="shared" si="17"/>
        <v>0.3642992284418014</v>
      </c>
      <c r="F83" s="401">
        <f t="shared" si="5"/>
        <v>0.46367822617049514</v>
      </c>
      <c r="G83" s="403">
        <f t="shared" si="9"/>
        <v>0.6459905141001725</v>
      </c>
      <c r="H83" s="403">
        <f t="shared" si="10"/>
        <v>0.3540094858998275</v>
      </c>
      <c r="I83" s="403">
        <f t="shared" si="18"/>
        <v>-5.0385951872123684E-2</v>
      </c>
      <c r="J83" s="375">
        <f t="shared" si="19"/>
        <v>1.0503859518721237</v>
      </c>
      <c r="L83" s="385">
        <v>-1.575</v>
      </c>
      <c r="M83" s="401">
        <f t="shared" si="11"/>
        <v>5.8234868360873548E-7</v>
      </c>
      <c r="N83" s="386">
        <f t="shared" si="12"/>
        <v>5.889959044423243E-3</v>
      </c>
      <c r="O83" s="401">
        <f t="shared" si="13"/>
        <v>0.4243669316248011</v>
      </c>
      <c r="P83" s="386">
        <f t="shared" si="14"/>
        <v>-3.9586856477860644E-2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6.9448739475913568E-3</v>
      </c>
      <c r="C84" s="386">
        <f t="shared" si="7"/>
        <v>0.4464266035214437</v>
      </c>
      <c r="D84" s="401">
        <f t="shared" si="8"/>
        <v>0.5336129505760322</v>
      </c>
      <c r="E84" s="386">
        <f t="shared" si="17"/>
        <v>0.38849839823821858</v>
      </c>
      <c r="F84" s="401">
        <f t="shared" si="5"/>
        <v>0.49447880780772441</v>
      </c>
      <c r="G84" s="403">
        <f t="shared" si="9"/>
        <v>0.61651356388823553</v>
      </c>
      <c r="H84" s="403">
        <f t="shared" si="10"/>
        <v>0.38348643611176447</v>
      </c>
      <c r="I84" s="403">
        <f t="shared" si="18"/>
        <v>-5.20521724602468E-2</v>
      </c>
      <c r="J84" s="375">
        <f t="shared" si="19"/>
        <v>1.0520521724602467</v>
      </c>
      <c r="L84" s="385">
        <v>-1.5499999999999998</v>
      </c>
      <c r="M84" s="401">
        <f t="shared" si="11"/>
        <v>7.8161602340420799E-7</v>
      </c>
      <c r="N84" s="386">
        <f t="shared" si="12"/>
        <v>6.9448739475913568E-3</v>
      </c>
      <c r="O84" s="401">
        <f t="shared" si="13"/>
        <v>0.4464266035214437</v>
      </c>
      <c r="P84" s="386">
        <f t="shared" si="14"/>
        <v>-4.0895960163147581E-2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8.1632076377776142E-3</v>
      </c>
      <c r="C85" s="386">
        <f t="shared" si="7"/>
        <v>0.46848189534269452</v>
      </c>
      <c r="D85" s="401">
        <f t="shared" si="8"/>
        <v>0.51217816276283257</v>
      </c>
      <c r="E85" s="386">
        <f t="shared" si="17"/>
        <v>0.41272016115915033</v>
      </c>
      <c r="F85" s="401">
        <f t="shared" si="5"/>
        <v>0.52530814586023178</v>
      </c>
      <c r="G85" s="403">
        <f t="shared" si="9"/>
        <v>0.58647395421218873</v>
      </c>
      <c r="H85" s="403">
        <f t="shared" si="10"/>
        <v>0.41352604578781127</v>
      </c>
      <c r="I85" s="403">
        <f t="shared" si="18"/>
        <v>-5.3509805833980684E-2</v>
      </c>
      <c r="J85" s="375">
        <f t="shared" si="19"/>
        <v>1.0535098058339807</v>
      </c>
      <c r="L85" s="385">
        <v>-1.5249999999999999</v>
      </c>
      <c r="M85" s="401">
        <f t="shared" si="11"/>
        <v>1.0456007470960316E-6</v>
      </c>
      <c r="N85" s="386">
        <f t="shared" si="12"/>
        <v>8.1632076377776142E-3</v>
      </c>
      <c r="O85" s="401">
        <f t="shared" si="13"/>
        <v>0.46848189534269452</v>
      </c>
      <c r="P85" s="386">
        <f t="shared" si="14"/>
        <v>-4.2041182611455966E-2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9.5654521858909436E-3</v>
      </c>
      <c r="C86" s="386">
        <f t="shared" si="7"/>
        <v>0.49043315368894191</v>
      </c>
      <c r="D86" s="401">
        <f t="shared" si="8"/>
        <v>0.49043315368894191</v>
      </c>
      <c r="E86" s="386">
        <f t="shared" si="17"/>
        <v>0.43685142650190362</v>
      </c>
      <c r="F86" s="401">
        <f t="shared" si="5"/>
        <v>0.55602229905027867</v>
      </c>
      <c r="G86" s="403">
        <f t="shared" si="9"/>
        <v>0.55602229905027867</v>
      </c>
      <c r="H86" s="403">
        <f t="shared" si="10"/>
        <v>0.44397770094972133</v>
      </c>
      <c r="I86" s="403">
        <f t="shared" si="18"/>
        <v>-5.4719180018885698E-2</v>
      </c>
      <c r="J86" s="375">
        <f t="shared" si="19"/>
        <v>1.0547191800188858</v>
      </c>
      <c r="L86" s="385">
        <v>-1.5</v>
      </c>
      <c r="M86" s="401">
        <f t="shared" si="11"/>
        <v>1.3941241251425041E-6</v>
      </c>
      <c r="N86" s="386">
        <f t="shared" si="12"/>
        <v>9.5654521858909436E-3</v>
      </c>
      <c r="O86" s="401">
        <f t="shared" si="13"/>
        <v>0.49043315368894191</v>
      </c>
      <c r="P86" s="386">
        <f t="shared" si="14"/>
        <v>-4.299135464367973E-2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1.1173835970285095E-2</v>
      </c>
      <c r="C87" s="386">
        <f t="shared" si="7"/>
        <v>0.51217816276283268</v>
      </c>
      <c r="D87" s="401">
        <f t="shared" si="8"/>
        <v>0.4684818953426943</v>
      </c>
      <c r="E87" s="386">
        <f t="shared" si="17"/>
        <v>0.46077645436417924</v>
      </c>
      <c r="F87" s="401">
        <f t="shared" si="5"/>
        <v>0.58647395421218873</v>
      </c>
      <c r="G87" s="403">
        <f t="shared" si="9"/>
        <v>0.52530814586023111</v>
      </c>
      <c r="H87" s="403">
        <f t="shared" si="10"/>
        <v>0.47469185413976889</v>
      </c>
      <c r="I87" s="403">
        <f t="shared" si="18"/>
        <v>-5.5638064346714408E-2</v>
      </c>
      <c r="J87" s="375">
        <f t="shared" si="19"/>
        <v>1.0556380643467145</v>
      </c>
      <c r="L87" s="385">
        <v>-1.4749999999999999</v>
      </c>
      <c r="M87" s="401">
        <f t="shared" si="11"/>
        <v>1.8526833967524858E-6</v>
      </c>
      <c r="N87" s="386">
        <f t="shared" si="12"/>
        <v>1.1173835970285095E-2</v>
      </c>
      <c r="O87" s="401">
        <f t="shared" si="13"/>
        <v>0.51217816276283268</v>
      </c>
      <c r="P87" s="386">
        <f t="shared" si="14"/>
        <v>-4.3713296785366965E-2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1.3012336382736855E-2</v>
      </c>
      <c r="C88" s="386">
        <f t="shared" si="7"/>
        <v>0.53361295057603242</v>
      </c>
      <c r="D88" s="401">
        <f t="shared" si="8"/>
        <v>0.44642660352144348</v>
      </c>
      <c r="E88" s="386">
        <f t="shared" si="17"/>
        <v>0.48437774942187067</v>
      </c>
      <c r="F88" s="401">
        <f t="shared" si="5"/>
        <v>0.61651356388823586</v>
      </c>
      <c r="G88" s="403">
        <f t="shared" si="9"/>
        <v>0.49447880780772391</v>
      </c>
      <c r="H88" s="403">
        <f t="shared" si="10"/>
        <v>0.50552119219227609</v>
      </c>
      <c r="I88" s="403">
        <f t="shared" si="18"/>
        <v>-5.6221763452690802E-2</v>
      </c>
      <c r="J88" s="375">
        <f t="shared" si="19"/>
        <v>1.0562217634526907</v>
      </c>
      <c r="L88" s="385">
        <v>-1.45</v>
      </c>
      <c r="M88" s="401">
        <f t="shared" si="11"/>
        <v>2.4539533293732596E-6</v>
      </c>
      <c r="N88" s="386">
        <f t="shared" si="12"/>
        <v>1.3012336382736855E-2</v>
      </c>
      <c r="O88" s="401">
        <f t="shared" si="13"/>
        <v>0.53361295057603242</v>
      </c>
      <c r="P88" s="386">
        <f t="shared" si="14"/>
        <v>-4.4171893117796811E-2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1.5106668504422494E-2</v>
      </c>
      <c r="C89" s="386">
        <f t="shared" si="7"/>
        <v>0.55463261882552783</v>
      </c>
      <c r="D89" s="401">
        <f t="shared" si="8"/>
        <v>0.42436693162480088</v>
      </c>
      <c r="E89" s="386">
        <f t="shared" si="17"/>
        <v>0.50753697841503354</v>
      </c>
      <c r="F89" s="401">
        <f t="shared" si="5"/>
        <v>0.64599051410017294</v>
      </c>
      <c r="G89" s="403">
        <f t="shared" si="9"/>
        <v>0.46367822617049487</v>
      </c>
      <c r="H89" s="403">
        <f t="shared" si="10"/>
        <v>0.53632177382950519</v>
      </c>
      <c r="I89" s="403">
        <f t="shared" si="18"/>
        <v>-5.6423245135686202E-2</v>
      </c>
      <c r="J89" s="375">
        <f t="shared" si="19"/>
        <v>1.0564232451356863</v>
      </c>
      <c r="L89" s="385">
        <v>-1.4249999999999998</v>
      </c>
      <c r="M89" s="401">
        <f t="shared" si="11"/>
        <v>3.2396482353980183E-6</v>
      </c>
      <c r="N89" s="386">
        <f t="shared" si="12"/>
        <v>1.5106668504422494E-2</v>
      </c>
      <c r="O89" s="401">
        <f t="shared" si="13"/>
        <v>0.55463261882552783</v>
      </c>
      <c r="P89" s="386">
        <f t="shared" si="14"/>
        <v>-4.4330191734202815E-2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1.7484246420069682E-2</v>
      </c>
      <c r="C90" s="386">
        <f t="shared" si="7"/>
        <v>0.57513218568190105</v>
      </c>
      <c r="D90" s="401">
        <f t="shared" si="8"/>
        <v>0.40239919883815439</v>
      </c>
      <c r="E90" s="386">
        <f t="shared" ref="E90:E121" si="20">C90+$B$13*B90+$B$13*D90</f>
        <v>0.53013589979263209</v>
      </c>
      <c r="F90" s="401">
        <f t="shared" ref="F90:F153" si="21">$B$14*E90</f>
        <v>0.67475430759639055</v>
      </c>
      <c r="G90" s="403">
        <f t="shared" si="9"/>
        <v>0.43304587757283325</v>
      </c>
      <c r="H90" s="403">
        <f t="shared" si="10"/>
        <v>0.56695412242716681</v>
      </c>
      <c r="I90" s="403">
        <f t="shared" si="18"/>
        <v>-5.6193304865110295E-2</v>
      </c>
      <c r="J90" s="375">
        <f t="shared" si="19"/>
        <v>1.0561933048651102</v>
      </c>
      <c r="L90" s="385">
        <v>-1.4</v>
      </c>
      <c r="M90" s="401">
        <f t="shared" si="11"/>
        <v>4.2628206645689559E-6</v>
      </c>
      <c r="N90" s="386">
        <f t="shared" si="12"/>
        <v>1.7484246420069682E-2</v>
      </c>
      <c r="O90" s="401">
        <f t="shared" si="13"/>
        <v>0.57513218568190105</v>
      </c>
      <c r="P90" s="386">
        <f t="shared" si="14"/>
        <v>-4.4149533988312242E-2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2.0174113950564898E-2</v>
      </c>
      <c r="C91" s="386">
        <f t="shared" ref="C91:C154" si="23">0.5*SIGN(2*A91+$B$6)*ERF((2.563*(ABS(2*A91+$B$6)))/(2*SQRT(2)*$B$7))-0.5*SIGN(2*A91-$B$6)*ERF((2.563*(ABS(2*A91-$B$6)))/(2*SQRT(2)*$B$7))</f>
        <v>0.59500743094122677</v>
      </c>
      <c r="D91" s="401">
        <f t="shared" ref="D91:D154" si="24">0.5*SIGN(2*(A91+$B$6)+$B$6)*ERF((2.563*(ABS(2*(A91+$B$6)+$B$6)))/(2*SQRT(2)*$B$7))-0.5*SIGN(2*(A91+$B$6)-$B$6)*ERF((2.563*(ABS(2*(A91+$B$6)-$B$6)))/(2*SQRT(2)*$B$7))</f>
        <v>0.38061566313392231</v>
      </c>
      <c r="E91" s="386">
        <f t="shared" si="20"/>
        <v>0.55205729419530392</v>
      </c>
      <c r="F91" s="401">
        <f t="shared" si="21"/>
        <v>0.70265574816570131</v>
      </c>
      <c r="G91" s="403">
        <f t="shared" ref="G91:G146" si="25">F131</f>
        <v>0.40271574031042223</v>
      </c>
      <c r="H91" s="403">
        <f t="shared" ref="H91:H146" si="26">1-G91</f>
        <v>0.59728425968957777</v>
      </c>
      <c r="I91" s="403">
        <f t="shared" si="18"/>
        <v>-5.5480769606014571E-2</v>
      </c>
      <c r="J91" s="375">
        <f t="shared" si="19"/>
        <v>1.0554807696060147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5.5906863853927291E-6</v>
      </c>
      <c r="N91" s="386">
        <f t="shared" ref="N91:N154" si="28">0.5*SIGN(2*L91+$B$6)*ERF((2.563*(ABS(2*L91+$B$6)))/(2*SQRT(2)*$B$7))-0.5*SIGN(2*L91-$B$6)*ERF((2.563*(ABS(2*L91-$B$6)))/(2*SQRT(2)*$B$7))</f>
        <v>2.0174113950564898E-2</v>
      </c>
      <c r="O91" s="401">
        <f t="shared" ref="O91:O154" si="29">0.5*SIGN(2*(L91+$B$6)+$B$6)*ERF((2.563*(ABS(2*(L91+$B$6)+$B$6)))/(2*SQRT(2)*$B$7))-0.5*SIGN(2*(L91+$B$6)-$B$6)*ERF((2.563*(ABS(2*(L91+$B$6)-$B$6)))/(2*SQRT(2)*$B$7))</f>
        <v>0.59500743094122677</v>
      </c>
      <c r="P91" s="386">
        <f t="shared" ref="P91:P154" si="30">N91+$B$13*M91+$B$13*O91</f>
        <v>-4.3589714634123491E-2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2.320684179239163E-2</v>
      </c>
      <c r="C92" s="386">
        <f t="shared" si="23"/>
        <v>0.61415573342823881</v>
      </c>
      <c r="D92" s="401">
        <f t="shared" si="24"/>
        <v>0.35910384896724773</v>
      </c>
      <c r="E92" s="386">
        <f t="shared" si="20"/>
        <v>0.57318588492810274</v>
      </c>
      <c r="F92" s="401">
        <f t="shared" si="21"/>
        <v>0.72954811221041849</v>
      </c>
      <c r="G92" s="403">
        <f t="shared" si="25"/>
        <v>0.37281533328104477</v>
      </c>
      <c r="H92" s="403">
        <f t="shared" si="26"/>
        <v>0.62718466671895523</v>
      </c>
      <c r="I92" s="403">
        <f t="shared" si="18"/>
        <v>-5.4232743430567269E-2</v>
      </c>
      <c r="J92" s="375">
        <f t="shared" si="19"/>
        <v>1.0542327434305672</v>
      </c>
      <c r="L92" s="385">
        <v>-1.3499999999999999</v>
      </c>
      <c r="M92" s="401">
        <f t="shared" si="27"/>
        <v>7.3080803300595853E-6</v>
      </c>
      <c r="N92" s="386">
        <f t="shared" si="28"/>
        <v>2.320684179239163E-2</v>
      </c>
      <c r="O92" s="401">
        <f t="shared" si="29"/>
        <v>0.61415573342823881</v>
      </c>
      <c r="P92" s="386">
        <f t="shared" si="30"/>
        <v>-4.2609174796086197E-2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2.6614388363367325E-2</v>
      </c>
      <c r="C93" s="386">
        <f t="shared" si="23"/>
        <v>0.63247689117399553</v>
      </c>
      <c r="D93" s="401">
        <f t="shared" si="24"/>
        <v>0.33794593874301898</v>
      </c>
      <c r="E93" s="386">
        <f t="shared" si="20"/>
        <v>0.59340923826313563</v>
      </c>
      <c r="F93" s="401">
        <f t="shared" si="21"/>
        <v>0.75528829464702574</v>
      </c>
      <c r="G93" s="403">
        <f t="shared" si="25"/>
        <v>0.34346483995533722</v>
      </c>
      <c r="H93" s="403">
        <f t="shared" si="26"/>
        <v>0.65653516004466272</v>
      </c>
      <c r="I93" s="403">
        <f t="shared" si="18"/>
        <v>-5.2394897077081171E-2</v>
      </c>
      <c r="J93" s="375">
        <f t="shared" si="19"/>
        <v>1.0523948970770811</v>
      </c>
      <c r="L93" s="385">
        <v>-1.325</v>
      </c>
      <c r="M93" s="401">
        <f t="shared" si="27"/>
        <v>9.5216649548257593E-6</v>
      </c>
      <c r="N93" s="386">
        <f t="shared" si="28"/>
        <v>2.6614388363367325E-2</v>
      </c>
      <c r="O93" s="401">
        <f t="shared" si="29"/>
        <v>0.63247689117399553</v>
      </c>
      <c r="P93" s="386">
        <f t="shared" si="30"/>
        <v>-4.1165229467664918E-2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3.0429922072853943E-2</v>
      </c>
      <c r="C94" s="386">
        <f t="shared" si="23"/>
        <v>0.64987391569256547</v>
      </c>
      <c r="D94" s="401">
        <f t="shared" si="24"/>
        <v>0.3172182360998031</v>
      </c>
      <c r="E94" s="386">
        <f t="shared" si="20"/>
        <v>0.61261863427894736</v>
      </c>
      <c r="F94" s="401">
        <f t="shared" si="21"/>
        <v>0.77973791730616648</v>
      </c>
      <c r="G94" s="403">
        <f t="shared" si="25"/>
        <v>0.31477632842899356</v>
      </c>
      <c r="H94" s="403">
        <f t="shared" si="26"/>
        <v>0.6852236715710065</v>
      </c>
      <c r="I94" s="403">
        <f t="shared" si="18"/>
        <v>-4.9911803196662073E-2</v>
      </c>
      <c r="J94" s="375">
        <f t="shared" si="19"/>
        <v>1.0499118031966621</v>
      </c>
      <c r="L94" s="385">
        <v>-1.2999999999999998</v>
      </c>
      <c r="M94" s="401">
        <f t="shared" si="27"/>
        <v>1.2365030939875954E-5</v>
      </c>
      <c r="N94" s="386">
        <f t="shared" si="28"/>
        <v>3.0429922072853943E-2</v>
      </c>
      <c r="O94" s="401">
        <f t="shared" si="29"/>
        <v>0.64987391569256547</v>
      </c>
      <c r="P94" s="386">
        <f t="shared" si="30"/>
        <v>-3.9214330905409343E-2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3.4687603262608557E-2</v>
      </c>
      <c r="C95" s="386">
        <f t="shared" si="23"/>
        <v>0.66625379260929141</v>
      </c>
      <c r="D95" s="401">
        <f t="shared" si="24"/>
        <v>0.29699070781949277</v>
      </c>
      <c r="E95" s="386">
        <f t="shared" si="20"/>
        <v>0.63070989994750337</v>
      </c>
      <c r="F95" s="401">
        <f t="shared" si="21"/>
        <v>0.80276438928156713</v>
      </c>
      <c r="G95" s="403">
        <f t="shared" si="25"/>
        <v>0.28685307693047074</v>
      </c>
      <c r="H95" s="403">
        <f t="shared" si="26"/>
        <v>0.71314692306952931</v>
      </c>
      <c r="I95" s="403">
        <f t="shared" si="18"/>
        <v>-4.6727318484844509E-2</v>
      </c>
      <c r="J95" s="375">
        <f t="shared" si="19"/>
        <v>1.0467273184848445</v>
      </c>
      <c r="L95" s="385">
        <v>-1.2749999999999999</v>
      </c>
      <c r="M95" s="401">
        <f t="shared" si="27"/>
        <v>1.6004850264317305E-5</v>
      </c>
      <c r="N95" s="386">
        <f t="shared" si="28"/>
        <v>3.4687603262608557E-2</v>
      </c>
      <c r="O95" s="401">
        <f t="shared" si="29"/>
        <v>0.66625379260929141</v>
      </c>
      <c r="P95" s="386">
        <f t="shared" si="30"/>
        <v>-3.6712368859269873E-2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3.9422324700109757E-2</v>
      </c>
      <c r="C96" s="386">
        <f t="shared" si="23"/>
        <v>0.68152820190580099</v>
      </c>
      <c r="D96" s="401">
        <f t="shared" si="24"/>
        <v>0.27732660976250767</v>
      </c>
      <c r="E96" s="386">
        <f t="shared" si="20"/>
        <v>0.64758419727509664</v>
      </c>
      <c r="F96" s="401">
        <f t="shared" si="21"/>
        <v>0.82424191007182035</v>
      </c>
      <c r="G96" s="403">
        <f t="shared" si="25"/>
        <v>0.25978901226304252</v>
      </c>
      <c r="H96" s="403">
        <f t="shared" si="26"/>
        <v>0.74021098773695748</v>
      </c>
      <c r="I96" s="403">
        <f t="shared" si="18"/>
        <v>-4.2785013227567947E-2</v>
      </c>
      <c r="J96" s="375">
        <f t="shared" si="19"/>
        <v>1.042785013227568</v>
      </c>
      <c r="L96" s="385">
        <v>-1.25</v>
      </c>
      <c r="M96" s="401">
        <f t="shared" si="27"/>
        <v>2.0648263276801249E-5</v>
      </c>
      <c r="N96" s="386">
        <f t="shared" si="28"/>
        <v>3.9422324700109757E-2</v>
      </c>
      <c r="O96" s="401">
        <f t="shared" si="29"/>
        <v>0.68152820190580099</v>
      </c>
      <c r="P96" s="386">
        <f t="shared" si="30"/>
        <v>-3.3615008055055996E-2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4.4669410244193741E-2</v>
      </c>
      <c r="C97" s="386">
        <f t="shared" si="23"/>
        <v>0.69561419210054987</v>
      </c>
      <c r="D97" s="401">
        <f t="shared" si="24"/>
        <v>0.25828220068664265</v>
      </c>
      <c r="E97" s="386">
        <f t="shared" si="20"/>
        <v>0.66314876044325954</v>
      </c>
      <c r="F97" s="401">
        <f t="shared" si="21"/>
        <v>0.84405240780963076</v>
      </c>
      <c r="G97" s="403">
        <f t="shared" si="25"/>
        <v>0.23366826659172094</v>
      </c>
      <c r="H97" s="403">
        <f t="shared" si="26"/>
        <v>0.76633173340827909</v>
      </c>
      <c r="I97" s="403">
        <f t="shared" si="18"/>
        <v>-3.8028647998349693E-2</v>
      </c>
      <c r="J97" s="375">
        <f t="shared" si="19"/>
        <v>1.0380286479983496</v>
      </c>
      <c r="L97" s="385">
        <v>-1.2249999999999999</v>
      </c>
      <c r="M97" s="401">
        <f t="shared" si="27"/>
        <v>2.6551704213173544E-5</v>
      </c>
      <c r="N97" s="386">
        <f t="shared" si="28"/>
        <v>4.4669410244193741E-2</v>
      </c>
      <c r="O97" s="401">
        <f t="shared" si="29"/>
        <v>0.69561419210054987</v>
      </c>
      <c r="P97" s="386">
        <f t="shared" si="30"/>
        <v>-2.9878062722293049E-2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5.0464272133926458E-2</v>
      </c>
      <c r="C98" s="386">
        <f t="shared" si="23"/>
        <v>0.70843480373560797</v>
      </c>
      <c r="D98" s="401">
        <f t="shared" si="24"/>
        <v>0.23990654617682239</v>
      </c>
      <c r="E98" s="386">
        <f t="shared" si="20"/>
        <v>0.67731757703338302</v>
      </c>
      <c r="F98" s="401">
        <f t="shared" si="21"/>
        <v>0.86208640632108546</v>
      </c>
      <c r="G98" s="403">
        <f t="shared" si="25"/>
        <v>0.20856485580445891</v>
      </c>
      <c r="H98" s="403">
        <f t="shared" si="26"/>
        <v>0.79143514419554106</v>
      </c>
      <c r="I98" s="403">
        <f t="shared" si="18"/>
        <v>-3.2402696332414722E-2</v>
      </c>
      <c r="J98" s="375">
        <f t="shared" si="19"/>
        <v>1.0324026963324147</v>
      </c>
      <c r="L98" s="385">
        <v>-1.2</v>
      </c>
      <c r="M98" s="401">
        <f t="shared" si="27"/>
        <v>3.4031393320033132E-5</v>
      </c>
      <c r="N98" s="386">
        <f t="shared" si="28"/>
        <v>5.0464272133926458E-2</v>
      </c>
      <c r="O98" s="401">
        <f t="shared" si="29"/>
        <v>0.70843480373560797</v>
      </c>
      <c r="P98" s="386">
        <f t="shared" si="30"/>
        <v>-2.5457907244909581E-2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5.6842028262509225E-2</v>
      </c>
      <c r="C99" s="386">
        <f t="shared" si="23"/>
        <v>0.71991963855052665</v>
      </c>
      <c r="D99" s="401">
        <f t="shared" si="24"/>
        <v>0.22224141323954716</v>
      </c>
      <c r="E99" s="386">
        <f t="shared" si="20"/>
        <v>0.69001200951060404</v>
      </c>
      <c r="F99" s="401">
        <f t="shared" si="21"/>
        <v>0.87824381614722047</v>
      </c>
      <c r="G99" s="403">
        <f t="shared" si="25"/>
        <v>0.18454248044668234</v>
      </c>
      <c r="H99" s="403">
        <f t="shared" si="26"/>
        <v>0.81545751955331769</v>
      </c>
      <c r="I99" s="403">
        <f t="shared" si="18"/>
        <v>-2.5852911185257055E-2</v>
      </c>
      <c r="J99" s="375">
        <f t="shared" si="19"/>
        <v>1.025852911185257</v>
      </c>
      <c r="L99" s="385">
        <v>-1.1749999999999998</v>
      </c>
      <c r="M99" s="401">
        <f t="shared" si="27"/>
        <v>4.3475747845578283E-5</v>
      </c>
      <c r="N99" s="386">
        <f t="shared" si="28"/>
        <v>5.6842028262509225E-2</v>
      </c>
      <c r="O99" s="401">
        <f t="shared" si="29"/>
        <v>0.71991963855052665</v>
      </c>
      <c r="P99" s="386">
        <f t="shared" si="30"/>
        <v>-2.0311921212147838E-2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6.383708177134223E-2</v>
      </c>
      <c r="C100" s="386">
        <f t="shared" si="23"/>
        <v>0.73000537165695945</v>
      </c>
      <c r="D100" s="401">
        <f t="shared" si="24"/>
        <v>0.20532125444699773</v>
      </c>
      <c r="E100" s="386">
        <f t="shared" si="20"/>
        <v>0.70116135414988157</v>
      </c>
      <c r="F100" s="401">
        <f t="shared" si="21"/>
        <v>0.89243464594232014</v>
      </c>
      <c r="G100" s="403">
        <f t="shared" si="25"/>
        <v>0.16165444801283524</v>
      </c>
      <c r="H100" s="403">
        <f t="shared" si="26"/>
        <v>0.83834555198716476</v>
      </c>
      <c r="I100" s="403">
        <f t="shared" si="18"/>
        <v>-1.8326931874750797E-2</v>
      </c>
      <c r="J100" s="375">
        <f t="shared" si="19"/>
        <v>1.0183269318747508</v>
      </c>
      <c r="L100" s="385">
        <v>-1.1499999999999999</v>
      </c>
      <c r="M100" s="401">
        <f t="shared" si="27"/>
        <v>5.5359988016756567E-5</v>
      </c>
      <c r="N100" s="386">
        <f t="shared" si="28"/>
        <v>6.383708177134223E-2</v>
      </c>
      <c r="O100" s="401">
        <f t="shared" si="29"/>
        <v>0.73000537165695945</v>
      </c>
      <c r="P100" s="386">
        <f t="shared" si="30"/>
        <v>-1.4398966276286215E-2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7.1482666314014176E-2</v>
      </c>
      <c r="C101" s="386">
        <f t="shared" si="23"/>
        <v>0.73863620485391523</v>
      </c>
      <c r="D101" s="401">
        <f t="shared" si="24"/>
        <v>0.18917327889796604</v>
      </c>
      <c r="E101" s="386">
        <f t="shared" si="20"/>
        <v>0.710703335478027</v>
      </c>
      <c r="F101" s="401">
        <f t="shared" si="21"/>
        <v>0.90457963179724699</v>
      </c>
      <c r="G101" s="403">
        <f t="shared" si="25"/>
        <v>0.13994371324058236</v>
      </c>
      <c r="H101" s="403">
        <f t="shared" si="26"/>
        <v>0.8600562867594177</v>
      </c>
      <c r="I101" s="403">
        <f t="shared" si="18"/>
        <v>-9.7749270303011879E-3</v>
      </c>
      <c r="J101" s="375">
        <f t="shared" si="19"/>
        <v>1.0097749270303011</v>
      </c>
      <c r="L101" s="385">
        <v>-1.125</v>
      </c>
      <c r="M101" s="401">
        <f t="shared" si="27"/>
        <v>7.026323693193337E-5</v>
      </c>
      <c r="N101" s="386">
        <f t="shared" si="28"/>
        <v>7.1482666314014176E-2</v>
      </c>
      <c r="O101" s="401">
        <f t="shared" si="29"/>
        <v>0.73863620485391523</v>
      </c>
      <c r="P101" s="386">
        <f t="shared" si="30"/>
        <v>-7.6798913001022567E-3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7.9810361371326799E-2</v>
      </c>
      <c r="C102" s="386">
        <f t="shared" si="23"/>
        <v>0.74576425992117312</v>
      </c>
      <c r="D102" s="401">
        <f t="shared" si="24"/>
        <v>0.17381760573981542</v>
      </c>
      <c r="E102" s="386">
        <f t="shared" si="20"/>
        <v>0.71858453505579145</v>
      </c>
      <c r="F102" s="401">
        <f t="shared" si="21"/>
        <v>0.91461078299112686</v>
      </c>
      <c r="G102" s="403">
        <f t="shared" si="25"/>
        <v>0.11944303105086801</v>
      </c>
      <c r="H102" s="403">
        <f t="shared" si="26"/>
        <v>0.88055696894913194</v>
      </c>
      <c r="I102" s="403">
        <f t="shared" si="18"/>
        <v>-1.5026785783145747E-4</v>
      </c>
      <c r="J102" s="375">
        <f t="shared" si="19"/>
        <v>1.0001502678578316</v>
      </c>
      <c r="L102" s="385">
        <v>-1.0999999999999999</v>
      </c>
      <c r="M102" s="401">
        <f t="shared" si="27"/>
        <v>8.8888434080669487E-5</v>
      </c>
      <c r="N102" s="386">
        <f t="shared" si="28"/>
        <v>7.9810361371326799E-2</v>
      </c>
      <c r="O102" s="401">
        <f t="shared" si="29"/>
        <v>0.74576425992117312</v>
      </c>
      <c r="P102" s="386">
        <f t="shared" si="30"/>
        <v>-1.1806132265405889E-4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8.8849583019021294E-2</v>
      </c>
      <c r="C103" s="386">
        <f t="shared" si="23"/>
        <v>0.75134991128391804</v>
      </c>
      <c r="D103" s="401">
        <f t="shared" si="24"/>
        <v>0.15926749460718564</v>
      </c>
      <c r="E103" s="386">
        <f t="shared" si="20"/>
        <v>0.72476075401906626</v>
      </c>
      <c r="F103" s="401">
        <f t="shared" si="21"/>
        <v>0.92247184343196531</v>
      </c>
      <c r="G103" s="403">
        <f t="shared" si="25"/>
        <v>0.10017521496215397</v>
      </c>
      <c r="H103" s="403">
        <f t="shared" si="26"/>
        <v>0.89982478503784602</v>
      </c>
      <c r="I103" s="403">
        <f t="shared" si="18"/>
        <v>1.0589775191388867E-2</v>
      </c>
      <c r="J103" s="375">
        <f t="shared" si="19"/>
        <v>0.98941022480861118</v>
      </c>
      <c r="L103" s="385">
        <v>-1.075</v>
      </c>
      <c r="M103" s="401">
        <f t="shared" si="27"/>
        <v>1.1208539978230236E-4</v>
      </c>
      <c r="N103" s="386">
        <f t="shared" si="28"/>
        <v>8.8849583019021294E-2</v>
      </c>
      <c r="O103" s="401">
        <f t="shared" si="29"/>
        <v>0.75134991128391804</v>
      </c>
      <c r="P103" s="386">
        <f t="shared" si="30"/>
        <v>8.3200950871834961E-3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9.8627056529940804E-2</v>
      </c>
      <c r="C104" s="386">
        <f t="shared" si="23"/>
        <v>0.75536205785038635</v>
      </c>
      <c r="D104" s="401">
        <f t="shared" si="24"/>
        <v>0.14552964611337582</v>
      </c>
      <c r="E104" s="386">
        <f t="shared" si="20"/>
        <v>0.72919730923267523</v>
      </c>
      <c r="F104" s="401">
        <f t="shared" si="21"/>
        <v>0.92811866859970593</v>
      </c>
      <c r="G104" s="403">
        <f t="shared" si="25"/>
        <v>8.2153492223831254E-2</v>
      </c>
      <c r="H104" s="403">
        <f t="shared" si="26"/>
        <v>0.91784650777616872</v>
      </c>
      <c r="I104" s="403">
        <f t="shared" si="18"/>
        <v>2.2483320449966756E-2</v>
      </c>
      <c r="J104" s="375">
        <f t="shared" si="19"/>
        <v>0.9775166795500333</v>
      </c>
      <c r="L104" s="385">
        <v>-1.0499999999999998</v>
      </c>
      <c r="M104" s="401">
        <f t="shared" si="27"/>
        <v>1.4087740084539613E-4</v>
      </c>
      <c r="N104" s="386">
        <f t="shared" si="28"/>
        <v>9.8627056529940804E-2</v>
      </c>
      <c r="O104" s="401">
        <f t="shared" si="29"/>
        <v>0.75536205785038635</v>
      </c>
      <c r="P104" s="386">
        <f t="shared" si="30"/>
        <v>1.7664526454863008E-2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0.1091662781009447</v>
      </c>
      <c r="C105" s="386">
        <f t="shared" si="23"/>
        <v>0.75777833409033679</v>
      </c>
      <c r="D105" s="401">
        <f t="shared" si="24"/>
        <v>0.13260456450705582</v>
      </c>
      <c r="E105" s="386">
        <f t="shared" si="20"/>
        <v>0.73186926318855672</v>
      </c>
      <c r="F105" s="401">
        <f t="shared" si="21"/>
        <v>0.9315195181594802</v>
      </c>
      <c r="G105" s="403">
        <f t="shared" si="25"/>
        <v>6.5381945596785826E-2</v>
      </c>
      <c r="H105" s="403">
        <f t="shared" si="26"/>
        <v>0.93461805440321422</v>
      </c>
      <c r="I105" s="403">
        <f t="shared" si="18"/>
        <v>3.5563156982769337E-2</v>
      </c>
      <c r="J105" s="375">
        <f t="shared" si="19"/>
        <v>0.96443684301723065</v>
      </c>
      <c r="L105" s="385">
        <v>-1.0249999999999999</v>
      </c>
      <c r="M105" s="401">
        <f t="shared" si="27"/>
        <v>1.764915746430562E-4</v>
      </c>
      <c r="N105" s="386">
        <f t="shared" si="28"/>
        <v>0.1091662781009447</v>
      </c>
      <c r="O105" s="401">
        <f t="shared" si="29"/>
        <v>0.75777833409033679</v>
      </c>
      <c r="P105" s="386">
        <f t="shared" si="30"/>
        <v>2.7940994246759665E-2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0.12048697380070467</v>
      </c>
      <c r="C106" s="386">
        <f t="shared" si="23"/>
        <v>0.75858526055813669</v>
      </c>
      <c r="D106" s="401">
        <f t="shared" si="24"/>
        <v>0.12048697380070467</v>
      </c>
      <c r="E106" s="386">
        <f t="shared" si="20"/>
        <v>0.73276158791614798</v>
      </c>
      <c r="F106" s="401">
        <f t="shared" si="21"/>
        <v>0.93265526458592007</v>
      </c>
      <c r="G106" s="403">
        <f t="shared" si="25"/>
        <v>4.9856030682795795E-2</v>
      </c>
      <c r="H106" s="403">
        <f t="shared" si="26"/>
        <v>0.95014396931720424</v>
      </c>
      <c r="I106" s="403">
        <f t="shared" si="18"/>
        <v>4.9856030682795809E-2</v>
      </c>
      <c r="J106" s="375">
        <f t="shared" si="19"/>
        <v>0.95014396931720424</v>
      </c>
      <c r="L106" s="385">
        <v>-1</v>
      </c>
      <c r="M106" s="401">
        <f t="shared" si="27"/>
        <v>2.2039356781961006E-4</v>
      </c>
      <c r="N106" s="386">
        <f t="shared" si="28"/>
        <v>0.12048697380070467</v>
      </c>
      <c r="O106" s="401">
        <f t="shared" si="29"/>
        <v>0.75858526055813669</v>
      </c>
      <c r="P106" s="386">
        <f t="shared" si="30"/>
        <v>3.917051197533461E-2</v>
      </c>
      <c r="Q106" s="403">
        <f>$B$14*P26</f>
        <v>-3.0058134491391798E-5</v>
      </c>
      <c r="R106" s="403">
        <f>$B$14*P106</f>
        <v>4.9856030682795809E-2</v>
      </c>
      <c r="S106" s="371">
        <f>$B$14*P186</f>
        <v>4.9856030682795795E-2</v>
      </c>
      <c r="T106" s="403">
        <f>1-(Q106+R106+S106)</f>
        <v>0.90031799676889979</v>
      </c>
      <c r="U106" s="610">
        <f>1-T106</f>
        <v>9.9682003231100214E-2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0.13260456450705582</v>
      </c>
      <c r="C107" s="386">
        <f t="shared" si="23"/>
        <v>0.75777833409033679</v>
      </c>
      <c r="D107" s="401">
        <f t="shared" si="24"/>
        <v>0.1091662781009447</v>
      </c>
      <c r="E107" s="386">
        <f t="shared" si="20"/>
        <v>0.73186926318855672</v>
      </c>
      <c r="F107" s="401">
        <f t="shared" si="21"/>
        <v>0.9315195181594802</v>
      </c>
      <c r="G107" s="403">
        <f t="shared" si="25"/>
        <v>3.5563156982769122E-2</v>
      </c>
      <c r="H107" s="403">
        <f t="shared" si="26"/>
        <v>0.96443684301723087</v>
      </c>
      <c r="I107" s="403">
        <f t="shared" si="18"/>
        <v>6.5381945596785909E-2</v>
      </c>
      <c r="J107" s="375">
        <f t="shared" si="19"/>
        <v>0.9346180544032141</v>
      </c>
      <c r="L107" s="385">
        <v>-0.97500000000000009</v>
      </c>
      <c r="M107" s="401">
        <f t="shared" si="27"/>
        <v>2.7432673510802141E-4</v>
      </c>
      <c r="N107" s="386">
        <f t="shared" si="28"/>
        <v>0.13260456450705582</v>
      </c>
      <c r="O107" s="401">
        <f t="shared" si="29"/>
        <v>0.75777833409033679</v>
      </c>
      <c r="P107" s="386">
        <f t="shared" si="30"/>
        <v>5.1368796269883041E-2</v>
      </c>
      <c r="Q107" s="403">
        <f t="shared" ref="Q107:Q170" si="33">$B$14*P27</f>
        <v>-3.7413224389298872E-5</v>
      </c>
      <c r="R107" s="403">
        <f t="shared" ref="R107:R170" si="34">$B$14*P107</f>
        <v>6.538194559678584E-2</v>
      </c>
      <c r="S107" s="371">
        <f t="shared" ref="S107:S170" si="35">$B$14*P187</f>
        <v>3.5563156982769122E-2</v>
      </c>
      <c r="T107" s="403">
        <f t="shared" ref="T107:T170" si="36">1-(Q107+R107+S107)</f>
        <v>0.8990923106448343</v>
      </c>
      <c r="U107" s="610">
        <f t="shared" ref="U107:U170" si="37">1-T107</f>
        <v>0.1009076893551657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0.14552964611337604</v>
      </c>
      <c r="C108" s="386">
        <f t="shared" si="23"/>
        <v>0.75536205785038635</v>
      </c>
      <c r="D108" s="401">
        <f t="shared" si="24"/>
        <v>9.8627056529940582E-2</v>
      </c>
      <c r="E108" s="386">
        <f t="shared" si="20"/>
        <v>0.72919730923267523</v>
      </c>
      <c r="F108" s="401">
        <f t="shared" si="21"/>
        <v>0.92811866859970593</v>
      </c>
      <c r="G108" s="403">
        <f t="shared" si="25"/>
        <v>2.2483320449966475E-2</v>
      </c>
      <c r="H108" s="403">
        <f t="shared" si="26"/>
        <v>0.97751667955003352</v>
      </c>
      <c r="I108" s="403">
        <f t="shared" si="18"/>
        <v>8.215349222383149E-2</v>
      </c>
      <c r="J108" s="375">
        <f t="shared" si="19"/>
        <v>0.9178465077761685</v>
      </c>
      <c r="L108" s="385">
        <v>-0.94999999999999973</v>
      </c>
      <c r="M108" s="401">
        <f t="shared" si="27"/>
        <v>3.4035622121025844E-4</v>
      </c>
      <c r="N108" s="386">
        <f t="shared" si="28"/>
        <v>0.14552964611337604</v>
      </c>
      <c r="O108" s="401">
        <f t="shared" si="29"/>
        <v>0.75536205785038635</v>
      </c>
      <c r="P108" s="386">
        <f t="shared" si="30"/>
        <v>6.4545739139229341E-2</v>
      </c>
      <c r="Q108" s="403">
        <f t="shared" si="33"/>
        <v>-4.6417712915906003E-5</v>
      </c>
      <c r="R108" s="403">
        <f t="shared" si="34"/>
        <v>8.2153492223831545E-2</v>
      </c>
      <c r="S108" s="371">
        <f t="shared" si="35"/>
        <v>2.2483320449966756E-2</v>
      </c>
      <c r="T108" s="403">
        <f t="shared" si="36"/>
        <v>0.8954096050391176</v>
      </c>
      <c r="U108" s="610">
        <f t="shared" si="37"/>
        <v>0.1045903949608824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0.15926749460718576</v>
      </c>
      <c r="C109" s="386">
        <f t="shared" si="23"/>
        <v>0.75134991128391804</v>
      </c>
      <c r="D109" s="401">
        <f t="shared" si="24"/>
        <v>8.8849583019021183E-2</v>
      </c>
      <c r="E109" s="386">
        <f t="shared" si="20"/>
        <v>0.72476075401906614</v>
      </c>
      <c r="F109" s="401">
        <f t="shared" si="21"/>
        <v>0.9224718434319652</v>
      </c>
      <c r="G109" s="403">
        <f t="shared" si="25"/>
        <v>1.0589775191388727E-2</v>
      </c>
      <c r="H109" s="403">
        <f t="shared" si="26"/>
        <v>0.98941022480861129</v>
      </c>
      <c r="I109" s="403">
        <f t="shared" si="18"/>
        <v>0.1001752149621541</v>
      </c>
      <c r="J109" s="375">
        <f t="shared" si="19"/>
        <v>0.89982478503784591</v>
      </c>
      <c r="L109" s="385">
        <v>-0.92499999999999982</v>
      </c>
      <c r="M109" s="401">
        <f t="shared" si="27"/>
        <v>4.2091821227147053E-4</v>
      </c>
      <c r="N109" s="386">
        <f t="shared" si="28"/>
        <v>0.15926749460718576</v>
      </c>
      <c r="O109" s="401">
        <f t="shared" si="29"/>
        <v>0.75134991128391804</v>
      </c>
      <c r="P109" s="386">
        <f t="shared" si="30"/>
        <v>7.8704910992058508E-2</v>
      </c>
      <c r="Q109" s="403">
        <f t="shared" si="33"/>
        <v>-5.7403692499216613E-5</v>
      </c>
      <c r="R109" s="403">
        <f t="shared" si="34"/>
        <v>0.10017521496215424</v>
      </c>
      <c r="S109" s="371">
        <f t="shared" si="35"/>
        <v>1.0589775191388727E-2</v>
      </c>
      <c r="T109" s="403">
        <f t="shared" si="36"/>
        <v>0.88929241353895627</v>
      </c>
      <c r="U109" s="610">
        <f t="shared" si="37"/>
        <v>0.11070758646104373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0.17381760573981547</v>
      </c>
      <c r="C110" s="386">
        <f t="shared" si="23"/>
        <v>0.74576425992117312</v>
      </c>
      <c r="D110" s="401">
        <f t="shared" si="24"/>
        <v>7.9810361371326743E-2</v>
      </c>
      <c r="E110" s="386">
        <f t="shared" si="20"/>
        <v>0.71858453505579145</v>
      </c>
      <c r="F110" s="401">
        <f t="shared" si="21"/>
        <v>0.91461078299112686</v>
      </c>
      <c r="G110" s="403">
        <f t="shared" si="25"/>
        <v>-1.5026785783145232E-4</v>
      </c>
      <c r="H110" s="403">
        <f t="shared" si="26"/>
        <v>1.0001502678578313</v>
      </c>
      <c r="I110" s="403">
        <f t="shared" si="18"/>
        <v>0.1194430310508683</v>
      </c>
      <c r="J110" s="375">
        <f t="shared" si="19"/>
        <v>0.88055696894913171</v>
      </c>
      <c r="L110" s="385">
        <v>-0.89999999999999991</v>
      </c>
      <c r="M110" s="401">
        <f t="shared" si="27"/>
        <v>5.188745910378878E-4</v>
      </c>
      <c r="N110" s="386">
        <f t="shared" si="28"/>
        <v>0.17381760573981547</v>
      </c>
      <c r="O110" s="401">
        <f t="shared" si="29"/>
        <v>0.74576425992117312</v>
      </c>
      <c r="P110" s="386">
        <f t="shared" si="30"/>
        <v>9.3843104115442458E-2</v>
      </c>
      <c r="Q110" s="403">
        <f t="shared" si="33"/>
        <v>-7.0761246516202534E-5</v>
      </c>
      <c r="R110" s="403">
        <f t="shared" si="34"/>
        <v>0.1194430310508683</v>
      </c>
      <c r="S110" s="371">
        <f t="shared" si="35"/>
        <v>-1.5026785783166428E-4</v>
      </c>
      <c r="T110" s="403">
        <f t="shared" si="36"/>
        <v>0.88077799805347956</v>
      </c>
      <c r="U110" s="610">
        <f t="shared" si="37"/>
        <v>0.11922200194652044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0.18917327889796604</v>
      </c>
      <c r="C111" s="386">
        <f t="shared" si="23"/>
        <v>0.73863620485391523</v>
      </c>
      <c r="D111" s="401">
        <f t="shared" si="24"/>
        <v>7.1482666314014176E-2</v>
      </c>
      <c r="E111" s="386">
        <f t="shared" si="20"/>
        <v>0.710703335478027</v>
      </c>
      <c r="F111" s="401">
        <f t="shared" si="21"/>
        <v>0.90457963179724699</v>
      </c>
      <c r="G111" s="403">
        <f t="shared" si="25"/>
        <v>-9.7749270303011965E-3</v>
      </c>
      <c r="H111" s="403">
        <f t="shared" si="26"/>
        <v>1.0097749270303011</v>
      </c>
      <c r="I111" s="403">
        <f t="shared" si="18"/>
        <v>0.13994371324058238</v>
      </c>
      <c r="J111" s="375">
        <f t="shared" si="19"/>
        <v>0.86005628675941759</v>
      </c>
      <c r="L111" s="385">
        <v>-0.875</v>
      </c>
      <c r="M111" s="401">
        <f t="shared" si="27"/>
        <v>6.3757315925372371E-4</v>
      </c>
      <c r="N111" s="386">
        <f t="shared" si="28"/>
        <v>0.18917327889796604</v>
      </c>
      <c r="O111" s="401">
        <f t="shared" si="29"/>
        <v>0.73863620485391523</v>
      </c>
      <c r="P111" s="386">
        <f t="shared" si="30"/>
        <v>0.10994992622336107</v>
      </c>
      <c r="Q111" s="403">
        <f t="shared" si="33"/>
        <v>-8.6946637812388195E-5</v>
      </c>
      <c r="R111" s="403">
        <f t="shared" si="34"/>
        <v>0.13994371324058238</v>
      </c>
      <c r="S111" s="371">
        <f t="shared" si="35"/>
        <v>-9.7749270303011965E-3</v>
      </c>
      <c r="T111" s="403">
        <f t="shared" si="36"/>
        <v>0.86991816042753123</v>
      </c>
      <c r="U111" s="610">
        <f t="shared" si="37"/>
        <v>0.13008183957246877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0.20532125444699773</v>
      </c>
      <c r="C112" s="386">
        <f t="shared" si="23"/>
        <v>0.73000537165695945</v>
      </c>
      <c r="D112" s="401">
        <f t="shared" si="24"/>
        <v>6.383708177134223E-2</v>
      </c>
      <c r="E112" s="386">
        <f t="shared" si="20"/>
        <v>0.70116135414988157</v>
      </c>
      <c r="F112" s="401">
        <f t="shared" si="21"/>
        <v>0.89243464594232014</v>
      </c>
      <c r="G112" s="403">
        <f t="shared" si="25"/>
        <v>-1.8326931874750905E-2</v>
      </c>
      <c r="H112" s="403">
        <f t="shared" si="26"/>
        <v>1.018326931874751</v>
      </c>
      <c r="I112" s="403">
        <f t="shared" si="18"/>
        <v>0.16165444801283554</v>
      </c>
      <c r="J112" s="375">
        <f t="shared" si="19"/>
        <v>0.83834555198716443</v>
      </c>
      <c r="L112" s="385">
        <v>-0.85000000000000009</v>
      </c>
      <c r="M112" s="401">
        <f t="shared" si="27"/>
        <v>7.8091350030423667E-4</v>
      </c>
      <c r="N112" s="386">
        <f t="shared" si="28"/>
        <v>0.20532125444699773</v>
      </c>
      <c r="O112" s="401">
        <f t="shared" si="29"/>
        <v>0.73000537165695945</v>
      </c>
      <c r="P112" s="386">
        <f t="shared" si="30"/>
        <v>0.12700745336186436</v>
      </c>
      <c r="Q112" s="403">
        <f t="shared" si="33"/>
        <v>-1.0649125802217237E-4</v>
      </c>
      <c r="R112" s="403">
        <f t="shared" si="34"/>
        <v>0.16165444801283518</v>
      </c>
      <c r="S112" s="371">
        <f t="shared" si="35"/>
        <v>-1.8326931874750905E-2</v>
      </c>
      <c r="T112" s="403">
        <f t="shared" si="36"/>
        <v>0.85677897511993795</v>
      </c>
      <c r="U112" s="610">
        <f t="shared" si="37"/>
        <v>0.14322102488006205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0.22224141323954755</v>
      </c>
      <c r="C113" s="386">
        <f t="shared" si="23"/>
        <v>0.71991963855052643</v>
      </c>
      <c r="D113" s="401">
        <f t="shared" si="24"/>
        <v>5.6842028262509059E-2</v>
      </c>
      <c r="E113" s="386">
        <f t="shared" si="20"/>
        <v>0.69001200951060382</v>
      </c>
      <c r="F113" s="401">
        <f t="shared" si="21"/>
        <v>0.87824381614722014</v>
      </c>
      <c r="G113" s="403">
        <f t="shared" si="25"/>
        <v>-2.5852911185257232E-2</v>
      </c>
      <c r="H113" s="403">
        <f t="shared" si="26"/>
        <v>1.0258529111852572</v>
      </c>
      <c r="I113" s="403">
        <f t="shared" si="18"/>
        <v>0.18454248044668256</v>
      </c>
      <c r="J113" s="375">
        <f t="shared" si="19"/>
        <v>0.81545751955331747</v>
      </c>
      <c r="L113" s="385">
        <v>-0.82499999999999973</v>
      </c>
      <c r="M113" s="401">
        <f t="shared" si="27"/>
        <v>9.5341844287449851E-4</v>
      </c>
      <c r="N113" s="386">
        <f t="shared" si="28"/>
        <v>0.22224141323954755</v>
      </c>
      <c r="O113" s="401">
        <f t="shared" si="29"/>
        <v>0.71991963855052643</v>
      </c>
      <c r="P113" s="386">
        <f t="shared" si="30"/>
        <v>0.14498995089051844</v>
      </c>
      <c r="Q113" s="403">
        <f t="shared" si="33"/>
        <v>-1.3001132969587569E-4</v>
      </c>
      <c r="R113" s="403">
        <f t="shared" si="34"/>
        <v>0.18454248044668287</v>
      </c>
      <c r="S113" s="371">
        <f t="shared" si="35"/>
        <v>-2.5852911185257055E-2</v>
      </c>
      <c r="T113" s="403">
        <f t="shared" si="36"/>
        <v>0.84144044206827007</v>
      </c>
      <c r="U113" s="610">
        <f t="shared" si="37"/>
        <v>0.15855955793172993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0.23990654617682261</v>
      </c>
      <c r="C114" s="386">
        <f t="shared" si="23"/>
        <v>0.70843480373560774</v>
      </c>
      <c r="D114" s="401">
        <f t="shared" si="24"/>
        <v>5.0464272133926458E-2</v>
      </c>
      <c r="E114" s="386">
        <f t="shared" si="20"/>
        <v>0.6773175770333828</v>
      </c>
      <c r="F114" s="401">
        <f t="shared" si="21"/>
        <v>0.86208640632108513</v>
      </c>
      <c r="G114" s="403">
        <f t="shared" si="25"/>
        <v>-3.2402696332414702E-2</v>
      </c>
      <c r="H114" s="403">
        <f t="shared" si="26"/>
        <v>1.0324026963324147</v>
      </c>
      <c r="I114" s="403">
        <f t="shared" si="18"/>
        <v>0.20856485580445944</v>
      </c>
      <c r="J114" s="375">
        <f t="shared" si="19"/>
        <v>0.79143514419554051</v>
      </c>
      <c r="L114" s="385">
        <v>-0.79999999999999982</v>
      </c>
      <c r="M114" s="401">
        <f t="shared" si="27"/>
        <v>1.1603109511648668E-3</v>
      </c>
      <c r="N114" s="386">
        <f t="shared" si="28"/>
        <v>0.23990654617682261</v>
      </c>
      <c r="O114" s="401">
        <f t="shared" si="29"/>
        <v>0.70843480373560774</v>
      </c>
      <c r="P114" s="386">
        <f t="shared" si="30"/>
        <v>0.16386367045344541</v>
      </c>
      <c r="Q114" s="403">
        <f t="shared" si="33"/>
        <v>-1.5821833403798486E-4</v>
      </c>
      <c r="R114" s="403">
        <f t="shared" si="34"/>
        <v>0.20856485580445944</v>
      </c>
      <c r="S114" s="371">
        <f t="shared" si="35"/>
        <v>-3.2402696332414702E-2</v>
      </c>
      <c r="T114" s="403">
        <f t="shared" si="36"/>
        <v>0.82399605886199323</v>
      </c>
      <c r="U114" s="610">
        <f t="shared" si="37"/>
        <v>0.17600394113800677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0.25828220068664287</v>
      </c>
      <c r="C115" s="386">
        <f t="shared" si="23"/>
        <v>0.69561419210054964</v>
      </c>
      <c r="D115" s="401">
        <f t="shared" si="24"/>
        <v>4.4669410244193686E-2</v>
      </c>
      <c r="E115" s="386">
        <f t="shared" si="20"/>
        <v>0.66314876044325932</v>
      </c>
      <c r="F115" s="401">
        <f t="shared" si="21"/>
        <v>0.84405240780963042</v>
      </c>
      <c r="G115" s="403">
        <f t="shared" si="25"/>
        <v>-3.8028647998349686E-2</v>
      </c>
      <c r="H115" s="403">
        <f t="shared" si="26"/>
        <v>1.0380286479983496</v>
      </c>
      <c r="I115" s="403">
        <f t="shared" si="18"/>
        <v>0.23366826659172144</v>
      </c>
      <c r="J115" s="375">
        <f t="shared" si="19"/>
        <v>0.76633173340827854</v>
      </c>
      <c r="L115" s="385">
        <v>-0.77499999999999991</v>
      </c>
      <c r="M115" s="401">
        <f t="shared" si="27"/>
        <v>1.4075961081732036E-3</v>
      </c>
      <c r="N115" s="386">
        <f t="shared" si="28"/>
        <v>0.25828220068664287</v>
      </c>
      <c r="O115" s="401">
        <f t="shared" si="29"/>
        <v>0.69561419210054964</v>
      </c>
      <c r="P115" s="386">
        <f t="shared" si="30"/>
        <v>0.18358672981852858</v>
      </c>
      <c r="Q115" s="403">
        <f t="shared" si="33"/>
        <v>-1.9193011441403533E-4</v>
      </c>
      <c r="R115" s="403">
        <f t="shared" si="34"/>
        <v>0.23366826659172144</v>
      </c>
      <c r="S115" s="371">
        <f t="shared" si="35"/>
        <v>-3.8028647998349811E-2</v>
      </c>
      <c r="T115" s="403">
        <f t="shared" si="36"/>
        <v>0.80455231152104245</v>
      </c>
      <c r="U115" s="610">
        <f t="shared" si="37"/>
        <v>0.19544768847895755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0.27732660976250767</v>
      </c>
      <c r="C116" s="386">
        <f t="shared" si="23"/>
        <v>0.68152820190580099</v>
      </c>
      <c r="D116" s="401">
        <f t="shared" si="24"/>
        <v>3.9422324700109757E-2</v>
      </c>
      <c r="E116" s="386">
        <f t="shared" si="20"/>
        <v>0.64758419727509664</v>
      </c>
      <c r="F116" s="401">
        <f t="shared" si="21"/>
        <v>0.82424191007182035</v>
      </c>
      <c r="G116" s="403">
        <f t="shared" si="25"/>
        <v>-4.2785013227567947E-2</v>
      </c>
      <c r="H116" s="403">
        <f t="shared" si="26"/>
        <v>1.042785013227568</v>
      </c>
      <c r="I116" s="403">
        <f t="shared" si="18"/>
        <v>0.25978901226304252</v>
      </c>
      <c r="J116" s="375">
        <f t="shared" si="19"/>
        <v>0.74021098773695748</v>
      </c>
      <c r="L116" s="385">
        <v>-0.75</v>
      </c>
      <c r="M116" s="401">
        <f t="shared" si="27"/>
        <v>1.7021476755507137E-3</v>
      </c>
      <c r="N116" s="386">
        <f t="shared" si="28"/>
        <v>0.27732660976250767</v>
      </c>
      <c r="O116" s="401">
        <f t="shared" si="29"/>
        <v>0.68152820190580099</v>
      </c>
      <c r="P116" s="386">
        <f t="shared" si="30"/>
        <v>0.20410908121936369</v>
      </c>
      <c r="Q116" s="403">
        <f t="shared" si="33"/>
        <v>-2.3208257962964053E-4</v>
      </c>
      <c r="R116" s="403">
        <f t="shared" si="34"/>
        <v>0.25978901226304252</v>
      </c>
      <c r="S116" s="371">
        <f t="shared" si="35"/>
        <v>-4.2785013227567947E-2</v>
      </c>
      <c r="T116" s="403">
        <f t="shared" si="36"/>
        <v>0.78322808354415507</v>
      </c>
      <c r="U116" s="610">
        <f t="shared" si="37"/>
        <v>0.21677191645584493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0.29699070781949277</v>
      </c>
      <c r="C117" s="386">
        <f t="shared" si="23"/>
        <v>0.66625379260929141</v>
      </c>
      <c r="D117" s="401">
        <f t="shared" si="24"/>
        <v>3.4687603262608557E-2</v>
      </c>
      <c r="E117" s="386">
        <f t="shared" si="20"/>
        <v>0.63070989994750326</v>
      </c>
      <c r="F117" s="401">
        <f t="shared" si="21"/>
        <v>0.80276438928156701</v>
      </c>
      <c r="G117" s="403">
        <f t="shared" si="25"/>
        <v>-4.6727318484844613E-2</v>
      </c>
      <c r="H117" s="403">
        <f t="shared" si="26"/>
        <v>1.0467273184848447</v>
      </c>
      <c r="I117" s="403">
        <f t="shared" si="18"/>
        <v>0.28685307693047091</v>
      </c>
      <c r="J117" s="375">
        <f t="shared" si="19"/>
        <v>0.71314692306952909</v>
      </c>
      <c r="L117" s="385">
        <v>-0.72500000000000009</v>
      </c>
      <c r="M117" s="401">
        <f t="shared" si="27"/>
        <v>2.0517985071457079E-3</v>
      </c>
      <c r="N117" s="386">
        <f t="shared" si="28"/>
        <v>0.29699070781949277</v>
      </c>
      <c r="O117" s="401">
        <f t="shared" si="29"/>
        <v>0.66625379260929141</v>
      </c>
      <c r="P117" s="386">
        <f t="shared" si="30"/>
        <v>0.22537257240865624</v>
      </c>
      <c r="Q117" s="403">
        <f t="shared" si="33"/>
        <v>-2.7974190133787583E-4</v>
      </c>
      <c r="R117" s="403">
        <f t="shared" si="34"/>
        <v>0.28685307693047074</v>
      </c>
      <c r="S117" s="371">
        <f t="shared" si="35"/>
        <v>-4.6727318484844613E-2</v>
      </c>
      <c r="T117" s="403">
        <f t="shared" si="36"/>
        <v>0.76015398345571183</v>
      </c>
      <c r="U117" s="610">
        <f t="shared" si="37"/>
        <v>0.23984601654428817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0.31721823609980349</v>
      </c>
      <c r="C118" s="386">
        <f t="shared" si="23"/>
        <v>0.64987391569256514</v>
      </c>
      <c r="D118" s="401">
        <f t="shared" si="24"/>
        <v>3.0429922072853888E-2</v>
      </c>
      <c r="E118" s="386">
        <f t="shared" si="20"/>
        <v>0.61261863427894703</v>
      </c>
      <c r="F118" s="401">
        <f t="shared" si="21"/>
        <v>0.77973791730616604</v>
      </c>
      <c r="G118" s="403">
        <f t="shared" si="25"/>
        <v>-4.9911803196662108E-2</v>
      </c>
      <c r="H118" s="403">
        <f t="shared" si="26"/>
        <v>1.0499118031966621</v>
      </c>
      <c r="I118" s="403">
        <f t="shared" si="18"/>
        <v>0.31477632842899378</v>
      </c>
      <c r="J118" s="375">
        <f t="shared" si="19"/>
        <v>0.68522367157100628</v>
      </c>
      <c r="L118" s="385">
        <v>-0.69999999999999973</v>
      </c>
      <c r="M118" s="401">
        <f t="shared" si="27"/>
        <v>2.4654338650669794E-3</v>
      </c>
      <c r="N118" s="386">
        <f t="shared" si="28"/>
        <v>0.31721823609980349</v>
      </c>
      <c r="O118" s="401">
        <f t="shared" si="29"/>
        <v>0.64987391569256514</v>
      </c>
      <c r="P118" s="386">
        <f t="shared" si="30"/>
        <v>0.24731110305848236</v>
      </c>
      <c r="Q118" s="403">
        <f t="shared" si="33"/>
        <v>-3.3611706695205689E-4</v>
      </c>
      <c r="R118" s="403">
        <f t="shared" si="34"/>
        <v>0.31477632842899406</v>
      </c>
      <c r="S118" s="371">
        <f t="shared" si="35"/>
        <v>-4.9911803196662073E-2</v>
      </c>
      <c r="T118" s="403">
        <f t="shared" si="36"/>
        <v>0.73547159183462008</v>
      </c>
      <c r="U118" s="610">
        <f t="shared" si="37"/>
        <v>0.26452840816537992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0.33794593874301915</v>
      </c>
      <c r="C119" s="386">
        <f t="shared" si="23"/>
        <v>0.63247689117399553</v>
      </c>
      <c r="D119" s="401">
        <f t="shared" si="24"/>
        <v>2.661438836336727E-2</v>
      </c>
      <c r="E119" s="386">
        <f t="shared" si="20"/>
        <v>0.59340923826313563</v>
      </c>
      <c r="F119" s="401">
        <f t="shared" si="21"/>
        <v>0.75528829464702574</v>
      </c>
      <c r="G119" s="403">
        <f t="shared" si="25"/>
        <v>-5.2394897077081247E-2</v>
      </c>
      <c r="H119" s="403">
        <f t="shared" si="26"/>
        <v>1.0523948970770813</v>
      </c>
      <c r="I119" s="403">
        <f t="shared" si="18"/>
        <v>0.34346483995533778</v>
      </c>
      <c r="J119" s="375">
        <f t="shared" si="19"/>
        <v>0.65653516004466228</v>
      </c>
      <c r="L119" s="385">
        <v>-0.67499999999999982</v>
      </c>
      <c r="M119" s="401">
        <f t="shared" si="27"/>
        <v>2.953086439429653E-3</v>
      </c>
      <c r="N119" s="386">
        <f t="shared" si="28"/>
        <v>0.33794593874301915</v>
      </c>
      <c r="O119" s="401">
        <f t="shared" si="29"/>
        <v>0.63247689117399553</v>
      </c>
      <c r="P119" s="386">
        <f t="shared" si="30"/>
        <v>0.26985087746304504</v>
      </c>
      <c r="Q119" s="403">
        <f t="shared" si="33"/>
        <v>-4.0257261337715698E-4</v>
      </c>
      <c r="R119" s="403">
        <f t="shared" si="34"/>
        <v>0.34346483995533778</v>
      </c>
      <c r="S119" s="371">
        <f t="shared" si="35"/>
        <v>-5.2394897077081247E-2</v>
      </c>
      <c r="T119" s="403">
        <f t="shared" si="36"/>
        <v>0.70933262973512057</v>
      </c>
      <c r="U119" s="610">
        <f t="shared" si="37"/>
        <v>0.29066737026487943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0.3591038489672479</v>
      </c>
      <c r="C120" s="386">
        <f t="shared" si="23"/>
        <v>0.61415573342823859</v>
      </c>
      <c r="D120" s="401">
        <f t="shared" si="24"/>
        <v>2.3206841792391575E-2</v>
      </c>
      <c r="E120" s="386">
        <f t="shared" si="20"/>
        <v>0.57318588492810252</v>
      </c>
      <c r="F120" s="401">
        <f t="shared" si="21"/>
        <v>0.72954811221041826</v>
      </c>
      <c r="G120" s="403">
        <f t="shared" si="25"/>
        <v>-5.4232743430567276E-2</v>
      </c>
      <c r="H120" s="403">
        <f t="shared" si="26"/>
        <v>1.0542327434305672</v>
      </c>
      <c r="I120" s="403">
        <f t="shared" si="18"/>
        <v>0.37281533328104516</v>
      </c>
      <c r="J120" s="375">
        <f t="shared" si="19"/>
        <v>0.6271846667189549</v>
      </c>
      <c r="L120" s="385">
        <v>-0.64999999999999991</v>
      </c>
      <c r="M120" s="401">
        <f t="shared" si="27"/>
        <v>3.5260316095376831E-3</v>
      </c>
      <c r="N120" s="386">
        <f t="shared" si="28"/>
        <v>0.3591038489672479</v>
      </c>
      <c r="O120" s="401">
        <f t="shared" si="29"/>
        <v>0.61415573342823859</v>
      </c>
      <c r="P120" s="386">
        <f t="shared" si="30"/>
        <v>0.29291075275900047</v>
      </c>
      <c r="Q120" s="403">
        <f t="shared" si="33"/>
        <v>-4.8064132815680134E-4</v>
      </c>
      <c r="R120" s="403">
        <f t="shared" si="34"/>
        <v>0.37281533328104516</v>
      </c>
      <c r="S120" s="371">
        <f t="shared" si="35"/>
        <v>-5.4232743430567311E-2</v>
      </c>
      <c r="T120" s="403">
        <f t="shared" si="36"/>
        <v>0.6818980514776789</v>
      </c>
      <c r="U120" s="610">
        <f t="shared" si="37"/>
        <v>0.3181019485223211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0.38061566313392231</v>
      </c>
      <c r="C121" s="386">
        <f t="shared" si="23"/>
        <v>0.59500743094122677</v>
      </c>
      <c r="D121" s="401">
        <f t="shared" si="24"/>
        <v>2.0174113950564898E-2</v>
      </c>
      <c r="E121" s="386">
        <f t="shared" si="20"/>
        <v>0.55205729419530392</v>
      </c>
      <c r="F121" s="401">
        <f t="shared" si="21"/>
        <v>0.70265574816570131</v>
      </c>
      <c r="G121" s="403">
        <f t="shared" si="25"/>
        <v>-5.5480769606014557E-2</v>
      </c>
      <c r="H121" s="403">
        <f t="shared" si="26"/>
        <v>1.0554807696060147</v>
      </c>
      <c r="I121" s="403">
        <f t="shared" si="18"/>
        <v>0.40271574031042223</v>
      </c>
      <c r="J121" s="375">
        <f t="shared" si="19"/>
        <v>0.59728425968957777</v>
      </c>
      <c r="L121" s="385">
        <v>-0.625</v>
      </c>
      <c r="M121" s="401">
        <f t="shared" si="27"/>
        <v>4.1968812099415498E-3</v>
      </c>
      <c r="N121" s="386">
        <f t="shared" si="28"/>
        <v>0.38061566313392231</v>
      </c>
      <c r="O121" s="401">
        <f t="shared" si="29"/>
        <v>0.59500743094122677</v>
      </c>
      <c r="P121" s="386">
        <f t="shared" si="30"/>
        <v>0.31640268012608935</v>
      </c>
      <c r="Q121" s="403">
        <f t="shared" si="33"/>
        <v>-5.7203666380855949E-4</v>
      </c>
      <c r="R121" s="403">
        <f t="shared" si="34"/>
        <v>0.40271574031042223</v>
      </c>
      <c r="S121" s="371">
        <f t="shared" si="35"/>
        <v>-5.5480769606014557E-2</v>
      </c>
      <c r="T121" s="403">
        <f t="shared" si="36"/>
        <v>0.65333706595940089</v>
      </c>
      <c r="U121" s="610">
        <f t="shared" si="37"/>
        <v>0.34666293404059911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0.40239919883815478</v>
      </c>
      <c r="C122" s="386">
        <f t="shared" si="23"/>
        <v>0.57513218568190072</v>
      </c>
      <c r="D122" s="401">
        <f t="shared" si="24"/>
        <v>1.7484246420069627E-2</v>
      </c>
      <c r="E122" s="386">
        <f t="shared" ref="E122:E153" si="38">C122+$B$13*B122+$B$13*D122</f>
        <v>0.53013589979263176</v>
      </c>
      <c r="F122" s="401">
        <f t="shared" si="21"/>
        <v>0.6747543075963901</v>
      </c>
      <c r="G122" s="403">
        <f t="shared" si="25"/>
        <v>-5.6193304865110323E-2</v>
      </c>
      <c r="H122" s="403">
        <f t="shared" si="26"/>
        <v>1.0561933048651104</v>
      </c>
      <c r="I122" s="403">
        <f t="shared" si="18"/>
        <v>0.43304587757283353</v>
      </c>
      <c r="J122" s="375">
        <f t="shared" si="19"/>
        <v>0.56695412242716647</v>
      </c>
      <c r="L122" s="385">
        <v>-0.59999999999999964</v>
      </c>
      <c r="M122" s="401">
        <f t="shared" si="27"/>
        <v>4.9796737856829254E-3</v>
      </c>
      <c r="N122" s="386">
        <f t="shared" si="28"/>
        <v>0.40239919883815478</v>
      </c>
      <c r="O122" s="401">
        <f t="shared" si="29"/>
        <v>0.57513218568190072</v>
      </c>
      <c r="P122" s="386">
        <f t="shared" si="30"/>
        <v>0.34023223471718123</v>
      </c>
      <c r="Q122" s="403">
        <f t="shared" si="33"/>
        <v>-6.7866456893512952E-4</v>
      </c>
      <c r="R122" s="403">
        <f t="shared" si="34"/>
        <v>0.4330458775728338</v>
      </c>
      <c r="S122" s="371">
        <f t="shared" si="35"/>
        <v>-5.6193304865110323E-2</v>
      </c>
      <c r="T122" s="403">
        <f t="shared" si="36"/>
        <v>0.62382609186121163</v>
      </c>
      <c r="U122" s="610">
        <f t="shared" si="37"/>
        <v>0.37617390813878837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0.42436693162480132</v>
      </c>
      <c r="C123" s="386">
        <f t="shared" si="23"/>
        <v>0.5546326188255275</v>
      </c>
      <c r="D123" s="401">
        <f t="shared" si="24"/>
        <v>1.5106668504422438E-2</v>
      </c>
      <c r="E123" s="386">
        <f t="shared" si="38"/>
        <v>0.5075369784150332</v>
      </c>
      <c r="F123" s="401">
        <f t="shared" si="21"/>
        <v>0.6459905141001725</v>
      </c>
      <c r="G123" s="403">
        <f t="shared" si="25"/>
        <v>-5.6423245135686223E-2</v>
      </c>
      <c r="H123" s="403">
        <f t="shared" si="26"/>
        <v>1.0564232451356863</v>
      </c>
      <c r="I123" s="403">
        <f t="shared" si="18"/>
        <v>0.46367822617049514</v>
      </c>
      <c r="J123" s="375">
        <f t="shared" si="19"/>
        <v>0.53632177382950486</v>
      </c>
      <c r="L123" s="385">
        <v>-0.57499999999999973</v>
      </c>
      <c r="M123" s="401">
        <f t="shared" si="27"/>
        <v>5.889959044423243E-3</v>
      </c>
      <c r="N123" s="386">
        <f t="shared" si="28"/>
        <v>0.42436693162480132</v>
      </c>
      <c r="O123" s="401">
        <f t="shared" si="29"/>
        <v>0.5546326188255275</v>
      </c>
      <c r="P123" s="386">
        <f t="shared" si="30"/>
        <v>0.36429922844180163</v>
      </c>
      <c r="Q123" s="403">
        <f t="shared" si="33"/>
        <v>-8.0263439699806267E-4</v>
      </c>
      <c r="R123" s="403">
        <f t="shared" si="34"/>
        <v>0.46367822617049542</v>
      </c>
      <c r="S123" s="371">
        <f t="shared" si="35"/>
        <v>-5.6423245135686202E-2</v>
      </c>
      <c r="T123" s="403">
        <f t="shared" si="36"/>
        <v>0.59354765336218884</v>
      </c>
      <c r="U123" s="610">
        <f t="shared" si="37"/>
        <v>0.40645234663781116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0.4464266035214437</v>
      </c>
      <c r="C124" s="386">
        <f t="shared" si="23"/>
        <v>0.5336129505760322</v>
      </c>
      <c r="D124" s="401">
        <f t="shared" si="24"/>
        <v>1.3012336382736855E-2</v>
      </c>
      <c r="E124" s="386">
        <f t="shared" si="38"/>
        <v>0.4843777494218704</v>
      </c>
      <c r="F124" s="401">
        <f t="shared" si="21"/>
        <v>0.61651356388823553</v>
      </c>
      <c r="G124" s="403">
        <f t="shared" si="25"/>
        <v>-5.6221763452690768E-2</v>
      </c>
      <c r="H124" s="403">
        <f t="shared" si="26"/>
        <v>1.0562217634526907</v>
      </c>
      <c r="I124" s="403">
        <f t="shared" si="18"/>
        <v>0.49447880780772441</v>
      </c>
      <c r="J124" s="375">
        <f t="shared" si="19"/>
        <v>0.50552119219227554</v>
      </c>
      <c r="L124" s="385">
        <v>-0.54999999999999982</v>
      </c>
      <c r="M124" s="401">
        <f t="shared" si="27"/>
        <v>6.9448739475913568E-3</v>
      </c>
      <c r="N124" s="386">
        <f t="shared" si="28"/>
        <v>0.4464266035214437</v>
      </c>
      <c r="O124" s="401">
        <f t="shared" si="29"/>
        <v>0.5336129505760322</v>
      </c>
      <c r="P124" s="386">
        <f t="shared" si="30"/>
        <v>0.38849839823821858</v>
      </c>
      <c r="Q124" s="403">
        <f t="shared" si="33"/>
        <v>-9.4626851149004487E-4</v>
      </c>
      <c r="R124" s="403">
        <f t="shared" si="34"/>
        <v>0.49447880780772441</v>
      </c>
      <c r="S124" s="371">
        <f t="shared" si="35"/>
        <v>-5.6221763452690768E-2</v>
      </c>
      <c r="T124" s="403">
        <f t="shared" si="36"/>
        <v>0.56268922415645639</v>
      </c>
      <c r="U124" s="610">
        <f t="shared" si="37"/>
        <v>0.43731077584354361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0.46848189534269452</v>
      </c>
      <c r="C125" s="386">
        <f t="shared" si="23"/>
        <v>0.51217816276283257</v>
      </c>
      <c r="D125" s="401">
        <f t="shared" si="24"/>
        <v>1.1173835970285095E-2</v>
      </c>
      <c r="E125" s="386">
        <f t="shared" si="38"/>
        <v>0.46077645436417919</v>
      </c>
      <c r="F125" s="401">
        <f t="shared" si="21"/>
        <v>0.58647395421218873</v>
      </c>
      <c r="G125" s="403">
        <f t="shared" si="25"/>
        <v>-5.5638064346714408E-2</v>
      </c>
      <c r="H125" s="403">
        <f t="shared" si="26"/>
        <v>1.0556380643467145</v>
      </c>
      <c r="I125" s="403">
        <f t="shared" si="18"/>
        <v>0.52530814586023178</v>
      </c>
      <c r="J125" s="375">
        <f t="shared" si="19"/>
        <v>0.47469185413976822</v>
      </c>
      <c r="L125" s="385">
        <v>-0.52499999999999991</v>
      </c>
      <c r="M125" s="401">
        <f t="shared" si="27"/>
        <v>8.1632076377776142E-3</v>
      </c>
      <c r="N125" s="386">
        <f t="shared" si="28"/>
        <v>0.46848189534269452</v>
      </c>
      <c r="O125" s="401">
        <f t="shared" si="29"/>
        <v>0.51217816276283257</v>
      </c>
      <c r="P125" s="386">
        <f t="shared" si="30"/>
        <v>0.41272016115915033</v>
      </c>
      <c r="Q125" s="403">
        <f t="shared" si="33"/>
        <v>-1.1121101657781121E-3</v>
      </c>
      <c r="R125" s="403">
        <f t="shared" si="34"/>
        <v>0.52530814586023178</v>
      </c>
      <c r="S125" s="371">
        <f t="shared" si="35"/>
        <v>-5.5638064346714415E-2</v>
      </c>
      <c r="T125" s="403">
        <f t="shared" si="36"/>
        <v>0.53144202865226076</v>
      </c>
      <c r="U125" s="610">
        <f t="shared" si="37"/>
        <v>0.46855797134773924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0.49043315368894191</v>
      </c>
      <c r="C126" s="386">
        <f t="shared" si="23"/>
        <v>0.49043315368894191</v>
      </c>
      <c r="D126" s="401">
        <f t="shared" si="24"/>
        <v>9.5654521858909436E-3</v>
      </c>
      <c r="E126" s="386">
        <f t="shared" si="38"/>
        <v>0.43685142650190362</v>
      </c>
      <c r="F126" s="401">
        <f t="shared" si="21"/>
        <v>0.55602229905027867</v>
      </c>
      <c r="G126" s="403">
        <f t="shared" si="25"/>
        <v>-5.4719180018885698E-2</v>
      </c>
      <c r="H126" s="403">
        <f t="shared" si="26"/>
        <v>1.0547191800188858</v>
      </c>
      <c r="I126" s="403">
        <f t="shared" si="18"/>
        <v>0.55602229905027867</v>
      </c>
      <c r="J126" s="375">
        <f t="shared" si="19"/>
        <v>0.44397770094972133</v>
      </c>
      <c r="L126" s="385">
        <v>-0.5</v>
      </c>
      <c r="M126" s="401">
        <f t="shared" si="27"/>
        <v>9.5654521858909436E-3</v>
      </c>
      <c r="N126" s="386">
        <f t="shared" si="28"/>
        <v>0.49043315368894191</v>
      </c>
      <c r="O126" s="401">
        <f t="shared" si="29"/>
        <v>0.49043315368894191</v>
      </c>
      <c r="P126" s="386">
        <f t="shared" si="30"/>
        <v>0.43685142650190362</v>
      </c>
      <c r="Q126" s="403">
        <f t="shared" si="33"/>
        <v>-1.3029291984133153E-3</v>
      </c>
      <c r="R126" s="403">
        <f t="shared" si="34"/>
        <v>0.55602229905027867</v>
      </c>
      <c r="S126" s="371">
        <f t="shared" si="35"/>
        <v>-5.4719180018885698E-2</v>
      </c>
      <c r="T126" s="403">
        <f t="shared" si="36"/>
        <v>0.49999981016702033</v>
      </c>
      <c r="U126" s="610">
        <f t="shared" si="37"/>
        <v>0.50000018983297967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0.5121781627628329</v>
      </c>
      <c r="C127" s="386">
        <f t="shared" si="23"/>
        <v>0.46848189534269408</v>
      </c>
      <c r="D127" s="401">
        <f t="shared" si="24"/>
        <v>8.1632076377776142E-3</v>
      </c>
      <c r="E127" s="386">
        <f t="shared" si="38"/>
        <v>0.41272016115914983</v>
      </c>
      <c r="F127" s="401">
        <f t="shared" si="21"/>
        <v>0.52530814586023111</v>
      </c>
      <c r="G127" s="403">
        <f t="shared" si="25"/>
        <v>-5.3509805833980621E-2</v>
      </c>
      <c r="H127" s="403">
        <f t="shared" si="26"/>
        <v>1.0535098058339807</v>
      </c>
      <c r="I127" s="403">
        <f t="shared" si="18"/>
        <v>0.58647395421218873</v>
      </c>
      <c r="J127" s="375">
        <f t="shared" si="19"/>
        <v>0.41352604578781127</v>
      </c>
      <c r="L127" s="385">
        <v>-0.47499999999999964</v>
      </c>
      <c r="M127" s="401">
        <f t="shared" si="27"/>
        <v>1.1173835970285151E-2</v>
      </c>
      <c r="N127" s="386">
        <f t="shared" si="28"/>
        <v>0.5121781627628329</v>
      </c>
      <c r="O127" s="401">
        <f t="shared" si="29"/>
        <v>0.46848189534269408</v>
      </c>
      <c r="P127" s="386">
        <f t="shared" si="30"/>
        <v>0.46077645436417952</v>
      </c>
      <c r="Q127" s="403">
        <f t="shared" si="33"/>
        <v>-1.5217250515756535E-3</v>
      </c>
      <c r="R127" s="403">
        <f t="shared" si="34"/>
        <v>0.58647395421218906</v>
      </c>
      <c r="S127" s="371">
        <f t="shared" si="35"/>
        <v>-5.3509805833980621E-2</v>
      </c>
      <c r="T127" s="403">
        <f t="shared" si="36"/>
        <v>0.46855757667336717</v>
      </c>
      <c r="U127" s="610">
        <f t="shared" si="37"/>
        <v>0.53144242332663283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0.53361295057603253</v>
      </c>
      <c r="C128" s="386">
        <f t="shared" si="23"/>
        <v>0.44642660352144337</v>
      </c>
      <c r="D128" s="401">
        <f t="shared" si="24"/>
        <v>6.9448739475913013E-3</v>
      </c>
      <c r="E128" s="386">
        <f t="shared" si="38"/>
        <v>0.38849839823821819</v>
      </c>
      <c r="F128" s="401">
        <f t="shared" si="21"/>
        <v>0.49447880780772391</v>
      </c>
      <c r="G128" s="403">
        <f t="shared" si="25"/>
        <v>-5.2052172460246855E-2</v>
      </c>
      <c r="H128" s="403">
        <f t="shared" si="26"/>
        <v>1.052052172460247</v>
      </c>
      <c r="I128" s="403">
        <f t="shared" si="18"/>
        <v>0.61651356388823586</v>
      </c>
      <c r="J128" s="375">
        <f t="shared" si="19"/>
        <v>0.38348643611176414</v>
      </c>
      <c r="L128" s="385">
        <v>-0.44999999999999973</v>
      </c>
      <c r="M128" s="401">
        <f t="shared" si="27"/>
        <v>1.3012336382736911E-2</v>
      </c>
      <c r="N128" s="386">
        <f t="shared" si="28"/>
        <v>0.53361295057603253</v>
      </c>
      <c r="O128" s="401">
        <f t="shared" si="29"/>
        <v>0.44642660352144337</v>
      </c>
      <c r="P128" s="386">
        <f t="shared" si="30"/>
        <v>0.48437774942187067</v>
      </c>
      <c r="Q128" s="403">
        <f t="shared" si="33"/>
        <v>-1.7717265929615136E-3</v>
      </c>
      <c r="R128" s="403">
        <f t="shared" si="34"/>
        <v>0.61651356388823586</v>
      </c>
      <c r="S128" s="371">
        <f t="shared" si="35"/>
        <v>-5.2052172460246827E-2</v>
      </c>
      <c r="T128" s="403">
        <f t="shared" si="36"/>
        <v>0.43731033516497253</v>
      </c>
      <c r="U128" s="610">
        <f t="shared" si="37"/>
        <v>0.56268966483502747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0.55463261882552783</v>
      </c>
      <c r="C129" s="386">
        <f t="shared" si="23"/>
        <v>0.42436693162480088</v>
      </c>
      <c r="D129" s="401">
        <f t="shared" si="24"/>
        <v>5.889959044423243E-3</v>
      </c>
      <c r="E129" s="386">
        <f t="shared" si="38"/>
        <v>0.36429922844180118</v>
      </c>
      <c r="F129" s="401">
        <f t="shared" si="21"/>
        <v>0.46367822617049487</v>
      </c>
      <c r="G129" s="403">
        <f t="shared" si="25"/>
        <v>-5.0385951872123649E-2</v>
      </c>
      <c r="H129" s="403">
        <f t="shared" si="26"/>
        <v>1.0503859518721237</v>
      </c>
      <c r="I129" s="403">
        <f t="shared" si="18"/>
        <v>0.64599051410017294</v>
      </c>
      <c r="J129" s="375">
        <f t="shared" si="19"/>
        <v>0.35400948589982706</v>
      </c>
      <c r="L129" s="385">
        <v>-0.42499999999999982</v>
      </c>
      <c r="M129" s="401">
        <f t="shared" si="27"/>
        <v>1.5106668504422494E-2</v>
      </c>
      <c r="N129" s="386">
        <f t="shared" si="28"/>
        <v>0.55463261882552783</v>
      </c>
      <c r="O129" s="401">
        <f t="shared" si="29"/>
        <v>0.42436693162480088</v>
      </c>
      <c r="P129" s="386">
        <f t="shared" si="30"/>
        <v>0.50753697841503354</v>
      </c>
      <c r="Q129" s="403">
        <f t="shared" si="33"/>
        <v>-2.0563882012516769E-3</v>
      </c>
      <c r="R129" s="403">
        <f t="shared" si="34"/>
        <v>0.64599051410017294</v>
      </c>
      <c r="S129" s="371">
        <f t="shared" si="35"/>
        <v>-5.0385951872123649E-2</v>
      </c>
      <c r="T129" s="403">
        <f t="shared" si="36"/>
        <v>0.4064518259732024</v>
      </c>
      <c r="U129" s="610">
        <f t="shared" si="37"/>
        <v>0.5935481740267976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0.57513218568190105</v>
      </c>
      <c r="C130" s="386">
        <f t="shared" si="23"/>
        <v>0.40239919883815439</v>
      </c>
      <c r="D130" s="401">
        <f t="shared" si="24"/>
        <v>4.9796737856829254E-3</v>
      </c>
      <c r="E130" s="386">
        <f t="shared" si="38"/>
        <v>0.34023223471718078</v>
      </c>
      <c r="F130" s="401">
        <f t="shared" si="21"/>
        <v>0.43304587757283325</v>
      </c>
      <c r="G130" s="403">
        <f t="shared" si="25"/>
        <v>-4.8548194396768538E-2</v>
      </c>
      <c r="H130" s="403">
        <f t="shared" si="26"/>
        <v>1.0485481943967685</v>
      </c>
      <c r="I130" s="403">
        <f t="shared" si="18"/>
        <v>0.67475430759639055</v>
      </c>
      <c r="J130" s="375">
        <f t="shared" si="19"/>
        <v>0.32524569240360945</v>
      </c>
      <c r="L130" s="385">
        <v>-0.39999999999999991</v>
      </c>
      <c r="M130" s="401">
        <f t="shared" si="27"/>
        <v>1.7484246420069682E-2</v>
      </c>
      <c r="N130" s="386">
        <f t="shared" si="28"/>
        <v>0.57513218568190105</v>
      </c>
      <c r="O130" s="401">
        <f t="shared" si="29"/>
        <v>0.40239919883815439</v>
      </c>
      <c r="P130" s="386">
        <f t="shared" si="30"/>
        <v>0.53013589979263209</v>
      </c>
      <c r="Q130" s="403">
        <f t="shared" si="33"/>
        <v>-2.3793815636974584E-3</v>
      </c>
      <c r="R130" s="403">
        <f t="shared" si="34"/>
        <v>0.67475430759639055</v>
      </c>
      <c r="S130" s="371">
        <f t="shared" si="35"/>
        <v>-4.8548194396768482E-2</v>
      </c>
      <c r="T130" s="403">
        <f t="shared" si="36"/>
        <v>0.37617326836407539</v>
      </c>
      <c r="U130" s="610">
        <f t="shared" si="37"/>
        <v>0.62382673163592461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0.59500743094122677</v>
      </c>
      <c r="C131" s="386">
        <f t="shared" si="23"/>
        <v>0.38061566313392231</v>
      </c>
      <c r="D131" s="401">
        <f t="shared" si="24"/>
        <v>4.1968812099415498E-3</v>
      </c>
      <c r="E131" s="386">
        <f t="shared" si="38"/>
        <v>0.31640268012608935</v>
      </c>
      <c r="F131" s="401">
        <f t="shared" si="21"/>
        <v>0.40271574031042223</v>
      </c>
      <c r="G131" s="403">
        <f t="shared" si="25"/>
        <v>-4.6573294012547749E-2</v>
      </c>
      <c r="H131" s="403">
        <f t="shared" si="26"/>
        <v>1.0465732940125478</v>
      </c>
      <c r="I131" s="403">
        <f t="shared" ref="I131:I146" si="39">F91</f>
        <v>0.70265574816570131</v>
      </c>
      <c r="J131" s="375">
        <f t="shared" ref="J131:J146" si="40">1-I131</f>
        <v>0.29734425183429869</v>
      </c>
      <c r="L131" s="385">
        <v>-0.375</v>
      </c>
      <c r="M131" s="401">
        <f t="shared" si="27"/>
        <v>2.0174113950564898E-2</v>
      </c>
      <c r="N131" s="386">
        <f t="shared" si="28"/>
        <v>0.59500743094122677</v>
      </c>
      <c r="O131" s="401">
        <f t="shared" si="29"/>
        <v>0.38061566313392231</v>
      </c>
      <c r="P131" s="386">
        <f t="shared" si="30"/>
        <v>0.55205729419530392</v>
      </c>
      <c r="Q131" s="403">
        <f t="shared" si="33"/>
        <v>-2.7445826326042812E-3</v>
      </c>
      <c r="R131" s="403">
        <f t="shared" si="34"/>
        <v>0.70265574816570131</v>
      </c>
      <c r="S131" s="371">
        <f t="shared" si="35"/>
        <v>-4.6573294012547749E-2</v>
      </c>
      <c r="T131" s="403">
        <f t="shared" si="36"/>
        <v>0.34666212847945066</v>
      </c>
      <c r="U131" s="610">
        <f t="shared" si="37"/>
        <v>0.65333787152054934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0.61415573342823893</v>
      </c>
      <c r="C132" s="386">
        <f t="shared" si="23"/>
        <v>0.35910384896724756</v>
      </c>
      <c r="D132" s="401">
        <f t="shared" si="24"/>
        <v>3.5260316095376276E-3</v>
      </c>
      <c r="E132" s="386">
        <f t="shared" si="38"/>
        <v>0.29291075275900014</v>
      </c>
      <c r="F132" s="401">
        <f t="shared" si="21"/>
        <v>0.37281533328104477</v>
      </c>
      <c r="G132" s="403">
        <f t="shared" si="25"/>
        <v>-4.4492979183078617E-2</v>
      </c>
      <c r="H132" s="403">
        <f t="shared" si="26"/>
        <v>1.0444929791830786</v>
      </c>
      <c r="I132" s="403">
        <f t="shared" si="39"/>
        <v>0.72954811221041849</v>
      </c>
      <c r="J132" s="375">
        <f t="shared" si="40"/>
        <v>0.27045188778958151</v>
      </c>
      <c r="L132" s="385">
        <v>-0.34999999999999964</v>
      </c>
      <c r="M132" s="401">
        <f t="shared" si="27"/>
        <v>2.320684179239163E-2</v>
      </c>
      <c r="N132" s="386">
        <f t="shared" si="28"/>
        <v>0.61415573342823893</v>
      </c>
      <c r="O132" s="401">
        <f t="shared" si="29"/>
        <v>0.35910384896724756</v>
      </c>
      <c r="P132" s="386">
        <f t="shared" si="30"/>
        <v>0.57318588492810285</v>
      </c>
      <c r="Q132" s="403">
        <f t="shared" si="33"/>
        <v>-3.1560531967059274E-3</v>
      </c>
      <c r="R132" s="403">
        <f t="shared" si="34"/>
        <v>0.72954811221041871</v>
      </c>
      <c r="S132" s="371">
        <f t="shared" si="35"/>
        <v>-4.4492979183078617E-2</v>
      </c>
      <c r="T132" s="403">
        <f t="shared" si="36"/>
        <v>0.31810092016936586</v>
      </c>
      <c r="U132" s="610">
        <f t="shared" si="37"/>
        <v>0.68189907983063414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0.63247689117399575</v>
      </c>
      <c r="C133" s="386">
        <f t="shared" si="23"/>
        <v>0.33794593874301876</v>
      </c>
      <c r="D133" s="401">
        <f t="shared" si="24"/>
        <v>2.953086439429653E-3</v>
      </c>
      <c r="E133" s="386">
        <f t="shared" si="38"/>
        <v>0.26985087746304459</v>
      </c>
      <c r="F133" s="401">
        <f t="shared" si="21"/>
        <v>0.34346483995533722</v>
      </c>
      <c r="G133" s="403">
        <f t="shared" si="25"/>
        <v>-4.2336326620402723E-2</v>
      </c>
      <c r="H133" s="403">
        <f t="shared" si="26"/>
        <v>1.0423363266204027</v>
      </c>
      <c r="I133" s="403">
        <f t="shared" si="39"/>
        <v>0.75528829464702574</v>
      </c>
      <c r="J133" s="375">
        <f t="shared" si="40"/>
        <v>0.24471170535297426</v>
      </c>
      <c r="L133" s="385">
        <v>-0.32499999999999973</v>
      </c>
      <c r="M133" s="401">
        <f t="shared" si="27"/>
        <v>2.6614388363367325E-2</v>
      </c>
      <c r="N133" s="386">
        <f t="shared" si="28"/>
        <v>0.63247689117399575</v>
      </c>
      <c r="O133" s="401">
        <f t="shared" si="29"/>
        <v>0.33794593874301876</v>
      </c>
      <c r="P133" s="386">
        <f t="shared" si="30"/>
        <v>0.59340923826313585</v>
      </c>
      <c r="Q133" s="403">
        <f t="shared" si="33"/>
        <v>-3.6180165445010544E-3</v>
      </c>
      <c r="R133" s="403">
        <f t="shared" si="34"/>
        <v>0.75528829464702596</v>
      </c>
      <c r="S133" s="371">
        <f t="shared" si="35"/>
        <v>-4.2336326620402778E-2</v>
      </c>
      <c r="T133" s="403">
        <f t="shared" si="36"/>
        <v>0.29066604851787781</v>
      </c>
      <c r="U133" s="610">
        <f t="shared" si="37"/>
        <v>0.70933395148212219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0.64987391569256547</v>
      </c>
      <c r="C134" s="386">
        <f t="shared" si="23"/>
        <v>0.3172182360998031</v>
      </c>
      <c r="D134" s="401">
        <f t="shared" si="24"/>
        <v>2.4654338650669794E-3</v>
      </c>
      <c r="E134" s="386">
        <f t="shared" si="38"/>
        <v>0.24731110305848195</v>
      </c>
      <c r="F134" s="401">
        <f t="shared" si="21"/>
        <v>0.31477632842899356</v>
      </c>
      <c r="G134" s="403">
        <f t="shared" si="25"/>
        <v>-4.0129795503108606E-2</v>
      </c>
      <c r="H134" s="403">
        <f t="shared" si="26"/>
        <v>1.0401297955031086</v>
      </c>
      <c r="I134" s="403">
        <f t="shared" si="39"/>
        <v>0.77973791730616648</v>
      </c>
      <c r="J134" s="375">
        <f t="shared" si="40"/>
        <v>0.22026208269383352</v>
      </c>
      <c r="L134" s="385">
        <v>-0.29999999999999982</v>
      </c>
      <c r="M134" s="401">
        <f t="shared" si="27"/>
        <v>3.0429922072853943E-2</v>
      </c>
      <c r="N134" s="386">
        <f t="shared" si="28"/>
        <v>0.64987391569256547</v>
      </c>
      <c r="O134" s="401">
        <f t="shared" si="29"/>
        <v>0.3172182360998031</v>
      </c>
      <c r="P134" s="386">
        <f t="shared" si="30"/>
        <v>0.61261863427894736</v>
      </c>
      <c r="Q134" s="403">
        <f t="shared" si="33"/>
        <v>-4.1348267302230889E-3</v>
      </c>
      <c r="R134" s="403">
        <f t="shared" si="34"/>
        <v>0.77973791730616648</v>
      </c>
      <c r="S134" s="371">
        <f t="shared" si="35"/>
        <v>-4.0129795503108606E-2</v>
      </c>
      <c r="T134" s="403">
        <f t="shared" si="36"/>
        <v>0.26452670492716523</v>
      </c>
      <c r="U134" s="610">
        <f t="shared" si="37"/>
        <v>0.73547329507283477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0.66625379260929141</v>
      </c>
      <c r="C135" s="386">
        <f t="shared" si="23"/>
        <v>0.29699070781949277</v>
      </c>
      <c r="D135" s="401">
        <f t="shared" si="24"/>
        <v>2.0517985071457079E-3</v>
      </c>
      <c r="E135" s="386">
        <f t="shared" si="38"/>
        <v>0.22537257240865624</v>
      </c>
      <c r="F135" s="401">
        <f t="shared" si="21"/>
        <v>0.28685307693047074</v>
      </c>
      <c r="G135" s="403">
        <f t="shared" si="25"/>
        <v>-3.7897279818997209E-2</v>
      </c>
      <c r="H135" s="403">
        <f t="shared" si="26"/>
        <v>1.0378972798189972</v>
      </c>
      <c r="I135" s="403">
        <f t="shared" si="39"/>
        <v>0.80276438928156713</v>
      </c>
      <c r="J135" s="375">
        <f t="shared" si="40"/>
        <v>0.19723561071843287</v>
      </c>
      <c r="L135" s="385">
        <v>-0.27499999999999991</v>
      </c>
      <c r="M135" s="401">
        <f t="shared" si="27"/>
        <v>3.4687603262608557E-2</v>
      </c>
      <c r="N135" s="386">
        <f t="shared" si="28"/>
        <v>0.66625379260929141</v>
      </c>
      <c r="O135" s="401">
        <f t="shared" si="29"/>
        <v>0.29699070781949277</v>
      </c>
      <c r="P135" s="386">
        <f t="shared" si="30"/>
        <v>0.63070989994750337</v>
      </c>
      <c r="Q135" s="403">
        <f t="shared" si="33"/>
        <v>-4.7109309995339264E-3</v>
      </c>
      <c r="R135" s="403">
        <f t="shared" si="34"/>
        <v>0.80276438928156713</v>
      </c>
      <c r="S135" s="371">
        <f t="shared" si="35"/>
        <v>-3.7897279818997154E-2</v>
      </c>
      <c r="T135" s="403">
        <f t="shared" si="36"/>
        <v>0.23984382153696393</v>
      </c>
      <c r="U135" s="610">
        <f t="shared" si="37"/>
        <v>0.76015617846303607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0.68152820190580099</v>
      </c>
      <c r="C136" s="386">
        <f t="shared" si="23"/>
        <v>0.27732660976250767</v>
      </c>
      <c r="D136" s="401">
        <f t="shared" si="24"/>
        <v>1.7021476755507137E-3</v>
      </c>
      <c r="E136" s="386">
        <f t="shared" si="38"/>
        <v>0.20410908121936369</v>
      </c>
      <c r="F136" s="401">
        <f t="shared" si="21"/>
        <v>0.25978901226304252</v>
      </c>
      <c r="G136" s="403">
        <f t="shared" si="25"/>
        <v>-3.5660176648351881E-2</v>
      </c>
      <c r="H136" s="403">
        <f t="shared" si="26"/>
        <v>1.035660176648352</v>
      </c>
      <c r="I136" s="403">
        <f t="shared" si="39"/>
        <v>0.82424191007182035</v>
      </c>
      <c r="J136" s="375">
        <f t="shared" si="40"/>
        <v>0.17575808992817965</v>
      </c>
      <c r="L136" s="385">
        <v>-0.25</v>
      </c>
      <c r="M136" s="401">
        <f t="shared" si="27"/>
        <v>3.9422324700109757E-2</v>
      </c>
      <c r="N136" s="386">
        <f t="shared" si="28"/>
        <v>0.68152820190580099</v>
      </c>
      <c r="O136" s="401">
        <f t="shared" si="29"/>
        <v>0.27732660976250767</v>
      </c>
      <c r="P136" s="386">
        <f t="shared" si="30"/>
        <v>0.64758419727509664</v>
      </c>
      <c r="Q136" s="403">
        <f t="shared" si="33"/>
        <v>-5.3508249912629959E-3</v>
      </c>
      <c r="R136" s="403">
        <f t="shared" si="34"/>
        <v>0.82424191007182035</v>
      </c>
      <c r="S136" s="371">
        <f t="shared" si="35"/>
        <v>-3.5660176648351881E-2</v>
      </c>
      <c r="T136" s="403">
        <f t="shared" si="36"/>
        <v>0.21676909156779456</v>
      </c>
      <c r="U136" s="610">
        <f t="shared" si="37"/>
        <v>0.78323090843220544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0.69561419210054987</v>
      </c>
      <c r="C137" s="386">
        <f t="shared" si="23"/>
        <v>0.25828220068664254</v>
      </c>
      <c r="D137" s="401">
        <f t="shared" si="24"/>
        <v>1.4075961081732036E-3</v>
      </c>
      <c r="E137" s="386">
        <f t="shared" si="38"/>
        <v>0.18358672981852819</v>
      </c>
      <c r="F137" s="401">
        <f t="shared" si="21"/>
        <v>0.23366826659172094</v>
      </c>
      <c r="G137" s="403">
        <f t="shared" si="25"/>
        <v>-3.3437468346185092E-2</v>
      </c>
      <c r="H137" s="403">
        <f t="shared" si="26"/>
        <v>1.0334374683461851</v>
      </c>
      <c r="I137" s="403">
        <f t="shared" si="39"/>
        <v>0.84405240780963076</v>
      </c>
      <c r="J137" s="375">
        <f t="shared" si="40"/>
        <v>0.15594759219036924</v>
      </c>
      <c r="L137" s="385">
        <v>-0.22499999999999964</v>
      </c>
      <c r="M137" s="401">
        <f t="shared" si="27"/>
        <v>4.4669410244193797E-2</v>
      </c>
      <c r="N137" s="386">
        <f t="shared" si="28"/>
        <v>0.69561419210054987</v>
      </c>
      <c r="O137" s="401">
        <f t="shared" si="29"/>
        <v>0.25828220068664254</v>
      </c>
      <c r="P137" s="386">
        <f t="shared" si="30"/>
        <v>0.66314876044325954</v>
      </c>
      <c r="Q137" s="403">
        <f t="shared" si="33"/>
        <v>-6.059000403115967E-3</v>
      </c>
      <c r="R137" s="403">
        <f t="shared" si="34"/>
        <v>0.84405240780963076</v>
      </c>
      <c r="S137" s="371">
        <f t="shared" si="35"/>
        <v>-3.3437468346185092E-2</v>
      </c>
      <c r="T137" s="403">
        <f t="shared" si="36"/>
        <v>0.19544406093967037</v>
      </c>
      <c r="U137" s="610">
        <f t="shared" si="37"/>
        <v>0.80455593906032963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0.70843480373560808</v>
      </c>
      <c r="C138" s="386">
        <f t="shared" si="23"/>
        <v>0.23990654617682222</v>
      </c>
      <c r="D138" s="401">
        <f t="shared" si="24"/>
        <v>1.1603109511648668E-3</v>
      </c>
      <c r="E138" s="386">
        <f t="shared" si="38"/>
        <v>0.16386367045344499</v>
      </c>
      <c r="F138" s="401">
        <f t="shared" si="21"/>
        <v>0.20856485580445891</v>
      </c>
      <c r="G138" s="403">
        <f t="shared" si="25"/>
        <v>-3.1245816715108177E-2</v>
      </c>
      <c r="H138" s="403">
        <f t="shared" si="26"/>
        <v>1.0312458167151082</v>
      </c>
      <c r="I138" s="403">
        <f t="shared" si="39"/>
        <v>0.86208640632108546</v>
      </c>
      <c r="J138" s="375">
        <f t="shared" si="40"/>
        <v>0.13791359367891454</v>
      </c>
      <c r="L138" s="625">
        <v>-0.19999999999999973</v>
      </c>
      <c r="M138" s="626">
        <f t="shared" si="27"/>
        <v>5.0464272133926513E-2</v>
      </c>
      <c r="N138" s="627">
        <f t="shared" si="28"/>
        <v>0.70843480373560808</v>
      </c>
      <c r="O138" s="626">
        <f t="shared" si="29"/>
        <v>0.23990654617682222</v>
      </c>
      <c r="P138" s="627">
        <f t="shared" si="30"/>
        <v>0.67731757703338313</v>
      </c>
      <c r="Q138" s="628">
        <f t="shared" si="33"/>
        <v>-6.8398848924626377E-3</v>
      </c>
      <c r="R138" s="628">
        <f t="shared" si="34"/>
        <v>0.86208640632108557</v>
      </c>
      <c r="S138" s="629">
        <f t="shared" si="35"/>
        <v>-3.1245816715108128E-2</v>
      </c>
      <c r="T138" s="628">
        <f t="shared" si="36"/>
        <v>0.17599929528648528</v>
      </c>
      <c r="U138" s="630">
        <f t="shared" si="37"/>
        <v>0.82400070471351472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0.71991963855052665</v>
      </c>
      <c r="C139" s="386">
        <f t="shared" si="23"/>
        <v>0.22224141323954716</v>
      </c>
      <c r="D139" s="401">
        <f t="shared" si="24"/>
        <v>9.5341844287449851E-4</v>
      </c>
      <c r="E139" s="386">
        <f t="shared" si="38"/>
        <v>0.14498995089051803</v>
      </c>
      <c r="F139" s="401">
        <f t="shared" si="21"/>
        <v>0.18454248044668234</v>
      </c>
      <c r="G139" s="403">
        <f t="shared" si="25"/>
        <v>-2.909966738172369E-2</v>
      </c>
      <c r="H139" s="403">
        <f t="shared" si="26"/>
        <v>1.0290996673817236</v>
      </c>
      <c r="I139" s="403">
        <f t="shared" si="39"/>
        <v>0.87824381614722047</v>
      </c>
      <c r="J139" s="375">
        <f t="shared" si="40"/>
        <v>0.12175618385277953</v>
      </c>
      <c r="L139" s="385">
        <v>-0.17499999999999982</v>
      </c>
      <c r="M139" s="401">
        <f t="shared" si="27"/>
        <v>5.6842028262509225E-2</v>
      </c>
      <c r="N139" s="386">
        <f t="shared" si="28"/>
        <v>0.71991963855052665</v>
      </c>
      <c r="O139" s="401">
        <f t="shared" si="29"/>
        <v>0.22224141323954716</v>
      </c>
      <c r="P139" s="386">
        <f t="shared" si="30"/>
        <v>0.69001200951060404</v>
      </c>
      <c r="Q139" s="403">
        <f t="shared" si="33"/>
        <v>-7.697774076877887E-3</v>
      </c>
      <c r="R139" s="403">
        <f t="shared" si="34"/>
        <v>0.87824381614722047</v>
      </c>
      <c r="S139" s="371">
        <f t="shared" si="35"/>
        <v>-2.909966738172369E-2</v>
      </c>
      <c r="T139" s="403">
        <f t="shared" si="36"/>
        <v>0.15855362531138106</v>
      </c>
      <c r="U139" s="610">
        <f t="shared" si="37"/>
        <v>0.84144637468861894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0.73000537165695945</v>
      </c>
      <c r="C140" s="386">
        <f t="shared" si="23"/>
        <v>0.20532125444699773</v>
      </c>
      <c r="D140" s="401">
        <f t="shared" si="24"/>
        <v>7.8091350030423667E-4</v>
      </c>
      <c r="E140" s="386">
        <f t="shared" si="38"/>
        <v>0.12700745336186439</v>
      </c>
      <c r="F140" s="401">
        <f t="shared" si="21"/>
        <v>0.16165444801283524</v>
      </c>
      <c r="G140" s="403">
        <f t="shared" si="25"/>
        <v>-2.7011362697382264E-2</v>
      </c>
      <c r="H140" s="403">
        <f t="shared" si="26"/>
        <v>1.0270113626973822</v>
      </c>
      <c r="I140" s="403">
        <f t="shared" si="39"/>
        <v>0.89243464594232014</v>
      </c>
      <c r="J140" s="375">
        <f t="shared" si="40"/>
        <v>0.10756535405767986</v>
      </c>
      <c r="L140" s="385">
        <v>-0.14999999999999991</v>
      </c>
      <c r="M140" s="401">
        <f t="shared" si="27"/>
        <v>6.383708177134223E-2</v>
      </c>
      <c r="N140" s="386">
        <f t="shared" si="28"/>
        <v>0.73000537165695945</v>
      </c>
      <c r="O140" s="401">
        <f t="shared" si="29"/>
        <v>0.20532125444699773</v>
      </c>
      <c r="P140" s="386">
        <f t="shared" si="30"/>
        <v>0.70116135414988157</v>
      </c>
      <c r="Q140" s="403">
        <f t="shared" si="33"/>
        <v>-8.6367556015051576E-3</v>
      </c>
      <c r="R140" s="403">
        <f t="shared" si="34"/>
        <v>0.89243464594232014</v>
      </c>
      <c r="S140" s="371">
        <f t="shared" si="35"/>
        <v>-2.7011362697382215E-2</v>
      </c>
      <c r="T140" s="403">
        <f t="shared" si="36"/>
        <v>0.14321347235656723</v>
      </c>
      <c r="U140" s="610">
        <f t="shared" si="37"/>
        <v>0.85678652764343277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0.73863620485391523</v>
      </c>
      <c r="C141" s="386">
        <f t="shared" si="23"/>
        <v>0.18917327889796604</v>
      </c>
      <c r="D141" s="401">
        <f t="shared" si="24"/>
        <v>6.3757315925372371E-4</v>
      </c>
      <c r="E141" s="386">
        <f t="shared" si="38"/>
        <v>0.10994992622336106</v>
      </c>
      <c r="F141" s="401">
        <f t="shared" si="21"/>
        <v>0.13994371324058236</v>
      </c>
      <c r="G141" s="403">
        <f t="shared" si="25"/>
        <v>-2.4991261578958007E-2</v>
      </c>
      <c r="H141" s="403">
        <f t="shared" si="26"/>
        <v>1.024991261578958</v>
      </c>
      <c r="I141" s="403">
        <f t="shared" si="39"/>
        <v>0.90457963179724699</v>
      </c>
      <c r="J141" s="375">
        <f t="shared" si="40"/>
        <v>9.5420368202753014E-2</v>
      </c>
      <c r="L141" s="385">
        <v>-0.125</v>
      </c>
      <c r="M141" s="401">
        <f t="shared" si="27"/>
        <v>7.1482666314014176E-2</v>
      </c>
      <c r="N141" s="386">
        <f t="shared" si="28"/>
        <v>0.73863620485391523</v>
      </c>
      <c r="O141" s="401">
        <f t="shared" si="29"/>
        <v>0.18917327889796604</v>
      </c>
      <c r="P141" s="386">
        <f t="shared" si="30"/>
        <v>0.710703335478027</v>
      </c>
      <c r="Q141" s="403">
        <f t="shared" si="33"/>
        <v>-9.660625349676372E-3</v>
      </c>
      <c r="R141" s="403">
        <f t="shared" si="34"/>
        <v>0.90457963179724699</v>
      </c>
      <c r="S141" s="371">
        <f t="shared" si="35"/>
        <v>-2.4991261578958007E-2</v>
      </c>
      <c r="T141" s="403">
        <f t="shared" si="36"/>
        <v>0.13007225513138743</v>
      </c>
      <c r="U141" s="610">
        <f t="shared" si="37"/>
        <v>0.86992774486861257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0.74576425992117323</v>
      </c>
      <c r="C142" s="386">
        <f t="shared" si="23"/>
        <v>0.17381760573981525</v>
      </c>
      <c r="D142" s="401">
        <f t="shared" si="24"/>
        <v>5.188745910378878E-4</v>
      </c>
      <c r="E142" s="386">
        <f t="shared" si="38"/>
        <v>9.3843104115442222E-2</v>
      </c>
      <c r="F142" s="401">
        <f t="shared" si="21"/>
        <v>0.11944303105086801</v>
      </c>
      <c r="G142" s="403">
        <f t="shared" si="25"/>
        <v>-2.3047864788321989E-2</v>
      </c>
      <c r="H142" s="403">
        <f t="shared" si="26"/>
        <v>1.0230478647883219</v>
      </c>
      <c r="I142" s="403">
        <f t="shared" si="39"/>
        <v>0.91461078299112686</v>
      </c>
      <c r="J142" s="375">
        <f t="shared" si="40"/>
        <v>8.5389217008873142E-2</v>
      </c>
      <c r="L142" s="617">
        <v>-9.9999999999999645E-2</v>
      </c>
      <c r="M142" s="618">
        <f t="shared" si="27"/>
        <v>7.9810361371326854E-2</v>
      </c>
      <c r="N142" s="619">
        <f t="shared" si="28"/>
        <v>0.74576425992117323</v>
      </c>
      <c r="O142" s="618">
        <f t="shared" si="29"/>
        <v>0.17381760573981525</v>
      </c>
      <c r="P142" s="619">
        <f t="shared" si="30"/>
        <v>0.71858453505579156</v>
      </c>
      <c r="Q142" s="620">
        <f t="shared" si="33"/>
        <v>-1.0772795987446437E-2</v>
      </c>
      <c r="R142" s="620">
        <f t="shared" si="34"/>
        <v>0.91461078299112697</v>
      </c>
      <c r="S142" s="621">
        <f t="shared" si="35"/>
        <v>-2.3047864788321989E-2</v>
      </c>
      <c r="T142" s="620">
        <f t="shared" si="36"/>
        <v>0.11920987778464143</v>
      </c>
      <c r="U142" s="622">
        <f t="shared" si="37"/>
        <v>0.88079012221535857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0.75134991128391804</v>
      </c>
      <c r="C143" s="386">
        <f t="shared" si="23"/>
        <v>0.15926749460718553</v>
      </c>
      <c r="D143" s="401">
        <f t="shared" si="24"/>
        <v>4.2091821227147053E-4</v>
      </c>
      <c r="E143" s="386">
        <f t="shared" si="38"/>
        <v>7.8704910992058286E-2</v>
      </c>
      <c r="F143" s="401">
        <f t="shared" si="21"/>
        <v>0.10017521496215397</v>
      </c>
      <c r="G143" s="403">
        <f t="shared" si="25"/>
        <v>-2.1187944222663624E-2</v>
      </c>
      <c r="H143" s="403">
        <f t="shared" si="26"/>
        <v>1.0211879442226637</v>
      </c>
      <c r="I143" s="403">
        <f t="shared" si="39"/>
        <v>0.92247184343196531</v>
      </c>
      <c r="J143" s="375">
        <f t="shared" si="40"/>
        <v>7.752815656803469E-2</v>
      </c>
      <c r="L143" s="385">
        <v>-7.4999999999999734E-2</v>
      </c>
      <c r="M143" s="401">
        <f t="shared" si="27"/>
        <v>8.8849583019021405E-2</v>
      </c>
      <c r="N143" s="386">
        <f t="shared" si="28"/>
        <v>0.75134991128391804</v>
      </c>
      <c r="O143" s="401">
        <f t="shared" si="29"/>
        <v>0.15926749460718553</v>
      </c>
      <c r="P143" s="386">
        <f t="shared" si="30"/>
        <v>0.72476075401906626</v>
      </c>
      <c r="Q143" s="403">
        <f t="shared" si="33"/>
        <v>-1.197619814953068E-2</v>
      </c>
      <c r="R143" s="403">
        <f t="shared" si="34"/>
        <v>0.92247184343196531</v>
      </c>
      <c r="S143" s="371">
        <f t="shared" si="35"/>
        <v>-2.1187944222663579E-2</v>
      </c>
      <c r="T143" s="403">
        <f t="shared" si="36"/>
        <v>0.11069229894022892</v>
      </c>
      <c r="U143" s="610">
        <f t="shared" si="37"/>
        <v>0.88930770105977108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0.75536205785038635</v>
      </c>
      <c r="C144" s="386">
        <f t="shared" si="23"/>
        <v>0.14552964611337582</v>
      </c>
      <c r="D144" s="401">
        <f t="shared" si="24"/>
        <v>3.4035622121025844E-4</v>
      </c>
      <c r="E144" s="386">
        <f t="shared" si="38"/>
        <v>6.4545739139229119E-2</v>
      </c>
      <c r="F144" s="401">
        <f t="shared" si="21"/>
        <v>8.2153492223831254E-2</v>
      </c>
      <c r="G144" s="403">
        <f t="shared" si="25"/>
        <v>-1.9416674854486921E-2</v>
      </c>
      <c r="H144" s="403">
        <f t="shared" si="26"/>
        <v>1.0194166748544868</v>
      </c>
      <c r="I144" s="403">
        <f t="shared" si="39"/>
        <v>0.92811866859970593</v>
      </c>
      <c r="J144" s="375">
        <f t="shared" si="40"/>
        <v>7.1881331400294068E-2</v>
      </c>
      <c r="L144" s="385">
        <v>-4.9999999999999822E-2</v>
      </c>
      <c r="M144" s="401">
        <f t="shared" si="27"/>
        <v>9.8627056529940804E-2</v>
      </c>
      <c r="N144" s="386">
        <f t="shared" si="28"/>
        <v>0.75536205785038635</v>
      </c>
      <c r="O144" s="401">
        <f t="shared" si="29"/>
        <v>0.14552964611337582</v>
      </c>
      <c r="P144" s="386">
        <f t="shared" si="30"/>
        <v>0.72919730923267523</v>
      </c>
      <c r="Q144" s="403">
        <f t="shared" si="33"/>
        <v>-1.3273174691259028E-2</v>
      </c>
      <c r="R144" s="403">
        <f t="shared" si="34"/>
        <v>0.92811866859970593</v>
      </c>
      <c r="S144" s="371">
        <f t="shared" si="35"/>
        <v>-1.9416674854486921E-2</v>
      </c>
      <c r="T144" s="403">
        <f t="shared" si="36"/>
        <v>0.10457118094604001</v>
      </c>
      <c r="U144" s="610">
        <f t="shared" si="37"/>
        <v>0.89542881905395999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0.75777833409033679</v>
      </c>
      <c r="C145" s="386">
        <f t="shared" si="23"/>
        <v>0.13260456450705582</v>
      </c>
      <c r="D145" s="401">
        <f t="shared" si="24"/>
        <v>2.7432673510802141E-4</v>
      </c>
      <c r="E145" s="386">
        <f t="shared" si="38"/>
        <v>5.1368796269883027E-2</v>
      </c>
      <c r="F145" s="401">
        <f t="shared" si="21"/>
        <v>6.5381945596785826E-2</v>
      </c>
      <c r="G145" s="403">
        <f t="shared" si="25"/>
        <v>-1.7737768023052519E-2</v>
      </c>
      <c r="H145" s="403">
        <f t="shared" si="26"/>
        <v>1.0177377680230526</v>
      </c>
      <c r="I145" s="403">
        <f t="shared" si="39"/>
        <v>0.9315195181594802</v>
      </c>
      <c r="J145" s="375">
        <f t="shared" si="40"/>
        <v>6.8480481840519802E-2</v>
      </c>
      <c r="L145" s="385">
        <v>-2.4999999999999911E-2</v>
      </c>
      <c r="M145" s="401">
        <f t="shared" si="27"/>
        <v>0.1091662781009447</v>
      </c>
      <c r="N145" s="386">
        <f t="shared" si="28"/>
        <v>0.75777833409033679</v>
      </c>
      <c r="O145" s="401">
        <f t="shared" si="29"/>
        <v>0.13260456450705582</v>
      </c>
      <c r="P145" s="386">
        <f t="shared" si="30"/>
        <v>0.73186926318855672</v>
      </c>
      <c r="Q145" s="403">
        <f t="shared" si="33"/>
        <v>-1.4665368546323483E-2</v>
      </c>
      <c r="R145" s="403">
        <f t="shared" si="34"/>
        <v>0.9315195181594802</v>
      </c>
      <c r="S145" s="371">
        <f t="shared" si="35"/>
        <v>-1.7737768023052485E-2</v>
      </c>
      <c r="T145" s="403">
        <f t="shared" si="36"/>
        <v>0.10088361840989579</v>
      </c>
      <c r="U145" s="610">
        <f t="shared" si="37"/>
        <v>0.89911638159010421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0.75858526055813669</v>
      </c>
      <c r="C146" s="386">
        <f t="shared" si="23"/>
        <v>0.12048697380070467</v>
      </c>
      <c r="D146" s="401">
        <f t="shared" si="24"/>
        <v>2.2039356781961006E-4</v>
      </c>
      <c r="E146" s="386">
        <f t="shared" si="38"/>
        <v>3.9170511975334603E-2</v>
      </c>
      <c r="F146" s="401">
        <f t="shared" si="21"/>
        <v>4.9856030682795795E-2</v>
      </c>
      <c r="G146" s="403">
        <f t="shared" si="25"/>
        <v>-1.6153604841264393E-2</v>
      </c>
      <c r="H146" s="403">
        <f t="shared" si="26"/>
        <v>1.0161536048412645</v>
      </c>
      <c r="I146" s="403">
        <f t="shared" si="39"/>
        <v>0.93265526458592007</v>
      </c>
      <c r="J146" s="375">
        <f t="shared" si="40"/>
        <v>6.7344735414079926E-2</v>
      </c>
      <c r="L146" s="633">
        <v>0</v>
      </c>
      <c r="M146" s="634">
        <f t="shared" si="27"/>
        <v>0.12048697380070467</v>
      </c>
      <c r="N146" s="635">
        <f t="shared" si="28"/>
        <v>0.75858526055813669</v>
      </c>
      <c r="O146" s="634">
        <f t="shared" si="29"/>
        <v>0.12048697380070467</v>
      </c>
      <c r="P146" s="635">
        <f t="shared" si="30"/>
        <v>0.73276158791614798</v>
      </c>
      <c r="Q146" s="636">
        <f t="shared" si="33"/>
        <v>-1.6153604841264393E-2</v>
      </c>
      <c r="R146" s="636">
        <f t="shared" si="34"/>
        <v>0.93265526458592007</v>
      </c>
      <c r="S146" s="637">
        <f t="shared" si="35"/>
        <v>-1.6153604841264393E-2</v>
      </c>
      <c r="T146" s="636">
        <f t="shared" si="36"/>
        <v>9.9651945096608685E-2</v>
      </c>
      <c r="U146" s="638">
        <f t="shared" si="37"/>
        <v>0.90034805490339131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0.82400070471351428</v>
      </c>
      <c r="AD146">
        <f ca="1">OFFSET(H106,-AB146,0)</f>
        <v>0.79143514419554106</v>
      </c>
    </row>
    <row r="147" spans="1:30">
      <c r="A147" s="385">
        <v>1.0250000000000004</v>
      </c>
      <c r="B147" s="401">
        <f t="shared" si="22"/>
        <v>0.75777833409033679</v>
      </c>
      <c r="C147" s="386">
        <f t="shared" si="23"/>
        <v>0.10916627810094454</v>
      </c>
      <c r="D147" s="401">
        <f t="shared" si="24"/>
        <v>1.764915746430562E-4</v>
      </c>
      <c r="E147" s="386">
        <f t="shared" si="38"/>
        <v>2.7940994246759495E-2</v>
      </c>
      <c r="F147" s="401">
        <f t="shared" si="21"/>
        <v>3.5563156982769122E-2</v>
      </c>
      <c r="G147" s="403"/>
      <c r="H147" s="403"/>
      <c r="I147" s="403"/>
      <c r="J147" s="375"/>
      <c r="L147" s="385">
        <v>2.5000000000000355E-2</v>
      </c>
      <c r="M147" s="401">
        <f t="shared" si="27"/>
        <v>0.13260456450705604</v>
      </c>
      <c r="N147" s="386">
        <f t="shared" si="28"/>
        <v>0.75777833409033679</v>
      </c>
      <c r="O147" s="401">
        <f t="shared" si="29"/>
        <v>0.10916627810094454</v>
      </c>
      <c r="P147" s="386">
        <f t="shared" si="30"/>
        <v>0.73186926318855672</v>
      </c>
      <c r="Q147" s="403">
        <f t="shared" si="33"/>
        <v>-1.773776802305253E-2</v>
      </c>
      <c r="R147" s="403">
        <f t="shared" si="34"/>
        <v>0.9315195181594802</v>
      </c>
      <c r="S147" s="371">
        <f t="shared" si="35"/>
        <v>-1.4665368546323459E-2</v>
      </c>
      <c r="T147" s="403">
        <f t="shared" si="36"/>
        <v>0.10088361840989579</v>
      </c>
      <c r="U147" s="610">
        <f t="shared" si="37"/>
        <v>0.89911638159010421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0.75536205785038635</v>
      </c>
      <c r="C148" s="386">
        <f t="shared" si="23"/>
        <v>9.8627056529940582E-2</v>
      </c>
      <c r="D148" s="401">
        <f t="shared" si="24"/>
        <v>1.4087740084539613E-4</v>
      </c>
      <c r="E148" s="386">
        <f t="shared" si="38"/>
        <v>1.7664526454862786E-2</v>
      </c>
      <c r="F148" s="401">
        <f t="shared" si="21"/>
        <v>2.2483320449966475E-2</v>
      </c>
      <c r="G148" s="403"/>
      <c r="H148" s="403"/>
      <c r="I148" s="403"/>
      <c r="J148" s="375"/>
      <c r="L148" s="385">
        <v>5.0000000000000266E-2</v>
      </c>
      <c r="M148" s="401">
        <f t="shared" si="27"/>
        <v>0.14552964611337604</v>
      </c>
      <c r="N148" s="386">
        <f t="shared" si="28"/>
        <v>0.75536205785038635</v>
      </c>
      <c r="O148" s="401">
        <f t="shared" si="29"/>
        <v>9.8627056529940582E-2</v>
      </c>
      <c r="P148" s="386">
        <f t="shared" si="30"/>
        <v>0.72919730923267523</v>
      </c>
      <c r="Q148" s="403">
        <f t="shared" si="33"/>
        <v>-1.9416674854486945E-2</v>
      </c>
      <c r="R148" s="403">
        <f t="shared" si="34"/>
        <v>0.92811866859970593</v>
      </c>
      <c r="S148" s="371">
        <f t="shared" si="35"/>
        <v>-1.3273174691258981E-2</v>
      </c>
      <c r="T148" s="403">
        <f t="shared" si="36"/>
        <v>0.10457118094604001</v>
      </c>
      <c r="U148" s="610">
        <f t="shared" si="37"/>
        <v>0.89542881905395999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0.75134991128391804</v>
      </c>
      <c r="C149" s="386">
        <f t="shared" si="23"/>
        <v>8.8849583019021183E-2</v>
      </c>
      <c r="D149" s="401">
        <f t="shared" si="24"/>
        <v>1.1208539978230236E-4</v>
      </c>
      <c r="E149" s="386">
        <f t="shared" si="38"/>
        <v>8.3200950871833851E-3</v>
      </c>
      <c r="F149" s="401">
        <f t="shared" si="21"/>
        <v>1.0589775191388727E-2</v>
      </c>
      <c r="G149" s="403"/>
      <c r="H149" s="403"/>
      <c r="I149" s="403"/>
      <c r="J149" s="375"/>
      <c r="L149" s="385">
        <v>7.5000000000000178E-2</v>
      </c>
      <c r="M149" s="401">
        <f t="shared" si="27"/>
        <v>0.15926749460718576</v>
      </c>
      <c r="N149" s="386">
        <f t="shared" si="28"/>
        <v>0.75134991128391804</v>
      </c>
      <c r="O149" s="401">
        <f t="shared" si="29"/>
        <v>8.8849583019021183E-2</v>
      </c>
      <c r="P149" s="386">
        <f t="shared" si="30"/>
        <v>0.72476075401906614</v>
      </c>
      <c r="Q149" s="403">
        <f t="shared" si="33"/>
        <v>-2.1187944222663641E-2</v>
      </c>
      <c r="R149" s="403">
        <f t="shared" si="34"/>
        <v>0.9224718434319652</v>
      </c>
      <c r="S149" s="371">
        <f t="shared" si="35"/>
        <v>-1.197619814953068E-2</v>
      </c>
      <c r="T149" s="403">
        <f t="shared" si="36"/>
        <v>0.11069229894022914</v>
      </c>
      <c r="U149" s="610">
        <f t="shared" si="37"/>
        <v>0.88930770105977086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0.74576425992117312</v>
      </c>
      <c r="C150" s="386">
        <f t="shared" si="23"/>
        <v>7.9810361371326743E-2</v>
      </c>
      <c r="D150" s="401">
        <f t="shared" si="24"/>
        <v>8.8888434080669487E-5</v>
      </c>
      <c r="E150" s="386">
        <f t="shared" si="38"/>
        <v>-1.1806132265411036E-4</v>
      </c>
      <c r="F150" s="401">
        <f t="shared" si="21"/>
        <v>-1.5026785783145232E-4</v>
      </c>
      <c r="G150" s="403"/>
      <c r="H150" s="403"/>
      <c r="I150" s="403"/>
      <c r="J150" s="375"/>
      <c r="L150" s="617">
        <v>0.10000000000000009</v>
      </c>
      <c r="M150" s="618">
        <f t="shared" si="27"/>
        <v>0.17381760573981547</v>
      </c>
      <c r="N150" s="619">
        <f t="shared" si="28"/>
        <v>0.74576425992117312</v>
      </c>
      <c r="O150" s="618">
        <f t="shared" si="29"/>
        <v>7.9810361371326743E-2</v>
      </c>
      <c r="P150" s="619">
        <f t="shared" si="30"/>
        <v>0.71858453505579145</v>
      </c>
      <c r="Q150" s="620">
        <f t="shared" si="33"/>
        <v>-2.304786478832202E-2</v>
      </c>
      <c r="R150" s="620">
        <f t="shared" si="34"/>
        <v>0.91461078299112686</v>
      </c>
      <c r="S150" s="621">
        <f t="shared" si="35"/>
        <v>-1.0772795987446413E-2</v>
      </c>
      <c r="T150" s="620">
        <f t="shared" si="36"/>
        <v>0.11920987778464154</v>
      </c>
      <c r="U150" s="622">
        <f t="shared" si="37"/>
        <v>0.88079012221535846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0.73863620485391523</v>
      </c>
      <c r="C151" s="386">
        <f t="shared" si="23"/>
        <v>7.1482666314014176E-2</v>
      </c>
      <c r="D151" s="401">
        <f t="shared" si="24"/>
        <v>7.026323693193337E-5</v>
      </c>
      <c r="E151" s="386">
        <f t="shared" si="38"/>
        <v>-7.6798913001022628E-3</v>
      </c>
      <c r="F151" s="401">
        <f t="shared" si="21"/>
        <v>-9.7749270303011965E-3</v>
      </c>
      <c r="G151" s="403"/>
      <c r="H151" s="403"/>
      <c r="I151" s="403"/>
      <c r="J151" s="375"/>
      <c r="L151" s="385">
        <v>0.125</v>
      </c>
      <c r="M151" s="401">
        <f t="shared" si="27"/>
        <v>0.18917327889796604</v>
      </c>
      <c r="N151" s="386">
        <f t="shared" si="28"/>
        <v>0.73863620485391523</v>
      </c>
      <c r="O151" s="401">
        <f t="shared" si="29"/>
        <v>7.1482666314014176E-2</v>
      </c>
      <c r="P151" s="386">
        <f t="shared" si="30"/>
        <v>0.710703335478027</v>
      </c>
      <c r="Q151" s="403">
        <f t="shared" si="33"/>
        <v>-2.4991261578958007E-2</v>
      </c>
      <c r="R151" s="403">
        <f t="shared" si="34"/>
        <v>0.90457963179724699</v>
      </c>
      <c r="S151" s="371">
        <f t="shared" si="35"/>
        <v>-9.660625349676372E-3</v>
      </c>
      <c r="T151" s="403">
        <f t="shared" si="36"/>
        <v>0.13007225513138743</v>
      </c>
      <c r="U151" s="610">
        <f t="shared" si="37"/>
        <v>0.86992774486861257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0.73000537165695922</v>
      </c>
      <c r="C152" s="386">
        <f t="shared" si="23"/>
        <v>6.3837081771342119E-2</v>
      </c>
      <c r="D152" s="401">
        <f t="shared" si="24"/>
        <v>5.5359988016756567E-5</v>
      </c>
      <c r="E152" s="386">
        <f t="shared" si="38"/>
        <v>-1.43989662762863E-2</v>
      </c>
      <c r="F152" s="401">
        <f t="shared" si="21"/>
        <v>-1.8326931874750905E-2</v>
      </c>
      <c r="G152" s="403"/>
      <c r="H152" s="403"/>
      <c r="I152" s="403"/>
      <c r="J152" s="375"/>
      <c r="L152" s="385">
        <v>0.15000000000000036</v>
      </c>
      <c r="M152" s="401">
        <f t="shared" si="27"/>
        <v>0.20532125444699806</v>
      </c>
      <c r="N152" s="386">
        <f t="shared" si="28"/>
        <v>0.73000537165695922</v>
      </c>
      <c r="O152" s="401">
        <f t="shared" si="29"/>
        <v>6.3837081771342119E-2</v>
      </c>
      <c r="P152" s="386">
        <f t="shared" si="30"/>
        <v>0.70116135414988134</v>
      </c>
      <c r="Q152" s="403">
        <f t="shared" si="33"/>
        <v>-2.7011362697382291E-2</v>
      </c>
      <c r="R152" s="403">
        <f t="shared" si="34"/>
        <v>0.8924346459423198</v>
      </c>
      <c r="S152" s="371">
        <f t="shared" si="35"/>
        <v>-8.636755601505142E-3</v>
      </c>
      <c r="T152" s="403">
        <f t="shared" si="36"/>
        <v>0.14321347235656756</v>
      </c>
      <c r="U152" s="610">
        <f t="shared" si="37"/>
        <v>0.85678652764343244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0.71991963855052643</v>
      </c>
      <c r="C153" s="386">
        <f t="shared" si="23"/>
        <v>5.6842028262509059E-2</v>
      </c>
      <c r="D153" s="401">
        <f t="shared" si="24"/>
        <v>4.3475747845578283E-5</v>
      </c>
      <c r="E153" s="386">
        <f t="shared" si="38"/>
        <v>-2.0311921212147976E-2</v>
      </c>
      <c r="F153" s="401">
        <f t="shared" si="21"/>
        <v>-2.5852911185257232E-2</v>
      </c>
      <c r="G153" s="403"/>
      <c r="H153" s="403"/>
      <c r="I153" s="403"/>
      <c r="J153" s="375"/>
      <c r="L153" s="385">
        <v>0.17500000000000027</v>
      </c>
      <c r="M153" s="401">
        <f t="shared" si="27"/>
        <v>0.22224141323954755</v>
      </c>
      <c r="N153" s="386">
        <f t="shared" si="28"/>
        <v>0.71991963855052643</v>
      </c>
      <c r="O153" s="401">
        <f t="shared" si="29"/>
        <v>5.6842028262509059E-2</v>
      </c>
      <c r="P153" s="386">
        <f t="shared" si="30"/>
        <v>0.69001200951060382</v>
      </c>
      <c r="Q153" s="403">
        <f t="shared" si="33"/>
        <v>-2.9099667381723711E-2</v>
      </c>
      <c r="R153" s="403">
        <f t="shared" si="34"/>
        <v>0.87824381614722014</v>
      </c>
      <c r="S153" s="371">
        <f t="shared" si="35"/>
        <v>-7.6977740768778497E-3</v>
      </c>
      <c r="T153" s="403">
        <f t="shared" si="36"/>
        <v>0.15855362531138151</v>
      </c>
      <c r="U153" s="610">
        <f t="shared" si="37"/>
        <v>0.84144637468861849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0.70843480373560774</v>
      </c>
      <c r="C154" s="386">
        <f t="shared" si="23"/>
        <v>5.0464272133926458E-2</v>
      </c>
      <c r="D154" s="401">
        <f t="shared" si="24"/>
        <v>3.4031393320033132E-5</v>
      </c>
      <c r="E154" s="386">
        <f t="shared" ref="E154:E185" si="41">C154+$B$13*B154+$B$13*D154</f>
        <v>-2.5457907244909567E-2</v>
      </c>
      <c r="F154" s="401">
        <f t="shared" ref="F154:F186" si="42">$B$14*E154</f>
        <v>-3.2402696332414702E-2</v>
      </c>
      <c r="G154" s="403"/>
      <c r="H154" s="403"/>
      <c r="I154" s="403"/>
      <c r="J154" s="375"/>
      <c r="L154" s="385">
        <v>0.20000000000000018</v>
      </c>
      <c r="M154" s="401">
        <f t="shared" si="27"/>
        <v>0.23990654617682261</v>
      </c>
      <c r="N154" s="386">
        <f t="shared" si="28"/>
        <v>0.70843480373560774</v>
      </c>
      <c r="O154" s="401">
        <f t="shared" si="29"/>
        <v>5.0464272133926458E-2</v>
      </c>
      <c r="P154" s="386">
        <f t="shared" si="30"/>
        <v>0.6773175770333828</v>
      </c>
      <c r="Q154" s="403">
        <f t="shared" si="33"/>
        <v>-3.1245816715108229E-2</v>
      </c>
      <c r="R154" s="403">
        <f t="shared" si="34"/>
        <v>0.86208640632108513</v>
      </c>
      <c r="S154" s="371">
        <f t="shared" si="35"/>
        <v>-6.8398848924626377E-3</v>
      </c>
      <c r="T154" s="403">
        <f t="shared" si="36"/>
        <v>0.17599929528648572</v>
      </c>
      <c r="U154" s="610">
        <f t="shared" si="37"/>
        <v>0.82400070471351428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0.69561419210054964</v>
      </c>
      <c r="C155" s="386">
        <f t="shared" ref="C155:C197" si="44">0.5*SIGN(2*A155+$B$6)*ERF((2.563*(ABS(2*A155+$B$6)))/(2*SQRT(2)*$B$7))-0.5*SIGN(2*A155-$B$6)*ERF((2.563*(ABS(2*A155-$B$6)))/(2*SQRT(2)*$B$7))</f>
        <v>4.4669410244193686E-2</v>
      </c>
      <c r="D155" s="401">
        <f t="shared" ref="D155:D197" si="45">0.5*SIGN(2*(A155+$B$6)+$B$6)*ERF((2.563*(ABS(2*(A155+$B$6)+$B$6)))/(2*SQRT(2)*$B$7))-0.5*SIGN(2*(A155+$B$6)-$B$6)*ERF((2.563*(ABS(2*(A155+$B$6)-$B$6)))/(2*SQRT(2)*$B$7))</f>
        <v>2.6551704213173544E-5</v>
      </c>
      <c r="E155" s="386">
        <f t="shared" si="41"/>
        <v>-2.9878062722293073E-2</v>
      </c>
      <c r="F155" s="401">
        <f t="shared" si="42"/>
        <v>-3.8028647998349686E-2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0.25828220068664287</v>
      </c>
      <c r="N155" s="386">
        <f t="shared" ref="N155:N218" si="47">0.5*SIGN(2*L155+$B$6)*ERF((2.563*(ABS(2*L155+$B$6)))/(2*SQRT(2)*$B$7))-0.5*SIGN(2*L155-$B$6)*ERF((2.563*(ABS(2*L155-$B$6)))/(2*SQRT(2)*$B$7))</f>
        <v>0.69561419210054964</v>
      </c>
      <c r="O155" s="401">
        <f t="shared" ref="O155:O218" si="48">0.5*SIGN(2*(L155+$B$6)+$B$6)*ERF((2.563*(ABS(2*(L155+$B$6)+$B$6)))/(2*SQRT(2)*$B$7))-0.5*SIGN(2*(L155+$B$6)-$B$6)*ERF((2.563*(ABS(2*(L155+$B$6)-$B$6)))/(2*SQRT(2)*$B$7))</f>
        <v>4.4669410244193686E-2</v>
      </c>
      <c r="P155" s="386">
        <f t="shared" ref="P155:P218" si="49">N155+$B$13*M155+$B$13*O155</f>
        <v>0.66314876044325932</v>
      </c>
      <c r="Q155" s="403">
        <f t="shared" si="33"/>
        <v>-3.3437468346185141E-2</v>
      </c>
      <c r="R155" s="403">
        <f t="shared" si="34"/>
        <v>0.84405240780963042</v>
      </c>
      <c r="S155" s="371">
        <f t="shared" si="35"/>
        <v>-6.0590004031159514E-3</v>
      </c>
      <c r="T155" s="403">
        <f t="shared" si="36"/>
        <v>0.19544406093967059</v>
      </c>
      <c r="U155" s="610">
        <f t="shared" si="37"/>
        <v>0.80455593906032941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0.68152820190580099</v>
      </c>
      <c r="C156" s="386">
        <f t="shared" si="44"/>
        <v>3.9422324700109757E-2</v>
      </c>
      <c r="D156" s="401">
        <f t="shared" si="45"/>
        <v>2.0648263276801249E-5</v>
      </c>
      <c r="E156" s="386">
        <f t="shared" si="41"/>
        <v>-3.3615008055055996E-2</v>
      </c>
      <c r="F156" s="401">
        <f t="shared" si="42"/>
        <v>-4.2785013227567947E-2</v>
      </c>
      <c r="G156" s="403"/>
      <c r="H156" s="403"/>
      <c r="I156" s="403"/>
      <c r="J156" s="375"/>
      <c r="L156" s="385">
        <v>0.25</v>
      </c>
      <c r="M156" s="401">
        <f t="shared" si="46"/>
        <v>0.27732660976250767</v>
      </c>
      <c r="N156" s="386">
        <f t="shared" si="47"/>
        <v>0.68152820190580099</v>
      </c>
      <c r="O156" s="401">
        <f t="shared" si="48"/>
        <v>3.9422324700109757E-2</v>
      </c>
      <c r="P156" s="386">
        <f t="shared" si="49"/>
        <v>0.64758419727509664</v>
      </c>
      <c r="Q156" s="403">
        <f t="shared" si="33"/>
        <v>-3.5660176648351874E-2</v>
      </c>
      <c r="R156" s="403">
        <f t="shared" si="34"/>
        <v>0.82424191007182035</v>
      </c>
      <c r="S156" s="371">
        <f t="shared" si="35"/>
        <v>-5.3508249912629959E-3</v>
      </c>
      <c r="T156" s="403">
        <f t="shared" si="36"/>
        <v>0.21676909156779456</v>
      </c>
      <c r="U156" s="610">
        <f t="shared" si="37"/>
        <v>0.78323090843220544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0.66625379260929107</v>
      </c>
      <c r="C157" s="386">
        <f t="shared" si="44"/>
        <v>3.4687603262608446E-2</v>
      </c>
      <c r="D157" s="401">
        <f t="shared" si="45"/>
        <v>1.6004850264317305E-5</v>
      </c>
      <c r="E157" s="386">
        <f t="shared" si="41"/>
        <v>-3.6712368859269956E-2</v>
      </c>
      <c r="F157" s="401">
        <f t="shared" si="42"/>
        <v>-4.6727318484844613E-2</v>
      </c>
      <c r="G157" s="403"/>
      <c r="H157" s="403"/>
      <c r="I157" s="403"/>
      <c r="J157" s="375"/>
      <c r="L157" s="385">
        <v>0.27500000000000036</v>
      </c>
      <c r="M157" s="401">
        <f t="shared" si="46"/>
        <v>0.2969907078194931</v>
      </c>
      <c r="N157" s="386">
        <f t="shared" si="47"/>
        <v>0.66625379260929107</v>
      </c>
      <c r="O157" s="401">
        <f t="shared" si="48"/>
        <v>3.4687603262608446E-2</v>
      </c>
      <c r="P157" s="386">
        <f t="shared" si="49"/>
        <v>0.63070989994750293</v>
      </c>
      <c r="Q157" s="403">
        <f t="shared" si="33"/>
        <v>-3.7897279818997216E-2</v>
      </c>
      <c r="R157" s="403">
        <f t="shared" si="34"/>
        <v>0.80276438928156657</v>
      </c>
      <c r="S157" s="371">
        <f t="shared" si="35"/>
        <v>-4.7109309995339108E-3</v>
      </c>
      <c r="T157" s="403">
        <f t="shared" si="36"/>
        <v>0.2398438215369646</v>
      </c>
      <c r="U157" s="610">
        <f t="shared" si="37"/>
        <v>0.7601561784630354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0.64987391569256514</v>
      </c>
      <c r="C158" s="386">
        <f t="shared" si="44"/>
        <v>3.0429922072853888E-2</v>
      </c>
      <c r="D158" s="401">
        <f t="shared" si="45"/>
        <v>1.2365030939875954E-5</v>
      </c>
      <c r="E158" s="386">
        <f t="shared" si="41"/>
        <v>-3.9214330905409371E-2</v>
      </c>
      <c r="F158" s="401">
        <f t="shared" si="42"/>
        <v>-4.9911803196662108E-2</v>
      </c>
      <c r="G158" s="403"/>
      <c r="H158" s="403"/>
      <c r="I158" s="403"/>
      <c r="J158" s="375"/>
      <c r="L158" s="385">
        <v>0.30000000000000027</v>
      </c>
      <c r="M158" s="401">
        <f t="shared" si="46"/>
        <v>0.31721823609980349</v>
      </c>
      <c r="N158" s="386">
        <f t="shared" si="47"/>
        <v>0.64987391569256514</v>
      </c>
      <c r="O158" s="401">
        <f t="shared" si="48"/>
        <v>3.0429922072853888E-2</v>
      </c>
      <c r="P158" s="386">
        <f t="shared" si="49"/>
        <v>0.61261863427894703</v>
      </c>
      <c r="Q158" s="403">
        <f t="shared" si="33"/>
        <v>-4.0129795503108627E-2</v>
      </c>
      <c r="R158" s="403">
        <f t="shared" si="34"/>
        <v>0.77973791730616604</v>
      </c>
      <c r="S158" s="371">
        <f t="shared" si="35"/>
        <v>-4.1348267302230663E-3</v>
      </c>
      <c r="T158" s="403">
        <f t="shared" si="36"/>
        <v>0.26452670492716557</v>
      </c>
      <c r="U158" s="610">
        <f t="shared" si="37"/>
        <v>0.73547329507283443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0.63247689117399553</v>
      </c>
      <c r="C159" s="386">
        <f t="shared" si="44"/>
        <v>2.661438836336727E-2</v>
      </c>
      <c r="D159" s="401">
        <f t="shared" si="45"/>
        <v>9.5216649548257593E-6</v>
      </c>
      <c r="E159" s="386">
        <f t="shared" si="41"/>
        <v>-4.1165229467664981E-2</v>
      </c>
      <c r="F159" s="401">
        <f t="shared" si="42"/>
        <v>-5.2394897077081247E-2</v>
      </c>
      <c r="G159" s="403"/>
      <c r="H159" s="403"/>
      <c r="I159" s="403"/>
      <c r="J159" s="375"/>
      <c r="L159" s="385">
        <v>0.32500000000000018</v>
      </c>
      <c r="M159" s="401">
        <f t="shared" si="46"/>
        <v>0.33794593874301915</v>
      </c>
      <c r="N159" s="386">
        <f t="shared" si="47"/>
        <v>0.63247689117399553</v>
      </c>
      <c r="O159" s="401">
        <f t="shared" si="48"/>
        <v>2.661438836336727E-2</v>
      </c>
      <c r="P159" s="386">
        <f t="shared" si="49"/>
        <v>0.59340923826313563</v>
      </c>
      <c r="Q159" s="403">
        <f t="shared" si="33"/>
        <v>-4.2336326620402785E-2</v>
      </c>
      <c r="R159" s="403">
        <f t="shared" si="34"/>
        <v>0.75528829464702574</v>
      </c>
      <c r="S159" s="371">
        <f t="shared" si="35"/>
        <v>-3.6180165445010544E-3</v>
      </c>
      <c r="T159" s="403">
        <f t="shared" si="36"/>
        <v>0.29066604851787803</v>
      </c>
      <c r="U159" s="610">
        <f t="shared" si="37"/>
        <v>0.70933395148212197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0.61415573342823859</v>
      </c>
      <c r="C160" s="386">
        <f t="shared" si="44"/>
        <v>2.3206841792391575E-2</v>
      </c>
      <c r="D160" s="401">
        <f t="shared" si="45"/>
        <v>7.3080803300595853E-6</v>
      </c>
      <c r="E160" s="386">
        <f t="shared" si="41"/>
        <v>-4.2609174796086231E-2</v>
      </c>
      <c r="F160" s="401">
        <f t="shared" si="42"/>
        <v>-5.4232743430567276E-2</v>
      </c>
      <c r="G160" s="403"/>
      <c r="H160" s="403"/>
      <c r="I160" s="403"/>
      <c r="J160" s="375"/>
      <c r="L160" s="385">
        <v>0.35000000000000009</v>
      </c>
      <c r="M160" s="401">
        <f t="shared" si="46"/>
        <v>0.3591038489672479</v>
      </c>
      <c r="N160" s="386">
        <f t="shared" si="47"/>
        <v>0.61415573342823859</v>
      </c>
      <c r="O160" s="401">
        <f t="shared" si="48"/>
        <v>2.3206841792391575E-2</v>
      </c>
      <c r="P160" s="386">
        <f t="shared" si="49"/>
        <v>0.57318588492810252</v>
      </c>
      <c r="Q160" s="403">
        <f t="shared" si="33"/>
        <v>-4.4492979183078589E-2</v>
      </c>
      <c r="R160" s="403">
        <f t="shared" si="34"/>
        <v>0.72954811221041826</v>
      </c>
      <c r="S160" s="371">
        <f t="shared" si="35"/>
        <v>-3.1560531967059196E-3</v>
      </c>
      <c r="T160" s="403">
        <f t="shared" si="36"/>
        <v>0.3181009201693662</v>
      </c>
      <c r="U160" s="610">
        <f t="shared" si="37"/>
        <v>0.6818990798306338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0.59500743094122677</v>
      </c>
      <c r="C161" s="386">
        <f t="shared" si="44"/>
        <v>2.0174113950564898E-2</v>
      </c>
      <c r="D161" s="401">
        <f t="shared" si="45"/>
        <v>5.5906863853927291E-6</v>
      </c>
      <c r="E161" s="386">
        <f t="shared" si="41"/>
        <v>-4.3589714634123485E-2</v>
      </c>
      <c r="F161" s="401">
        <f t="shared" si="42"/>
        <v>-5.5480769606014557E-2</v>
      </c>
      <c r="G161" s="403"/>
      <c r="H161" s="403"/>
      <c r="I161" s="403"/>
      <c r="J161" s="375"/>
      <c r="L161" s="385">
        <v>0.375</v>
      </c>
      <c r="M161" s="401">
        <f t="shared" si="46"/>
        <v>0.38061566313392231</v>
      </c>
      <c r="N161" s="386">
        <f t="shared" si="47"/>
        <v>0.59500743094122677</v>
      </c>
      <c r="O161" s="401">
        <f t="shared" si="48"/>
        <v>2.0174113950564898E-2</v>
      </c>
      <c r="P161" s="386">
        <f t="shared" si="49"/>
        <v>0.55205729419530392</v>
      </c>
      <c r="Q161" s="403">
        <f t="shared" si="33"/>
        <v>-4.6573294012547749E-2</v>
      </c>
      <c r="R161" s="403">
        <f t="shared" si="34"/>
        <v>0.70265574816570131</v>
      </c>
      <c r="S161" s="371">
        <f t="shared" si="35"/>
        <v>-2.7445826326042812E-3</v>
      </c>
      <c r="T161" s="403">
        <f t="shared" si="36"/>
        <v>0.34666212847945066</v>
      </c>
      <c r="U161" s="610">
        <f t="shared" si="37"/>
        <v>0.65333787152054934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0.57513218568190072</v>
      </c>
      <c r="C162" s="386">
        <f t="shared" si="44"/>
        <v>1.7484246420069627E-2</v>
      </c>
      <c r="D162" s="401">
        <f t="shared" si="45"/>
        <v>4.2628206645689559E-6</v>
      </c>
      <c r="E162" s="386">
        <f t="shared" si="41"/>
        <v>-4.4149533988312263E-2</v>
      </c>
      <c r="F162" s="401">
        <f t="shared" si="42"/>
        <v>-5.6193304865110323E-2</v>
      </c>
      <c r="G162" s="403"/>
      <c r="H162" s="403"/>
      <c r="I162" s="403"/>
      <c r="J162" s="375"/>
      <c r="L162" s="385">
        <v>0.40000000000000036</v>
      </c>
      <c r="M162" s="401">
        <f t="shared" si="46"/>
        <v>0.40239919883815478</v>
      </c>
      <c r="N162" s="386">
        <f t="shared" si="47"/>
        <v>0.57513218568190072</v>
      </c>
      <c r="O162" s="401">
        <f t="shared" si="48"/>
        <v>1.7484246420069627E-2</v>
      </c>
      <c r="P162" s="386">
        <f t="shared" si="49"/>
        <v>0.53013589979263176</v>
      </c>
      <c r="Q162" s="403">
        <f t="shared" si="33"/>
        <v>-4.8548194396768565E-2</v>
      </c>
      <c r="R162" s="403">
        <f t="shared" si="34"/>
        <v>0.6747543075963901</v>
      </c>
      <c r="S162" s="371">
        <f t="shared" si="35"/>
        <v>-2.3793815636974506E-3</v>
      </c>
      <c r="T162" s="403">
        <f t="shared" si="36"/>
        <v>0.37617326836407594</v>
      </c>
      <c r="U162" s="610">
        <f t="shared" si="37"/>
        <v>0.62382673163592406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0.5546326188255275</v>
      </c>
      <c r="C163" s="386">
        <f t="shared" si="44"/>
        <v>1.5106668504422438E-2</v>
      </c>
      <c r="D163" s="401">
        <f t="shared" si="45"/>
        <v>3.2396482353980183E-6</v>
      </c>
      <c r="E163" s="386">
        <f t="shared" si="41"/>
        <v>-4.4330191734202835E-2</v>
      </c>
      <c r="F163" s="401">
        <f t="shared" si="42"/>
        <v>-5.6423245135686223E-2</v>
      </c>
      <c r="G163" s="403"/>
      <c r="H163" s="403"/>
      <c r="I163" s="403"/>
      <c r="J163" s="375"/>
      <c r="L163" s="385">
        <v>0.42500000000000027</v>
      </c>
      <c r="M163" s="401">
        <f t="shared" si="46"/>
        <v>0.42436693162480132</v>
      </c>
      <c r="N163" s="386">
        <f t="shared" si="47"/>
        <v>0.5546326188255275</v>
      </c>
      <c r="O163" s="401">
        <f t="shared" si="48"/>
        <v>1.5106668504422438E-2</v>
      </c>
      <c r="P163" s="386">
        <f t="shared" si="49"/>
        <v>0.5075369784150332</v>
      </c>
      <c r="Q163" s="403">
        <f t="shared" si="33"/>
        <v>-5.0385951872123684E-2</v>
      </c>
      <c r="R163" s="403">
        <f t="shared" si="34"/>
        <v>0.6459905141001725</v>
      </c>
      <c r="S163" s="371">
        <f t="shared" si="35"/>
        <v>-2.0563882012516691E-3</v>
      </c>
      <c r="T163" s="403">
        <f t="shared" si="36"/>
        <v>0.40645182597320284</v>
      </c>
      <c r="U163" s="610">
        <f t="shared" si="37"/>
        <v>0.59354817402679716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0.5336129505760322</v>
      </c>
      <c r="C164" s="386">
        <f t="shared" si="44"/>
        <v>1.3012336382736855E-2</v>
      </c>
      <c r="D164" s="401">
        <f t="shared" si="45"/>
        <v>2.4539533293732596E-6</v>
      </c>
      <c r="E164" s="386">
        <f t="shared" si="41"/>
        <v>-4.4171893117796783E-2</v>
      </c>
      <c r="F164" s="401">
        <f t="shared" si="42"/>
        <v>-5.6221763452690768E-2</v>
      </c>
      <c r="G164" s="403"/>
      <c r="H164" s="403"/>
      <c r="I164" s="403"/>
      <c r="J164" s="375"/>
      <c r="L164" s="385">
        <v>0.45000000000000018</v>
      </c>
      <c r="M164" s="401">
        <f t="shared" si="46"/>
        <v>0.4464266035214437</v>
      </c>
      <c r="N164" s="386">
        <f t="shared" si="47"/>
        <v>0.5336129505760322</v>
      </c>
      <c r="O164" s="401">
        <f t="shared" si="48"/>
        <v>1.3012336382736855E-2</v>
      </c>
      <c r="P164" s="386">
        <f t="shared" si="49"/>
        <v>0.4843777494218704</v>
      </c>
      <c r="Q164" s="403">
        <f t="shared" si="33"/>
        <v>-5.2052172460246827E-2</v>
      </c>
      <c r="R164" s="403">
        <f t="shared" si="34"/>
        <v>0.61651356388823553</v>
      </c>
      <c r="S164" s="371">
        <f t="shared" si="35"/>
        <v>-1.7717265929615136E-3</v>
      </c>
      <c r="T164" s="403">
        <f t="shared" si="36"/>
        <v>0.43731033516497286</v>
      </c>
      <c r="U164" s="610">
        <f t="shared" si="37"/>
        <v>0.56268966483502714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0.51217816276283257</v>
      </c>
      <c r="C165" s="386">
        <f t="shared" si="44"/>
        <v>1.1173835970285095E-2</v>
      </c>
      <c r="D165" s="401">
        <f t="shared" si="45"/>
        <v>1.8526833967524858E-6</v>
      </c>
      <c r="E165" s="386">
        <f t="shared" si="41"/>
        <v>-4.3713296785366958E-2</v>
      </c>
      <c r="F165" s="401">
        <f t="shared" si="42"/>
        <v>-5.5638064346714408E-2</v>
      </c>
      <c r="G165" s="403"/>
      <c r="H165" s="403"/>
      <c r="I165" s="403"/>
      <c r="J165" s="375"/>
      <c r="L165" s="385">
        <v>0.47500000000000009</v>
      </c>
      <c r="M165" s="401">
        <f t="shared" si="46"/>
        <v>0.46848189534269452</v>
      </c>
      <c r="N165" s="386">
        <f t="shared" si="47"/>
        <v>0.51217816276283257</v>
      </c>
      <c r="O165" s="401">
        <f t="shared" si="48"/>
        <v>1.1173835970285095E-2</v>
      </c>
      <c r="P165" s="386">
        <f t="shared" si="49"/>
        <v>0.46077645436417919</v>
      </c>
      <c r="Q165" s="403">
        <f t="shared" si="33"/>
        <v>-5.3509805833980684E-2</v>
      </c>
      <c r="R165" s="403">
        <f t="shared" si="34"/>
        <v>0.58647395421218873</v>
      </c>
      <c r="S165" s="371">
        <f t="shared" si="35"/>
        <v>-1.5217250515756461E-3</v>
      </c>
      <c r="T165" s="403">
        <f t="shared" si="36"/>
        <v>0.46855757667336762</v>
      </c>
      <c r="U165" s="610">
        <f t="shared" si="37"/>
        <v>0.53144242332663238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0.49043315368894191</v>
      </c>
      <c r="C166" s="386">
        <f t="shared" si="44"/>
        <v>9.5654521858909436E-3</v>
      </c>
      <c r="D166" s="401">
        <f t="shared" si="45"/>
        <v>1.3941241251425041E-6</v>
      </c>
      <c r="E166" s="386">
        <f t="shared" si="41"/>
        <v>-4.299135464367973E-2</v>
      </c>
      <c r="F166" s="401">
        <f t="shared" si="42"/>
        <v>-5.4719180018885698E-2</v>
      </c>
      <c r="G166" s="403"/>
      <c r="H166" s="403"/>
      <c r="I166" s="403"/>
      <c r="J166" s="375"/>
      <c r="L166" s="385">
        <v>0.5</v>
      </c>
      <c r="M166" s="401">
        <f t="shared" si="46"/>
        <v>0.49043315368894191</v>
      </c>
      <c r="N166" s="386">
        <f t="shared" si="47"/>
        <v>0.49043315368894191</v>
      </c>
      <c r="O166" s="401">
        <f t="shared" si="48"/>
        <v>9.5654521858909436E-3</v>
      </c>
      <c r="P166" s="386">
        <f t="shared" si="49"/>
        <v>0.43685142650190362</v>
      </c>
      <c r="Q166" s="403">
        <f t="shared" si="33"/>
        <v>-5.4719180018885698E-2</v>
      </c>
      <c r="R166" s="403">
        <f t="shared" si="34"/>
        <v>0.55602229905027867</v>
      </c>
      <c r="S166" s="371">
        <f t="shared" si="35"/>
        <v>-1.3029291984133153E-3</v>
      </c>
      <c r="T166" s="403">
        <f t="shared" si="36"/>
        <v>0.49999981016702033</v>
      </c>
      <c r="U166" s="610">
        <f t="shared" si="37"/>
        <v>0.50000018983297967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0.46848189534269408</v>
      </c>
      <c r="C167" s="386">
        <f t="shared" si="44"/>
        <v>8.1632076377776142E-3</v>
      </c>
      <c r="D167" s="401">
        <f t="shared" si="45"/>
        <v>1.0456007470960316E-6</v>
      </c>
      <c r="E167" s="386">
        <f t="shared" si="41"/>
        <v>-4.2041182611455917E-2</v>
      </c>
      <c r="F167" s="401">
        <f t="shared" si="42"/>
        <v>-5.3509805833980621E-2</v>
      </c>
      <c r="G167" s="403"/>
      <c r="H167" s="403"/>
      <c r="I167" s="403"/>
      <c r="J167" s="375"/>
      <c r="L167" s="385">
        <v>0.52500000000000036</v>
      </c>
      <c r="M167" s="401">
        <f t="shared" si="46"/>
        <v>0.5121781627628329</v>
      </c>
      <c r="N167" s="386">
        <f t="shared" si="47"/>
        <v>0.46848189534269408</v>
      </c>
      <c r="O167" s="401">
        <f t="shared" si="48"/>
        <v>8.1632076377776142E-3</v>
      </c>
      <c r="P167" s="386">
        <f t="shared" si="49"/>
        <v>0.41272016115914983</v>
      </c>
      <c r="Q167" s="403">
        <f t="shared" si="33"/>
        <v>-5.5638064346714415E-2</v>
      </c>
      <c r="R167" s="403">
        <f t="shared" si="34"/>
        <v>0.52530814586023111</v>
      </c>
      <c r="S167" s="371">
        <f t="shared" si="35"/>
        <v>-1.1121101657781121E-3</v>
      </c>
      <c r="T167" s="403">
        <f t="shared" si="36"/>
        <v>0.53144202865226142</v>
      </c>
      <c r="U167" s="610">
        <f t="shared" si="37"/>
        <v>0.46855797134773858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0.44642660352144337</v>
      </c>
      <c r="C168" s="386">
        <f t="shared" si="44"/>
        <v>6.9448739475913013E-3</v>
      </c>
      <c r="D168" s="401">
        <f t="shared" si="45"/>
        <v>7.8161602340420799E-7</v>
      </c>
      <c r="E168" s="386">
        <f t="shared" si="41"/>
        <v>-4.0895960163147602E-2</v>
      </c>
      <c r="F168" s="401">
        <f t="shared" si="42"/>
        <v>-5.2052172460246855E-2</v>
      </c>
      <c r="G168" s="403"/>
      <c r="H168" s="403"/>
      <c r="I168" s="403"/>
      <c r="J168" s="375"/>
      <c r="L168" s="385">
        <v>0.55000000000000027</v>
      </c>
      <c r="M168" s="401">
        <f t="shared" si="46"/>
        <v>0.53361295057603253</v>
      </c>
      <c r="N168" s="386">
        <f t="shared" si="47"/>
        <v>0.44642660352144337</v>
      </c>
      <c r="O168" s="401">
        <f t="shared" si="48"/>
        <v>6.9448739475913013E-3</v>
      </c>
      <c r="P168" s="386">
        <f t="shared" si="49"/>
        <v>0.38849839823821819</v>
      </c>
      <c r="Q168" s="403">
        <f t="shared" si="33"/>
        <v>-5.6221763452690802E-2</v>
      </c>
      <c r="R168" s="403">
        <f t="shared" si="34"/>
        <v>0.49447880780772391</v>
      </c>
      <c r="S168" s="371">
        <f t="shared" si="35"/>
        <v>-9.4626851149003739E-4</v>
      </c>
      <c r="T168" s="403">
        <f t="shared" si="36"/>
        <v>0.56268922415645695</v>
      </c>
      <c r="U168" s="610">
        <f t="shared" si="37"/>
        <v>0.43731077584354305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0.42436693162480088</v>
      </c>
      <c r="C169" s="386">
        <f t="shared" si="44"/>
        <v>5.889959044423243E-3</v>
      </c>
      <c r="D169" s="401">
        <f t="shared" si="45"/>
        <v>5.8234868360873548E-7</v>
      </c>
      <c r="E169" s="386">
        <f t="shared" si="41"/>
        <v>-3.9586856477860616E-2</v>
      </c>
      <c r="F169" s="401">
        <f t="shared" si="42"/>
        <v>-5.0385951872123649E-2</v>
      </c>
      <c r="G169" s="403"/>
      <c r="H169" s="403"/>
      <c r="I169" s="403"/>
      <c r="J169" s="375"/>
      <c r="L169" s="385">
        <v>0.57500000000000018</v>
      </c>
      <c r="M169" s="401">
        <f t="shared" si="46"/>
        <v>0.55463261882552783</v>
      </c>
      <c r="N169" s="386">
        <f t="shared" si="47"/>
        <v>0.42436693162480088</v>
      </c>
      <c r="O169" s="401">
        <f t="shared" si="48"/>
        <v>5.889959044423243E-3</v>
      </c>
      <c r="P169" s="386">
        <f t="shared" si="49"/>
        <v>0.36429922844180118</v>
      </c>
      <c r="Q169" s="403">
        <f t="shared" si="33"/>
        <v>-5.6423245135686202E-2</v>
      </c>
      <c r="R169" s="403">
        <f t="shared" si="34"/>
        <v>0.46367822617049487</v>
      </c>
      <c r="S169" s="371">
        <f t="shared" si="35"/>
        <v>-8.0263439699806267E-4</v>
      </c>
      <c r="T169" s="403">
        <f t="shared" si="36"/>
        <v>0.5935476533621894</v>
      </c>
      <c r="U169" s="610">
        <f t="shared" si="37"/>
        <v>0.4064523466378106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0.40239919883815439</v>
      </c>
      <c r="C170" s="386">
        <f t="shared" si="44"/>
        <v>4.9796737856829254E-3</v>
      </c>
      <c r="D170" s="401">
        <f t="shared" si="45"/>
        <v>4.3244790204344241E-7</v>
      </c>
      <c r="E170" s="386">
        <f t="shared" si="41"/>
        <v>-3.8142980978542157E-2</v>
      </c>
      <c r="F170" s="401">
        <f t="shared" si="42"/>
        <v>-4.8548194396768538E-2</v>
      </c>
      <c r="G170" s="403"/>
      <c r="H170" s="403"/>
      <c r="I170" s="403"/>
      <c r="J170" s="375"/>
      <c r="L170" s="385">
        <v>0.60000000000000009</v>
      </c>
      <c r="M170" s="401">
        <f t="shared" si="46"/>
        <v>0.57513218568190105</v>
      </c>
      <c r="N170" s="386">
        <f t="shared" si="47"/>
        <v>0.40239919883815439</v>
      </c>
      <c r="O170" s="401">
        <f t="shared" si="48"/>
        <v>4.9796737856829254E-3</v>
      </c>
      <c r="P170" s="386">
        <f t="shared" si="49"/>
        <v>0.34023223471718078</v>
      </c>
      <c r="Q170" s="403">
        <f t="shared" si="33"/>
        <v>-5.6193304865110295E-2</v>
      </c>
      <c r="R170" s="403">
        <f t="shared" si="34"/>
        <v>0.43304587757283325</v>
      </c>
      <c r="S170" s="371">
        <f t="shared" si="35"/>
        <v>-6.7866456893512952E-4</v>
      </c>
      <c r="T170" s="403">
        <f t="shared" si="36"/>
        <v>0.62382609186121218</v>
      </c>
      <c r="U170" s="610">
        <f t="shared" si="37"/>
        <v>0.37617390813878782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0.38061566313392231</v>
      </c>
      <c r="C171" s="386">
        <f t="shared" si="44"/>
        <v>4.1968812099415498E-3</v>
      </c>
      <c r="D171" s="401">
        <f t="shared" si="45"/>
        <v>3.2006968969655603E-7</v>
      </c>
      <c r="E171" s="386">
        <f t="shared" si="41"/>
        <v>-3.659135606795922E-2</v>
      </c>
      <c r="F171" s="401">
        <f t="shared" si="42"/>
        <v>-4.6573294012547749E-2</v>
      </c>
      <c r="G171" s="403"/>
      <c r="H171" s="403"/>
      <c r="I171" s="403"/>
      <c r="J171" s="375"/>
      <c r="L171" s="385">
        <v>0.625</v>
      </c>
      <c r="M171" s="401">
        <f t="shared" si="46"/>
        <v>0.59500743094122677</v>
      </c>
      <c r="N171" s="386">
        <f t="shared" si="47"/>
        <v>0.38061566313392231</v>
      </c>
      <c r="O171" s="401">
        <f t="shared" si="48"/>
        <v>4.1968812099415498E-3</v>
      </c>
      <c r="P171" s="386">
        <f t="shared" si="49"/>
        <v>0.31640268012608935</v>
      </c>
      <c r="Q171" s="403">
        <f t="shared" ref="Q171:Q186" si="52">$B$14*P91</f>
        <v>-5.5480769606014571E-2</v>
      </c>
      <c r="R171" s="403">
        <f t="shared" ref="R171:R186" si="53">$B$14*P171</f>
        <v>0.40271574031042223</v>
      </c>
      <c r="S171" s="371">
        <f t="shared" ref="S171:S186" si="54">$B$14*P251</f>
        <v>-5.7203666380855949E-4</v>
      </c>
      <c r="T171" s="403">
        <f t="shared" ref="T171:T186" si="55">1-(Q171+R171+S171)</f>
        <v>0.65333706595940089</v>
      </c>
      <c r="U171" s="610">
        <f t="shared" ref="U171:U186" si="56">1-T171</f>
        <v>0.34666293404059911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0.35910384896724756</v>
      </c>
      <c r="C172" s="386">
        <f t="shared" si="44"/>
        <v>3.5260316095376276E-3</v>
      </c>
      <c r="D172" s="401">
        <f t="shared" si="45"/>
        <v>2.3611000671275306E-7</v>
      </c>
      <c r="E172" s="386">
        <f t="shared" si="41"/>
        <v>-3.4956909927257807E-2</v>
      </c>
      <c r="F172" s="401">
        <f t="shared" si="42"/>
        <v>-4.4492979183078617E-2</v>
      </c>
      <c r="G172" s="403"/>
      <c r="H172" s="403"/>
      <c r="I172" s="403"/>
      <c r="J172" s="375"/>
      <c r="L172" s="385">
        <v>0.65000000000000036</v>
      </c>
      <c r="M172" s="401">
        <f t="shared" si="46"/>
        <v>0.61415573342823893</v>
      </c>
      <c r="N172" s="386">
        <f t="shared" si="47"/>
        <v>0.35910384896724756</v>
      </c>
      <c r="O172" s="401">
        <f t="shared" si="48"/>
        <v>3.5260316095376276E-3</v>
      </c>
      <c r="P172" s="386">
        <f t="shared" si="49"/>
        <v>0.29291075275900014</v>
      </c>
      <c r="Q172" s="403">
        <f t="shared" si="52"/>
        <v>-5.4232743430567235E-2</v>
      </c>
      <c r="R172" s="403">
        <f t="shared" si="53"/>
        <v>0.37281533328104477</v>
      </c>
      <c r="S172" s="371">
        <f t="shared" si="54"/>
        <v>-4.8064132815679375E-4</v>
      </c>
      <c r="T172" s="403">
        <f t="shared" si="55"/>
        <v>0.68189805147767923</v>
      </c>
      <c r="U172" s="610">
        <f t="shared" si="56"/>
        <v>0.31810194852232077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0.33794593874301876</v>
      </c>
      <c r="C173" s="386">
        <f t="shared" si="44"/>
        <v>2.953086439429653E-3</v>
      </c>
      <c r="D173" s="401">
        <f t="shared" si="45"/>
        <v>1.7359706888653292E-7</v>
      </c>
      <c r="E173" s="386">
        <f t="shared" si="41"/>
        <v>-3.3262487329309524E-2</v>
      </c>
      <c r="F173" s="401">
        <f t="shared" si="42"/>
        <v>-4.2336326620402723E-2</v>
      </c>
      <c r="G173" s="403"/>
      <c r="H173" s="403"/>
      <c r="I173" s="403"/>
      <c r="J173" s="375"/>
      <c r="L173" s="385">
        <v>0.67500000000000027</v>
      </c>
      <c r="M173" s="401">
        <f t="shared" si="46"/>
        <v>0.63247689117399575</v>
      </c>
      <c r="N173" s="386">
        <f t="shared" si="47"/>
        <v>0.33794593874301876</v>
      </c>
      <c r="O173" s="401">
        <f t="shared" si="48"/>
        <v>2.953086439429653E-3</v>
      </c>
      <c r="P173" s="386">
        <f t="shared" si="49"/>
        <v>0.26985087746304459</v>
      </c>
      <c r="Q173" s="403">
        <f t="shared" si="52"/>
        <v>-5.2394897077081171E-2</v>
      </c>
      <c r="R173" s="403">
        <f t="shared" si="53"/>
        <v>0.34346483995533722</v>
      </c>
      <c r="S173" s="371">
        <f t="shared" si="54"/>
        <v>-4.0257261337714939E-4</v>
      </c>
      <c r="T173" s="403">
        <f t="shared" si="55"/>
        <v>0.70933262973512112</v>
      </c>
      <c r="U173" s="610">
        <f t="shared" si="56"/>
        <v>0.29066737026487888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0.3172182360998031</v>
      </c>
      <c r="C174" s="386">
        <f t="shared" si="44"/>
        <v>2.4654338650669794E-3</v>
      </c>
      <c r="D174" s="401">
        <f t="shared" si="45"/>
        <v>1.272118639317199E-7</v>
      </c>
      <c r="E174" s="386">
        <f t="shared" si="41"/>
        <v>-3.1528876522949383E-2</v>
      </c>
      <c r="F174" s="401">
        <f t="shared" si="42"/>
        <v>-4.0129795503108606E-2</v>
      </c>
      <c r="G174" s="403"/>
      <c r="H174" s="403"/>
      <c r="I174" s="403"/>
      <c r="J174" s="375"/>
      <c r="L174" s="385">
        <v>0.70000000000000018</v>
      </c>
      <c r="M174" s="401">
        <f t="shared" si="46"/>
        <v>0.64987391569256547</v>
      </c>
      <c r="N174" s="386">
        <f t="shared" si="47"/>
        <v>0.3172182360998031</v>
      </c>
      <c r="O174" s="401">
        <f t="shared" si="48"/>
        <v>2.4654338650669794E-3</v>
      </c>
      <c r="P174" s="386">
        <f t="shared" si="49"/>
        <v>0.24731110305848195</v>
      </c>
      <c r="Q174" s="403">
        <f t="shared" si="52"/>
        <v>-4.9911803196662073E-2</v>
      </c>
      <c r="R174" s="403">
        <f t="shared" si="53"/>
        <v>0.31477632842899356</v>
      </c>
      <c r="S174" s="371">
        <f t="shared" si="54"/>
        <v>-3.3611706695205689E-4</v>
      </c>
      <c r="T174" s="403">
        <f t="shared" si="55"/>
        <v>0.73547159183462063</v>
      </c>
      <c r="U174" s="610">
        <f t="shared" si="56"/>
        <v>0.26452840816537937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0.29699070781949277</v>
      </c>
      <c r="C175" s="386">
        <f t="shared" si="44"/>
        <v>2.0517985071457079E-3</v>
      </c>
      <c r="D175" s="401">
        <f t="shared" si="45"/>
        <v>9.2911439208975821E-8</v>
      </c>
      <c r="E175" s="386">
        <f t="shared" si="41"/>
        <v>-2.9774850357168307E-2</v>
      </c>
      <c r="F175" s="401">
        <f t="shared" si="42"/>
        <v>-3.7897279818997209E-2</v>
      </c>
      <c r="G175" s="403"/>
      <c r="H175" s="403"/>
      <c r="I175" s="403"/>
      <c r="J175" s="375"/>
      <c r="L175" s="385">
        <v>0.72500000000000009</v>
      </c>
      <c r="M175" s="401">
        <f t="shared" si="46"/>
        <v>0.66625379260929141</v>
      </c>
      <c r="N175" s="386">
        <f t="shared" si="47"/>
        <v>0.29699070781949277</v>
      </c>
      <c r="O175" s="401">
        <f t="shared" si="48"/>
        <v>2.0517985071457079E-3</v>
      </c>
      <c r="P175" s="386">
        <f t="shared" si="49"/>
        <v>0.22537257240865624</v>
      </c>
      <c r="Q175" s="403">
        <f t="shared" si="52"/>
        <v>-4.6727318484844509E-2</v>
      </c>
      <c r="R175" s="403">
        <f t="shared" si="53"/>
        <v>0.28685307693047074</v>
      </c>
      <c r="S175" s="371">
        <f t="shared" si="54"/>
        <v>-2.7974190133787583E-4</v>
      </c>
      <c r="T175" s="403">
        <f t="shared" si="55"/>
        <v>0.76015398345571161</v>
      </c>
      <c r="U175" s="610">
        <f t="shared" si="56"/>
        <v>0.23984601654428839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0.27732660976250767</v>
      </c>
      <c r="C176" s="386">
        <f t="shared" si="44"/>
        <v>1.7021476755507137E-3</v>
      </c>
      <c r="D176" s="401">
        <f t="shared" si="45"/>
        <v>6.7634180811459998E-8</v>
      </c>
      <c r="E176" s="386">
        <f t="shared" si="41"/>
        <v>-2.8017219929400209E-2</v>
      </c>
      <c r="F176" s="401">
        <f t="shared" si="42"/>
        <v>-3.5660176648351881E-2</v>
      </c>
      <c r="G176" s="403"/>
      <c r="H176" s="403"/>
      <c r="I176" s="403"/>
      <c r="J176" s="375"/>
      <c r="L176" s="385">
        <v>0.75</v>
      </c>
      <c r="M176" s="401">
        <f t="shared" si="46"/>
        <v>0.68152820190580099</v>
      </c>
      <c r="N176" s="386">
        <f t="shared" si="47"/>
        <v>0.27732660976250767</v>
      </c>
      <c r="O176" s="401">
        <f t="shared" si="48"/>
        <v>1.7021476755507137E-3</v>
      </c>
      <c r="P176" s="386">
        <f t="shared" si="49"/>
        <v>0.20410908121936369</v>
      </c>
      <c r="Q176" s="403">
        <f t="shared" si="52"/>
        <v>-4.2785013227567947E-2</v>
      </c>
      <c r="R176" s="403">
        <f t="shared" si="53"/>
        <v>0.25978901226304252</v>
      </c>
      <c r="S176" s="371">
        <f t="shared" si="54"/>
        <v>-2.3208257962964053E-4</v>
      </c>
      <c r="T176" s="403">
        <f t="shared" si="55"/>
        <v>0.78322808354415507</v>
      </c>
      <c r="U176" s="610">
        <f t="shared" si="56"/>
        <v>0.21677191645584493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26">
      <c r="A177" s="385">
        <v>1.7750000000000004</v>
      </c>
      <c r="B177" s="401">
        <f t="shared" si="43"/>
        <v>0.25828220068664254</v>
      </c>
      <c r="C177" s="386">
        <f t="shared" si="44"/>
        <v>1.4075961081732036E-3</v>
      </c>
      <c r="D177" s="401">
        <f t="shared" si="45"/>
        <v>4.9070209506840712E-8</v>
      </c>
      <c r="E177" s="386">
        <f t="shared" si="41"/>
        <v>-2.6270899153852712E-2</v>
      </c>
      <c r="F177" s="401">
        <f t="shared" si="42"/>
        <v>-3.3437468346185092E-2</v>
      </c>
      <c r="G177" s="403"/>
      <c r="H177" s="403"/>
      <c r="I177" s="403"/>
      <c r="J177" s="375"/>
      <c r="L177" s="385">
        <v>0.77500000000000036</v>
      </c>
      <c r="M177" s="401">
        <f t="shared" si="46"/>
        <v>0.69561419210054987</v>
      </c>
      <c r="N177" s="386">
        <f t="shared" si="47"/>
        <v>0.25828220068664254</v>
      </c>
      <c r="O177" s="401">
        <f t="shared" si="48"/>
        <v>1.4075961081732036E-3</v>
      </c>
      <c r="P177" s="386">
        <f t="shared" si="49"/>
        <v>0.18358672981852819</v>
      </c>
      <c r="Q177" s="403">
        <f t="shared" si="52"/>
        <v>-3.8028647998349659E-2</v>
      </c>
      <c r="R177" s="403">
        <f t="shared" si="53"/>
        <v>0.23366826659172094</v>
      </c>
      <c r="S177" s="371">
        <f t="shared" si="54"/>
        <v>-1.9193011441403533E-4</v>
      </c>
      <c r="T177" s="403">
        <f t="shared" si="55"/>
        <v>0.80455231152104278</v>
      </c>
      <c r="U177" s="610">
        <f t="shared" si="56"/>
        <v>0.19544768847895722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26">
      <c r="A178" s="385">
        <v>1.8000000000000003</v>
      </c>
      <c r="B178" s="401">
        <f t="shared" si="43"/>
        <v>0.23990654617682222</v>
      </c>
      <c r="C178" s="386">
        <f t="shared" si="44"/>
        <v>1.1603109511648668E-3</v>
      </c>
      <c r="D178" s="401">
        <f t="shared" si="45"/>
        <v>3.5483250615531148E-8</v>
      </c>
      <c r="E178" s="386">
        <f t="shared" si="41"/>
        <v>-2.4548978750540615E-2</v>
      </c>
      <c r="F178" s="401">
        <f t="shared" si="42"/>
        <v>-3.1245816715108177E-2</v>
      </c>
      <c r="G178" s="403"/>
      <c r="H178" s="403"/>
      <c r="I178" s="403"/>
      <c r="J178" s="375"/>
      <c r="L178" s="385">
        <v>0.80000000000000027</v>
      </c>
      <c r="M178" s="401">
        <f t="shared" si="46"/>
        <v>0.70843480373560808</v>
      </c>
      <c r="N178" s="386">
        <f t="shared" si="47"/>
        <v>0.23990654617682222</v>
      </c>
      <c r="O178" s="401">
        <f t="shared" si="48"/>
        <v>1.1603109511648668E-3</v>
      </c>
      <c r="P178" s="386">
        <f t="shared" si="49"/>
        <v>0.16386367045344499</v>
      </c>
      <c r="Q178" s="403">
        <f t="shared" si="52"/>
        <v>-3.2402696332414722E-2</v>
      </c>
      <c r="R178" s="403">
        <f t="shared" si="53"/>
        <v>0.20856485580445891</v>
      </c>
      <c r="S178" s="371">
        <f t="shared" si="54"/>
        <v>-1.5821833403798486E-4</v>
      </c>
      <c r="T178" s="403">
        <f t="shared" si="55"/>
        <v>0.82399605886199379</v>
      </c>
      <c r="U178" s="610">
        <f t="shared" si="56"/>
        <v>0.17600394113800621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26">
      <c r="A179" s="385">
        <v>1.8250000000000002</v>
      </c>
      <c r="B179" s="401">
        <f t="shared" si="43"/>
        <v>0.22224141323954716</v>
      </c>
      <c r="C179" s="386">
        <f t="shared" si="44"/>
        <v>9.5341844287449851E-4</v>
      </c>
      <c r="D179" s="401">
        <f t="shared" si="45"/>
        <v>2.5573012707447162E-8</v>
      </c>
      <c r="E179" s="386">
        <f t="shared" si="41"/>
        <v>-2.2862808250946418E-2</v>
      </c>
      <c r="F179" s="401">
        <f t="shared" si="42"/>
        <v>-2.909966738172369E-2</v>
      </c>
      <c r="G179" s="403"/>
      <c r="H179" s="403"/>
      <c r="I179" s="403"/>
      <c r="J179" s="375"/>
      <c r="L179" s="385">
        <v>0.82500000000000018</v>
      </c>
      <c r="M179" s="401">
        <f t="shared" si="46"/>
        <v>0.71991963855052665</v>
      </c>
      <c r="N179" s="386">
        <f t="shared" si="47"/>
        <v>0.22224141323954716</v>
      </c>
      <c r="O179" s="401">
        <f t="shared" si="48"/>
        <v>9.5341844287449851E-4</v>
      </c>
      <c r="P179" s="386">
        <f t="shared" si="49"/>
        <v>0.14498995089051803</v>
      </c>
      <c r="Q179" s="403">
        <f t="shared" si="52"/>
        <v>-2.5852911185257055E-2</v>
      </c>
      <c r="R179" s="403">
        <f t="shared" si="53"/>
        <v>0.18454248044668234</v>
      </c>
      <c r="S179" s="371">
        <f t="shared" si="54"/>
        <v>-1.3001132969587569E-4</v>
      </c>
      <c r="T179" s="403">
        <f t="shared" si="55"/>
        <v>0.84144044206827062</v>
      </c>
      <c r="U179" s="610">
        <f t="shared" si="56"/>
        <v>0.15855955793172938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26">
      <c r="A180" s="385">
        <v>1.85</v>
      </c>
      <c r="B180" s="401">
        <f t="shared" si="43"/>
        <v>0.20532125444699773</v>
      </c>
      <c r="C180" s="386">
        <f t="shared" si="44"/>
        <v>7.8091350030423667E-4</v>
      </c>
      <c r="D180" s="401">
        <f t="shared" si="45"/>
        <v>1.8369300414100564E-8</v>
      </c>
      <c r="E180" s="386">
        <f t="shared" si="41"/>
        <v>-2.1222084701039534E-2</v>
      </c>
      <c r="F180" s="401">
        <f t="shared" si="42"/>
        <v>-2.7011362697382264E-2</v>
      </c>
      <c r="G180" s="403"/>
      <c r="H180" s="403"/>
      <c r="I180" s="403"/>
      <c r="J180" s="375"/>
      <c r="L180" s="385">
        <v>0.85000000000000009</v>
      </c>
      <c r="M180" s="401">
        <f t="shared" si="46"/>
        <v>0.73000537165695945</v>
      </c>
      <c r="N180" s="386">
        <f t="shared" si="47"/>
        <v>0.20532125444699773</v>
      </c>
      <c r="O180" s="401">
        <f t="shared" si="48"/>
        <v>7.8091350030423667E-4</v>
      </c>
      <c r="P180" s="386">
        <f t="shared" si="49"/>
        <v>0.12700745336186439</v>
      </c>
      <c r="Q180" s="403">
        <f t="shared" si="52"/>
        <v>-1.8326931874750797E-2</v>
      </c>
      <c r="R180" s="403">
        <f t="shared" si="53"/>
        <v>0.16165444801283524</v>
      </c>
      <c r="S180" s="371">
        <f t="shared" si="54"/>
        <v>-1.0649125802217237E-4</v>
      </c>
      <c r="T180" s="403">
        <f t="shared" si="55"/>
        <v>0.85677897511993772</v>
      </c>
      <c r="U180" s="610">
        <f t="shared" si="56"/>
        <v>0.14322102488006228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26">
      <c r="A181" s="385">
        <v>1.875</v>
      </c>
      <c r="B181" s="401">
        <f t="shared" si="43"/>
        <v>0.18917327889796604</v>
      </c>
      <c r="C181" s="386">
        <f t="shared" si="44"/>
        <v>6.3757315925372371E-4</v>
      </c>
      <c r="D181" s="401">
        <f t="shared" si="45"/>
        <v>1.3150879774048718E-8</v>
      </c>
      <c r="E181" s="386">
        <f t="shared" si="41"/>
        <v>-1.9634946816877216E-2</v>
      </c>
      <c r="F181" s="401">
        <f t="shared" si="42"/>
        <v>-2.4991261578958007E-2</v>
      </c>
      <c r="G181" s="403"/>
      <c r="H181" s="403"/>
      <c r="I181" s="403"/>
      <c r="J181" s="375"/>
      <c r="L181" s="385">
        <v>0.875</v>
      </c>
      <c r="M181" s="401">
        <f t="shared" si="46"/>
        <v>0.73863620485391523</v>
      </c>
      <c r="N181" s="386">
        <f t="shared" si="47"/>
        <v>0.18917327889796604</v>
      </c>
      <c r="O181" s="401">
        <f t="shared" si="48"/>
        <v>6.3757315925372371E-4</v>
      </c>
      <c r="P181" s="386">
        <f t="shared" si="49"/>
        <v>0.10994992622336106</v>
      </c>
      <c r="Q181" s="403">
        <f t="shared" si="52"/>
        <v>-9.7749270303011879E-3</v>
      </c>
      <c r="R181" s="403">
        <f t="shared" si="53"/>
        <v>0.13994371324058236</v>
      </c>
      <c r="S181" s="371">
        <f t="shared" si="54"/>
        <v>-8.6946637812388195E-5</v>
      </c>
      <c r="T181" s="403">
        <f t="shared" si="55"/>
        <v>0.86991816042753123</v>
      </c>
      <c r="U181" s="610">
        <f t="shared" si="56"/>
        <v>0.13008183957246877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26">
      <c r="A182" s="385">
        <v>1.9000000000000004</v>
      </c>
      <c r="B182" s="401">
        <f t="shared" si="43"/>
        <v>0.17381760573981525</v>
      </c>
      <c r="C182" s="386">
        <f t="shared" si="44"/>
        <v>5.188745910378878E-4</v>
      </c>
      <c r="D182" s="401">
        <f t="shared" si="45"/>
        <v>9.3835619829896189E-9</v>
      </c>
      <c r="E182" s="386">
        <f t="shared" si="41"/>
        <v>-1.810807341324094E-2</v>
      </c>
      <c r="F182" s="401">
        <f t="shared" si="42"/>
        <v>-2.3047864788321989E-2</v>
      </c>
      <c r="G182" s="403"/>
      <c r="H182" s="403"/>
      <c r="I182" s="403"/>
      <c r="J182" s="375"/>
      <c r="L182" s="385">
        <v>0.90000000000000036</v>
      </c>
      <c r="M182" s="401">
        <f t="shared" si="46"/>
        <v>0.74576425992117323</v>
      </c>
      <c r="N182" s="386">
        <f t="shared" si="47"/>
        <v>0.17381760573981525</v>
      </c>
      <c r="O182" s="401">
        <f t="shared" si="48"/>
        <v>5.188745910378878E-4</v>
      </c>
      <c r="P182" s="386">
        <f t="shared" si="49"/>
        <v>9.3843104115442222E-2</v>
      </c>
      <c r="Q182" s="403">
        <f t="shared" si="52"/>
        <v>-1.5026785783138681E-4</v>
      </c>
      <c r="R182" s="403">
        <f t="shared" si="53"/>
        <v>0.11944303105086801</v>
      </c>
      <c r="S182" s="371">
        <f t="shared" si="54"/>
        <v>-7.0761246516088964E-5</v>
      </c>
      <c r="T182" s="403">
        <f t="shared" si="55"/>
        <v>0.88077799805347945</v>
      </c>
      <c r="U182" s="610">
        <f t="shared" si="56"/>
        <v>0.11922200194652055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26">
      <c r="A183" s="385">
        <v>1.9250000000000003</v>
      </c>
      <c r="B183" s="401">
        <f t="shared" si="43"/>
        <v>0.15926749460718553</v>
      </c>
      <c r="C183" s="386">
        <f t="shared" si="44"/>
        <v>4.2091821227147053E-4</v>
      </c>
      <c r="D183" s="401">
        <f t="shared" si="45"/>
        <v>6.6731464243297012E-9</v>
      </c>
      <c r="E183" s="386">
        <f t="shared" si="41"/>
        <v>-1.6646784983485693E-2</v>
      </c>
      <c r="F183" s="401">
        <f t="shared" si="42"/>
        <v>-2.1187944222663624E-2</v>
      </c>
      <c r="G183" s="403"/>
      <c r="H183" s="403"/>
      <c r="I183" s="403"/>
      <c r="J183" s="375"/>
      <c r="L183" s="385">
        <v>0.92500000000000027</v>
      </c>
      <c r="M183" s="401">
        <f t="shared" si="46"/>
        <v>0.75134991128391804</v>
      </c>
      <c r="N183" s="386">
        <f t="shared" si="47"/>
        <v>0.15926749460718553</v>
      </c>
      <c r="O183" s="401">
        <f t="shared" si="48"/>
        <v>4.2091821227147053E-4</v>
      </c>
      <c r="P183" s="386">
        <f t="shared" si="49"/>
        <v>7.8704910992058286E-2</v>
      </c>
      <c r="Q183" s="403">
        <f t="shared" si="52"/>
        <v>1.0589775191388867E-2</v>
      </c>
      <c r="R183" s="403">
        <f t="shared" si="53"/>
        <v>0.10017521496215397</v>
      </c>
      <c r="S183" s="371">
        <f t="shared" si="54"/>
        <v>-5.7403692499148471E-5</v>
      </c>
      <c r="T183" s="403">
        <f t="shared" si="55"/>
        <v>0.88929241353895627</v>
      </c>
      <c r="U183" s="610">
        <f t="shared" si="56"/>
        <v>0.11070758646104373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26">
      <c r="A184" s="385">
        <v>1.9500000000000002</v>
      </c>
      <c r="B184" s="401">
        <f t="shared" si="43"/>
        <v>0.14552964611337582</v>
      </c>
      <c r="C184" s="386">
        <f t="shared" si="44"/>
        <v>3.4035622121025844E-4</v>
      </c>
      <c r="D184" s="401">
        <f t="shared" si="45"/>
        <v>4.7298011063290346E-9</v>
      </c>
      <c r="E184" s="386">
        <f t="shared" si="41"/>
        <v>-1.5255147361165894E-2</v>
      </c>
      <c r="F184" s="401">
        <f t="shared" si="42"/>
        <v>-1.9416674854486921E-2</v>
      </c>
      <c r="G184" s="403"/>
      <c r="H184" s="403"/>
      <c r="I184" s="403"/>
      <c r="J184" s="375"/>
      <c r="L184" s="385">
        <v>0.95000000000000018</v>
      </c>
      <c r="M184" s="401">
        <f t="shared" si="46"/>
        <v>0.75536205785038635</v>
      </c>
      <c r="N184" s="386">
        <f t="shared" si="47"/>
        <v>0.14552964611337582</v>
      </c>
      <c r="O184" s="401">
        <f t="shared" si="48"/>
        <v>3.4035622121025844E-4</v>
      </c>
      <c r="P184" s="386">
        <f t="shared" si="49"/>
        <v>6.4545739139229119E-2</v>
      </c>
      <c r="Q184" s="403">
        <f t="shared" si="52"/>
        <v>2.2483320449966756E-2</v>
      </c>
      <c r="R184" s="403">
        <f t="shared" si="53"/>
        <v>8.2153492223831254E-2</v>
      </c>
      <c r="S184" s="371">
        <f t="shared" si="54"/>
        <v>-4.6417712915906003E-5</v>
      </c>
      <c r="T184" s="403">
        <f t="shared" si="55"/>
        <v>0.89540960503911793</v>
      </c>
      <c r="U184" s="610">
        <f t="shared" si="56"/>
        <v>0.10459039496088207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26">
      <c r="A185" s="385">
        <v>1.9750000000000001</v>
      </c>
      <c r="B185" s="401">
        <f t="shared" si="43"/>
        <v>0.13260456450705582</v>
      </c>
      <c r="C185" s="386">
        <f t="shared" si="44"/>
        <v>2.7432673510802141E-4</v>
      </c>
      <c r="D185" s="401">
        <f t="shared" si="45"/>
        <v>3.3412095867824121E-9</v>
      </c>
      <c r="E185" s="386">
        <f t="shared" si="41"/>
        <v>-1.3936076443455115E-2</v>
      </c>
      <c r="F185" s="401">
        <f t="shared" si="42"/>
        <v>-1.7737768023052519E-2</v>
      </c>
      <c r="G185" s="403"/>
      <c r="H185" s="403"/>
      <c r="I185" s="403"/>
      <c r="J185" s="375"/>
      <c r="L185" s="385">
        <v>0.97500000000000009</v>
      </c>
      <c r="M185" s="401">
        <f t="shared" si="46"/>
        <v>0.75777833409033679</v>
      </c>
      <c r="N185" s="386">
        <f t="shared" si="47"/>
        <v>0.13260456450705582</v>
      </c>
      <c r="O185" s="401">
        <f t="shared" si="48"/>
        <v>2.7432673510802141E-4</v>
      </c>
      <c r="P185" s="386">
        <f t="shared" si="49"/>
        <v>5.1368796269883027E-2</v>
      </c>
      <c r="Q185" s="403">
        <f t="shared" si="52"/>
        <v>3.5563156982769337E-2</v>
      </c>
      <c r="R185" s="403">
        <f t="shared" si="53"/>
        <v>6.5381945596785826E-2</v>
      </c>
      <c r="S185" s="371">
        <f t="shared" si="54"/>
        <v>-3.7413224389298872E-5</v>
      </c>
      <c r="T185" s="403">
        <f t="shared" si="55"/>
        <v>0.89909231064483408</v>
      </c>
      <c r="U185" s="610">
        <f t="shared" si="56"/>
        <v>0.10090768935516592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26">
      <c r="A186" s="385">
        <v>2</v>
      </c>
      <c r="B186" s="401">
        <f t="shared" si="43"/>
        <v>0.12048697380070467</v>
      </c>
      <c r="C186" s="386">
        <f t="shared" si="44"/>
        <v>2.2039356781961006E-4</v>
      </c>
      <c r="D186" s="401">
        <f t="shared" si="45"/>
        <v>2.3524072689795616E-9</v>
      </c>
      <c r="E186" s="386">
        <f t="shared" ref="E186" si="57">C186+$B$13*B186+$B$13*D186</f>
        <v>-1.2691443005267486E-2</v>
      </c>
      <c r="F186" s="401">
        <f t="shared" si="42"/>
        <v>-1.6153604841264393E-2</v>
      </c>
      <c r="G186" s="403"/>
      <c r="H186" s="403"/>
      <c r="I186" s="403"/>
      <c r="J186" s="375"/>
      <c r="L186" s="385">
        <v>1</v>
      </c>
      <c r="M186" s="401">
        <f t="shared" si="46"/>
        <v>0.75858526055813669</v>
      </c>
      <c r="N186" s="386">
        <f t="shared" si="47"/>
        <v>0.12048697380070467</v>
      </c>
      <c r="O186" s="401">
        <f t="shared" si="48"/>
        <v>2.2039356781961006E-4</v>
      </c>
      <c r="P186" s="386">
        <f t="shared" si="49"/>
        <v>3.9170511975334603E-2</v>
      </c>
      <c r="Q186" s="403">
        <f t="shared" si="52"/>
        <v>4.9856030682795809E-2</v>
      </c>
      <c r="R186" s="403">
        <f t="shared" si="53"/>
        <v>4.9856030682795795E-2</v>
      </c>
      <c r="S186" s="371">
        <f t="shared" si="54"/>
        <v>-3.0058134491391798E-5</v>
      </c>
      <c r="T186" s="403">
        <f t="shared" si="55"/>
        <v>0.90031799676889979</v>
      </c>
      <c r="U186" s="610">
        <f t="shared" si="56"/>
        <v>9.9682003231100214E-2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26" ht="13.5" thickBot="1">
      <c r="A187" s="385"/>
      <c r="B187" s="401">
        <f t="shared" si="43"/>
        <v>0.12048697380070467</v>
      </c>
      <c r="C187" s="386">
        <f t="shared" si="44"/>
        <v>0.75858526055813669</v>
      </c>
      <c r="D187" s="403">
        <f t="shared" si="45"/>
        <v>0.12048697380070467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0.75777833409033679</v>
      </c>
      <c r="N187" s="386">
        <f t="shared" si="47"/>
        <v>0.10916627810094454</v>
      </c>
      <c r="O187" s="401">
        <f t="shared" si="48"/>
        <v>1.764915746430562E-4</v>
      </c>
      <c r="P187" s="386">
        <f t="shared" si="49"/>
        <v>2.7940994246759495E-2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26">
      <c r="A188" s="379">
        <v>-3</v>
      </c>
      <c r="B188" s="410">
        <f t="shared" si="43"/>
        <v>0</v>
      </c>
      <c r="C188" s="380">
        <f t="shared" si="44"/>
        <v>2.3524072689795616E-9</v>
      </c>
      <c r="D188" s="410">
        <f t="shared" si="45"/>
        <v>2.2039356781961006E-4</v>
      </c>
      <c r="E188" s="380">
        <f>C188+$B$13*B188+$B$13*D188</f>
        <v>-2.3615849495567091E-5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0.75536205785038635</v>
      </c>
      <c r="N188" s="386">
        <f t="shared" si="47"/>
        <v>9.8627056529940804E-2</v>
      </c>
      <c r="O188" s="401">
        <f t="shared" si="48"/>
        <v>1.4087740084539613E-4</v>
      </c>
      <c r="P188" s="386">
        <f t="shared" si="49"/>
        <v>1.7664526454863008E-2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26" ht="13.5" thickBot="1">
      <c r="A189" s="391">
        <v>3</v>
      </c>
      <c r="B189" s="402">
        <f t="shared" si="43"/>
        <v>2.2039356781961006E-4</v>
      </c>
      <c r="C189" s="392">
        <f t="shared" si="44"/>
        <v>2.3524072689795616E-9</v>
      </c>
      <c r="D189" s="402">
        <f t="shared" si="45"/>
        <v>0</v>
      </c>
      <c r="E189" s="392">
        <f>C189+$B$13*B189+$B$13*D189</f>
        <v>-2.3615849495567091E-5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0.75134991128391804</v>
      </c>
      <c r="N189" s="386">
        <f t="shared" si="47"/>
        <v>8.8849583019021183E-2</v>
      </c>
      <c r="O189" s="401">
        <f t="shared" si="48"/>
        <v>1.1208539978230236E-4</v>
      </c>
      <c r="P189" s="386">
        <f t="shared" si="49"/>
        <v>8.3200950871833851E-3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26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0.74576425992117312</v>
      </c>
      <c r="N190" s="386">
        <f t="shared" si="47"/>
        <v>7.9810361371326577E-2</v>
      </c>
      <c r="O190" s="401">
        <f t="shared" si="48"/>
        <v>8.8888434080669487E-5</v>
      </c>
      <c r="P190" s="386">
        <f t="shared" si="49"/>
        <v>-1.1806132265427689E-4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26" s="442" customFormat="1" ht="13.5" thickBot="1">
      <c r="A191" s="446">
        <f>'M5E 850S4500 32GFC EQ &amp; 2xCDR'!H10/2</f>
        <v>0.19845375000000001</v>
      </c>
      <c r="B191" s="443">
        <f t="shared" si="43"/>
        <v>0.23879295372335352</v>
      </c>
      <c r="C191" s="444">
        <f t="shared" si="44"/>
        <v>0.70918458117329375</v>
      </c>
      <c r="D191" s="443">
        <f t="shared" si="45"/>
        <v>5.0841467515495953E-2</v>
      </c>
      <c r="E191" s="444">
        <f>C191+$B$13*B191+$B$13*D191</f>
        <v>0.67814626954511947</v>
      </c>
      <c r="F191" s="443">
        <f t="shared" ref="F191:F197" si="58">$B$14*E191</f>
        <v>0.8631411619831445</v>
      </c>
      <c r="G191" s="443">
        <f>F192</f>
        <v>-3.2024943002547046E-2</v>
      </c>
      <c r="H191" s="443">
        <f>1-G191</f>
        <v>1.032024943002547</v>
      </c>
      <c r="I191" s="443">
        <f>F193</f>
        <v>0.20704710942093207</v>
      </c>
      <c r="J191" s="445">
        <f>1-I191</f>
        <v>0.79295289057906793</v>
      </c>
      <c r="L191" s="385">
        <v>1.125</v>
      </c>
      <c r="M191" s="401">
        <f t="shared" si="46"/>
        <v>0.73863620485391523</v>
      </c>
      <c r="N191" s="386">
        <f t="shared" si="47"/>
        <v>7.1482666314014176E-2</v>
      </c>
      <c r="O191" s="401">
        <f t="shared" si="48"/>
        <v>7.026323693193337E-5</v>
      </c>
      <c r="P191" s="386">
        <f t="shared" si="49"/>
        <v>-7.6798913001022628E-3</v>
      </c>
      <c r="Q191" s="614"/>
      <c r="R191" s="614"/>
      <c r="S191" s="611"/>
      <c r="T191" s="614"/>
      <c r="U191" s="61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</row>
    <row r="192" spans="1:26" ht="13.5" thickBot="1">
      <c r="A192" s="448">
        <f>A191+1</f>
        <v>1.1984537500000001</v>
      </c>
      <c r="B192" s="443">
        <f t="shared" si="43"/>
        <v>0.70918458117329375</v>
      </c>
      <c r="C192" s="444">
        <f t="shared" si="44"/>
        <v>5.0841467515495953E-2</v>
      </c>
      <c r="D192" s="443">
        <f t="shared" si="45"/>
        <v>3.4554111564721879E-5</v>
      </c>
      <c r="E192" s="444">
        <f>C192+$B$13*B192+$B$13*D192</f>
        <v>-2.5161116844056225E-2</v>
      </c>
      <c r="F192" s="443">
        <f t="shared" si="58"/>
        <v>-3.2024943002547046E-2</v>
      </c>
      <c r="L192" s="385">
        <v>1.1500000000000004</v>
      </c>
      <c r="M192" s="401">
        <f t="shared" si="46"/>
        <v>0.73000537165695922</v>
      </c>
      <c r="N192" s="386">
        <f t="shared" si="47"/>
        <v>6.3837081771342119E-2</v>
      </c>
      <c r="O192" s="401">
        <f t="shared" si="48"/>
        <v>5.5359988016756567E-5</v>
      </c>
      <c r="P192" s="386">
        <f t="shared" si="49"/>
        <v>-1.43989662762863E-2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1.1464085723472128E-3</v>
      </c>
      <c r="C193" s="444">
        <f t="shared" si="44"/>
        <v>0.23879295372335352</v>
      </c>
      <c r="D193" s="443">
        <f t="shared" si="45"/>
        <v>0.70918458117329375</v>
      </c>
      <c r="E193" s="444">
        <f>C193+$B$13*B193+$B$13*D193</f>
        <v>0.16267121886680125</v>
      </c>
      <c r="F193" s="443">
        <f t="shared" si="58"/>
        <v>0.20704710942093207</v>
      </c>
      <c r="L193" s="385">
        <v>1.1749999999999998</v>
      </c>
      <c r="M193" s="401">
        <f t="shared" si="46"/>
        <v>0.71991963855052665</v>
      </c>
      <c r="N193" s="386">
        <f t="shared" si="47"/>
        <v>5.6842028262509225E-2</v>
      </c>
      <c r="O193" s="401">
        <f t="shared" si="48"/>
        <v>4.3475747845578283E-5</v>
      </c>
      <c r="P193" s="386">
        <f t="shared" si="49"/>
        <v>-2.0311921212147838E-2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0.70843480373560774</v>
      </c>
      <c r="N194" s="386">
        <f t="shared" si="47"/>
        <v>5.0464272133926458E-2</v>
      </c>
      <c r="O194" s="401">
        <f t="shared" si="48"/>
        <v>3.4031393320033132E-5</v>
      </c>
      <c r="P194" s="386">
        <f t="shared" si="49"/>
        <v>-2.5457907244909567E-2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0.16790037531588781</v>
      </c>
      <c r="C195" s="444">
        <f t="shared" si="44"/>
        <v>0.74818554407259386</v>
      </c>
      <c r="D195" s="443">
        <f t="shared" si="45"/>
        <v>8.3339104195891522E-2</v>
      </c>
      <c r="E195" s="444">
        <f>C195+$B$13*B195+$B$13*D195</f>
        <v>0.72126177850276818</v>
      </c>
      <c r="F195" s="443">
        <f t="shared" si="58"/>
        <v>0.91801836498857003</v>
      </c>
      <c r="G195" s="443">
        <f>F196</f>
        <v>4.0096576644319086E-3</v>
      </c>
      <c r="H195" s="443">
        <f>1-G195</f>
        <v>0.99599034233556805</v>
      </c>
      <c r="I195" s="443">
        <f>F197</f>
        <v>0.11158700959540818</v>
      </c>
      <c r="J195" s="445">
        <f>1-I195</f>
        <v>0.88841299040459187</v>
      </c>
      <c r="L195" s="385">
        <v>1.2250000000000005</v>
      </c>
      <c r="M195" s="401">
        <f t="shared" si="46"/>
        <v>0.69561419210054942</v>
      </c>
      <c r="N195" s="386">
        <f t="shared" si="47"/>
        <v>4.4669410244193575E-2</v>
      </c>
      <c r="O195" s="401">
        <f t="shared" si="48"/>
        <v>2.6551704213173544E-5</v>
      </c>
      <c r="P195" s="386">
        <f t="shared" si="49"/>
        <v>-2.987806272229317E-2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0.74818554407259374</v>
      </c>
      <c r="C196" s="444">
        <f t="shared" si="44"/>
        <v>8.3339104195891522E-2</v>
      </c>
      <c r="D196" s="443">
        <f t="shared" si="45"/>
        <v>9.7565498726137623E-5</v>
      </c>
      <c r="E196" s="444">
        <f>C196+$B$13*B196+$B$13*D196</f>
        <v>3.1502777379311159E-3</v>
      </c>
      <c r="F196" s="443">
        <f t="shared" si="58"/>
        <v>4.0096576644319086E-3</v>
      </c>
      <c r="L196" s="385">
        <v>1.25</v>
      </c>
      <c r="M196" s="401">
        <f t="shared" si="46"/>
        <v>0.68152820190580099</v>
      </c>
      <c r="N196" s="386">
        <f t="shared" si="47"/>
        <v>3.9422324700109757E-2</v>
      </c>
      <c r="O196" s="401">
        <f t="shared" si="48"/>
        <v>2.0648263276801249E-5</v>
      </c>
      <c r="P196" s="386">
        <f t="shared" si="49"/>
        <v>-3.3615008055055996E-2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4.7740207913765653E-4</v>
      </c>
      <c r="C197" s="444">
        <f t="shared" si="44"/>
        <v>0.16790037531588781</v>
      </c>
      <c r="D197" s="443">
        <f t="shared" si="45"/>
        <v>0.74818554407259386</v>
      </c>
      <c r="E197" s="444">
        <f>C197+$B$13*B197+$B$13*D197</f>
        <v>8.767084414437791E-2</v>
      </c>
      <c r="F197" s="443">
        <f t="shared" si="58"/>
        <v>0.11158700959540818</v>
      </c>
      <c r="L197" s="385">
        <v>1.2750000000000004</v>
      </c>
      <c r="M197" s="401">
        <f t="shared" si="46"/>
        <v>0.66625379260929107</v>
      </c>
      <c r="N197" s="386">
        <f t="shared" si="47"/>
        <v>3.4687603262608446E-2</v>
      </c>
      <c r="O197" s="401">
        <f t="shared" si="48"/>
        <v>1.6004850264317305E-5</v>
      </c>
      <c r="P197" s="386">
        <f t="shared" si="49"/>
        <v>-3.6712368859269956E-2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0.64987391569256547</v>
      </c>
      <c r="N198" s="386">
        <f t="shared" si="47"/>
        <v>3.0429922072853943E-2</v>
      </c>
      <c r="O198" s="401">
        <f t="shared" si="48"/>
        <v>1.2365030939875954E-5</v>
      </c>
      <c r="P198" s="386">
        <f t="shared" si="49"/>
        <v>-3.9214330905409343E-2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0.63247689117399553</v>
      </c>
      <c r="N199" s="386">
        <f t="shared" si="47"/>
        <v>2.661438836336727E-2</v>
      </c>
      <c r="O199" s="401">
        <f t="shared" si="48"/>
        <v>9.5216649548257593E-6</v>
      </c>
      <c r="P199" s="386">
        <f t="shared" si="49"/>
        <v>-4.1165229467664981E-2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0.61415573342823826</v>
      </c>
      <c r="N200" s="386">
        <f t="shared" si="47"/>
        <v>2.3206841792391519E-2</v>
      </c>
      <c r="O200" s="401">
        <f t="shared" si="48"/>
        <v>7.3080803300595853E-6</v>
      </c>
      <c r="P200" s="386">
        <f t="shared" si="49"/>
        <v>-4.2609174796086259E-2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0.59500743094122677</v>
      </c>
      <c r="N201" s="386">
        <f t="shared" si="47"/>
        <v>2.0174113950564898E-2</v>
      </c>
      <c r="O201" s="401">
        <f t="shared" si="48"/>
        <v>5.5906863853927291E-6</v>
      </c>
      <c r="P201" s="386">
        <f t="shared" si="49"/>
        <v>-4.3589714634123485E-2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0.57513218568190072</v>
      </c>
      <c r="N202" s="386">
        <f t="shared" si="47"/>
        <v>1.7484246420069627E-2</v>
      </c>
      <c r="O202" s="401">
        <f t="shared" si="48"/>
        <v>4.2628206645689559E-6</v>
      </c>
      <c r="P202" s="386">
        <f t="shared" si="49"/>
        <v>-4.4149533988312263E-2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0.55463261882552783</v>
      </c>
      <c r="N203" s="386">
        <f t="shared" si="47"/>
        <v>1.5106668504422494E-2</v>
      </c>
      <c r="O203" s="401">
        <f t="shared" si="48"/>
        <v>3.2396482353980183E-6</v>
      </c>
      <c r="P203" s="386">
        <f t="shared" si="49"/>
        <v>-4.4330191734202815E-2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0.5336129505760322</v>
      </c>
      <c r="N204" s="386">
        <f t="shared" si="47"/>
        <v>1.3012336382736855E-2</v>
      </c>
      <c r="O204" s="401">
        <f t="shared" si="48"/>
        <v>2.4539533293732596E-6</v>
      </c>
      <c r="P204" s="386">
        <f t="shared" si="49"/>
        <v>-4.4171893117796783E-2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0.51217816276283212</v>
      </c>
      <c r="N205" s="386">
        <f t="shared" si="47"/>
        <v>1.117383597028504E-2</v>
      </c>
      <c r="O205" s="401">
        <f t="shared" si="48"/>
        <v>1.8526833967524858E-6</v>
      </c>
      <c r="P205" s="386">
        <f t="shared" si="49"/>
        <v>-4.3713296785366965E-2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0.49043315368894191</v>
      </c>
      <c r="N206" s="386">
        <f t="shared" si="47"/>
        <v>9.5654521858909436E-3</v>
      </c>
      <c r="O206" s="401">
        <f t="shared" si="48"/>
        <v>1.3941241251425041E-6</v>
      </c>
      <c r="P206" s="386">
        <f t="shared" si="49"/>
        <v>-4.299135464367973E-2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0.46848189534269408</v>
      </c>
      <c r="N207" s="386">
        <f t="shared" si="47"/>
        <v>8.1632076377776142E-3</v>
      </c>
      <c r="O207" s="401">
        <f t="shared" si="48"/>
        <v>1.0456007470960316E-6</v>
      </c>
      <c r="P207" s="386">
        <f t="shared" si="49"/>
        <v>-4.2041182611455917E-2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0.4464266035214437</v>
      </c>
      <c r="N208" s="386">
        <f t="shared" si="47"/>
        <v>6.9448739475913568E-3</v>
      </c>
      <c r="O208" s="401">
        <f t="shared" si="48"/>
        <v>7.8161602340420799E-7</v>
      </c>
      <c r="P208" s="386">
        <f t="shared" si="49"/>
        <v>-4.0895960163147581E-2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0.42436693162480088</v>
      </c>
      <c r="N209" s="386">
        <f t="shared" si="47"/>
        <v>5.889959044423243E-3</v>
      </c>
      <c r="O209" s="401">
        <f t="shared" si="48"/>
        <v>5.8234868360873548E-7</v>
      </c>
      <c r="P209" s="386">
        <f t="shared" si="49"/>
        <v>-3.9586856477860616E-2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0.402399198838154</v>
      </c>
      <c r="N210" s="386">
        <f t="shared" si="47"/>
        <v>4.9796737856829254E-3</v>
      </c>
      <c r="O210" s="401">
        <f t="shared" si="48"/>
        <v>4.3244790204344241E-7</v>
      </c>
      <c r="P210" s="386">
        <f t="shared" si="49"/>
        <v>-3.8142980978542115E-2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0.38061566313392231</v>
      </c>
      <c r="N211" s="386">
        <f t="shared" si="47"/>
        <v>4.1968812099415498E-3</v>
      </c>
      <c r="O211" s="401">
        <f t="shared" si="48"/>
        <v>3.2006968969655603E-7</v>
      </c>
      <c r="P211" s="386">
        <f t="shared" si="49"/>
        <v>-3.659135606795922E-2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0.35910384896724756</v>
      </c>
      <c r="N212" s="386">
        <f t="shared" si="47"/>
        <v>3.5260316095376276E-3</v>
      </c>
      <c r="O212" s="401">
        <f t="shared" si="48"/>
        <v>2.3611000671275306E-7</v>
      </c>
      <c r="P212" s="386">
        <f t="shared" si="49"/>
        <v>-3.4956909927257807E-2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0.33794593874301915</v>
      </c>
      <c r="N213" s="386">
        <f t="shared" si="47"/>
        <v>2.953086439429653E-3</v>
      </c>
      <c r="O213" s="401">
        <f t="shared" si="48"/>
        <v>1.7359706888653292E-7</v>
      </c>
      <c r="P213" s="386">
        <f t="shared" si="49"/>
        <v>-3.3262487329309566E-2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0.3172182360998031</v>
      </c>
      <c r="N214" s="386">
        <f t="shared" si="47"/>
        <v>2.4654338650669794E-3</v>
      </c>
      <c r="O214" s="401">
        <f t="shared" si="48"/>
        <v>1.272118639317199E-7</v>
      </c>
      <c r="P214" s="386">
        <f t="shared" si="49"/>
        <v>-3.1528876522949383E-2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0.29699070781949238</v>
      </c>
      <c r="N215" s="386">
        <f t="shared" si="47"/>
        <v>2.0517985071457079E-3</v>
      </c>
      <c r="O215" s="401">
        <f t="shared" si="48"/>
        <v>9.2911439208975821E-8</v>
      </c>
      <c r="P215" s="386">
        <f t="shared" si="49"/>
        <v>-2.9774850357168266E-2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0.27732660976250767</v>
      </c>
      <c r="N216" s="386">
        <f t="shared" si="47"/>
        <v>1.7021476755507137E-3</v>
      </c>
      <c r="O216" s="401">
        <f t="shared" si="48"/>
        <v>6.7634180811459998E-8</v>
      </c>
      <c r="P216" s="386">
        <f t="shared" si="49"/>
        <v>-2.8017219929400209E-2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0.25828220068664254</v>
      </c>
      <c r="N217" s="386">
        <f t="shared" si="47"/>
        <v>1.4075961081732036E-3</v>
      </c>
      <c r="O217" s="401">
        <f t="shared" si="48"/>
        <v>4.9070209506840712E-8</v>
      </c>
      <c r="P217" s="386">
        <f t="shared" si="49"/>
        <v>-2.6270899153852712E-2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0.23990654617682189</v>
      </c>
      <c r="N218" s="386">
        <f t="shared" si="47"/>
        <v>1.1603109511648668E-3</v>
      </c>
      <c r="O218" s="401">
        <f t="shared" si="48"/>
        <v>3.5483250615531148E-8</v>
      </c>
      <c r="P218" s="386">
        <f t="shared" si="49"/>
        <v>-2.4548978750540577E-2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0.22224141323954716</v>
      </c>
      <c r="N219" s="386">
        <f t="shared" ref="N219:N266" si="60">0.5*SIGN(2*L219+$B$6)*ERF((2.563*(ABS(2*L219+$B$6)))/(2*SQRT(2)*$B$7))-0.5*SIGN(2*L219-$B$6)*ERF((2.563*(ABS(2*L219-$B$6)))/(2*SQRT(2)*$B$7))</f>
        <v>9.5341844287449851E-4</v>
      </c>
      <c r="O219" s="401">
        <f t="shared" ref="O219:O266" si="61">0.5*SIGN(2*(L219+$B$6)+$B$6)*ERF((2.563*(ABS(2*(L219+$B$6)+$B$6)))/(2*SQRT(2)*$B$7))-0.5*SIGN(2*(L219+$B$6)-$B$6)*ERF((2.563*(ABS(2*(L219+$B$6)-$B$6)))/(2*SQRT(2)*$B$7))</f>
        <v>2.5573012707447162E-8</v>
      </c>
      <c r="P219" s="386">
        <f t="shared" ref="P219:P266" si="62">N219+$B$13*M219+$B$13*O219</f>
        <v>-2.2862808250946418E-2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0.20532125444699739</v>
      </c>
      <c r="N220" s="386">
        <f t="shared" si="60"/>
        <v>7.8091350030423667E-4</v>
      </c>
      <c r="O220" s="401">
        <f t="shared" si="61"/>
        <v>1.8369300414100564E-8</v>
      </c>
      <c r="P220" s="386">
        <f t="shared" si="62"/>
        <v>-2.1222084701039496E-2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0.18917327889796604</v>
      </c>
      <c r="N221" s="386">
        <f t="shared" si="60"/>
        <v>6.3757315925372371E-4</v>
      </c>
      <c r="O221" s="401">
        <f t="shared" si="61"/>
        <v>1.3150879774048718E-8</v>
      </c>
      <c r="P221" s="386">
        <f t="shared" si="62"/>
        <v>-1.9634946816877216E-2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0.17381760573981525</v>
      </c>
      <c r="N222" s="386">
        <f t="shared" si="60"/>
        <v>5.188745910378878E-4</v>
      </c>
      <c r="O222" s="401">
        <f t="shared" si="61"/>
        <v>9.3835619829896189E-9</v>
      </c>
      <c r="P222" s="386">
        <f t="shared" si="62"/>
        <v>-1.810807341324094E-2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0.1592674946071852</v>
      </c>
      <c r="N223" s="386">
        <f t="shared" si="60"/>
        <v>4.2091821227147053E-4</v>
      </c>
      <c r="O223" s="401">
        <f t="shared" si="61"/>
        <v>6.6731464243297012E-9</v>
      </c>
      <c r="P223" s="386">
        <f t="shared" si="62"/>
        <v>-1.6646784983485659E-2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0.14552964611337582</v>
      </c>
      <c r="N224" s="386">
        <f t="shared" si="60"/>
        <v>3.4035622121025844E-4</v>
      </c>
      <c r="O224" s="401">
        <f t="shared" si="61"/>
        <v>4.7298011063290346E-9</v>
      </c>
      <c r="P224" s="386">
        <f t="shared" si="62"/>
        <v>-1.5255147361165894E-2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0.13260456450705554</v>
      </c>
      <c r="N225" s="386">
        <f t="shared" si="60"/>
        <v>2.7432673510802141E-4</v>
      </c>
      <c r="O225" s="401">
        <f t="shared" si="61"/>
        <v>3.3412095867824121E-9</v>
      </c>
      <c r="P225" s="386">
        <f t="shared" si="62"/>
        <v>-1.3936076443455086E-2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0.12048697380070467</v>
      </c>
      <c r="N226" s="386">
        <f t="shared" si="60"/>
        <v>2.2039356781961006E-4</v>
      </c>
      <c r="O226" s="401">
        <f t="shared" si="61"/>
        <v>2.3524072689795616E-9</v>
      </c>
      <c r="P226" s="386">
        <f t="shared" si="62"/>
        <v>-1.2691443005267486E-2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0.10916627810094454</v>
      </c>
      <c r="N227" s="386">
        <f t="shared" si="60"/>
        <v>1.764915746430562E-4</v>
      </c>
      <c r="O227" s="401">
        <f t="shared" si="61"/>
        <v>1.6507016864508728E-9</v>
      </c>
      <c r="P227" s="386">
        <f t="shared" si="62"/>
        <v>-1.1522176683525837E-2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9.8627056529940471E-2</v>
      </c>
      <c r="N228" s="386">
        <f t="shared" si="60"/>
        <v>1.4087740084539613E-4</v>
      </c>
      <c r="O228" s="401">
        <f t="shared" si="61"/>
        <v>1.1544399325380539E-9</v>
      </c>
      <c r="P228" s="386">
        <f t="shared" si="62"/>
        <v>-1.0428368265066875E-2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8.8849583019021183E-2</v>
      </c>
      <c r="N229" s="386">
        <f t="shared" si="60"/>
        <v>1.1208539978230236E-4</v>
      </c>
      <c r="O229" s="401">
        <f t="shared" si="61"/>
        <v>8.0467432717057363E-10</v>
      </c>
      <c r="P229" s="386">
        <f t="shared" si="62"/>
        <v>-9.4093694706637032E-3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7.9810361371326577E-2</v>
      </c>
      <c r="N230" s="386">
        <f t="shared" si="60"/>
        <v>8.8888434080669487E-5</v>
      </c>
      <c r="O230" s="401">
        <f t="shared" si="61"/>
        <v>5.5900328810309929E-10</v>
      </c>
      <c r="P230" s="386">
        <f t="shared" si="62"/>
        <v>-8.4638894925046799E-3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7.1482666314014176E-2</v>
      </c>
      <c r="N231" s="386">
        <f t="shared" si="60"/>
        <v>7.026323693193337E-5</v>
      </c>
      <c r="O231" s="401">
        <f t="shared" si="61"/>
        <v>3.8703779070559108E-10</v>
      </c>
      <c r="P231" s="386">
        <f t="shared" si="62"/>
        <v>-7.5900876135993871E-3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6.3837081771342119E-2</v>
      </c>
      <c r="N232" s="386">
        <f t="shared" si="60"/>
        <v>5.5359988016756567E-5</v>
      </c>
      <c r="O232" s="401">
        <f t="shared" si="61"/>
        <v>2.6707713818296952E-10</v>
      </c>
      <c r="P232" s="386">
        <f t="shared" si="62"/>
        <v>-6.785661314861499E-3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5.6842028262508948E-2</v>
      </c>
      <c r="N233" s="386">
        <f t="shared" si="60"/>
        <v>4.3475747845578283E-5</v>
      </c>
      <c r="O233" s="401">
        <f t="shared" si="61"/>
        <v>1.8368079279795779E-10</v>
      </c>
      <c r="P233" s="386">
        <f t="shared" si="62"/>
        <v>-6.0479293584399588E-3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5.0464272133926458E-2</v>
      </c>
      <c r="N234" s="386">
        <f t="shared" si="60"/>
        <v>3.4031393320033132E-5</v>
      </c>
      <c r="O234" s="401">
        <f t="shared" si="61"/>
        <v>1.2590234410581047E-10</v>
      </c>
      <c r="P234" s="386">
        <f t="shared" si="62"/>
        <v>-5.3739094232098947E-3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4.4669410244193575E-2</v>
      </c>
      <c r="N235" s="386">
        <f t="shared" si="60"/>
        <v>2.6551704213173544E-5</v>
      </c>
      <c r="O235" s="401">
        <f t="shared" si="61"/>
        <v>8.600953282922319E-11</v>
      </c>
      <c r="P235" s="386">
        <f t="shared" si="62"/>
        <v>-4.7603899588161414E-3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3.9422324700109757E-2</v>
      </c>
      <c r="N236" s="386">
        <f t="shared" si="60"/>
        <v>2.0648263276801249E-5</v>
      </c>
      <c r="O236" s="401">
        <f t="shared" si="61"/>
        <v>5.8560045701483432E-11</v>
      </c>
      <c r="P236" s="386">
        <f t="shared" si="62"/>
        <v>-4.2039960166847627E-3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3.4687603262608446E-2</v>
      </c>
      <c r="N237" s="386">
        <f t="shared" si="60"/>
        <v>1.6004850264317305E-5</v>
      </c>
      <c r="O237" s="401">
        <f t="shared" si="61"/>
        <v>3.9737269030837297E-11</v>
      </c>
      <c r="P237" s="386">
        <f t="shared" si="62"/>
        <v>-3.7012489082067081E-3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3.0429922072853777E-2</v>
      </c>
      <c r="N238" s="386">
        <f t="shared" si="60"/>
        <v>1.2365030939875954E-5</v>
      </c>
      <c r="O238" s="401">
        <f t="shared" si="61"/>
        <v>2.6874169556379002E-11</v>
      </c>
      <c r="P238" s="386">
        <f t="shared" si="62"/>
        <v>-3.2486196300425931E-3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2.661438836336727E-2</v>
      </c>
      <c r="N239" s="386">
        <f t="shared" si="60"/>
        <v>9.5216649548257593E-6</v>
      </c>
      <c r="O239" s="401">
        <f t="shared" si="61"/>
        <v>1.8113954780574204E-11</v>
      </c>
      <c r="P239" s="386">
        <f t="shared" si="62"/>
        <v>-2.842576082420487E-3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2.3206841792391519E-2</v>
      </c>
      <c r="N240" s="386">
        <f t="shared" si="60"/>
        <v>7.3080803300595853E-6</v>
      </c>
      <c r="O240" s="401">
        <f t="shared" si="61"/>
        <v>1.2168377416799103E-11</v>
      </c>
      <c r="P240" s="386">
        <f t="shared" si="62"/>
        <v>-2.4796241867490313E-3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2.0174113950564898E-2</v>
      </c>
      <c r="N241" s="386">
        <f t="shared" si="60"/>
        <v>5.5906863853927291E-6</v>
      </c>
      <c r="O241" s="401">
        <f t="shared" si="61"/>
        <v>8.14687206585063E-12</v>
      </c>
      <c r="P241" s="386">
        <f t="shared" si="62"/>
        <v>-2.1563430823789897E-3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1.7484246420069627E-2</v>
      </c>
      <c r="N242" s="386">
        <f t="shared" si="60"/>
        <v>4.2628206645689559E-6</v>
      </c>
      <c r="O242" s="401">
        <f t="shared" si="61"/>
        <v>5.4360960177746165E-12</v>
      </c>
      <c r="P242" s="386">
        <f t="shared" si="62"/>
        <v>-1.8694146477020513E-3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1.5106668504422438E-2</v>
      </c>
      <c r="N243" s="386">
        <f t="shared" si="60"/>
        <v>3.2396482353980183E-6</v>
      </c>
      <c r="O243" s="401">
        <f t="shared" si="61"/>
        <v>3.6151082127844347E-12</v>
      </c>
      <c r="P243" s="386">
        <f t="shared" si="62"/>
        <v>-1.6156476470330244E-3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1.3012336382736855E-2</v>
      </c>
      <c r="N244" s="386">
        <f t="shared" si="60"/>
        <v>2.4539533293732596E-6</v>
      </c>
      <c r="O244" s="401">
        <f t="shared" si="61"/>
        <v>2.3960278205947816E-12</v>
      </c>
      <c r="P244" s="386">
        <f t="shared" si="62"/>
        <v>-1.391996851256872E-3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1.117383597028504E-2</v>
      </c>
      <c r="N245" s="386">
        <f t="shared" si="60"/>
        <v>1.8526833967524858E-6</v>
      </c>
      <c r="O245" s="401">
        <f t="shared" si="61"/>
        <v>1.5827339439056232E-12</v>
      </c>
      <c r="P245" s="386">
        <f t="shared" si="62"/>
        <v>-1.1955775166930702E-3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9.5654521858909436E-3</v>
      </c>
      <c r="N246" s="386">
        <f t="shared" si="60"/>
        <v>1.3941241251425041E-6</v>
      </c>
      <c r="O246" s="401">
        <f t="shared" si="61"/>
        <v>1.0419998197619407E-12</v>
      </c>
      <c r="P246" s="386">
        <f t="shared" si="62"/>
        <v>-1.0236756330277493E-3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8.1632076377776142E-3</v>
      </c>
      <c r="N247" s="386">
        <f t="shared" si="60"/>
        <v>1.0456007470960316E-6</v>
      </c>
      <c r="O247" s="401">
        <f t="shared" si="61"/>
        <v>6.836753385641714E-13</v>
      </c>
      <c r="P247" s="386">
        <f t="shared" si="62"/>
        <v>-8.7375436772456772E-4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6.9448739475913013E-3</v>
      </c>
      <c r="N248" s="386">
        <f t="shared" si="60"/>
        <v>7.8161602340420799E-7</v>
      </c>
      <c r="O248" s="401">
        <f t="shared" si="61"/>
        <v>4.4708681201655054E-13</v>
      </c>
      <c r="P248" s="386">
        <f t="shared" si="62"/>
        <v>-7.4345714156488492E-4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5.889959044423243E-3</v>
      </c>
      <c r="N249" s="386">
        <f t="shared" si="60"/>
        <v>5.8234868360873548E-7</v>
      </c>
      <c r="O249" s="401">
        <f t="shared" si="61"/>
        <v>2.9137803281287233E-13</v>
      </c>
      <c r="P249" s="386">
        <f t="shared" si="62"/>
        <v>-6.3060776858590124E-4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4.9796737856829254E-3</v>
      </c>
      <c r="N250" s="386">
        <f t="shared" si="60"/>
        <v>4.3244790204344241E-7</v>
      </c>
      <c r="O250" s="401">
        <f t="shared" si="61"/>
        <v>1.8923751454735793E-13</v>
      </c>
      <c r="P250" s="386">
        <f t="shared" si="62"/>
        <v>-5.3320808457144595E-4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4.1968812099415498E-3</v>
      </c>
      <c r="N251" s="386">
        <f t="shared" si="60"/>
        <v>3.2006968969655603E-7</v>
      </c>
      <c r="O251" s="401">
        <f t="shared" si="61"/>
        <v>1.2251311076738602E-13</v>
      </c>
      <c r="P251" s="386">
        <f t="shared" si="62"/>
        <v>-4.4943347240388674E-4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3.5260316095376276E-3</v>
      </c>
      <c r="N252" s="386">
        <f t="shared" si="60"/>
        <v>2.3611000671275306E-7</v>
      </c>
      <c r="O252" s="401">
        <f t="shared" si="61"/>
        <v>7.9047879353311146E-14</v>
      </c>
      <c r="P252" s="386">
        <f t="shared" si="62"/>
        <v>-3.7762667108802114E-4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2.9530864394295975E-3</v>
      </c>
      <c r="N253" s="386">
        <f t="shared" si="60"/>
        <v>1.7359706888653292E-7</v>
      </c>
      <c r="O253" s="401">
        <f t="shared" si="61"/>
        <v>5.0792703376600912E-14</v>
      </c>
      <c r="P253" s="386">
        <f t="shared" si="62"/>
        <v>-3.1629022923144377E-4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2.4654338650669794E-3</v>
      </c>
      <c r="N254" s="386">
        <f t="shared" si="60"/>
        <v>1.272118639317199E-7</v>
      </c>
      <c r="O254" s="401">
        <f t="shared" si="61"/>
        <v>3.2585045772748344E-14</v>
      </c>
      <c r="P254" s="386">
        <f t="shared" si="62"/>
        <v>-2.6407793432105573E-4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2.0517985071457079E-3</v>
      </c>
      <c r="N255" s="386">
        <f t="shared" si="60"/>
        <v>9.2911439208975821E-8</v>
      </c>
      <c r="O255" s="401">
        <f t="shared" si="61"/>
        <v>2.0816681711721685E-14</v>
      </c>
      <c r="P255" s="386">
        <f t="shared" si="62"/>
        <v>-2.1978551734443174E-4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1.7021476755507137E-3</v>
      </c>
      <c r="N256" s="386">
        <f t="shared" si="60"/>
        <v>6.7634180811459998E-8</v>
      </c>
      <c r="O256" s="401">
        <f t="shared" si="61"/>
        <v>1.3211653993039363E-14</v>
      </c>
      <c r="P256" s="386">
        <f t="shared" si="62"/>
        <v>-1.8234089918807778E-4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1.4075961081732036E-3</v>
      </c>
      <c r="N257" s="386">
        <f t="shared" si="60"/>
        <v>4.9070209506840712E-8</v>
      </c>
      <c r="O257" s="401">
        <f t="shared" si="61"/>
        <v>8.3821838359199319E-15</v>
      </c>
      <c r="P257" s="386">
        <f t="shared" si="62"/>
        <v>-1.5079421169556938E-4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1.1603109511648668E-3</v>
      </c>
      <c r="N258" s="386">
        <f t="shared" si="60"/>
        <v>3.5483250615531148E-8</v>
      </c>
      <c r="O258" s="401">
        <f t="shared" si="61"/>
        <v>5.3290705182007514E-15</v>
      </c>
      <c r="P258" s="386">
        <f t="shared" si="62"/>
        <v>-1.2430779312503498E-4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9.5341844287449851E-4</v>
      </c>
      <c r="N259" s="386">
        <f t="shared" si="60"/>
        <v>2.5573012707447162E-8</v>
      </c>
      <c r="O259" s="401">
        <f t="shared" si="61"/>
        <v>3.3306690738754696E-15</v>
      </c>
      <c r="P259" s="386">
        <f t="shared" si="62"/>
        <v>-1.0214632567086454E-4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7.8091350030423667E-4</v>
      </c>
      <c r="N260" s="386">
        <f t="shared" si="60"/>
        <v>1.8369300414100564E-8</v>
      </c>
      <c r="O260" s="401">
        <f t="shared" si="61"/>
        <v>2.1094237467877974E-15</v>
      </c>
      <c r="P260" s="386">
        <f t="shared" si="62"/>
        <v>-8.3667252296227798E-5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6.3757315925372371E-4</v>
      </c>
      <c r="N261" s="386">
        <f t="shared" si="60"/>
        <v>1.3150879774048718E-8</v>
      </c>
      <c r="O261" s="401">
        <f t="shared" si="61"/>
        <v>1.3322676295501878E-15</v>
      </c>
      <c r="P261" s="386">
        <f t="shared" si="62"/>
        <v>-6.8311581788649663E-5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5.188745910378878E-4</v>
      </c>
      <c r="N262" s="386">
        <f t="shared" si="60"/>
        <v>9.3835619829896189E-9</v>
      </c>
      <c r="O262" s="401">
        <f t="shared" si="61"/>
        <v>0</v>
      </c>
      <c r="P262" s="386">
        <f t="shared" si="62"/>
        <v>-5.5595165039974538E-5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4.2091821227147053E-4</v>
      </c>
      <c r="N263" s="386">
        <f t="shared" si="60"/>
        <v>6.6731464243297012E-9</v>
      </c>
      <c r="O263" s="401">
        <f t="shared" si="61"/>
        <v>0</v>
      </c>
      <c r="P263" s="386">
        <f t="shared" si="62"/>
        <v>-4.5100502259644159E-5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3.4035622121025844E-4</v>
      </c>
      <c r="N264" s="386">
        <f t="shared" si="60"/>
        <v>4.7298011063290346E-9</v>
      </c>
      <c r="O264" s="401">
        <f t="shared" si="61"/>
        <v>0</v>
      </c>
      <c r="P264" s="386">
        <f t="shared" si="62"/>
        <v>-3.6469120279716972E-5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2.7432673510802141E-4</v>
      </c>
      <c r="N265" s="386">
        <f t="shared" si="60"/>
        <v>3.3412095867824121E-9</v>
      </c>
      <c r="O265" s="401">
        <f t="shared" si="61"/>
        <v>0</v>
      </c>
      <c r="P265" s="386">
        <f t="shared" si="62"/>
        <v>-2.9394541320406834E-5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2.2039356781961006E-4</v>
      </c>
      <c r="N266" s="392">
        <f t="shared" si="60"/>
        <v>2.3524072689795616E-9</v>
      </c>
      <c r="O266" s="402">
        <f t="shared" si="61"/>
        <v>0</v>
      </c>
      <c r="P266" s="392">
        <f t="shared" si="62"/>
        <v>-2.3615849495567091E-5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  <row r="267" spans="12:26">
      <c r="L267"/>
    </row>
    <row r="268" spans="12:26">
      <c r="L268"/>
    </row>
    <row r="269" spans="12:26">
      <c r="L269"/>
    </row>
    <row r="270" spans="12:26">
      <c r="L270"/>
    </row>
    <row r="271" spans="12:26">
      <c r="L271"/>
    </row>
    <row r="272" spans="12:26">
      <c r="L272"/>
    </row>
    <row r="273" spans="12:12">
      <c r="L273"/>
    </row>
    <row r="274" spans="12:12">
      <c r="L274"/>
    </row>
    <row r="275" spans="12:12">
      <c r="L275"/>
    </row>
    <row r="276" spans="12:12">
      <c r="L276"/>
    </row>
    <row r="277" spans="12:12">
      <c r="L277"/>
    </row>
    <row r="278" spans="12:12">
      <c r="L278"/>
    </row>
    <row r="279" spans="12:12">
      <c r="L279"/>
    </row>
    <row r="280" spans="12:12">
      <c r="L280"/>
    </row>
    <row r="281" spans="12:12">
      <c r="L281"/>
    </row>
    <row r="282" spans="12:12">
      <c r="L282"/>
    </row>
    <row r="283" spans="12:12">
      <c r="L283"/>
    </row>
    <row r="284" spans="12:12">
      <c r="L284"/>
    </row>
    <row r="285" spans="12:12">
      <c r="L285"/>
    </row>
    <row r="286" spans="12:12">
      <c r="L286"/>
    </row>
    <row r="287" spans="12:12">
      <c r="L287"/>
    </row>
    <row r="288" spans="12:12">
      <c r="L288"/>
    </row>
    <row r="289" spans="12:12">
      <c r="L289"/>
    </row>
    <row r="290" spans="12:12">
      <c r="L290"/>
    </row>
    <row r="291" spans="12:12">
      <c r="L291"/>
    </row>
    <row r="292" spans="12:12">
      <c r="L292"/>
    </row>
    <row r="293" spans="12:12">
      <c r="L293"/>
    </row>
    <row r="294" spans="12:12">
      <c r="L294"/>
    </row>
    <row r="295" spans="12:12">
      <c r="L295"/>
    </row>
    <row r="296" spans="12:12">
      <c r="L296"/>
    </row>
    <row r="297" spans="12:12">
      <c r="L297"/>
    </row>
    <row r="298" spans="12:12">
      <c r="L298"/>
    </row>
    <row r="299" spans="12:12">
      <c r="L299"/>
    </row>
    <row r="300" spans="12:12">
      <c r="L300"/>
    </row>
    <row r="301" spans="12:12">
      <c r="L301"/>
    </row>
    <row r="302" spans="12:12">
      <c r="L302"/>
    </row>
    <row r="303" spans="12:12">
      <c r="L303"/>
    </row>
    <row r="304" spans="12:12">
      <c r="L304"/>
    </row>
    <row r="305" spans="12:12">
      <c r="L305"/>
    </row>
    <row r="306" spans="12:12">
      <c r="L306"/>
    </row>
    <row r="307" spans="12:12">
      <c r="L307"/>
    </row>
    <row r="308" spans="12:12">
      <c r="L308"/>
    </row>
    <row r="309" spans="12:12">
      <c r="L309"/>
    </row>
    <row r="310" spans="12:12">
      <c r="L310"/>
    </row>
    <row r="311" spans="12:12">
      <c r="L311"/>
    </row>
    <row r="312" spans="12:12">
      <c r="L312"/>
    </row>
    <row r="313" spans="12:12">
      <c r="L313"/>
    </row>
    <row r="314" spans="12:12">
      <c r="L314"/>
    </row>
    <row r="315" spans="12:12">
      <c r="L315"/>
    </row>
    <row r="316" spans="12:12">
      <c r="L316"/>
    </row>
    <row r="317" spans="12:12">
      <c r="L317"/>
    </row>
    <row r="318" spans="12:12">
      <c r="L318"/>
    </row>
    <row r="319" spans="12:12">
      <c r="L319"/>
    </row>
    <row r="320" spans="12:12">
      <c r="L320"/>
    </row>
    <row r="321" spans="12:12">
      <c r="L321"/>
    </row>
    <row r="322" spans="12:12">
      <c r="L322"/>
    </row>
    <row r="323" spans="12:12">
      <c r="L323"/>
    </row>
    <row r="324" spans="12:12">
      <c r="L324"/>
    </row>
    <row r="325" spans="12:12">
      <c r="L325"/>
    </row>
    <row r="326" spans="12:12">
      <c r="L326"/>
    </row>
    <row r="327" spans="12:12">
      <c r="L327"/>
    </row>
    <row r="328" spans="12:12">
      <c r="L328"/>
    </row>
    <row r="329" spans="12:12">
      <c r="L329"/>
    </row>
    <row r="330" spans="12:12">
      <c r="L330"/>
    </row>
    <row r="331" spans="12:12">
      <c r="L331"/>
    </row>
    <row r="332" spans="12:12">
      <c r="L332"/>
    </row>
    <row r="333" spans="12:12">
      <c r="L333"/>
    </row>
    <row r="334" spans="12:12">
      <c r="L334"/>
    </row>
    <row r="335" spans="12:12">
      <c r="L335"/>
    </row>
    <row r="336" spans="12:12">
      <c r="L336"/>
    </row>
    <row r="337" spans="12:12">
      <c r="L337"/>
    </row>
    <row r="338" spans="12:12">
      <c r="L338"/>
    </row>
    <row r="339" spans="12:12">
      <c r="L339"/>
    </row>
    <row r="340" spans="12:12">
      <c r="L340"/>
    </row>
    <row r="341" spans="12:12">
      <c r="L341"/>
    </row>
    <row r="342" spans="12:12">
      <c r="L342"/>
    </row>
    <row r="343" spans="12:12">
      <c r="L343"/>
    </row>
    <row r="344" spans="12:12">
      <c r="L344"/>
    </row>
    <row r="345" spans="12:12">
      <c r="L345"/>
    </row>
    <row r="346" spans="12:12">
      <c r="L346"/>
    </row>
    <row r="347" spans="12:12">
      <c r="L347"/>
    </row>
    <row r="348" spans="12:12">
      <c r="L348"/>
    </row>
    <row r="349" spans="12:12">
      <c r="L349"/>
    </row>
    <row r="350" spans="12:12">
      <c r="L350"/>
    </row>
    <row r="351" spans="12:12">
      <c r="L351"/>
    </row>
    <row r="352" spans="12:12">
      <c r="L352"/>
    </row>
    <row r="353" spans="12:12">
      <c r="L353"/>
    </row>
    <row r="354" spans="12:12">
      <c r="L354"/>
    </row>
    <row r="355" spans="12:12">
      <c r="L355"/>
    </row>
    <row r="356" spans="12:12">
      <c r="L356"/>
    </row>
    <row r="357" spans="12:12">
      <c r="L357"/>
    </row>
    <row r="358" spans="12:12">
      <c r="L358"/>
    </row>
    <row r="359" spans="12:12">
      <c r="L359"/>
    </row>
    <row r="360" spans="12:12">
      <c r="L360"/>
    </row>
    <row r="361" spans="12:12">
      <c r="L361"/>
    </row>
    <row r="362" spans="12:12">
      <c r="L362"/>
    </row>
    <row r="363" spans="12:12">
      <c r="L363"/>
    </row>
    <row r="364" spans="12:12">
      <c r="L364"/>
    </row>
    <row r="365" spans="12:12">
      <c r="L365"/>
    </row>
    <row r="366" spans="12:12">
      <c r="L366"/>
    </row>
    <row r="367" spans="12:12">
      <c r="L367"/>
    </row>
    <row r="368" spans="12:12">
      <c r="L368"/>
    </row>
    <row r="369" spans="12:12">
      <c r="L369"/>
    </row>
    <row r="370" spans="12:12">
      <c r="L370"/>
    </row>
    <row r="371" spans="12:12">
      <c r="L371"/>
    </row>
    <row r="372" spans="12:12">
      <c r="L372"/>
    </row>
    <row r="373" spans="12:12">
      <c r="L373"/>
    </row>
    <row r="374" spans="12:12">
      <c r="L374"/>
    </row>
    <row r="375" spans="12:12">
      <c r="L375"/>
    </row>
    <row r="376" spans="12:12">
      <c r="L376"/>
    </row>
    <row r="377" spans="12:12">
      <c r="L377"/>
    </row>
    <row r="378" spans="12:12">
      <c r="L378"/>
    </row>
    <row r="379" spans="12:12">
      <c r="L379"/>
    </row>
    <row r="380" spans="12:12">
      <c r="L380"/>
    </row>
    <row r="381" spans="12:12">
      <c r="L381"/>
    </row>
    <row r="382" spans="12:12">
      <c r="L382"/>
    </row>
    <row r="383" spans="12:12">
      <c r="L383"/>
    </row>
    <row r="384" spans="12:12">
      <c r="L384"/>
    </row>
    <row r="385" spans="12:12">
      <c r="L385"/>
    </row>
    <row r="386" spans="12:12">
      <c r="L386"/>
    </row>
    <row r="387" spans="12:12">
      <c r="L387"/>
    </row>
    <row r="388" spans="12:12">
      <c r="L388"/>
    </row>
    <row r="389" spans="12:12">
      <c r="L389"/>
    </row>
    <row r="390" spans="12:12">
      <c r="L390"/>
    </row>
    <row r="391" spans="12:12">
      <c r="L391"/>
    </row>
    <row r="392" spans="12:12">
      <c r="L392"/>
    </row>
    <row r="393" spans="12:12">
      <c r="L393"/>
    </row>
    <row r="394" spans="12:12">
      <c r="L394"/>
    </row>
    <row r="395" spans="12:12">
      <c r="L395"/>
    </row>
    <row r="396" spans="12:12">
      <c r="L396"/>
    </row>
    <row r="397" spans="12:12">
      <c r="L397"/>
    </row>
    <row r="398" spans="12:12">
      <c r="L398"/>
    </row>
    <row r="399" spans="12:12">
      <c r="L399"/>
    </row>
    <row r="400" spans="12:12">
      <c r="L400"/>
    </row>
    <row r="401" spans="12:12">
      <c r="L401"/>
    </row>
    <row r="402" spans="12:12">
      <c r="L402"/>
    </row>
    <row r="403" spans="12:12">
      <c r="L403"/>
    </row>
    <row r="404" spans="12:12">
      <c r="L404"/>
    </row>
    <row r="405" spans="12:12">
      <c r="L405"/>
    </row>
    <row r="406" spans="12:12">
      <c r="L406"/>
    </row>
    <row r="407" spans="12:12">
      <c r="L407"/>
    </row>
    <row r="408" spans="12:12">
      <c r="L408"/>
    </row>
    <row r="409" spans="12:12">
      <c r="L409"/>
    </row>
    <row r="410" spans="12:12">
      <c r="L410"/>
    </row>
    <row r="411" spans="12:12">
      <c r="L411"/>
    </row>
    <row r="412" spans="12:12">
      <c r="L412"/>
    </row>
    <row r="413" spans="12:12">
      <c r="L413"/>
    </row>
    <row r="414" spans="12:12">
      <c r="L414"/>
    </row>
    <row r="415" spans="12:12">
      <c r="L415"/>
    </row>
    <row r="416" spans="12:12">
      <c r="L416"/>
    </row>
    <row r="417" spans="12:12">
      <c r="L417"/>
    </row>
    <row r="418" spans="12:12">
      <c r="L418"/>
    </row>
    <row r="419" spans="12:12">
      <c r="L419"/>
    </row>
    <row r="420" spans="12:12">
      <c r="L420"/>
    </row>
    <row r="421" spans="12:12">
      <c r="L421"/>
    </row>
    <row r="422" spans="12:12">
      <c r="L422"/>
    </row>
    <row r="423" spans="12:12">
      <c r="L423"/>
    </row>
    <row r="424" spans="12:12">
      <c r="L424"/>
    </row>
    <row r="425" spans="12:12">
      <c r="L425"/>
    </row>
    <row r="426" spans="12:12">
      <c r="L426"/>
    </row>
    <row r="427" spans="12:12">
      <c r="L427"/>
    </row>
    <row r="428" spans="12:12">
      <c r="L428"/>
    </row>
    <row r="429" spans="12:12">
      <c r="L429"/>
    </row>
    <row r="430" spans="12:12">
      <c r="L430"/>
    </row>
    <row r="431" spans="12:12">
      <c r="L431"/>
    </row>
    <row r="432" spans="12:12">
      <c r="L432"/>
    </row>
    <row r="433" spans="12:12">
      <c r="L433"/>
    </row>
    <row r="434" spans="12:12">
      <c r="L434"/>
    </row>
    <row r="435" spans="12:12">
      <c r="L435"/>
    </row>
    <row r="436" spans="12:12">
      <c r="L436"/>
    </row>
    <row r="437" spans="12:12">
      <c r="L437"/>
    </row>
    <row r="438" spans="12:12">
      <c r="L438"/>
    </row>
    <row r="439" spans="12:12">
      <c r="L439"/>
    </row>
    <row r="440" spans="12:12">
      <c r="L440"/>
    </row>
    <row r="441" spans="12:12">
      <c r="L441"/>
    </row>
    <row r="442" spans="12:12">
      <c r="L442"/>
    </row>
    <row r="443" spans="12:12">
      <c r="L443"/>
    </row>
    <row r="444" spans="12:12">
      <c r="L444"/>
    </row>
    <row r="445" spans="12:12">
      <c r="L445"/>
    </row>
    <row r="446" spans="12:12">
      <c r="L446"/>
    </row>
    <row r="447" spans="12:12">
      <c r="L447"/>
    </row>
    <row r="448" spans="12:12">
      <c r="L448"/>
    </row>
    <row r="449" spans="12:12">
      <c r="L449"/>
    </row>
    <row r="450" spans="12:12">
      <c r="L450"/>
    </row>
    <row r="451" spans="12:12">
      <c r="L451"/>
    </row>
    <row r="452" spans="12:12">
      <c r="L452"/>
    </row>
    <row r="453" spans="12:12">
      <c r="L453"/>
    </row>
    <row r="454" spans="12:12">
      <c r="L454"/>
    </row>
    <row r="455" spans="12:12">
      <c r="L455"/>
    </row>
    <row r="456" spans="12:12">
      <c r="L456"/>
    </row>
    <row r="457" spans="12:12">
      <c r="L457"/>
    </row>
    <row r="458" spans="12:12">
      <c r="L458"/>
    </row>
    <row r="459" spans="12:12">
      <c r="L459"/>
    </row>
    <row r="460" spans="12:12">
      <c r="L460"/>
    </row>
    <row r="461" spans="12:12">
      <c r="L461"/>
    </row>
    <row r="462" spans="12:12">
      <c r="L462"/>
    </row>
    <row r="463" spans="12:12">
      <c r="L463"/>
    </row>
    <row r="464" spans="12:12">
      <c r="L464"/>
    </row>
    <row r="465" spans="12:12">
      <c r="L465"/>
    </row>
    <row r="466" spans="12:12">
      <c r="L466"/>
    </row>
    <row r="467" spans="12:12">
      <c r="L467"/>
    </row>
    <row r="468" spans="12:12">
      <c r="L468"/>
    </row>
    <row r="469" spans="12:12">
      <c r="L469"/>
    </row>
    <row r="470" spans="12:12">
      <c r="L470"/>
    </row>
    <row r="471" spans="12:12">
      <c r="L471"/>
    </row>
    <row r="472" spans="12:12">
      <c r="L472"/>
    </row>
    <row r="473" spans="12:12">
      <c r="L473"/>
    </row>
    <row r="474" spans="12:12">
      <c r="L474"/>
    </row>
    <row r="475" spans="12:12">
      <c r="L475"/>
    </row>
    <row r="476" spans="12:12">
      <c r="L476"/>
    </row>
    <row r="477" spans="12:12">
      <c r="L477"/>
    </row>
    <row r="478" spans="12:12">
      <c r="L478"/>
    </row>
    <row r="479" spans="12:12">
      <c r="L479"/>
    </row>
    <row r="480" spans="12:12">
      <c r="L480"/>
    </row>
    <row r="481" spans="12:12">
      <c r="L481"/>
    </row>
    <row r="482" spans="12:12">
      <c r="L482"/>
    </row>
    <row r="483" spans="12:12">
      <c r="L483"/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W71"/>
  <sheetViews>
    <sheetView showGridLines="0" showOutlineSymbols="0" zoomScale="40" zoomScaleNormal="40" workbookViewId="0">
      <selection activeCell="R56" sqref="R56"/>
    </sheetView>
  </sheetViews>
  <sheetFormatPr defaultColWidth="11.140625" defaultRowHeight="15.75"/>
  <cols>
    <col min="1" max="1" width="9.85546875" style="74" customWidth="1"/>
    <col min="2" max="2" width="8.28515625" style="14" customWidth="1"/>
    <col min="3" max="3" width="9.5703125" style="14" customWidth="1"/>
    <col min="4" max="4" width="6.85546875" style="14" bestFit="1" customWidth="1"/>
    <col min="5" max="5" width="6.28515625" style="14" customWidth="1"/>
    <col min="6" max="6" width="9.5703125" style="14" customWidth="1"/>
    <col min="7" max="7" width="9" style="14" customWidth="1"/>
    <col min="8" max="8" width="14.42578125" style="14" customWidth="1"/>
    <col min="9" max="9" width="5.7109375" style="14" customWidth="1"/>
    <col min="10" max="10" width="7.85546875" style="14" customWidth="1"/>
    <col min="11" max="11" width="7.28515625" style="14" customWidth="1"/>
    <col min="12" max="12" width="13.5703125" style="354" bestFit="1" customWidth="1"/>
    <col min="13" max="13" width="7.28515625" style="14" customWidth="1"/>
    <col min="14" max="14" width="6.5703125" style="14" customWidth="1"/>
    <col min="15" max="15" width="8.85546875" style="14" customWidth="1"/>
    <col min="16" max="16" width="9" style="14" customWidth="1"/>
    <col min="17" max="17" width="9.42578125" style="14" customWidth="1"/>
    <col min="18" max="18" width="8" style="101" customWidth="1"/>
    <col min="19" max="19" width="7.85546875" style="14" customWidth="1"/>
    <col min="20" max="20" width="10.7109375" style="98" customWidth="1"/>
    <col min="21" max="21" width="7.140625" style="98" customWidth="1"/>
    <col min="22" max="22" width="10.28515625" style="14" customWidth="1"/>
    <col min="23" max="23" width="16.5703125" style="14" customWidth="1"/>
    <col min="24" max="24" width="9.5703125" style="20" customWidth="1"/>
    <col min="25" max="25" width="8.85546875" style="20" customWidth="1"/>
    <col min="26" max="26" width="8.140625" style="14" customWidth="1"/>
    <col min="27" max="27" width="8.5703125" style="14" customWidth="1"/>
    <col min="28" max="28" width="9" style="14" customWidth="1"/>
    <col min="29" max="29" width="8.140625" style="14" customWidth="1"/>
    <col min="30" max="30" width="7.5703125" style="14" customWidth="1"/>
    <col min="31" max="31" width="8.5703125" style="14" customWidth="1"/>
    <col min="32" max="32" width="8.85546875" style="14" customWidth="1"/>
    <col min="33" max="33" width="9.28515625" style="14" customWidth="1"/>
    <col min="34" max="34" width="8.5703125" style="14" customWidth="1"/>
    <col min="35" max="35" width="8" style="14" customWidth="1"/>
    <col min="36" max="36" width="9.140625" style="14" customWidth="1"/>
    <col min="37" max="37" width="9.28515625" style="14" customWidth="1"/>
    <col min="38" max="38" width="5.85546875" style="14" customWidth="1"/>
    <col min="39" max="39" width="6.140625" style="14" customWidth="1"/>
    <col min="40" max="40" width="5" style="14" customWidth="1"/>
    <col min="41" max="41" width="10.42578125" style="14" customWidth="1"/>
    <col min="42" max="42" width="8.28515625" style="14" customWidth="1"/>
    <col min="43" max="43" width="8.7109375" style="14" customWidth="1"/>
    <col min="44" max="44" width="10.5703125" style="14" bestFit="1" customWidth="1"/>
    <col min="45" max="45" width="7.140625" style="14" bestFit="1" customWidth="1"/>
    <col min="46" max="46" width="9.5703125" style="14" bestFit="1" customWidth="1"/>
    <col min="47" max="48" width="5.85546875" style="14" bestFit="1" customWidth="1"/>
    <col min="49" max="49" width="9.5703125" style="14" bestFit="1" customWidth="1"/>
    <col min="50" max="16384" width="11.140625" style="14"/>
  </cols>
  <sheetData>
    <row r="1" spans="1:44" s="7" customFormat="1">
      <c r="A1" s="1" t="s">
        <v>261</v>
      </c>
      <c r="B1" s="2"/>
      <c r="C1" s="2"/>
      <c r="D1" s="2"/>
      <c r="E1" s="3"/>
      <c r="F1" s="3"/>
      <c r="G1" s="3"/>
      <c r="H1" s="3"/>
      <c r="I1" s="3"/>
      <c r="J1" s="3"/>
      <c r="K1" s="3"/>
      <c r="L1" s="110"/>
      <c r="M1" s="110"/>
      <c r="N1" s="4" t="s">
        <v>1</v>
      </c>
      <c r="O1" s="102" t="e">
        <f>#REF!</f>
        <v>#REF!</v>
      </c>
      <c r="P1" s="5"/>
      <c r="Q1" s="6" t="s">
        <v>146</v>
      </c>
      <c r="R1" s="672" t="e">
        <f>#REF!</f>
        <v>#REF!</v>
      </c>
      <c r="S1" s="673"/>
      <c r="T1" s="673"/>
      <c r="U1" s="673"/>
      <c r="V1" s="162" t="s">
        <v>10</v>
      </c>
      <c r="W1" s="670" t="e">
        <f>#REF!</f>
        <v>#REF!</v>
      </c>
      <c r="X1" s="671"/>
      <c r="AA1" s="131"/>
      <c r="AB1" s="27"/>
      <c r="AD1" s="183"/>
      <c r="AF1" s="123"/>
      <c r="AG1" s="274"/>
      <c r="AH1" s="5"/>
      <c r="AJ1" s="118" t="s">
        <v>200</v>
      </c>
      <c r="AK1" s="315">
        <f>MAX(MIN(B_1*Tb_eff*($G$9+1)/(SQRT(8)*AG9),10),-10)</f>
        <v>1.0113182022706617</v>
      </c>
    </row>
    <row r="2" spans="1:44">
      <c r="A2" s="144" t="s">
        <v>124</v>
      </c>
      <c r="B2" s="118" t="s">
        <v>4</v>
      </c>
      <c r="C2" s="114" t="s">
        <v>5</v>
      </c>
      <c r="D2" s="122"/>
      <c r="E2" s="7"/>
      <c r="F2" s="118" t="s">
        <v>128</v>
      </c>
      <c r="G2" s="616">
        <f>'M5E 850S4500 32GFC EQ &amp; 2xCDR'!H3*0+20.75</f>
        <v>20.75</v>
      </c>
      <c r="H2" s="122" t="s">
        <v>8</v>
      </c>
      <c r="I2" s="330" t="s">
        <v>0</v>
      </c>
      <c r="J2" s="674" t="s">
        <v>175</v>
      </c>
      <c r="K2" s="674"/>
      <c r="L2" s="675" t="s">
        <v>192</v>
      </c>
      <c r="M2" s="676"/>
      <c r="N2" s="136"/>
      <c r="O2" s="6" t="s">
        <v>135</v>
      </c>
      <c r="P2" s="143">
        <v>3.5</v>
      </c>
      <c r="Q2" s="127" t="s">
        <v>136</v>
      </c>
      <c r="R2" s="110"/>
      <c r="T2" s="140" t="s">
        <v>9</v>
      </c>
      <c r="U2" s="141" t="e">
        <f>#REF!</f>
        <v>#REF!</v>
      </c>
      <c r="V2" s="660" t="s">
        <v>10</v>
      </c>
      <c r="W2" s="677" t="e">
        <f>#REF!</f>
        <v>#REF!</v>
      </c>
      <c r="X2" s="678"/>
      <c r="Y2" s="97"/>
      <c r="Z2" s="307"/>
      <c r="AA2" s="123"/>
      <c r="AB2" s="307"/>
      <c r="AC2" s="74"/>
      <c r="AD2" s="183"/>
      <c r="AE2" s="74"/>
      <c r="AF2" s="123"/>
      <c r="AG2" s="320"/>
      <c r="AH2" s="74"/>
      <c r="AI2" s="86"/>
      <c r="AJ2" s="118" t="s">
        <v>201</v>
      </c>
      <c r="AK2" s="316">
        <f>MAX(MIN(B_1*Tb_eff*(1-$G$9)/(SQRT(8)*AG9),10),-10)</f>
        <v>0.82580545532650018</v>
      </c>
    </row>
    <row r="3" spans="1:44" ht="15" customHeight="1">
      <c r="A3" s="117"/>
      <c r="B3" s="118" t="s">
        <v>25</v>
      </c>
      <c r="C3" s="356">
        <f>'M5E 850S4500 32GFC EQ &amp; 2xCDR'!Q</f>
        <v>4.7534000000000001</v>
      </c>
      <c r="D3" s="119"/>
      <c r="E3" s="7"/>
      <c r="F3" s="118" t="s">
        <v>129</v>
      </c>
      <c r="G3" s="10">
        <f>G2*1.518</f>
        <v>31.4985</v>
      </c>
      <c r="H3" s="122" t="s">
        <v>8</v>
      </c>
      <c r="I3" s="200" t="s">
        <v>95</v>
      </c>
      <c r="J3" s="5"/>
      <c r="K3" s="6" t="s">
        <v>6</v>
      </c>
      <c r="L3" s="129">
        <v>0.1</v>
      </c>
      <c r="M3" s="127" t="s">
        <v>7</v>
      </c>
      <c r="N3" s="144" t="s">
        <v>134</v>
      </c>
      <c r="O3" s="131" t="s">
        <v>137</v>
      </c>
      <c r="P3" s="7">
        <f>IF(Uc&lt;1000,850,1310)</f>
        <v>850</v>
      </c>
      <c r="Q3" s="119" t="s">
        <v>121</v>
      </c>
      <c r="S3" s="313" t="s">
        <v>199</v>
      </c>
      <c r="T3" s="359">
        <f>'M5E 850S4500 32GFC EQ &amp; 2xCDR'!U4</f>
        <v>-10.199999999999999</v>
      </c>
      <c r="U3" s="312" t="s">
        <v>113</v>
      </c>
      <c r="V3" s="163" t="s">
        <v>30</v>
      </c>
      <c r="W3" s="667">
        <f>AO39*0</f>
        <v>0</v>
      </c>
      <c r="X3" s="127" t="s">
        <v>147</v>
      </c>
      <c r="Y3" s="97"/>
      <c r="AA3" s="35" t="s">
        <v>37</v>
      </c>
      <c r="AB3" s="22">
        <v>2.5630000000000002</v>
      </c>
      <c r="AC3" s="21" t="s">
        <v>27</v>
      </c>
      <c r="AD3" s="183"/>
      <c r="AE3" s="74"/>
      <c r="AF3" s="35" t="s">
        <v>28</v>
      </c>
      <c r="AG3" s="190">
        <f>B_1*Tb_eff/(SQRT(8)*$T$7)</f>
        <v>2.065757317948866</v>
      </c>
      <c r="AH3" s="21" t="s">
        <v>27</v>
      </c>
      <c r="AI3" s="86"/>
      <c r="AJ3" s="123" t="s">
        <v>202</v>
      </c>
      <c r="AK3" s="316">
        <f>ERF(AK1)+ERF(AK2)-1</f>
        <v>0.60448497619249664</v>
      </c>
    </row>
    <row r="4" spans="1:44" ht="15" customHeight="1">
      <c r="A4" s="11"/>
      <c r="B4" s="120" t="s">
        <v>35</v>
      </c>
      <c r="C4" s="304">
        <f>'M5E 850S4500 32GFC EQ &amp; 2xCDR'!D5</f>
        <v>28050</v>
      </c>
      <c r="D4" s="121" t="s">
        <v>36</v>
      </c>
      <c r="E4" s="7"/>
      <c r="F4" s="131" t="s">
        <v>127</v>
      </c>
      <c r="G4" s="357">
        <f>'M5E 850S4500 32GFC EQ &amp; 2xCDR'!$H$5</f>
        <v>-129</v>
      </c>
      <c r="H4" s="161" t="s">
        <v>34</v>
      </c>
      <c r="I4" s="201" t="s">
        <v>131</v>
      </c>
      <c r="J4" s="7"/>
      <c r="K4" s="118" t="s">
        <v>15</v>
      </c>
      <c r="L4" s="17">
        <v>2.5000000000000001E-2</v>
      </c>
      <c r="M4" s="122" t="s">
        <v>7</v>
      </c>
      <c r="N4" s="117"/>
      <c r="O4" s="118" t="s">
        <v>16</v>
      </c>
      <c r="P4" s="188">
        <f>IF(Uc&gt;1000,$P$2/1.4846,$P$2/3.5)</f>
        <v>1</v>
      </c>
      <c r="Q4" s="119"/>
      <c r="R4" s="314" t="s">
        <v>53</v>
      </c>
      <c r="S4" s="8" t="s">
        <v>24</v>
      </c>
      <c r="T4" s="113">
        <v>-12</v>
      </c>
      <c r="U4" s="133" t="s">
        <v>21</v>
      </c>
      <c r="V4" s="165" t="s">
        <v>143</v>
      </c>
      <c r="W4" s="29"/>
      <c r="X4" s="198" t="str">
        <f>$L$3&amp;" km"</f>
        <v>0.1 km</v>
      </c>
      <c r="Y4" s="96"/>
      <c r="AA4" s="123" t="s">
        <v>22</v>
      </c>
      <c r="AB4" s="191">
        <f>0.7*$P$8*$C$7</f>
        <v>4.0997249999999992E-2</v>
      </c>
      <c r="AC4" s="8" t="s">
        <v>12</v>
      </c>
      <c r="AD4" s="70"/>
      <c r="AE4" s="74"/>
      <c r="AF4" s="35" t="s">
        <v>31</v>
      </c>
      <c r="AG4" s="68">
        <f>IF(ABS($AG$3)&lt;10,SIGN($AG$3)*ERF(ABS($AG$3)),SIGN($AG$3))</f>
        <v>0.99651562505564162</v>
      </c>
      <c r="AH4" s="21" t="s">
        <v>27</v>
      </c>
      <c r="AI4" s="86"/>
      <c r="AJ4" s="123" t="s">
        <v>203</v>
      </c>
      <c r="AK4" s="315">
        <f>AK3*(1-2*$L$10*10^(-$C17/10)*$AB$5*SQRT(2*ER*(AK3*(ER-1)+ER+1))/(AK3*(ER-1)))</f>
        <v>0.60448497619249664</v>
      </c>
    </row>
    <row r="5" spans="1:44" ht="15" customHeight="1">
      <c r="A5" s="116" t="s">
        <v>125</v>
      </c>
      <c r="B5" s="7"/>
      <c r="C5" s="7"/>
      <c r="D5" s="7"/>
      <c r="E5" s="7"/>
      <c r="F5" s="118" t="s">
        <v>38</v>
      </c>
      <c r="G5" s="111">
        <f>G4-2*C11</f>
        <v>-138.56059991327962</v>
      </c>
      <c r="H5" s="124" t="s">
        <v>34</v>
      </c>
      <c r="I5" s="202" t="s">
        <v>132</v>
      </c>
      <c r="J5" s="110"/>
      <c r="K5" s="120" t="s">
        <v>19</v>
      </c>
      <c r="L5" s="79">
        <v>5.0000000000000001E-3</v>
      </c>
      <c r="M5" s="130" t="s">
        <v>7</v>
      </c>
      <c r="N5" s="117"/>
      <c r="O5" s="115" t="s">
        <v>135</v>
      </c>
      <c r="P5" s="16">
        <f>$P$4*((1/(0.00094*Uc)^4)+1.05)</f>
        <v>3.622595119239568</v>
      </c>
      <c r="Q5" s="119" t="s">
        <v>136</v>
      </c>
      <c r="R5" s="147"/>
      <c r="S5" s="115" t="s">
        <v>39</v>
      </c>
      <c r="T5" s="361">
        <f>'M5E 850S4500 32GFC EQ &amp; 2xCDR'!$U$6*0+21038</f>
        <v>21038</v>
      </c>
      <c r="U5" s="122" t="s">
        <v>40</v>
      </c>
      <c r="V5" s="333" t="s">
        <v>176</v>
      </c>
      <c r="W5" s="360">
        <f>'M5E 850S4500 32GFC EQ &amp; 2xCDR'!X6</f>
        <v>21037.5</v>
      </c>
      <c r="X5" s="334" t="s">
        <v>40</v>
      </c>
      <c r="Y5" s="96"/>
      <c r="AA5" s="237" t="s">
        <v>2</v>
      </c>
      <c r="AB5" s="240">
        <f>10^(($G$12+$T$4)/20)</f>
        <v>6.3095734448019317E-2</v>
      </c>
      <c r="AC5" s="241" t="s">
        <v>3</v>
      </c>
      <c r="AD5" s="67"/>
      <c r="AE5" s="74"/>
      <c r="AF5" s="186" t="s">
        <v>44</v>
      </c>
      <c r="AG5" s="23">
        <f>ERF(MAX(MIN(B_1*Tb_eff*($L$13+1)/(SQRT(8)*$T$7),10),-10))+ERF(MAX(MIN(B_1*Tb_eff*(1-$L$13)/(SQRT(8)*$T$7),10),-10))-1</f>
        <v>0.98011257293006993</v>
      </c>
      <c r="AH5" s="185" t="s">
        <v>27</v>
      </c>
      <c r="AI5" s="86"/>
    </row>
    <row r="6" spans="1:44" ht="15" customHeight="1">
      <c r="A6" s="117"/>
      <c r="B6" s="118" t="s">
        <v>133</v>
      </c>
      <c r="C6" s="112">
        <v>840</v>
      </c>
      <c r="D6" s="8" t="s">
        <v>121</v>
      </c>
      <c r="E6" s="7"/>
      <c r="F6" s="118" t="s">
        <v>23</v>
      </c>
      <c r="G6" s="17">
        <v>0.7</v>
      </c>
      <c r="H6" s="119"/>
      <c r="I6" s="7"/>
      <c r="J6" s="7"/>
      <c r="K6" s="115" t="s">
        <v>130</v>
      </c>
      <c r="L6" s="16">
        <f>C8-T3</f>
        <v>6.9999999999999991</v>
      </c>
      <c r="M6" s="132" t="s">
        <v>21</v>
      </c>
      <c r="N6" s="117"/>
      <c r="O6" s="131" t="s">
        <v>137</v>
      </c>
      <c r="P6" s="7">
        <f>Uc</f>
        <v>840</v>
      </c>
      <c r="Q6" s="119" t="s">
        <v>121</v>
      </c>
      <c r="R6" s="148"/>
      <c r="S6" s="131" t="s">
        <v>47</v>
      </c>
      <c r="T6" s="27">
        <v>329</v>
      </c>
      <c r="U6" s="154" t="s">
        <v>42</v>
      </c>
      <c r="V6" s="330"/>
      <c r="W6" s="331"/>
      <c r="X6" s="332"/>
      <c r="Y6" s="96"/>
      <c r="AA6" s="187" t="s">
        <v>11</v>
      </c>
      <c r="AB6" s="188">
        <f>10^(C9/10)</f>
        <v>1.9968678749407054</v>
      </c>
      <c r="AC6" s="189" t="s">
        <v>3</v>
      </c>
      <c r="AD6" s="21"/>
      <c r="AF6" s="235" t="s">
        <v>182</v>
      </c>
      <c r="AG6" s="242">
        <f>kRIN*10^6*$AK$7*$AK$7/SQRT((1/F17)^2+(1/G17)^2+0.477*(1/$W$5)^2)*10^($G$4/10)</f>
        <v>2.6835223394827017E-3</v>
      </c>
      <c r="AH6" s="243" t="s">
        <v>212</v>
      </c>
      <c r="AI6" s="86"/>
    </row>
    <row r="7" spans="1:44" ht="15" customHeight="1">
      <c r="A7" s="117"/>
      <c r="B7" s="335" t="s">
        <v>213</v>
      </c>
      <c r="C7" s="358">
        <f>'M5E 850S4500 32GFC EQ &amp; 2xCDR'!$D$8</f>
        <v>0.56999999999999995</v>
      </c>
      <c r="D7" s="8" t="s">
        <v>121</v>
      </c>
      <c r="E7" s="7"/>
      <c r="F7" s="235" t="s">
        <v>321</v>
      </c>
      <c r="G7" s="363">
        <v>3.6</v>
      </c>
      <c r="H7" s="236" t="str">
        <f>IF(G9&lt;0,"should not be &lt; DCD!","ps inc. DCD")</f>
        <v>ps inc. DCD</v>
      </c>
      <c r="I7" s="7"/>
      <c r="J7" s="7"/>
      <c r="K7" s="125" t="s">
        <v>139</v>
      </c>
      <c r="L7" s="356">
        <f>1.5</f>
        <v>1.5</v>
      </c>
      <c r="M7" s="132" t="s">
        <v>21</v>
      </c>
      <c r="N7" s="117"/>
      <c r="O7" s="115" t="s">
        <v>120</v>
      </c>
      <c r="P7" s="113">
        <v>1316</v>
      </c>
      <c r="Q7" s="119" t="s">
        <v>121</v>
      </c>
      <c r="R7" s="148"/>
      <c r="S7" s="131" t="s">
        <v>43</v>
      </c>
      <c r="T7" s="111">
        <f>$T$6*1000/$T$5</f>
        <v>15.638368666223025</v>
      </c>
      <c r="U7" s="119" t="s">
        <v>8</v>
      </c>
      <c r="V7" s="318" t="s">
        <v>118</v>
      </c>
      <c r="W7" s="7"/>
      <c r="X7" s="156"/>
      <c r="Y7" s="96"/>
      <c r="AA7" s="187" t="s">
        <v>17</v>
      </c>
      <c r="AB7" s="188">
        <f>(ER+1)/(ER-1)</f>
        <v>3.0062839321800414</v>
      </c>
      <c r="AC7" s="189" t="s">
        <v>3</v>
      </c>
      <c r="AD7" s="21"/>
      <c r="AF7" s="237" t="s">
        <v>102</v>
      </c>
      <c r="AG7" s="244">
        <f>(1-10^(-Pmn/5))/(Q*Q)</f>
        <v>2.7633774642606399E-3</v>
      </c>
      <c r="AH7" s="245" t="s">
        <v>101</v>
      </c>
      <c r="AI7" s="74"/>
      <c r="AJ7" s="123" t="s">
        <v>204</v>
      </c>
      <c r="AK7" s="325">
        <v>1</v>
      </c>
    </row>
    <row r="8" spans="1:44" ht="15" customHeight="1">
      <c r="A8" s="117"/>
      <c r="B8" s="131" t="s">
        <v>117</v>
      </c>
      <c r="C8" s="362">
        <f>'M5E 850S4500 32GFC EQ &amp; 2xCDR'!$D$9</f>
        <v>-3.2</v>
      </c>
      <c r="D8" s="7" t="s">
        <v>113</v>
      </c>
      <c r="E8" s="7"/>
      <c r="F8" s="115" t="s">
        <v>316</v>
      </c>
      <c r="G8" s="364">
        <f>'M5E 850S4500 32GFC EQ &amp; 2xCDR'!$H$9*0</f>
        <v>0</v>
      </c>
      <c r="H8" s="260" t="s">
        <v>322</v>
      </c>
      <c r="I8" s="7"/>
      <c r="J8" s="7"/>
      <c r="K8" s="25" t="s">
        <v>26</v>
      </c>
      <c r="L8" s="16">
        <f>$L$6-$L$7</f>
        <v>5.4999999999999991</v>
      </c>
      <c r="M8" s="132" t="s">
        <v>21</v>
      </c>
      <c r="N8" s="103"/>
      <c r="O8" s="115" t="s">
        <v>206</v>
      </c>
      <c r="P8" s="113">
        <v>0.10274999999999999</v>
      </c>
      <c r="Q8" s="119" t="s">
        <v>142</v>
      </c>
      <c r="R8" s="148"/>
      <c r="S8" s="279" t="s">
        <v>186</v>
      </c>
      <c r="T8" s="149">
        <f>$G$14*10^6/$C$4</f>
        <v>7.1301247771835987</v>
      </c>
      <c r="U8" s="119" t="s">
        <v>8</v>
      </c>
      <c r="V8" s="144" t="s">
        <v>144</v>
      </c>
      <c r="W8" s="114">
        <v>6.5</v>
      </c>
      <c r="X8" s="119" t="s">
        <v>21</v>
      </c>
      <c r="Y8" s="96"/>
      <c r="AA8" s="131" t="s">
        <v>148</v>
      </c>
      <c r="AB8" s="16">
        <f>10*LOG10((1+10^(-($W$8/10)))/(1-10^(-($W$8/10))))</f>
        <v>1.978027515771426</v>
      </c>
      <c r="AC8" s="7" t="s">
        <v>21</v>
      </c>
      <c r="AD8" s="21"/>
      <c r="AE8" s="74"/>
      <c r="AF8" s="131" t="s">
        <v>177</v>
      </c>
      <c r="AG8" s="111">
        <f>$T$6*1000/$W$5</f>
        <v>15.638740344622697</v>
      </c>
      <c r="AH8" s="7" t="s">
        <v>8</v>
      </c>
      <c r="AI8" s="277" t="s">
        <v>191</v>
      </c>
      <c r="AJ8" s="284">
        <v>0.5</v>
      </c>
      <c r="AK8" s="285">
        <f>0.5+0.5*10^-0.36</f>
        <v>0.71825791612008294</v>
      </c>
      <c r="AN8" s="99"/>
      <c r="AO8" s="15"/>
    </row>
    <row r="9" spans="1:44" ht="15" customHeight="1" thickBot="1">
      <c r="A9" s="117"/>
      <c r="B9" s="118" t="s">
        <v>116</v>
      </c>
      <c r="C9" s="16">
        <f>10*LOG10((2*AB12+AB11)/(2*AB12-AB11))</f>
        <v>3.0034933022749928</v>
      </c>
      <c r="D9" s="8" t="s">
        <v>21</v>
      </c>
      <c r="E9" s="7"/>
      <c r="F9" s="237" t="s">
        <v>126</v>
      </c>
      <c r="G9" s="238">
        <f>(10^-6)*($G$7-$G$8)*$L$11</f>
        <v>0.10098</v>
      </c>
      <c r="H9" s="239" t="s">
        <v>119</v>
      </c>
      <c r="I9" s="7"/>
      <c r="J9" s="7"/>
      <c r="K9" s="118" t="s">
        <v>41</v>
      </c>
      <c r="L9" s="128">
        <v>480</v>
      </c>
      <c r="M9" s="7" t="s">
        <v>42</v>
      </c>
      <c r="N9" s="117"/>
      <c r="O9" s="118" t="s">
        <v>205</v>
      </c>
      <c r="P9" s="16">
        <f>0.25*$P$8*Uc*(1-(Uo/Uc)^4)</f>
        <v>-108.41177997222221</v>
      </c>
      <c r="Q9" s="124" t="s">
        <v>12</v>
      </c>
      <c r="R9" s="148"/>
      <c r="S9" s="279" t="s">
        <v>184</v>
      </c>
      <c r="U9" s="154" t="s">
        <v>185</v>
      </c>
      <c r="V9" s="278" t="s">
        <v>183</v>
      </c>
      <c r="W9" s="16">
        <f>10*LOG10((1+10^(-($W$8/10)))/(1-10^(-($W$8/10))))</f>
        <v>1.978027515771426</v>
      </c>
      <c r="X9" s="119" t="s">
        <v>18</v>
      </c>
      <c r="Y9" s="96"/>
      <c r="AA9" s="321" t="s">
        <v>211</v>
      </c>
      <c r="AB9" s="188">
        <f>$C$11-$AB$8</f>
        <v>2.8022724408683817</v>
      </c>
      <c r="AC9" s="188" t="s">
        <v>18</v>
      </c>
      <c r="AD9" s="185"/>
      <c r="AE9" s="74"/>
      <c r="AF9" s="74" t="s">
        <v>178</v>
      </c>
      <c r="AG9" s="275">
        <f>SQRT(H17^2+$AG$8^2)</f>
        <v>35.169188943204183</v>
      </c>
      <c r="AH9" s="7" t="s">
        <v>8</v>
      </c>
      <c r="AI9" s="11"/>
      <c r="AJ9" s="29">
        <v>0.5</v>
      </c>
      <c r="AK9" s="286">
        <f>0.5-0.5*10^-0.36</f>
        <v>0.28174208387991706</v>
      </c>
      <c r="AM9" s="99"/>
      <c r="AN9" s="99"/>
      <c r="AO9" s="15"/>
    </row>
    <row r="10" spans="1:44" ht="15" customHeight="1" thickBot="1">
      <c r="A10" s="117"/>
      <c r="B10" s="125" t="s">
        <v>114</v>
      </c>
      <c r="C10" s="276">
        <f>MIN(C8+1.77,-1)</f>
        <v>-1.4300000000000002</v>
      </c>
      <c r="D10" s="7" t="s">
        <v>113</v>
      </c>
      <c r="E10" s="7"/>
      <c r="F10" s="118" t="s">
        <v>45</v>
      </c>
      <c r="G10" s="323">
        <f>'M5E 850S4500 32GFC EQ &amp; 2xCDR'!H11</f>
        <v>0.3</v>
      </c>
      <c r="H10" s="119"/>
      <c r="I10" s="7"/>
      <c r="J10" s="7"/>
      <c r="K10" s="26" t="s">
        <v>123</v>
      </c>
      <c r="L10" s="355">
        <v>0</v>
      </c>
      <c r="M10" s="133" t="s">
        <v>27</v>
      </c>
      <c r="N10" s="117"/>
      <c r="O10" s="605" t="s">
        <v>297</v>
      </c>
      <c r="P10" s="571">
        <f>'M5E 850S4500 32GFC EQ &amp; 2xCDR'!R2</f>
        <v>1</v>
      </c>
      <c r="Q10" s="108"/>
      <c r="R10" s="148"/>
      <c r="S10" s="25" t="s">
        <v>141</v>
      </c>
      <c r="T10" s="273">
        <v>1.2500000000000001E-2</v>
      </c>
      <c r="U10" s="155" t="s">
        <v>51</v>
      </c>
      <c r="V10" s="117"/>
      <c r="W10" s="7"/>
      <c r="X10" s="156"/>
      <c r="Y10" s="96"/>
      <c r="AD10" s="185"/>
      <c r="AF10" s="123" t="s">
        <v>179</v>
      </c>
      <c r="AG10" s="274">
        <f>MAX(MIN(B_1*Tb_eff*($G$14*$Y$44+$G$9+1)/(SQRT(8)*$AG$9),10),-10)</f>
        <v>1.1950305680303777</v>
      </c>
      <c r="AH10" s="74"/>
      <c r="AI10" s="74"/>
      <c r="AJ10" s="131"/>
      <c r="AK10" s="111"/>
      <c r="AL10" s="7"/>
      <c r="AM10" s="99"/>
      <c r="AN10" s="99"/>
      <c r="AO10" s="15"/>
    </row>
    <row r="11" spans="1:44" ht="15" customHeight="1">
      <c r="A11" s="117"/>
      <c r="B11" s="187" t="s">
        <v>115</v>
      </c>
      <c r="C11" s="188">
        <f>10*LOG10(AB7)</f>
        <v>4.7802999566398077</v>
      </c>
      <c r="D11" s="7" t="s">
        <v>18</v>
      </c>
      <c r="E11" s="7"/>
      <c r="F11" s="237" t="s">
        <v>46</v>
      </c>
      <c r="G11" s="324">
        <f>$AG$12-2.519*SQRT($AG$6)</f>
        <v>0.41463818432181621</v>
      </c>
      <c r="H11" s="109"/>
      <c r="I11" s="7"/>
      <c r="J11" s="7"/>
      <c r="K11" s="125" t="s">
        <v>138</v>
      </c>
      <c r="L11" s="10">
        <f>1/((1/$C$4)-$G$8*10^-6)</f>
        <v>28050</v>
      </c>
      <c r="M11" s="8" t="s">
        <v>36</v>
      </c>
      <c r="N11" s="117"/>
      <c r="O11" s="125" t="str">
        <f>IF(L2="SMF","PolMD DGDmax","(not in use)")</f>
        <v>(not in use)</v>
      </c>
      <c r="P11" s="113">
        <v>10</v>
      </c>
      <c r="Q11" s="166" t="str">
        <f>IF(L2="SMF","ps at target "&amp;L3&amp;M3,"")</f>
        <v/>
      </c>
      <c r="R11" s="148"/>
      <c r="S11" s="7"/>
      <c r="T11" s="145"/>
      <c r="U11" s="151"/>
      <c r="V11" s="344" t="s">
        <v>210</v>
      </c>
      <c r="W11" s="222">
        <f>-10*LOG10(ERF(AQ39)+ERF(AR39) - 1)</f>
        <v>3.1309139243663693</v>
      </c>
      <c r="X11" s="130" t="s">
        <v>18</v>
      </c>
      <c r="Y11" s="96"/>
      <c r="AA11" s="131" t="s">
        <v>194</v>
      </c>
      <c r="AB11" s="10">
        <f>10^(($C$8/10)+3)</f>
        <v>478.63009232263886</v>
      </c>
      <c r="AC11" s="7" t="s">
        <v>33</v>
      </c>
      <c r="AD11" s="185"/>
      <c r="AE11" s="74"/>
      <c r="AF11" s="123" t="s">
        <v>180</v>
      </c>
      <c r="AG11" s="274">
        <f>MAX(MIN(B_1*Tb_eff*(1-$G$14*$Y$44-$G$9)/(SQRT(8)*$AG$9),10),-10)</f>
        <v>0.64209308956678401</v>
      </c>
      <c r="AH11" s="74"/>
      <c r="AI11" s="74"/>
      <c r="AJ11" s="123"/>
      <c r="AK11" s="319"/>
      <c r="AL11" s="7"/>
      <c r="AM11" s="99"/>
      <c r="AN11" s="99"/>
      <c r="AO11" s="15"/>
    </row>
    <row r="12" spans="1:44" ht="15" customHeight="1">
      <c r="A12" s="117" t="s">
        <v>170</v>
      </c>
      <c r="B12" s="7" t="s">
        <v>171</v>
      </c>
      <c r="C12" s="27">
        <v>0.3</v>
      </c>
      <c r="D12" s="7" t="s">
        <v>112</v>
      </c>
      <c r="E12" s="7"/>
      <c r="F12" s="8" t="s">
        <v>20</v>
      </c>
      <c r="G12" s="113">
        <v>-12</v>
      </c>
      <c r="H12" s="124" t="s">
        <v>21</v>
      </c>
      <c r="I12" s="7"/>
      <c r="J12" s="7"/>
      <c r="K12" s="118" t="s">
        <v>104</v>
      </c>
      <c r="L12" s="10">
        <f>1000000/$L$11</f>
        <v>35.650623885918002</v>
      </c>
      <c r="M12" s="7" t="s">
        <v>8</v>
      </c>
      <c r="N12" s="117"/>
      <c r="O12" s="115" t="s">
        <v>13</v>
      </c>
      <c r="P12" s="112">
        <f>'M5E 850S4500 32GFC EQ &amp; 2xCDR'!Q13</f>
        <v>4500</v>
      </c>
      <c r="Q12" s="272" t="s">
        <v>14</v>
      </c>
      <c r="R12" s="148"/>
      <c r="S12" s="146" t="s">
        <v>140</v>
      </c>
      <c r="T12" s="19">
        <f>10*LOG10(1/SQRT(1-(Q*SD_blw)^2))</f>
        <v>7.6798161001886958E-3</v>
      </c>
      <c r="U12" s="150" t="s">
        <v>21</v>
      </c>
      <c r="X12" s="340" t="s">
        <v>48</v>
      </c>
      <c r="Y12" s="70"/>
      <c r="AA12" s="94" t="s">
        <v>32</v>
      </c>
      <c r="AB12" s="184">
        <f>1000*10^(C10/10)</f>
        <v>719.44897800369949</v>
      </c>
      <c r="AC12" s="86" t="s">
        <v>33</v>
      </c>
      <c r="AD12" s="74"/>
      <c r="AE12" s="74"/>
      <c r="AF12" s="123" t="s">
        <v>181</v>
      </c>
      <c r="AG12" s="274">
        <f>ERF(AG10)+ERF(AG11)-1</f>
        <v>0.54512924913309857</v>
      </c>
      <c r="AH12" s="74"/>
      <c r="AI12" s="74"/>
      <c r="AJ12" s="118"/>
      <c r="AK12" s="315"/>
      <c r="AL12" s="9"/>
      <c r="AM12" s="99"/>
      <c r="AN12" s="99"/>
      <c r="AO12" s="15"/>
    </row>
    <row r="13" spans="1:44" ht="15" customHeight="1">
      <c r="A13" s="117"/>
      <c r="B13" s="7" t="s">
        <v>172</v>
      </c>
      <c r="C13" s="27">
        <v>0.4</v>
      </c>
      <c r="D13" s="7" t="s">
        <v>112</v>
      </c>
      <c r="E13" s="7"/>
      <c r="F13" s="25" t="s">
        <v>168</v>
      </c>
      <c r="G13" s="666">
        <f>'M5E 850S4500 32GFC EQ &amp; 2xCDR'!Pmn</f>
        <v>0.14000000000000001</v>
      </c>
      <c r="H13" s="122" t="s">
        <v>21</v>
      </c>
      <c r="I13" s="110"/>
      <c r="J13" s="110"/>
      <c r="K13" s="120" t="s">
        <v>145</v>
      </c>
      <c r="L13" s="30">
        <f>(10^-6)*$T$8*$L$11</f>
        <v>0.19999999999999996</v>
      </c>
      <c r="M13" s="199" t="s">
        <v>112</v>
      </c>
      <c r="N13" s="11"/>
      <c r="O13" s="134" t="s">
        <v>29</v>
      </c>
      <c r="P13" s="135">
        <f>IF(L2="SMF",1000000*L3/(3*P11),P12)</f>
        <v>4500</v>
      </c>
      <c r="Q13" s="130" t="s">
        <v>14</v>
      </c>
      <c r="R13" s="152"/>
      <c r="S13" s="138" t="s">
        <v>52</v>
      </c>
      <c r="T13" s="31">
        <f>10*LOG10(1/SQRT(1-(Q*SD_blw/$AG$5)^2))</f>
        <v>7.9952200510981022E-3</v>
      </c>
      <c r="U13" s="139" t="s">
        <v>21</v>
      </c>
      <c r="V13" s="29"/>
      <c r="W13" s="322"/>
      <c r="X13" s="341" t="s">
        <v>198</v>
      </c>
      <c r="Y13" s="300"/>
      <c r="Z13" s="284"/>
      <c r="AA13" s="301" t="s">
        <v>50</v>
      </c>
      <c r="AB13" s="302" t="s">
        <v>49</v>
      </c>
      <c r="AC13" s="302" t="s">
        <v>50</v>
      </c>
      <c r="AD13" s="302" t="s">
        <v>108</v>
      </c>
      <c r="AE13" s="284"/>
      <c r="AF13" s="284"/>
      <c r="AG13" s="668" t="s">
        <v>57</v>
      </c>
      <c r="AH13" s="669"/>
      <c r="AJ13" s="118"/>
      <c r="AK13" s="316"/>
      <c r="AL13" s="9"/>
      <c r="AM13" s="99"/>
      <c r="AN13" s="99"/>
      <c r="AO13" s="15"/>
    </row>
    <row r="14" spans="1:44" ht="15" customHeight="1" thickBot="1">
      <c r="A14" s="11"/>
      <c r="B14" s="110" t="s">
        <v>173</v>
      </c>
      <c r="C14" s="85">
        <v>0.25</v>
      </c>
      <c r="D14" s="7"/>
      <c r="E14" s="660"/>
      <c r="F14" s="140" t="s">
        <v>111</v>
      </c>
      <c r="G14" s="110">
        <f>2*(0.5-$C$13)</f>
        <v>0.19999999999999996</v>
      </c>
      <c r="H14" s="130" t="s">
        <v>112</v>
      </c>
      <c r="I14" s="96"/>
      <c r="J14" s="32" t="s">
        <v>54</v>
      </c>
      <c r="K14" s="203" t="s">
        <v>174</v>
      </c>
      <c r="L14" s="348" t="s">
        <v>103</v>
      </c>
      <c r="M14" s="211" t="s">
        <v>103</v>
      </c>
      <c r="N14" s="305" t="s">
        <v>196</v>
      </c>
      <c r="O14" s="308"/>
      <c r="P14" s="308"/>
      <c r="Q14" s="308"/>
      <c r="R14" s="309"/>
      <c r="S14" s="32" t="s">
        <v>70</v>
      </c>
      <c r="T14" s="192" t="s">
        <v>71</v>
      </c>
      <c r="U14" s="225" t="s">
        <v>195</v>
      </c>
      <c r="V14" s="32" t="s">
        <v>73</v>
      </c>
      <c r="W14" s="345" t="s">
        <v>214</v>
      </c>
      <c r="X14" s="342" t="s">
        <v>169</v>
      </c>
      <c r="Y14" s="310"/>
      <c r="Z14" s="307"/>
      <c r="AA14" s="246" t="s">
        <v>197</v>
      </c>
      <c r="AB14" s="28" t="s">
        <v>55</v>
      </c>
      <c r="AC14" s="28" t="s">
        <v>56</v>
      </c>
      <c r="AD14" s="28" t="s">
        <v>109</v>
      </c>
      <c r="AE14" s="103" t="s">
        <v>110</v>
      </c>
      <c r="AF14" s="20"/>
      <c r="AG14" s="103"/>
      <c r="AH14" s="9"/>
      <c r="AI14" s="103" t="s">
        <v>107</v>
      </c>
      <c r="AL14" s="9"/>
      <c r="AM14" s="99" t="s">
        <v>187</v>
      </c>
      <c r="AN14" s="303" t="s">
        <v>95</v>
      </c>
      <c r="AO14" s="15"/>
      <c r="AP14" s="288" t="s">
        <v>64</v>
      </c>
      <c r="AQ14" s="290" t="s">
        <v>209</v>
      </c>
    </row>
    <row r="15" spans="1:44" ht="15" customHeight="1">
      <c r="A15" s="157" t="s">
        <v>58</v>
      </c>
      <c r="B15" s="660" t="s">
        <v>65</v>
      </c>
      <c r="C15" s="660" t="s">
        <v>72</v>
      </c>
      <c r="D15" s="595" t="s">
        <v>59</v>
      </c>
      <c r="E15" s="586" t="s">
        <v>60</v>
      </c>
      <c r="F15" s="159" t="s">
        <v>61</v>
      </c>
      <c r="G15" s="33" t="s">
        <v>62</v>
      </c>
      <c r="H15" s="70" t="s">
        <v>63</v>
      </c>
      <c r="I15" s="70" t="s">
        <v>64</v>
      </c>
      <c r="J15" s="20" t="s">
        <v>75</v>
      </c>
      <c r="K15" s="203" t="s">
        <v>55</v>
      </c>
      <c r="L15" s="349" t="s">
        <v>75</v>
      </c>
      <c r="M15" s="213" t="s">
        <v>55</v>
      </c>
      <c r="N15" s="212" t="s">
        <v>75</v>
      </c>
      <c r="O15" s="595" t="s">
        <v>66</v>
      </c>
      <c r="P15" s="660" t="s">
        <v>67</v>
      </c>
      <c r="Q15" s="660" t="s">
        <v>68</v>
      </c>
      <c r="R15" s="222" t="s">
        <v>69</v>
      </c>
      <c r="S15" s="306" t="s">
        <v>75</v>
      </c>
      <c r="T15" s="232" t="s">
        <v>75</v>
      </c>
      <c r="U15" s="226" t="s">
        <v>55</v>
      </c>
      <c r="V15" s="212" t="s">
        <v>75</v>
      </c>
      <c r="W15" s="346" t="s">
        <v>30</v>
      </c>
      <c r="X15" s="343" t="s">
        <v>75</v>
      </c>
      <c r="Y15" s="34" t="s">
        <v>81</v>
      </c>
      <c r="Z15" s="35" t="s">
        <v>100</v>
      </c>
      <c r="AA15" s="246" t="s">
        <v>77</v>
      </c>
      <c r="AB15" s="28" t="s">
        <v>76</v>
      </c>
      <c r="AC15" s="28" t="s">
        <v>77</v>
      </c>
      <c r="AD15" s="28" t="s">
        <v>75</v>
      </c>
      <c r="AE15" s="104" t="s">
        <v>82</v>
      </c>
      <c r="AF15" s="18" t="s">
        <v>83</v>
      </c>
      <c r="AG15" s="104" t="s">
        <v>84</v>
      </c>
      <c r="AH15" s="24" t="s">
        <v>85</v>
      </c>
      <c r="AI15" s="104" t="s">
        <v>105</v>
      </c>
      <c r="AJ15" s="18" t="s">
        <v>106</v>
      </c>
      <c r="AK15" s="251" t="s">
        <v>74</v>
      </c>
      <c r="AL15" s="13" t="s">
        <v>78</v>
      </c>
      <c r="AM15" s="175" t="s">
        <v>79</v>
      </c>
      <c r="AN15" s="99"/>
      <c r="AO15" s="280" t="s">
        <v>80</v>
      </c>
      <c r="AP15" s="290" t="s">
        <v>188</v>
      </c>
      <c r="AQ15" s="289" t="s">
        <v>207</v>
      </c>
      <c r="AR15" s="289" t="s">
        <v>208</v>
      </c>
    </row>
    <row r="16" spans="1:44" s="29" customFormat="1" ht="15" customHeight="1" thickBot="1">
      <c r="A16" s="158" t="s">
        <v>86</v>
      </c>
      <c r="B16" s="153" t="s">
        <v>89</v>
      </c>
      <c r="C16" s="153" t="s">
        <v>89</v>
      </c>
      <c r="D16" s="576" t="s">
        <v>122</v>
      </c>
      <c r="E16" s="599" t="s">
        <v>122</v>
      </c>
      <c r="F16" s="160" t="s">
        <v>87</v>
      </c>
      <c r="G16" s="160" t="s">
        <v>87</v>
      </c>
      <c r="H16" s="661" t="s">
        <v>88</v>
      </c>
      <c r="I16" s="661" t="s">
        <v>88</v>
      </c>
      <c r="J16" s="12" t="s">
        <v>92</v>
      </c>
      <c r="K16" s="204" t="s">
        <v>89</v>
      </c>
      <c r="L16" s="350" t="s">
        <v>89</v>
      </c>
      <c r="M16" s="215" t="s">
        <v>89</v>
      </c>
      <c r="N16" s="214" t="s">
        <v>89</v>
      </c>
      <c r="O16" s="576"/>
      <c r="P16" s="153"/>
      <c r="Q16" s="153" t="s">
        <v>89</v>
      </c>
      <c r="R16" s="214" t="s">
        <v>89</v>
      </c>
      <c r="S16" s="153" t="s">
        <v>89</v>
      </c>
      <c r="T16" s="193" t="s">
        <v>89</v>
      </c>
      <c r="U16" s="227" t="s">
        <v>90</v>
      </c>
      <c r="V16" s="153" t="s">
        <v>90</v>
      </c>
      <c r="W16" s="167" t="s">
        <v>89</v>
      </c>
      <c r="X16" s="137" t="s">
        <v>91</v>
      </c>
      <c r="Y16" s="40" t="s">
        <v>93</v>
      </c>
      <c r="Z16" s="41" t="s">
        <v>93</v>
      </c>
      <c r="AA16" s="247" t="s">
        <v>93</v>
      </c>
      <c r="AB16" s="37" t="s">
        <v>93</v>
      </c>
      <c r="AC16" s="37" t="s">
        <v>93</v>
      </c>
      <c r="AD16" s="37" t="s">
        <v>93</v>
      </c>
      <c r="AE16" s="105" t="s">
        <v>93</v>
      </c>
      <c r="AF16" s="41" t="s">
        <v>93</v>
      </c>
      <c r="AG16" s="105" t="s">
        <v>93</v>
      </c>
      <c r="AH16" s="41" t="s">
        <v>93</v>
      </c>
      <c r="AI16" s="105" t="s">
        <v>93</v>
      </c>
      <c r="AJ16" s="41" t="s">
        <v>93</v>
      </c>
      <c r="AK16" s="252"/>
      <c r="AL16" s="36" t="s">
        <v>89</v>
      </c>
      <c r="AM16" s="38" t="s">
        <v>94</v>
      </c>
      <c r="AN16" s="29" t="s">
        <v>89</v>
      </c>
      <c r="AO16" s="39" t="s">
        <v>96</v>
      </c>
      <c r="AP16" s="291" t="s">
        <v>88</v>
      </c>
      <c r="AQ16" s="292" t="s">
        <v>93</v>
      </c>
      <c r="AR16" s="292" t="s">
        <v>93</v>
      </c>
    </row>
    <row r="17" spans="1:44" s="3" customFormat="1" ht="15" customHeight="1">
      <c r="A17" s="42">
        <v>2E-3</v>
      </c>
      <c r="B17" s="44">
        <f t="shared" ref="B17:B38" si="0">A17*$P$4*((1/(0.00094*Uc)^4)+1.05)</f>
        <v>7.2451902384791361E-3</v>
      </c>
      <c r="C17" s="44">
        <f t="shared" ref="C17:C38" si="1">$L$7+B17</f>
        <v>1.5072451902384791</v>
      </c>
      <c r="D17" s="476">
        <f t="shared" ref="D17:D38" si="2">A17*$P$9*$P$10</f>
        <v>-0.21682355994444441</v>
      </c>
      <c r="E17" s="598">
        <f t="shared" ref="E17:E38" si="3">A17*$AB$4*$P$10</f>
        <v>8.1994499999999982E-5</v>
      </c>
      <c r="F17" s="126">
        <f t="shared" ref="F17:F38" si="4">(0.187/$C$7)*10^6/(SQRT(D17^2+E17^2))</f>
        <v>1513074.2806018675</v>
      </c>
      <c r="G17" s="45">
        <f t="shared" ref="G17:G38" si="5">$P$13/A17</f>
        <v>2250000</v>
      </c>
      <c r="H17" s="46">
        <f t="shared" ref="H17:H38" si="6">SQRT((1000*C_1/F17)^2+(1000*C_1/G17)^2+$G$3^2)</f>
        <v>31.500819852128704</v>
      </c>
      <c r="I17" s="46">
        <f t="shared" ref="I17:I38" si="7">SQRT(H17^2+$T$7^2)</f>
        <v>35.16902366994244</v>
      </c>
      <c r="J17" s="326">
        <f t="shared" ref="J17:J38" si="8">-10*LOG10(2*Z17 - 1)</f>
        <v>2.1314529105735454</v>
      </c>
      <c r="K17" s="205">
        <f t="shared" ref="K17:K38" si="9">-10*LOG10(AB17)-J17</f>
        <v>0.21725448632260891</v>
      </c>
      <c r="L17" s="216">
        <f t="shared" ref="L17:L38" si="10">-10*LOG10(AD17)-J17</f>
        <v>5.4662212950903566E-2</v>
      </c>
      <c r="M17" s="217">
        <f t="shared" ref="M17:M38" si="11">-10*LOG10(AC17)-J17-K17</f>
        <v>0.2862676889503426</v>
      </c>
      <c r="N17" s="218"/>
      <c r="O17" s="604">
        <f>(10^-6)*3.14*$L$11*D17*$C$7</f>
        <v>-1.0885386152859292E-2</v>
      </c>
      <c r="P17" s="44">
        <f t="shared" ref="P17:P38" si="12">($G$10/SQRT(2))*(1-EXP(-1*O17^2))</f>
        <v>2.5134381749648491E-5</v>
      </c>
      <c r="Q17" s="44">
        <f t="shared" ref="Q17:Q38" si="13">10*LOG10(1/SQRT(1-(Q*P17)^2))</f>
        <v>3.0995557968468232E-8</v>
      </c>
      <c r="R17" s="216">
        <f>R18</f>
        <v>0.3867705483162337</v>
      </c>
      <c r="S17" s="44">
        <f>-10*LOG10(SQRT(1-Q*Q*(((SD_blw/AC17)^2)+AK17+Vmn+(P17*P17))))-$T$13-Q17-R17-Pmn</f>
        <v>-0.21996349369573504</v>
      </c>
      <c r="T17" s="194">
        <f>J17+L17+B17+Q17+S17+Pmn</f>
        <v>2.1133968510627508</v>
      </c>
      <c r="U17" s="228">
        <f>J17+K17+B17+Q17+S17+Pmn+M17</f>
        <v>2.5622568133847992</v>
      </c>
      <c r="V17" s="168">
        <f t="shared" ref="V17:V38" si="14">T17-B17</f>
        <v>2.1061516608242719</v>
      </c>
      <c r="W17" s="169">
        <f t="shared" ref="W17:W38" si="15">$L$8-T17</f>
        <v>3.3866031489372483</v>
      </c>
      <c r="X17" s="336">
        <f t="shared" ref="X17:X38" si="16">$C$8-C17-(Q17+N17+R17+S17/2+Pmn) -$W$3</f>
        <v>-5.1240340227024035</v>
      </c>
      <c r="Y17" s="47">
        <f t="shared" ref="Y17:Y38" si="17">B_1*Tb_eff/(SQRT(8)*I17)</f>
        <v>0.91856614548678295</v>
      </c>
      <c r="Z17" s="49">
        <f t="shared" ref="Z17:Z38" si="18">IF(ABS(Y17)&lt;10,SIGN(Y17)*ERF(ABS(Y17)),SIGN(Y17))</f>
        <v>0.80607278360621359</v>
      </c>
      <c r="AA17" s="317">
        <f>$AD17</f>
        <v>0.60448911875195899</v>
      </c>
      <c r="AB17" s="43">
        <f t="shared" ref="AB17:AB38" si="19">ERF(AE17)+ERF(AF17)-1</f>
        <v>0.58227649660406655</v>
      </c>
      <c r="AC17" s="47">
        <f t="shared" ref="AC17:AC38" si="20">ERF(AG17)+ERF(AH17)-1</f>
        <v>0.54513302294228883</v>
      </c>
      <c r="AD17" s="47">
        <f t="shared" ref="AD17:AD38" si="21">ERF(AI17)+ERF(AJ17)-1</f>
        <v>0.60448911875195899</v>
      </c>
      <c r="AE17" s="50">
        <f t="shared" ref="AE17:AE38" si="22">MAX(MIN(B_1*Tb_eff*($L$13+1)/(SQRT(8)*$I17),10),-10)</f>
        <v>1.1022793745841395</v>
      </c>
      <c r="AF17" s="50">
        <f t="shared" ref="AF17:AF38" si="23">MAX(MIN(B_1*Tb_eff*(1-$L$13)/(SQRT(8)*$I17),10),-10)</f>
        <v>0.73485291638942651</v>
      </c>
      <c r="AG17" s="50">
        <f t="shared" ref="AG17:AG38" si="24">MAX(MIN(B_1*Tb_eff*($L$13+$G$9+1)/(SQRT(8)*$I17),10),-10)</f>
        <v>1.1950361839553949</v>
      </c>
      <c r="AH17" s="50">
        <f t="shared" ref="AH17:AH38" si="25">MAX(MIN(B_1*Tb_eff*(1-$L$13-$G$9)/(SQRT(8)*$I17),10),-10)</f>
        <v>0.6420961070181711</v>
      </c>
      <c r="AI17" s="50">
        <f t="shared" ref="AI17:AI38" si="26">MAX(MIN(B_1*Tb_eff*($G$9+1)/(SQRT(8)*$I17),10),-10)</f>
        <v>1.0113229548580385</v>
      </c>
      <c r="AJ17" s="50">
        <f t="shared" ref="AJ17:AJ38" si="27">MAX(MIN(B_1*Tb_eff*(1-$G$9)/(SQRT(8)*$I17),10),-10)</f>
        <v>0.82580933611552765</v>
      </c>
      <c r="AK17" s="253">
        <f t="shared" ref="AK17:AK38" si="28">kRIN*10^6*$AK$7*$AK$7/(SQRT((1/F17)^2+(1/G17)^2+0.477*(1/$T$5)^2))*10^($G$4/10)</f>
        <v>2.683586081463081E-3</v>
      </c>
      <c r="AL17" s="48">
        <f t="shared" ref="AL17:AL38" si="29">$L$6-$L$7</f>
        <v>5.4999999999999991</v>
      </c>
      <c r="AM17" s="176"/>
      <c r="AN17" s="176"/>
      <c r="AO17" s="2"/>
      <c r="AP17" s="248"/>
      <c r="AQ17" s="248"/>
    </row>
    <row r="18" spans="1:44" s="62" customFormat="1" ht="15" customHeight="1">
      <c r="A18" s="51">
        <f>$L$4</f>
        <v>2.5000000000000001E-2</v>
      </c>
      <c r="B18" s="52">
        <f t="shared" si="0"/>
        <v>9.0564877980989208E-2</v>
      </c>
      <c r="C18" s="52">
        <f t="shared" si="1"/>
        <v>1.5905648779809891</v>
      </c>
      <c r="D18" s="600">
        <f t="shared" si="2"/>
        <v>-2.7102944993055553</v>
      </c>
      <c r="E18" s="588">
        <f t="shared" si="3"/>
        <v>1.0249312499999998E-3</v>
      </c>
      <c r="F18" s="53">
        <f t="shared" si="4"/>
        <v>121045.94244814939</v>
      </c>
      <c r="G18" s="53">
        <f t="shared" si="5"/>
        <v>180000</v>
      </c>
      <c r="H18" s="54">
        <f t="shared" si="6"/>
        <v>31.858928106639802</v>
      </c>
      <c r="I18" s="54">
        <f t="shared" si="7"/>
        <v>35.490137709577148</v>
      </c>
      <c r="J18" s="327">
        <f t="shared" si="8"/>
        <v>2.1895085003533916</v>
      </c>
      <c r="K18" s="206">
        <f t="shared" si="9"/>
        <v>0.21753688731836229</v>
      </c>
      <c r="L18" s="219">
        <f t="shared" si="10"/>
        <v>5.4733283154347667E-2</v>
      </c>
      <c r="M18" s="220">
        <f t="shared" si="11"/>
        <v>0.28664225587601688</v>
      </c>
      <c r="N18" s="221">
        <f t="shared" ref="N18:N38" si="30">-10*LOG10(1-2*$L$10*10^(-$C18/10)*$AB$5*SQRT(2*ER*($AD18*(ER-1)+ER+1))/($AD18*(ER-1)))</f>
        <v>0</v>
      </c>
      <c r="O18" s="477">
        <f t="shared" ref="O18:O38" si="31">(10^-6)*3.14*$L$11*D18*$C$7</f>
        <v>-0.13606732691074117</v>
      </c>
      <c r="P18" s="52">
        <f t="shared" si="12"/>
        <v>3.8913458639740933E-3</v>
      </c>
      <c r="Q18" s="52">
        <f t="shared" si="13"/>
        <v>7.4308246128673846E-4</v>
      </c>
      <c r="R18" s="219">
        <f t="shared" ref="R18:R38" si="32">10*LOG10(1/SQRT(1-AK18*(Q/AA18)^2))</f>
        <v>0.3867705483162337</v>
      </c>
      <c r="S18" s="52">
        <f t="shared" ref="S18:S38" si="33">-10*LOG10(AA18*SQRT(1-Q*Q*((SD_blw^2+AK18)/AA18^2+Vmn+(P18*P18))))-$T$13-J18-L18-Q18-N18-R18-Pmn</f>
        <v>4.8618664152579316E-2</v>
      </c>
      <c r="T18" s="233">
        <f t="shared" ref="T18:T38" si="34">J18+L18+B18+Q18+N18+R18+S18+Pmn</f>
        <v>2.9109389564188284</v>
      </c>
      <c r="U18" s="229">
        <f t="shared" ref="U18:U38" si="35">J18+K18+B18+Q18+N18+R18+S18+Pmn+M18</f>
        <v>3.3603848164588599</v>
      </c>
      <c r="V18" s="170">
        <f t="shared" si="14"/>
        <v>2.820374078437839</v>
      </c>
      <c r="W18" s="171">
        <f t="shared" si="15"/>
        <v>2.5890610435811707</v>
      </c>
      <c r="X18" s="337">
        <f t="shared" si="16"/>
        <v>-5.3423878408347996</v>
      </c>
      <c r="Y18" s="59">
        <f t="shared" si="17"/>
        <v>0.91025497780232101</v>
      </c>
      <c r="Z18" s="60">
        <f t="shared" si="18"/>
        <v>0.80200849165196986</v>
      </c>
      <c r="AA18" s="249">
        <f t="shared" ref="AA18:AA38" si="36">$AD18*(1-2*$L$10*10^(-$C18/10)*$AB$5*SQRT(2*ER*($AD18*(ER-1)+ER+1))/($AD18*(ER-1)))</f>
        <v>0.59645244287110377</v>
      </c>
      <c r="AB18" s="56">
        <f t="shared" si="19"/>
        <v>0.57450718066983142</v>
      </c>
      <c r="AC18" s="55">
        <f t="shared" si="20"/>
        <v>0.53781292554685978</v>
      </c>
      <c r="AD18" s="55">
        <f t="shared" si="21"/>
        <v>0.59645244287110377</v>
      </c>
      <c r="AE18" s="61">
        <f t="shared" si="22"/>
        <v>1.0923059733627851</v>
      </c>
      <c r="AF18" s="61">
        <f t="shared" si="23"/>
        <v>0.7282039822418569</v>
      </c>
      <c r="AG18" s="61">
        <f t="shared" si="24"/>
        <v>1.1842235210212635</v>
      </c>
      <c r="AH18" s="61">
        <f t="shared" si="25"/>
        <v>0.63628643458337852</v>
      </c>
      <c r="AI18" s="61">
        <f t="shared" si="26"/>
        <v>1.0021725254607994</v>
      </c>
      <c r="AJ18" s="61">
        <f t="shared" si="27"/>
        <v>0.81833743014384264</v>
      </c>
      <c r="AK18" s="253">
        <f t="shared" si="28"/>
        <v>2.5688507470850207E-3</v>
      </c>
      <c r="AL18" s="57">
        <f t="shared" si="29"/>
        <v>5.4999999999999991</v>
      </c>
      <c r="AM18" s="177">
        <f t="shared" ref="AM18:AM38" si="37">$L$3</f>
        <v>0.1</v>
      </c>
      <c r="AN18" s="177">
        <v>0</v>
      </c>
      <c r="AO18" s="58">
        <f t="shared" ref="AO18:AO38" si="38">IF(A18=$L$3,W18,0)</f>
        <v>0</v>
      </c>
      <c r="AP18" s="293">
        <f t="shared" ref="AP18:AP38" si="39">IF($A18=$L$3,I18,0)</f>
        <v>0</v>
      </c>
      <c r="AQ18" s="294">
        <f t="shared" ref="AQ18:AQ38" si="40">IF($A18=$L$3,B_1*Tb_eff*(1+$G$9)/(SQRT(8)*SQRT($H18^2+$AG$8^2)),0)</f>
        <v>0</v>
      </c>
      <c r="AR18" s="294">
        <f t="shared" ref="AR18:AR38" si="41">IF($A18=$L$3,B_1*Tb_eff*(1-$G$9)/(SQRT(8)*SQRT($H18^2+$AG$8^2)),0)</f>
        <v>0</v>
      </c>
    </row>
    <row r="19" spans="1:44" s="74" customFormat="1" ht="15" customHeight="1">
      <c r="A19" s="63">
        <f t="shared" ref="A19:A38" si="42">A18+$L$5</f>
        <v>3.0000000000000002E-2</v>
      </c>
      <c r="B19" s="660">
        <f t="shared" si="0"/>
        <v>0.10867785357718705</v>
      </c>
      <c r="C19" s="660">
        <f t="shared" si="1"/>
        <v>1.6086778535771871</v>
      </c>
      <c r="D19" s="601">
        <f t="shared" si="2"/>
        <v>-3.2523533991666662</v>
      </c>
      <c r="E19" s="590">
        <f t="shared" si="3"/>
        <v>1.2299174999999998E-3</v>
      </c>
      <c r="F19" s="65">
        <f t="shared" si="4"/>
        <v>100871.61870679115</v>
      </c>
      <c r="G19" s="65">
        <f t="shared" si="5"/>
        <v>150000</v>
      </c>
      <c r="H19" s="66">
        <f t="shared" si="6"/>
        <v>32.016231058009041</v>
      </c>
      <c r="I19" s="66">
        <f t="shared" si="7"/>
        <v>35.631413467620519</v>
      </c>
      <c r="J19" s="328">
        <f>-10*LOG10(2*Z19 - 1)</f>
        <v>2.2152413978366772</v>
      </c>
      <c r="K19" s="207">
        <f t="shared" si="9"/>
        <v>0.21766000087197224</v>
      </c>
      <c r="L19" s="222">
        <f t="shared" si="10"/>
        <v>5.4764183891513163E-2</v>
      </c>
      <c r="M19" s="223">
        <f t="shared" si="11"/>
        <v>0.28680685851363874</v>
      </c>
      <c r="N19" s="209">
        <f t="shared" si="30"/>
        <v>0</v>
      </c>
      <c r="O19" s="478">
        <f t="shared" si="31"/>
        <v>-0.16328079229288942</v>
      </c>
      <c r="P19" s="660">
        <f t="shared" si="12"/>
        <v>5.5808459874325603E-3</v>
      </c>
      <c r="Q19" s="660">
        <f t="shared" si="13"/>
        <v>1.5286778518171242E-3</v>
      </c>
      <c r="R19" s="222">
        <f t="shared" si="32"/>
        <v>0.384101369648224</v>
      </c>
      <c r="S19" s="660">
        <f t="shared" si="33"/>
        <v>4.8941993602882927E-2</v>
      </c>
      <c r="T19" s="287">
        <f t="shared" si="34"/>
        <v>2.9532554764083012</v>
      </c>
      <c r="U19" s="230">
        <f t="shared" si="35"/>
        <v>3.402958151902399</v>
      </c>
      <c r="V19" s="159">
        <f t="shared" si="14"/>
        <v>2.8445776228311144</v>
      </c>
      <c r="W19" s="172">
        <f t="shared" si="15"/>
        <v>2.5467445235916979</v>
      </c>
      <c r="X19" s="338">
        <f t="shared" si="16"/>
        <v>-5.3587788978786701</v>
      </c>
      <c r="Y19" s="72">
        <f t="shared" si="17"/>
        <v>0.90664588825220715</v>
      </c>
      <c r="Z19" s="73">
        <f t="shared" si="18"/>
        <v>0.80022431634979707</v>
      </c>
      <c r="AA19" s="250">
        <f t="shared" si="36"/>
        <v>0.5929245625289008</v>
      </c>
      <c r="AB19" s="69">
        <f t="shared" si="19"/>
        <v>0.57109697544654958</v>
      </c>
      <c r="AC19" s="68">
        <f t="shared" si="20"/>
        <v>0.53460027063599003</v>
      </c>
      <c r="AD19" s="68">
        <f t="shared" si="21"/>
        <v>0.5929245625289008</v>
      </c>
      <c r="AE19" s="23">
        <f t="shared" si="22"/>
        <v>1.0879750659026486</v>
      </c>
      <c r="AF19" s="23">
        <f t="shared" si="23"/>
        <v>0.72531671060176583</v>
      </c>
      <c r="AG19" s="23">
        <f t="shared" si="24"/>
        <v>1.1795281676983564</v>
      </c>
      <c r="AH19" s="23">
        <f t="shared" si="25"/>
        <v>0.63376360880605787</v>
      </c>
      <c r="AI19" s="23">
        <f t="shared" si="26"/>
        <v>0.99819899004791524</v>
      </c>
      <c r="AJ19" s="23">
        <f t="shared" si="27"/>
        <v>0.8150927864564993</v>
      </c>
      <c r="AK19" s="244">
        <f t="shared" si="28"/>
        <v>2.5225373058094789E-3</v>
      </c>
      <c r="AL19" s="70">
        <f t="shared" si="29"/>
        <v>5.4999999999999991</v>
      </c>
      <c r="AM19" s="178">
        <f t="shared" si="37"/>
        <v>0.1</v>
      </c>
      <c r="AN19" s="179">
        <f t="shared" ref="AN19:AN37" si="43">AN20</f>
        <v>7</v>
      </c>
      <c r="AO19" s="71">
        <f t="shared" si="38"/>
        <v>0</v>
      </c>
      <c r="AP19" s="295">
        <f t="shared" si="39"/>
        <v>0</v>
      </c>
      <c r="AQ19" s="296">
        <f t="shared" si="40"/>
        <v>0</v>
      </c>
      <c r="AR19" s="296">
        <f t="shared" si="41"/>
        <v>0</v>
      </c>
    </row>
    <row r="20" spans="1:44" s="74" customFormat="1" ht="15" customHeight="1">
      <c r="A20" s="63">
        <f t="shared" si="42"/>
        <v>3.5000000000000003E-2</v>
      </c>
      <c r="B20" s="660">
        <f t="shared" si="0"/>
        <v>0.12679082917338488</v>
      </c>
      <c r="C20" s="660">
        <f t="shared" si="1"/>
        <v>1.6267908291733848</v>
      </c>
      <c r="D20" s="601">
        <f t="shared" si="2"/>
        <v>-3.7944122990277775</v>
      </c>
      <c r="E20" s="590">
        <f t="shared" si="3"/>
        <v>1.4349037499999998E-3</v>
      </c>
      <c r="F20" s="65">
        <f t="shared" si="4"/>
        <v>86461.387462963845</v>
      </c>
      <c r="G20" s="65">
        <f t="shared" si="5"/>
        <v>128571.42857142857</v>
      </c>
      <c r="H20" s="66">
        <f t="shared" si="6"/>
        <v>32.201143862352552</v>
      </c>
      <c r="I20" s="66">
        <f t="shared" si="7"/>
        <v>35.797656914728812</v>
      </c>
      <c r="J20" s="328">
        <f t="shared" si="8"/>
        <v>2.2456716188473109</v>
      </c>
      <c r="K20" s="207">
        <f t="shared" si="9"/>
        <v>0.21780433857239112</v>
      </c>
      <c r="L20" s="222">
        <f t="shared" si="10"/>
        <v>5.4800348299318902E-2</v>
      </c>
      <c r="M20" s="223">
        <f t="shared" si="11"/>
        <v>0.28700084328789588</v>
      </c>
      <c r="N20" s="209">
        <f t="shared" si="30"/>
        <v>0</v>
      </c>
      <c r="O20" s="478">
        <f t="shared" si="31"/>
        <v>-0.19049425767503764</v>
      </c>
      <c r="P20" s="660">
        <f t="shared" si="12"/>
        <v>7.5598644769320888E-3</v>
      </c>
      <c r="Q20" s="660">
        <f t="shared" si="13"/>
        <v>2.8058963168058528E-3</v>
      </c>
      <c r="R20" s="222">
        <f t="shared" si="32"/>
        <v>0.38131797650917598</v>
      </c>
      <c r="S20" s="660">
        <f t="shared" si="33"/>
        <v>4.9468148367411979E-2</v>
      </c>
      <c r="T20" s="287">
        <f t="shared" si="34"/>
        <v>3.0008548175134089</v>
      </c>
      <c r="U20" s="230">
        <f t="shared" si="35"/>
        <v>3.450859651074377</v>
      </c>
      <c r="V20" s="159">
        <f t="shared" si="14"/>
        <v>2.8740639883400241</v>
      </c>
      <c r="W20" s="172">
        <f t="shared" si="15"/>
        <v>2.4991451824865902</v>
      </c>
      <c r="X20" s="338">
        <f t="shared" si="16"/>
        <v>-5.3756487761830725</v>
      </c>
      <c r="Y20" s="72">
        <f t="shared" si="17"/>
        <v>0.90243544682223775</v>
      </c>
      <c r="Z20" s="73">
        <f t="shared" si="18"/>
        <v>0.79812805205475501</v>
      </c>
      <c r="AA20" s="250">
        <f t="shared" si="36"/>
        <v>0.58877966657128855</v>
      </c>
      <c r="AB20" s="69">
        <f t="shared" si="19"/>
        <v>0.56709054216187282</v>
      </c>
      <c r="AC20" s="68">
        <f t="shared" si="20"/>
        <v>0.53082616299678254</v>
      </c>
      <c r="AD20" s="68">
        <f t="shared" si="21"/>
        <v>0.58877966657128855</v>
      </c>
      <c r="AE20" s="23">
        <f t="shared" si="22"/>
        <v>1.0829225361866852</v>
      </c>
      <c r="AF20" s="23">
        <f t="shared" si="23"/>
        <v>0.72194835745779029</v>
      </c>
      <c r="AG20" s="23">
        <f t="shared" si="24"/>
        <v>1.1740504676067949</v>
      </c>
      <c r="AH20" s="23">
        <f t="shared" si="25"/>
        <v>0.63082042603768063</v>
      </c>
      <c r="AI20" s="23">
        <f t="shared" si="26"/>
        <v>0.99356337824234742</v>
      </c>
      <c r="AJ20" s="23">
        <f t="shared" si="27"/>
        <v>0.8113075154021282</v>
      </c>
      <c r="AK20" s="244">
        <f t="shared" si="28"/>
        <v>2.4709042261299432E-3</v>
      </c>
      <c r="AL20" s="70">
        <f t="shared" si="29"/>
        <v>5.4999999999999991</v>
      </c>
      <c r="AM20" s="178">
        <f t="shared" si="37"/>
        <v>0.1</v>
      </c>
      <c r="AN20" s="179">
        <f t="shared" si="43"/>
        <v>7</v>
      </c>
      <c r="AO20" s="71">
        <f t="shared" si="38"/>
        <v>0</v>
      </c>
      <c r="AP20" s="295">
        <f t="shared" si="39"/>
        <v>0</v>
      </c>
      <c r="AQ20" s="296">
        <f t="shared" si="40"/>
        <v>0</v>
      </c>
      <c r="AR20" s="296">
        <f t="shared" si="41"/>
        <v>0</v>
      </c>
    </row>
    <row r="21" spans="1:44" s="74" customFormat="1" ht="15" customHeight="1">
      <c r="A21" s="63">
        <f t="shared" si="42"/>
        <v>0.04</v>
      </c>
      <c r="B21" s="660">
        <f t="shared" si="0"/>
        <v>0.14490380476958273</v>
      </c>
      <c r="C21" s="660">
        <f t="shared" si="1"/>
        <v>1.6449038047695828</v>
      </c>
      <c r="D21" s="601">
        <f t="shared" si="2"/>
        <v>-4.336471198888888</v>
      </c>
      <c r="E21" s="590">
        <f t="shared" si="3"/>
        <v>1.6398899999999998E-3</v>
      </c>
      <c r="F21" s="65">
        <f t="shared" si="4"/>
        <v>75653.714030093382</v>
      </c>
      <c r="G21" s="65">
        <f t="shared" si="5"/>
        <v>112500</v>
      </c>
      <c r="H21" s="66">
        <f t="shared" si="6"/>
        <v>32.41319399189706</v>
      </c>
      <c r="I21" s="66">
        <f t="shared" si="7"/>
        <v>35.988522049357037</v>
      </c>
      <c r="J21" s="328">
        <f t="shared" si="8"/>
        <v>2.280808219096262</v>
      </c>
      <c r="K21" s="207">
        <f t="shared" si="9"/>
        <v>0.21796970504405566</v>
      </c>
      <c r="L21" s="222">
        <f t="shared" si="10"/>
        <v>5.4841698493071522E-2</v>
      </c>
      <c r="M21" s="223">
        <f t="shared" si="11"/>
        <v>0.28722440487964596</v>
      </c>
      <c r="N21" s="209">
        <f t="shared" si="30"/>
        <v>0</v>
      </c>
      <c r="O21" s="478">
        <f t="shared" si="31"/>
        <v>-0.21770772305718583</v>
      </c>
      <c r="P21" s="660">
        <f t="shared" si="12"/>
        <v>9.8197973598136267E-3</v>
      </c>
      <c r="Q21" s="660">
        <f t="shared" si="13"/>
        <v>4.7363265499776172E-3</v>
      </c>
      <c r="R21" s="222">
        <f t="shared" si="32"/>
        <v>0.37855854930947425</v>
      </c>
      <c r="S21" s="660">
        <f t="shared" si="33"/>
        <v>5.0260232086612955E-2</v>
      </c>
      <c r="T21" s="287">
        <f t="shared" si="34"/>
        <v>3.054108830304981</v>
      </c>
      <c r="U21" s="230">
        <f t="shared" si="35"/>
        <v>3.5044612417356111</v>
      </c>
      <c r="V21" s="159">
        <f t="shared" si="14"/>
        <v>2.9092050255353983</v>
      </c>
      <c r="W21" s="172">
        <f t="shared" si="15"/>
        <v>2.4458911696950181</v>
      </c>
      <c r="X21" s="338">
        <f t="shared" si="16"/>
        <v>-5.3933287966723409</v>
      </c>
      <c r="Y21" s="72">
        <f t="shared" si="17"/>
        <v>0.89764938023092888</v>
      </c>
      <c r="Z21" s="73">
        <f t="shared" si="18"/>
        <v>0.7957257775991029</v>
      </c>
      <c r="AA21" s="250">
        <f t="shared" si="36"/>
        <v>0.58402980104489122</v>
      </c>
      <c r="AB21" s="69">
        <f t="shared" si="19"/>
        <v>0.56249958657432475</v>
      </c>
      <c r="AC21" s="68">
        <f t="shared" si="20"/>
        <v>0.52650168702627065</v>
      </c>
      <c r="AD21" s="68">
        <f t="shared" si="21"/>
        <v>0.58402980104489122</v>
      </c>
      <c r="AE21" s="23">
        <f t="shared" si="22"/>
        <v>1.0771792562771145</v>
      </c>
      <c r="AF21" s="23">
        <f t="shared" si="23"/>
        <v>0.71811950418474324</v>
      </c>
      <c r="AG21" s="23">
        <f t="shared" si="24"/>
        <v>1.167823890692834</v>
      </c>
      <c r="AH21" s="23">
        <f t="shared" si="25"/>
        <v>0.627474869769024</v>
      </c>
      <c r="AI21" s="23">
        <f t="shared" si="26"/>
        <v>0.98829401464664823</v>
      </c>
      <c r="AJ21" s="23">
        <f t="shared" si="27"/>
        <v>0.80700474581520976</v>
      </c>
      <c r="AK21" s="244">
        <f t="shared" si="28"/>
        <v>2.4150937887958252E-3</v>
      </c>
      <c r="AL21" s="70">
        <f t="shared" si="29"/>
        <v>5.4999999999999991</v>
      </c>
      <c r="AM21" s="178">
        <f t="shared" si="37"/>
        <v>0.1</v>
      </c>
      <c r="AN21" s="179">
        <f t="shared" si="43"/>
        <v>7</v>
      </c>
      <c r="AO21" s="71">
        <f t="shared" si="38"/>
        <v>0</v>
      </c>
      <c r="AP21" s="295">
        <f t="shared" si="39"/>
        <v>0</v>
      </c>
      <c r="AQ21" s="296">
        <f t="shared" si="40"/>
        <v>0</v>
      </c>
      <c r="AR21" s="296">
        <f t="shared" si="41"/>
        <v>0</v>
      </c>
    </row>
    <row r="22" spans="1:44" s="74" customFormat="1" ht="15" customHeight="1">
      <c r="A22" s="63">
        <f t="shared" si="42"/>
        <v>4.4999999999999998E-2</v>
      </c>
      <c r="B22" s="660">
        <f t="shared" si="0"/>
        <v>0.16301678036578054</v>
      </c>
      <c r="C22" s="660">
        <f t="shared" si="1"/>
        <v>1.6630167803657805</v>
      </c>
      <c r="D22" s="601">
        <f t="shared" si="2"/>
        <v>-4.8785300987499989</v>
      </c>
      <c r="E22" s="590">
        <f t="shared" si="3"/>
        <v>1.8448762499999995E-3</v>
      </c>
      <c r="F22" s="65">
        <f t="shared" si="4"/>
        <v>67247.745804527454</v>
      </c>
      <c r="G22" s="65">
        <f t="shared" si="5"/>
        <v>100000</v>
      </c>
      <c r="H22" s="66">
        <f t="shared" si="6"/>
        <v>32.651852739118823</v>
      </c>
      <c r="I22" s="66">
        <f t="shared" si="7"/>
        <v>36.203619457697975</v>
      </c>
      <c r="J22" s="328">
        <f t="shared" si="8"/>
        <v>2.3206615413269049</v>
      </c>
      <c r="K22" s="207">
        <f t="shared" si="9"/>
        <v>0.21815614460174571</v>
      </c>
      <c r="L22" s="222">
        <f t="shared" si="10"/>
        <v>5.48882142596816E-2</v>
      </c>
      <c r="M22" s="223">
        <f t="shared" si="11"/>
        <v>0.28747809686215042</v>
      </c>
      <c r="N22" s="209">
        <f t="shared" si="30"/>
        <v>0</v>
      </c>
      <c r="O22" s="478">
        <f t="shared" si="31"/>
        <v>-0.24492118843933408</v>
      </c>
      <c r="P22" s="660">
        <f t="shared" si="12"/>
        <v>1.2350888669181027E-2</v>
      </c>
      <c r="Q22" s="660">
        <f t="shared" si="13"/>
        <v>7.4973705279758E-3</v>
      </c>
      <c r="R22" s="222">
        <f t="shared" si="32"/>
        <v>0.37595659923244512</v>
      </c>
      <c r="S22" s="660">
        <f t="shared" si="33"/>
        <v>5.1386509264660873E-2</v>
      </c>
      <c r="T22" s="287">
        <f t="shared" si="34"/>
        <v>3.1134070149774491</v>
      </c>
      <c r="U22" s="230">
        <f t="shared" si="35"/>
        <v>3.5641530421816636</v>
      </c>
      <c r="V22" s="159">
        <f t="shared" si="14"/>
        <v>2.9503902346116684</v>
      </c>
      <c r="W22" s="172">
        <f t="shared" si="15"/>
        <v>2.38659298502255</v>
      </c>
      <c r="X22" s="338">
        <f t="shared" si="16"/>
        <v>-5.412164004758532</v>
      </c>
      <c r="Y22" s="72">
        <f t="shared" si="17"/>
        <v>0.89231615504022299</v>
      </c>
      <c r="Z22" s="73">
        <f t="shared" si="18"/>
        <v>0.79302444375660786</v>
      </c>
      <c r="AA22" s="250">
        <f t="shared" si="36"/>
        <v>0.57868872987771369</v>
      </c>
      <c r="AB22" s="69">
        <f t="shared" si="19"/>
        <v>0.55733745664588552</v>
      </c>
      <c r="AC22" s="68">
        <f t="shared" si="20"/>
        <v>0.52163944205876178</v>
      </c>
      <c r="AD22" s="68">
        <f t="shared" si="21"/>
        <v>0.57868872987771369</v>
      </c>
      <c r="AE22" s="23">
        <f t="shared" si="22"/>
        <v>1.0707793860482675</v>
      </c>
      <c r="AF22" s="23">
        <f t="shared" si="23"/>
        <v>0.71385292403217848</v>
      </c>
      <c r="AG22" s="23">
        <f t="shared" si="24"/>
        <v>1.1608854713842294</v>
      </c>
      <c r="AH22" s="23">
        <f t="shared" si="25"/>
        <v>0.62374683869621672</v>
      </c>
      <c r="AI22" s="23">
        <f t="shared" si="26"/>
        <v>0.98242224037618486</v>
      </c>
      <c r="AJ22" s="23">
        <f t="shared" si="27"/>
        <v>0.80221006970426134</v>
      </c>
      <c r="AK22" s="244">
        <f t="shared" si="28"/>
        <v>2.3561956610264638E-3</v>
      </c>
      <c r="AL22" s="70">
        <f t="shared" si="29"/>
        <v>5.4999999999999991</v>
      </c>
      <c r="AM22" s="178">
        <f t="shared" si="37"/>
        <v>0.1</v>
      </c>
      <c r="AN22" s="179">
        <f t="shared" si="43"/>
        <v>7</v>
      </c>
      <c r="AO22" s="71">
        <f t="shared" si="38"/>
        <v>0</v>
      </c>
      <c r="AP22" s="295">
        <f t="shared" si="39"/>
        <v>0</v>
      </c>
      <c r="AQ22" s="296">
        <f t="shared" si="40"/>
        <v>0</v>
      </c>
      <c r="AR22" s="296">
        <f t="shared" si="41"/>
        <v>0</v>
      </c>
    </row>
    <row r="23" spans="1:44" s="62" customFormat="1" ht="15" customHeight="1">
      <c r="A23" s="51">
        <f t="shared" si="42"/>
        <v>4.9999999999999996E-2</v>
      </c>
      <c r="B23" s="52">
        <f t="shared" si="0"/>
        <v>0.18112975596197839</v>
      </c>
      <c r="C23" s="52">
        <f>$L$7+B23</f>
        <v>1.6811297559619784</v>
      </c>
      <c r="D23" s="600">
        <f t="shared" si="2"/>
        <v>-5.4205889986111098</v>
      </c>
      <c r="E23" s="588">
        <f t="shared" si="3"/>
        <v>2.0498624999999993E-3</v>
      </c>
      <c r="F23" s="53">
        <f t="shared" si="4"/>
        <v>60522.971224074703</v>
      </c>
      <c r="G23" s="53">
        <f t="shared" si="5"/>
        <v>90000.000000000015</v>
      </c>
      <c r="H23" s="54">
        <f t="shared" si="6"/>
        <v>32.916541338150552</v>
      </c>
      <c r="I23" s="54">
        <f t="shared" si="7"/>
        <v>36.442520058399914</v>
      </c>
      <c r="J23" s="327">
        <f t="shared" si="8"/>
        <v>2.3652432503224201</v>
      </c>
      <c r="K23" s="206">
        <f t="shared" si="9"/>
        <v>0.21836403326814269</v>
      </c>
      <c r="L23" s="219">
        <f t="shared" si="10"/>
        <v>5.4939956747054985E-2</v>
      </c>
      <c r="M23" s="220">
        <f t="shared" si="11"/>
        <v>0.28776294503401356</v>
      </c>
      <c r="N23" s="221">
        <f t="shared" si="30"/>
        <v>0</v>
      </c>
      <c r="O23" s="477">
        <f t="shared" si="31"/>
        <v>-0.27213465382148228</v>
      </c>
      <c r="P23" s="52">
        <f t="shared" si="12"/>
        <v>1.5142300580396771E-2</v>
      </c>
      <c r="Q23" s="52">
        <f t="shared" si="13"/>
        <v>1.127909322155002E-2</v>
      </c>
      <c r="R23" s="219">
        <f t="shared" si="32"/>
        <v>0.37363712844002184</v>
      </c>
      <c r="S23" s="52">
        <f t="shared" si="33"/>
        <v>5.2920115680377133E-2</v>
      </c>
      <c r="T23" s="233">
        <f t="shared" si="34"/>
        <v>3.1791493003734024</v>
      </c>
      <c r="U23" s="229">
        <f t="shared" si="35"/>
        <v>3.6303363219285036</v>
      </c>
      <c r="V23" s="52">
        <f t="shared" si="14"/>
        <v>2.9980195444114242</v>
      </c>
      <c r="W23" s="171">
        <f t="shared" si="15"/>
        <v>2.3208506996265967</v>
      </c>
      <c r="X23" s="337">
        <f t="shared" si="16"/>
        <v>-5.4325060354637396</v>
      </c>
      <c r="Y23" s="59">
        <f t="shared" si="17"/>
        <v>0.88646653582855661</v>
      </c>
      <c r="Z23" s="60">
        <f t="shared" si="18"/>
        <v>0.79003184099055346</v>
      </c>
      <c r="AA23" s="249">
        <f t="shared" si="36"/>
        <v>0.57277186810253333</v>
      </c>
      <c r="AB23" s="56">
        <f t="shared" si="19"/>
        <v>0.55161906987434772</v>
      </c>
      <c r="AC23" s="55">
        <f t="shared" si="20"/>
        <v>0.51625346209619138</v>
      </c>
      <c r="AD23" s="55">
        <f t="shared" si="21"/>
        <v>0.57277186810253333</v>
      </c>
      <c r="AE23" s="61">
        <f t="shared" si="22"/>
        <v>1.0637598429942678</v>
      </c>
      <c r="AF23" s="61">
        <f t="shared" si="23"/>
        <v>0.70917322866284538</v>
      </c>
      <c r="AG23" s="61">
        <f t="shared" si="24"/>
        <v>1.1532752337822356</v>
      </c>
      <c r="AH23" s="61">
        <f t="shared" si="25"/>
        <v>0.61965783787487771</v>
      </c>
      <c r="AI23" s="61">
        <f t="shared" si="26"/>
        <v>0.97598192661652439</v>
      </c>
      <c r="AJ23" s="61">
        <f t="shared" si="27"/>
        <v>0.79695114504058906</v>
      </c>
      <c r="AK23" s="253">
        <f t="shared" si="28"/>
        <v>2.295209077346099E-3</v>
      </c>
      <c r="AL23" s="57">
        <f t="shared" si="29"/>
        <v>5.4999999999999991</v>
      </c>
      <c r="AM23" s="177">
        <f t="shared" si="37"/>
        <v>0.1</v>
      </c>
      <c r="AN23" s="180">
        <f t="shared" si="43"/>
        <v>7</v>
      </c>
      <c r="AO23" s="58">
        <f t="shared" si="38"/>
        <v>0</v>
      </c>
      <c r="AP23" s="293">
        <f t="shared" si="39"/>
        <v>0</v>
      </c>
      <c r="AQ23" s="294">
        <f t="shared" si="40"/>
        <v>0</v>
      </c>
      <c r="AR23" s="294">
        <f t="shared" si="41"/>
        <v>0</v>
      </c>
    </row>
    <row r="24" spans="1:44" s="74" customFormat="1" ht="15" customHeight="1">
      <c r="A24" s="63">
        <f t="shared" si="42"/>
        <v>5.4999999999999993E-2</v>
      </c>
      <c r="B24" s="660">
        <f t="shared" si="0"/>
        <v>0.19924273155817621</v>
      </c>
      <c r="C24" s="660">
        <f t="shared" si="1"/>
        <v>1.6992427315581762</v>
      </c>
      <c r="D24" s="601">
        <f t="shared" si="2"/>
        <v>-5.9626478984722207</v>
      </c>
      <c r="E24" s="590">
        <f t="shared" si="3"/>
        <v>2.2548487499999994E-3</v>
      </c>
      <c r="F24" s="65">
        <f t="shared" si="4"/>
        <v>55020.882930977001</v>
      </c>
      <c r="G24" s="65">
        <f t="shared" si="5"/>
        <v>81818.181818181823</v>
      </c>
      <c r="H24" s="66">
        <f t="shared" si="6"/>
        <v>33.206637346524126</v>
      </c>
      <c r="I24" s="66">
        <f t="shared" si="7"/>
        <v>36.704759070238794</v>
      </c>
      <c r="J24" s="328">
        <f t="shared" si="8"/>
        <v>2.4145664186520435</v>
      </c>
      <c r="K24" s="207">
        <f t="shared" si="9"/>
        <v>0.21859417014015303</v>
      </c>
      <c r="L24" s="222">
        <f t="shared" si="10"/>
        <v>5.499709193679303E-2</v>
      </c>
      <c r="M24" s="223">
        <f t="shared" si="11"/>
        <v>0.28808056073096688</v>
      </c>
      <c r="N24" s="209">
        <f t="shared" si="30"/>
        <v>0</v>
      </c>
      <c r="O24" s="478">
        <f t="shared" si="31"/>
        <v>-0.29934811920363052</v>
      </c>
      <c r="P24" s="660">
        <f t="shared" si="12"/>
        <v>1.8182190675818995E-2</v>
      </c>
      <c r="Q24" s="660">
        <f t="shared" si="13"/>
        <v>1.6281054996406655E-2</v>
      </c>
      <c r="R24" s="222">
        <f t="shared" si="32"/>
        <v>0.37171456238528988</v>
      </c>
      <c r="S24" s="660">
        <f t="shared" si="33"/>
        <v>5.4939321317425738E-2</v>
      </c>
      <c r="T24" s="287">
        <f t="shared" si="34"/>
        <v>3.2517411808461349</v>
      </c>
      <c r="U24" s="230">
        <f t="shared" si="35"/>
        <v>3.7034188197804618</v>
      </c>
      <c r="V24" s="159">
        <f t="shared" si="14"/>
        <v>3.0524984492879588</v>
      </c>
      <c r="W24" s="172">
        <f t="shared" si="15"/>
        <v>2.2482588191538642</v>
      </c>
      <c r="X24" s="338">
        <f t="shared" si="16"/>
        <v>-5.454708009598586</v>
      </c>
      <c r="Y24" s="72">
        <f t="shared" si="17"/>
        <v>0.88013313072599042</v>
      </c>
      <c r="Z24" s="73">
        <f t="shared" si="18"/>
        <v>0.78675656041308639</v>
      </c>
      <c r="AA24" s="250">
        <f t="shared" si="36"/>
        <v>0.56629620200512143</v>
      </c>
      <c r="AB24" s="69">
        <f t="shared" si="19"/>
        <v>0.54536082895130589</v>
      </c>
      <c r="AC24" s="68">
        <f t="shared" si="20"/>
        <v>0.51035912602727018</v>
      </c>
      <c r="AD24" s="68">
        <f t="shared" si="21"/>
        <v>0.56629620200512143</v>
      </c>
      <c r="AE24" s="23">
        <f t="shared" si="22"/>
        <v>1.0561597568711885</v>
      </c>
      <c r="AF24" s="23">
        <f t="shared" si="23"/>
        <v>0.70410650458079238</v>
      </c>
      <c r="AG24" s="23">
        <f t="shared" si="24"/>
        <v>1.1450356004118991</v>
      </c>
      <c r="AH24" s="23">
        <f t="shared" si="25"/>
        <v>0.61523066104008184</v>
      </c>
      <c r="AI24" s="23">
        <f t="shared" si="26"/>
        <v>0.96900897426670107</v>
      </c>
      <c r="AJ24" s="23">
        <f t="shared" si="27"/>
        <v>0.79125728718527988</v>
      </c>
      <c r="AK24" s="244">
        <f t="shared" si="28"/>
        <v>2.2330194296901538E-3</v>
      </c>
      <c r="AL24" s="70">
        <f t="shared" si="29"/>
        <v>5.4999999999999991</v>
      </c>
      <c r="AM24" s="178">
        <f t="shared" si="37"/>
        <v>0.1</v>
      </c>
      <c r="AN24" s="179">
        <f t="shared" si="43"/>
        <v>7</v>
      </c>
      <c r="AO24" s="71">
        <f t="shared" si="38"/>
        <v>0</v>
      </c>
      <c r="AP24" s="295">
        <f t="shared" si="39"/>
        <v>0</v>
      </c>
      <c r="AQ24" s="296">
        <f t="shared" si="40"/>
        <v>0</v>
      </c>
      <c r="AR24" s="296">
        <f t="shared" si="41"/>
        <v>0</v>
      </c>
    </row>
    <row r="25" spans="1:44" s="74" customFormat="1" ht="15" customHeight="1">
      <c r="A25" s="63">
        <f t="shared" si="42"/>
        <v>5.9999999999999991E-2</v>
      </c>
      <c r="B25" s="660">
        <f t="shared" si="0"/>
        <v>0.21735570715437405</v>
      </c>
      <c r="C25" s="660">
        <f t="shared" si="1"/>
        <v>1.7173557071543741</v>
      </c>
      <c r="D25" s="601">
        <f t="shared" si="2"/>
        <v>-6.5047067983333315</v>
      </c>
      <c r="E25" s="590">
        <f t="shared" si="3"/>
        <v>2.4598349999999992E-3</v>
      </c>
      <c r="F25" s="65">
        <f t="shared" si="4"/>
        <v>50435.809353395583</v>
      </c>
      <c r="G25" s="65">
        <f t="shared" si="5"/>
        <v>75000.000000000015</v>
      </c>
      <c r="H25" s="66">
        <f t="shared" si="6"/>
        <v>33.521481141042841</v>
      </c>
      <c r="I25" s="66">
        <f t="shared" si="7"/>
        <v>36.989840124417903</v>
      </c>
      <c r="J25" s="328">
        <f t="shared" si="8"/>
        <v>2.4686456747686538</v>
      </c>
      <c r="K25" s="207">
        <f t="shared" si="9"/>
        <v>0.21884786535464773</v>
      </c>
      <c r="L25" s="222">
        <f t="shared" si="10"/>
        <v>5.5059913181238151E-2</v>
      </c>
      <c r="M25" s="223">
        <f t="shared" si="11"/>
        <v>0.28843325091405791</v>
      </c>
      <c r="N25" s="209">
        <f t="shared" si="30"/>
        <v>0</v>
      </c>
      <c r="O25" s="478">
        <f t="shared" si="31"/>
        <v>-0.32656158458577872</v>
      </c>
      <c r="P25" s="660">
        <f t="shared" si="12"/>
        <v>2.1457795567417875E-2</v>
      </c>
      <c r="Q25" s="660">
        <f t="shared" si="13"/>
        <v>2.2709218491777334E-2</v>
      </c>
      <c r="R25" s="222">
        <f t="shared" si="32"/>
        <v>0.37029220485827208</v>
      </c>
      <c r="S25" s="660">
        <f t="shared" si="33"/>
        <v>5.752834732762302E-2</v>
      </c>
      <c r="T25" s="287">
        <f t="shared" si="34"/>
        <v>3.331591065781939</v>
      </c>
      <c r="U25" s="230">
        <f t="shared" si="35"/>
        <v>3.7838122688694065</v>
      </c>
      <c r="V25" s="159">
        <f t="shared" si="14"/>
        <v>3.1142353586275648</v>
      </c>
      <c r="W25" s="172">
        <f t="shared" si="15"/>
        <v>2.1684089342180601</v>
      </c>
      <c r="X25" s="338">
        <f t="shared" si="16"/>
        <v>-5.4791213041682356</v>
      </c>
      <c r="Y25" s="72">
        <f t="shared" si="17"/>
        <v>0.87334993620875612</v>
      </c>
      <c r="Z25" s="73">
        <f t="shared" si="18"/>
        <v>0.78320794770660696</v>
      </c>
      <c r="AA25" s="250">
        <f t="shared" si="36"/>
        <v>0.55928019585233324</v>
      </c>
      <c r="AB25" s="69">
        <f t="shared" si="19"/>
        <v>0.53858052581704374</v>
      </c>
      <c r="AC25" s="68">
        <f t="shared" si="20"/>
        <v>0.50397305900814438</v>
      </c>
      <c r="AD25" s="68">
        <f t="shared" si="21"/>
        <v>0.55928019585233324</v>
      </c>
      <c r="AE25" s="23">
        <f t="shared" si="22"/>
        <v>1.0480199234505072</v>
      </c>
      <c r="AF25" s="23">
        <f t="shared" si="23"/>
        <v>0.69867994896700503</v>
      </c>
      <c r="AG25" s="23">
        <f t="shared" si="24"/>
        <v>1.1362108000088675</v>
      </c>
      <c r="AH25" s="23">
        <f t="shared" si="25"/>
        <v>0.6104890724086447</v>
      </c>
      <c r="AI25" s="23">
        <f t="shared" si="26"/>
        <v>0.96154081276711645</v>
      </c>
      <c r="AJ25" s="23">
        <f t="shared" si="27"/>
        <v>0.7851590596503959</v>
      </c>
      <c r="AK25" s="244">
        <f t="shared" si="28"/>
        <v>2.170387443159272E-3</v>
      </c>
      <c r="AL25" s="70">
        <f t="shared" si="29"/>
        <v>5.4999999999999991</v>
      </c>
      <c r="AM25" s="178">
        <f t="shared" si="37"/>
        <v>0.1</v>
      </c>
      <c r="AN25" s="179">
        <f t="shared" si="43"/>
        <v>7</v>
      </c>
      <c r="AO25" s="71">
        <f t="shared" si="38"/>
        <v>0</v>
      </c>
      <c r="AP25" s="295">
        <f t="shared" si="39"/>
        <v>0</v>
      </c>
      <c r="AQ25" s="296">
        <f t="shared" si="40"/>
        <v>0</v>
      </c>
      <c r="AR25" s="296">
        <f t="shared" si="41"/>
        <v>0</v>
      </c>
    </row>
    <row r="26" spans="1:44" s="74" customFormat="1" ht="15" customHeight="1">
      <c r="A26" s="63">
        <f t="shared" si="42"/>
        <v>6.4999999999999988E-2</v>
      </c>
      <c r="B26" s="660">
        <f t="shared" si="0"/>
        <v>0.23546868275057187</v>
      </c>
      <c r="C26" s="660">
        <f t="shared" si="1"/>
        <v>1.7354686827505719</v>
      </c>
      <c r="D26" s="601">
        <f t="shared" si="2"/>
        <v>-7.0467656981944424</v>
      </c>
      <c r="E26" s="590">
        <f t="shared" si="3"/>
        <v>2.6648212499999989E-3</v>
      </c>
      <c r="F26" s="65">
        <f t="shared" si="4"/>
        <v>46556.131710826696</v>
      </c>
      <c r="G26" s="65">
        <f t="shared" si="5"/>
        <v>69230.769230769249</v>
      </c>
      <c r="H26" s="66">
        <f t="shared" si="6"/>
        <v>33.860382392160524</v>
      </c>
      <c r="I26" s="66">
        <f t="shared" si="7"/>
        <v>37.297239445889836</v>
      </c>
      <c r="J26" s="328">
        <f t="shared" si="8"/>
        <v>2.5274974240070063</v>
      </c>
      <c r="K26" s="207">
        <f t="shared" si="9"/>
        <v>0.21912702248837679</v>
      </c>
      <c r="L26" s="222">
        <f t="shared" si="10"/>
        <v>5.5128862237429299E-2</v>
      </c>
      <c r="M26" s="223">
        <f t="shared" si="11"/>
        <v>0.28882412253596179</v>
      </c>
      <c r="N26" s="209">
        <f t="shared" si="30"/>
        <v>0</v>
      </c>
      <c r="O26" s="478">
        <f t="shared" si="31"/>
        <v>-0.35377504996792697</v>
      </c>
      <c r="P26" s="660">
        <f t="shared" si="12"/>
        <v>2.4955520051741419E-2</v>
      </c>
      <c r="Q26" s="660">
        <f t="shared" si="13"/>
        <v>3.0773008390107687E-2</v>
      </c>
      <c r="R26" s="222">
        <f t="shared" si="32"/>
        <v>0.36946287785818976</v>
      </c>
      <c r="S26" s="660">
        <f t="shared" si="33"/>
        <v>6.0778730190115482E-2</v>
      </c>
      <c r="T26" s="287">
        <f t="shared" si="34"/>
        <v>3.4191095854334201</v>
      </c>
      <c r="U26" s="230">
        <f t="shared" si="35"/>
        <v>3.8719318682203299</v>
      </c>
      <c r="V26" s="159">
        <f t="shared" si="14"/>
        <v>3.1836409026828481</v>
      </c>
      <c r="W26" s="172">
        <f t="shared" si="15"/>
        <v>2.080890414566579</v>
      </c>
      <c r="X26" s="338">
        <f t="shared" si="16"/>
        <v>-5.5060939340939274</v>
      </c>
      <c r="Y26" s="72">
        <f t="shared" si="17"/>
        <v>0.86615189201603193</v>
      </c>
      <c r="Z26" s="73">
        <f t="shared" si="18"/>
        <v>0.77939605000745771</v>
      </c>
      <c r="AA26" s="250">
        <f t="shared" si="36"/>
        <v>0.55174368531101026</v>
      </c>
      <c r="AB26" s="69">
        <f t="shared" si="19"/>
        <v>0.53129723452158073</v>
      </c>
      <c r="AC26" s="68">
        <f t="shared" si="20"/>
        <v>0.49711302584169847</v>
      </c>
      <c r="AD26" s="68">
        <f t="shared" si="21"/>
        <v>0.55174368531101026</v>
      </c>
      <c r="AE26" s="23">
        <f t="shared" si="22"/>
        <v>1.0393822704192384</v>
      </c>
      <c r="AF26" s="23">
        <f t="shared" si="23"/>
        <v>0.69292151361282561</v>
      </c>
      <c r="AG26" s="23">
        <f t="shared" si="24"/>
        <v>1.1268462884750172</v>
      </c>
      <c r="AH26" s="23">
        <f t="shared" si="25"/>
        <v>0.60545749555704675</v>
      </c>
      <c r="AI26" s="23">
        <f t="shared" si="26"/>
        <v>0.95361591007181101</v>
      </c>
      <c r="AJ26" s="23">
        <f t="shared" si="27"/>
        <v>0.77868787396025307</v>
      </c>
      <c r="AK26" s="244">
        <f t="shared" si="28"/>
        <v>2.1079482609213124E-3</v>
      </c>
      <c r="AL26" s="70">
        <f t="shared" si="29"/>
        <v>5.4999999999999991</v>
      </c>
      <c r="AM26" s="178">
        <f t="shared" si="37"/>
        <v>0.1</v>
      </c>
      <c r="AN26" s="179">
        <f t="shared" si="43"/>
        <v>7</v>
      </c>
      <c r="AO26" s="71">
        <f t="shared" si="38"/>
        <v>0</v>
      </c>
      <c r="AP26" s="295">
        <f t="shared" si="39"/>
        <v>0</v>
      </c>
      <c r="AQ26" s="296">
        <f t="shared" si="40"/>
        <v>0</v>
      </c>
      <c r="AR26" s="296">
        <f t="shared" si="41"/>
        <v>0</v>
      </c>
    </row>
    <row r="27" spans="1:44" s="74" customFormat="1" ht="15" customHeight="1">
      <c r="A27" s="63">
        <f t="shared" si="42"/>
        <v>6.9999999999999993E-2</v>
      </c>
      <c r="B27" s="660">
        <f t="shared" si="0"/>
        <v>0.25358165834676971</v>
      </c>
      <c r="C27" s="660">
        <f t="shared" si="1"/>
        <v>1.7535816583467696</v>
      </c>
      <c r="D27" s="601">
        <f t="shared" si="2"/>
        <v>-7.5888245980555533</v>
      </c>
      <c r="E27" s="590">
        <f t="shared" si="3"/>
        <v>2.8698074999999991E-3</v>
      </c>
      <c r="F27" s="65">
        <f t="shared" si="4"/>
        <v>43230.693731481937</v>
      </c>
      <c r="G27" s="65">
        <f t="shared" si="5"/>
        <v>64285.71428571429</v>
      </c>
      <c r="H27" s="66">
        <f t="shared" si="6"/>
        <v>34.222626395788232</v>
      </c>
      <c r="I27" s="66">
        <f t="shared" si="7"/>
        <v>37.626410032933087</v>
      </c>
      <c r="J27" s="328">
        <f t="shared" si="8"/>
        <v>2.5911401517151953</v>
      </c>
      <c r="K27" s="207">
        <f t="shared" si="9"/>
        <v>0.2194342139183858</v>
      </c>
      <c r="L27" s="222">
        <f t="shared" si="10"/>
        <v>5.5204548409472753E-2</v>
      </c>
      <c r="M27" s="223">
        <f t="shared" si="11"/>
        <v>0.28925717952602081</v>
      </c>
      <c r="N27" s="209">
        <f t="shared" si="30"/>
        <v>0</v>
      </c>
      <c r="O27" s="478">
        <f t="shared" si="31"/>
        <v>-0.38098851535007516</v>
      </c>
      <c r="P27" s="660">
        <f t="shared" si="12"/>
        <v>2.8661030926995474E-2</v>
      </c>
      <c r="Q27" s="660">
        <f t="shared" si="13"/>
        <v>4.0682587011573956E-2</v>
      </c>
      <c r="R27" s="222">
        <f t="shared" si="32"/>
        <v>0.36931040212300731</v>
      </c>
      <c r="S27" s="660">
        <f t="shared" si="33"/>
        <v>6.4791237686828207E-2</v>
      </c>
      <c r="T27" s="287">
        <f t="shared" si="34"/>
        <v>3.5147105852928471</v>
      </c>
      <c r="U27" s="230">
        <f t="shared" si="35"/>
        <v>3.9681974303277809</v>
      </c>
      <c r="V27" s="159">
        <f t="shared" si="14"/>
        <v>3.2611289269460775</v>
      </c>
      <c r="W27" s="172">
        <f t="shared" si="15"/>
        <v>1.985289414707152</v>
      </c>
      <c r="X27" s="338">
        <f t="shared" si="16"/>
        <v>-5.5359702663247656</v>
      </c>
      <c r="Y27" s="72">
        <f t="shared" si="17"/>
        <v>0.85857445567506863</v>
      </c>
      <c r="Z27" s="73">
        <f t="shared" si="18"/>
        <v>0.77533155602097903</v>
      </c>
      <c r="AA27" s="250">
        <f t="shared" si="36"/>
        <v>0.5437077581580485</v>
      </c>
      <c r="AB27" s="69">
        <f t="shared" si="19"/>
        <v>0.52353119365883849</v>
      </c>
      <c r="AC27" s="68">
        <f t="shared" si="20"/>
        <v>0.48979781735631533</v>
      </c>
      <c r="AD27" s="68">
        <f t="shared" si="21"/>
        <v>0.5437077581580485</v>
      </c>
      <c r="AE27" s="23">
        <f t="shared" si="22"/>
        <v>1.0302893468100822</v>
      </c>
      <c r="AF27" s="23">
        <f t="shared" si="23"/>
        <v>0.68685956454005492</v>
      </c>
      <c r="AG27" s="23">
        <f t="shared" si="24"/>
        <v>1.1169881953441507</v>
      </c>
      <c r="AH27" s="23">
        <f t="shared" si="25"/>
        <v>0.60016071600598653</v>
      </c>
      <c r="AI27" s="23">
        <f t="shared" si="26"/>
        <v>0.94527330420913713</v>
      </c>
      <c r="AJ27" s="23">
        <f t="shared" si="27"/>
        <v>0.77187560714100023</v>
      </c>
      <c r="AK27" s="244">
        <f t="shared" si="28"/>
        <v>2.046217578635419E-3</v>
      </c>
      <c r="AL27" s="70">
        <f t="shared" si="29"/>
        <v>5.4999999999999991</v>
      </c>
      <c r="AM27" s="178">
        <f t="shared" si="37"/>
        <v>0.1</v>
      </c>
      <c r="AN27" s="179">
        <f t="shared" si="43"/>
        <v>7</v>
      </c>
      <c r="AO27" s="71">
        <f t="shared" si="38"/>
        <v>0</v>
      </c>
      <c r="AP27" s="295">
        <f t="shared" si="39"/>
        <v>0</v>
      </c>
      <c r="AQ27" s="296">
        <f t="shared" si="40"/>
        <v>0</v>
      </c>
      <c r="AR27" s="296">
        <f t="shared" si="41"/>
        <v>0</v>
      </c>
    </row>
    <row r="28" spans="1:44" s="62" customFormat="1" ht="15" customHeight="1">
      <c r="A28" s="51">
        <f t="shared" si="42"/>
        <v>7.4999999999999997E-2</v>
      </c>
      <c r="B28" s="52">
        <f t="shared" si="0"/>
        <v>0.27169463394296761</v>
      </c>
      <c r="C28" s="52">
        <f t="shared" si="1"/>
        <v>1.7716946339429676</v>
      </c>
      <c r="D28" s="600">
        <f t="shared" si="2"/>
        <v>-8.1308834979166651</v>
      </c>
      <c r="E28" s="588">
        <f t="shared" si="3"/>
        <v>3.0747937499999993E-3</v>
      </c>
      <c r="F28" s="53">
        <f t="shared" si="4"/>
        <v>40348.647482716471</v>
      </c>
      <c r="G28" s="53">
        <f t="shared" si="5"/>
        <v>60000</v>
      </c>
      <c r="H28" s="54">
        <f t="shared" si="6"/>
        <v>34.607480158722801</v>
      </c>
      <c r="I28" s="54">
        <f t="shared" si="7"/>
        <v>37.976785770745508</v>
      </c>
      <c r="J28" s="327">
        <f t="shared" si="8"/>
        <v>2.6595948163373011</v>
      </c>
      <c r="K28" s="206">
        <f t="shared" si="9"/>
        <v>0.21977274842066796</v>
      </c>
      <c r="L28" s="219">
        <f t="shared" si="10"/>
        <v>5.5287765604845163E-2</v>
      </c>
      <c r="M28" s="220">
        <f t="shared" si="11"/>
        <v>0.28973741165430544</v>
      </c>
      <c r="N28" s="221">
        <f t="shared" si="30"/>
        <v>0</v>
      </c>
      <c r="O28" s="477">
        <f t="shared" si="31"/>
        <v>-0.40820198073222347</v>
      </c>
      <c r="P28" s="52">
        <f t="shared" si="12"/>
        <v>3.2559354568197613E-2</v>
      </c>
      <c r="Q28" s="52">
        <f t="shared" si="13"/>
        <v>5.2646392392004776E-2</v>
      </c>
      <c r="R28" s="219">
        <f t="shared" si="32"/>
        <v>0.36991161953564589</v>
      </c>
      <c r="S28" s="52">
        <f t="shared" si="33"/>
        <v>6.9678368255670864E-2</v>
      </c>
      <c r="T28" s="233">
        <f t="shared" si="34"/>
        <v>3.6188135960684358</v>
      </c>
      <c r="U28" s="229">
        <f t="shared" si="35"/>
        <v>4.073035990538564</v>
      </c>
      <c r="V28" s="170">
        <f t="shared" si="14"/>
        <v>3.3471189621254682</v>
      </c>
      <c r="W28" s="171">
        <f t="shared" si="15"/>
        <v>1.8811864039315633</v>
      </c>
      <c r="X28" s="337">
        <f t="shared" si="16"/>
        <v>-5.5690918299984542</v>
      </c>
      <c r="Y28" s="59">
        <f t="shared" si="17"/>
        <v>0.85065320451416115</v>
      </c>
      <c r="Z28" s="60">
        <f t="shared" si="18"/>
        <v>0.77102572990507368</v>
      </c>
      <c r="AA28" s="249">
        <f t="shared" si="36"/>
        <v>0.53519462336884516</v>
      </c>
      <c r="AB28" s="56">
        <f t="shared" si="19"/>
        <v>0.51530367949306699</v>
      </c>
      <c r="AC28" s="55">
        <f t="shared" si="20"/>
        <v>0.48204713093839868</v>
      </c>
      <c r="AD28" s="55">
        <f t="shared" si="21"/>
        <v>0.53519462336884516</v>
      </c>
      <c r="AE28" s="61">
        <f t="shared" si="22"/>
        <v>1.0207838454169933</v>
      </c>
      <c r="AF28" s="61">
        <f t="shared" si="23"/>
        <v>0.68052256361132901</v>
      </c>
      <c r="AG28" s="61">
        <f t="shared" si="24"/>
        <v>1.1066828060088334</v>
      </c>
      <c r="AH28" s="61">
        <f t="shared" si="25"/>
        <v>0.59462360301948902</v>
      </c>
      <c r="AI28" s="61">
        <f t="shared" si="26"/>
        <v>0.93655216510600126</v>
      </c>
      <c r="AJ28" s="61">
        <f t="shared" si="27"/>
        <v>0.76475424392232116</v>
      </c>
      <c r="AK28" s="253">
        <f t="shared" si="28"/>
        <v>1.985602226118668E-3</v>
      </c>
      <c r="AL28" s="57">
        <f t="shared" si="29"/>
        <v>5.4999999999999991</v>
      </c>
      <c r="AM28" s="177">
        <f t="shared" si="37"/>
        <v>0.1</v>
      </c>
      <c r="AN28" s="180">
        <f t="shared" si="43"/>
        <v>7</v>
      </c>
      <c r="AO28" s="58">
        <f t="shared" si="38"/>
        <v>0</v>
      </c>
      <c r="AP28" s="293">
        <f t="shared" si="39"/>
        <v>0</v>
      </c>
      <c r="AQ28" s="294">
        <f t="shared" si="40"/>
        <v>0</v>
      </c>
      <c r="AR28" s="294">
        <f t="shared" si="41"/>
        <v>0</v>
      </c>
    </row>
    <row r="29" spans="1:44" s="74" customFormat="1" ht="15" customHeight="1">
      <c r="A29" s="63">
        <f t="shared" si="42"/>
        <v>0.08</v>
      </c>
      <c r="B29" s="660">
        <f t="shared" si="0"/>
        <v>0.28980760953916546</v>
      </c>
      <c r="C29" s="660">
        <f t="shared" si="1"/>
        <v>1.7898076095391655</v>
      </c>
      <c r="D29" s="601">
        <f t="shared" si="2"/>
        <v>-8.672942397777776</v>
      </c>
      <c r="E29" s="590">
        <f t="shared" si="3"/>
        <v>3.2797799999999995E-3</v>
      </c>
      <c r="F29" s="65">
        <f t="shared" si="4"/>
        <v>37826.857015046691</v>
      </c>
      <c r="G29" s="65">
        <f t="shared" si="5"/>
        <v>56250</v>
      </c>
      <c r="H29" s="66">
        <f t="shared" si="6"/>
        <v>35.014198152683804</v>
      </c>
      <c r="I29" s="66">
        <f t="shared" si="7"/>
        <v>38.34778542257834</v>
      </c>
      <c r="J29" s="328">
        <f t="shared" si="8"/>
        <v>2.7328853389094294</v>
      </c>
      <c r="K29" s="207">
        <f t="shared" si="9"/>
        <v>0.22014673105106253</v>
      </c>
      <c r="L29" s="222">
        <f t="shared" si="10"/>
        <v>5.5379507307226294E-2</v>
      </c>
      <c r="M29" s="223">
        <f t="shared" si="11"/>
        <v>0.29027087548309494</v>
      </c>
      <c r="N29" s="209">
        <f t="shared" si="30"/>
        <v>0</v>
      </c>
      <c r="O29" s="478">
        <f t="shared" si="31"/>
        <v>-0.43541544611437166</v>
      </c>
      <c r="P29" s="660">
        <f t="shared" si="12"/>
        <v>3.6634977333727906E-2</v>
      </c>
      <c r="Q29" s="660">
        <f t="shared" si="13"/>
        <v>6.6868969568682504E-2</v>
      </c>
      <c r="R29" s="222">
        <f t="shared" si="32"/>
        <v>0.37133872820420366</v>
      </c>
      <c r="S29" s="660">
        <f t="shared" si="33"/>
        <v>7.556750458183259E-2</v>
      </c>
      <c r="T29" s="287">
        <f t="shared" si="34"/>
        <v>3.7318476581105404</v>
      </c>
      <c r="U29" s="230">
        <f t="shared" si="35"/>
        <v>4.1868857573374711</v>
      </c>
      <c r="V29" s="159">
        <f t="shared" si="14"/>
        <v>3.4420400485713749</v>
      </c>
      <c r="W29" s="172">
        <f t="shared" si="15"/>
        <v>1.7681523418894587</v>
      </c>
      <c r="X29" s="338">
        <f t="shared" si="16"/>
        <v>-5.6057990596029681</v>
      </c>
      <c r="Y29" s="72">
        <f t="shared" si="17"/>
        <v>0.84242347131764073</v>
      </c>
      <c r="Z29" s="73">
        <f t="shared" si="18"/>
        <v>0.76649033970807467</v>
      </c>
      <c r="AA29" s="250">
        <f t="shared" si="36"/>
        <v>0.52622747012197113</v>
      </c>
      <c r="AB29" s="69">
        <f t="shared" si="19"/>
        <v>0.50663687121964851</v>
      </c>
      <c r="AC29" s="68">
        <f t="shared" si="20"/>
        <v>0.47388144650734065</v>
      </c>
      <c r="AD29" s="68">
        <f t="shared" si="21"/>
        <v>0.52622747012197113</v>
      </c>
      <c r="AE29" s="23">
        <f t="shared" si="22"/>
        <v>1.0109081655811687</v>
      </c>
      <c r="AF29" s="23">
        <f t="shared" si="23"/>
        <v>0.67393877705411265</v>
      </c>
      <c r="AG29" s="23">
        <f t="shared" si="24"/>
        <v>1.0959760877148241</v>
      </c>
      <c r="AH29" s="23">
        <f t="shared" si="25"/>
        <v>0.58887085492045721</v>
      </c>
      <c r="AI29" s="23">
        <f t="shared" si="26"/>
        <v>0.92749139345129616</v>
      </c>
      <c r="AJ29" s="23">
        <f t="shared" si="27"/>
        <v>0.7573555491839854</v>
      </c>
      <c r="AK29" s="244">
        <f t="shared" si="28"/>
        <v>1.9264130749122249E-3</v>
      </c>
      <c r="AL29" s="70">
        <f t="shared" si="29"/>
        <v>5.4999999999999991</v>
      </c>
      <c r="AM29" s="178">
        <f t="shared" si="37"/>
        <v>0.1</v>
      </c>
      <c r="AN29" s="179">
        <f t="shared" si="43"/>
        <v>7</v>
      </c>
      <c r="AO29" s="71">
        <f t="shared" si="38"/>
        <v>0</v>
      </c>
      <c r="AP29" s="295">
        <f t="shared" si="39"/>
        <v>0</v>
      </c>
      <c r="AQ29" s="296">
        <f t="shared" si="40"/>
        <v>0</v>
      </c>
      <c r="AR29" s="296">
        <f t="shared" si="41"/>
        <v>0</v>
      </c>
    </row>
    <row r="30" spans="1:44" s="74" customFormat="1" ht="15" customHeight="1">
      <c r="A30" s="63">
        <f t="shared" si="42"/>
        <v>8.5000000000000006E-2</v>
      </c>
      <c r="B30" s="660">
        <f t="shared" si="0"/>
        <v>0.3079205851353633</v>
      </c>
      <c r="C30" s="660">
        <f t="shared" si="1"/>
        <v>1.8079205851353632</v>
      </c>
      <c r="D30" s="601">
        <f t="shared" si="2"/>
        <v>-9.2150012976388886</v>
      </c>
      <c r="E30" s="590">
        <f t="shared" si="3"/>
        <v>3.4847662499999997E-3</v>
      </c>
      <c r="F30" s="65">
        <f t="shared" si="4"/>
        <v>35601.747778867466</v>
      </c>
      <c r="G30" s="65">
        <f t="shared" si="5"/>
        <v>52941.176470588231</v>
      </c>
      <c r="H30" s="66">
        <f t="shared" si="6"/>
        <v>35.442027671152559</v>
      </c>
      <c r="I30" s="66">
        <f t="shared" si="7"/>
        <v>38.738816450473159</v>
      </c>
      <c r="J30" s="328">
        <f t="shared" si="8"/>
        <v>2.811039194284175</v>
      </c>
      <c r="K30" s="207">
        <f t="shared" si="9"/>
        <v>0.22056111609509443</v>
      </c>
      <c r="L30" s="222">
        <f t="shared" si="10"/>
        <v>5.5480979658681484E-2</v>
      </c>
      <c r="M30" s="223">
        <f t="shared" si="11"/>
        <v>0.29086476854769794</v>
      </c>
      <c r="N30" s="209">
        <f t="shared" si="30"/>
        <v>0</v>
      </c>
      <c r="O30" s="478">
        <f>(10^-6)*3.14*$L$11*D30*$C$7</f>
        <v>-0.46262891149652002</v>
      </c>
      <c r="P30" s="660">
        <f t="shared" si="12"/>
        <v>4.0871947865236333E-2</v>
      </c>
      <c r="Q30" s="660">
        <f t="shared" si="13"/>
        <v>8.3549111099660234E-2</v>
      </c>
      <c r="R30" s="222">
        <f t="shared" si="32"/>
        <v>0.37366177523243332</v>
      </c>
      <c r="S30" s="660">
        <f t="shared" si="33"/>
        <v>8.2604843194705901E-2</v>
      </c>
      <c r="T30" s="287">
        <f t="shared" si="34"/>
        <v>3.8542564886050195</v>
      </c>
      <c r="U30" s="230">
        <f t="shared" si="35"/>
        <v>4.3102013935891303</v>
      </c>
      <c r="V30" s="159">
        <f t="shared" si="14"/>
        <v>3.546335903469656</v>
      </c>
      <c r="W30" s="172">
        <f t="shared" si="15"/>
        <v>1.6457435113949797</v>
      </c>
      <c r="X30" s="338">
        <f t="shared" si="16"/>
        <v>-5.6464338930648097</v>
      </c>
      <c r="Y30" s="72">
        <f t="shared" si="17"/>
        <v>0.83392001803498272</v>
      </c>
      <c r="Z30" s="73">
        <f t="shared" si="18"/>
        <v>0.76173758135998471</v>
      </c>
      <c r="AA30" s="250">
        <f t="shared" si="36"/>
        <v>0.51683031864346796</v>
      </c>
      <c r="AB30" s="69">
        <f t="shared" si="19"/>
        <v>0.49755371007572347</v>
      </c>
      <c r="AC30" s="68">
        <f t="shared" si="20"/>
        <v>0.46532189932868118</v>
      </c>
      <c r="AD30" s="68">
        <f t="shared" si="21"/>
        <v>0.51683031864346796</v>
      </c>
      <c r="AE30" s="23">
        <f t="shared" si="22"/>
        <v>1.0007040216419791</v>
      </c>
      <c r="AF30" s="23">
        <f t="shared" si="23"/>
        <v>0.66713601442798631</v>
      </c>
      <c r="AG30" s="23">
        <f t="shared" si="24"/>
        <v>1.0849132650631519</v>
      </c>
      <c r="AH30" s="23">
        <f t="shared" si="25"/>
        <v>0.58292677100681367</v>
      </c>
      <c r="AI30" s="23">
        <f t="shared" si="26"/>
        <v>0.91812926145615537</v>
      </c>
      <c r="AJ30" s="23">
        <f t="shared" si="27"/>
        <v>0.74971077461381019</v>
      </c>
      <c r="AK30" s="244">
        <f t="shared" si="28"/>
        <v>1.8688786922617766E-3</v>
      </c>
      <c r="AL30" s="70">
        <f t="shared" si="29"/>
        <v>5.4999999999999991</v>
      </c>
      <c r="AM30" s="178">
        <f t="shared" si="37"/>
        <v>0.1</v>
      </c>
      <c r="AN30" s="179">
        <f t="shared" si="43"/>
        <v>7</v>
      </c>
      <c r="AO30" s="71">
        <f t="shared" si="38"/>
        <v>0</v>
      </c>
      <c r="AP30" s="295">
        <f t="shared" si="39"/>
        <v>0</v>
      </c>
      <c r="AQ30" s="296">
        <f t="shared" si="40"/>
        <v>0</v>
      </c>
      <c r="AR30" s="296">
        <f t="shared" si="41"/>
        <v>0</v>
      </c>
    </row>
    <row r="31" spans="1:44" s="74" customFormat="1" ht="15" customHeight="1">
      <c r="A31" s="63">
        <f t="shared" si="42"/>
        <v>9.0000000000000011E-2</v>
      </c>
      <c r="B31" s="660">
        <f t="shared" si="0"/>
        <v>0.32603356073156115</v>
      </c>
      <c r="C31" s="660">
        <f t="shared" si="1"/>
        <v>1.8260335607315612</v>
      </c>
      <c r="D31" s="601">
        <f t="shared" si="2"/>
        <v>-9.7570601974999995</v>
      </c>
      <c r="E31" s="590">
        <f t="shared" si="3"/>
        <v>3.6897524999999999E-3</v>
      </c>
      <c r="F31" s="65">
        <f t="shared" si="4"/>
        <v>33623.872902263713</v>
      </c>
      <c r="G31" s="65">
        <f t="shared" si="5"/>
        <v>49999.999999999993</v>
      </c>
      <c r="H31" s="66">
        <f t="shared" si="6"/>
        <v>35.890213741887976</v>
      </c>
      <c r="I31" s="66">
        <f t="shared" si="7"/>
        <v>39.149278626548288</v>
      </c>
      <c r="J31" s="328">
        <f t="shared" si="8"/>
        <v>2.8940881085927801</v>
      </c>
      <c r="K31" s="207">
        <f t="shared" si="9"/>
        <v>0.22102175456490869</v>
      </c>
      <c r="L31" s="222">
        <f t="shared" si="10"/>
        <v>5.5593613019864652E-2</v>
      </c>
      <c r="M31" s="223">
        <f t="shared" si="11"/>
        <v>0.29152749879405393</v>
      </c>
      <c r="N31" s="209">
        <f t="shared" si="30"/>
        <v>0</v>
      </c>
      <c r="O31" s="478">
        <f t="shared" si="31"/>
        <v>-0.48984237687866822</v>
      </c>
      <c r="P31" s="660">
        <f t="shared" si="12"/>
        <v>4.5253980342707591E-2</v>
      </c>
      <c r="Q31" s="660">
        <f t="shared" si="13"/>
        <v>0.10287831000284921</v>
      </c>
      <c r="R31" s="222">
        <f t="shared" si="32"/>
        <v>0.37695121986889285</v>
      </c>
      <c r="S31" s="660">
        <f t="shared" si="33"/>
        <v>9.096028650184812E-2</v>
      </c>
      <c r="T31" s="287">
        <f t="shared" si="34"/>
        <v>3.9865050987177959</v>
      </c>
      <c r="U31" s="230">
        <f t="shared" si="35"/>
        <v>4.4434607390568939</v>
      </c>
      <c r="V31" s="159">
        <f t="shared" si="14"/>
        <v>3.6604715379862349</v>
      </c>
      <c r="W31" s="172">
        <f t="shared" si="15"/>
        <v>1.5134949012822032</v>
      </c>
      <c r="X31" s="338">
        <f t="shared" si="16"/>
        <v>-5.6913432338542274</v>
      </c>
      <c r="Y31" s="72">
        <f t="shared" si="17"/>
        <v>0.8251767502843701</v>
      </c>
      <c r="Z31" s="73">
        <f t="shared" si="18"/>
        <v>0.75677999938207108</v>
      </c>
      <c r="AA31" s="250">
        <f t="shared" si="36"/>
        <v>0.50702786511293163</v>
      </c>
      <c r="AB31" s="69">
        <f t="shared" si="19"/>
        <v>0.48807775422412769</v>
      </c>
      <c r="AC31" s="68">
        <f t="shared" si="20"/>
        <v>0.45639015113463488</v>
      </c>
      <c r="AD31" s="68">
        <f t="shared" si="21"/>
        <v>0.50702786511293163</v>
      </c>
      <c r="AE31" s="23">
        <f t="shared" si="22"/>
        <v>0.99021210034124396</v>
      </c>
      <c r="AF31" s="23">
        <f t="shared" si="23"/>
        <v>0.66014140022749612</v>
      </c>
      <c r="AG31" s="23">
        <f t="shared" si="24"/>
        <v>1.0735384485849597</v>
      </c>
      <c r="AH31" s="23">
        <f t="shared" si="25"/>
        <v>0.57681505198378036</v>
      </c>
      <c r="AI31" s="23">
        <f t="shared" si="26"/>
        <v>0.90850309852808586</v>
      </c>
      <c r="AJ31" s="23">
        <f t="shared" si="27"/>
        <v>0.74185040204065444</v>
      </c>
      <c r="AK31" s="244">
        <f t="shared" si="28"/>
        <v>1.8131586644222839E-3</v>
      </c>
      <c r="AL31" s="70">
        <f t="shared" si="29"/>
        <v>5.4999999999999991</v>
      </c>
      <c r="AM31" s="178">
        <f t="shared" si="37"/>
        <v>0.1</v>
      </c>
      <c r="AN31" s="179">
        <f t="shared" si="43"/>
        <v>7</v>
      </c>
      <c r="AO31" s="71">
        <f t="shared" si="38"/>
        <v>0</v>
      </c>
      <c r="AP31" s="295">
        <f t="shared" si="39"/>
        <v>0</v>
      </c>
      <c r="AQ31" s="296">
        <f t="shared" si="40"/>
        <v>0</v>
      </c>
      <c r="AR31" s="296">
        <f t="shared" si="41"/>
        <v>0</v>
      </c>
    </row>
    <row r="32" spans="1:44" s="74" customFormat="1" ht="15" customHeight="1" thickBot="1">
      <c r="A32" s="63">
        <f t="shared" si="42"/>
        <v>9.5000000000000015E-2</v>
      </c>
      <c r="B32" s="660">
        <f t="shared" si="0"/>
        <v>0.34414653632775899</v>
      </c>
      <c r="C32" s="660">
        <f t="shared" si="1"/>
        <v>1.8441465363277589</v>
      </c>
      <c r="D32" s="601">
        <f t="shared" si="2"/>
        <v>-10.29911909736111</v>
      </c>
      <c r="E32" s="590">
        <f t="shared" si="3"/>
        <v>3.8947387500000001E-3</v>
      </c>
      <c r="F32" s="65">
        <f t="shared" si="4"/>
        <v>31854.195381091944</v>
      </c>
      <c r="G32" s="65">
        <f t="shared" si="5"/>
        <v>47368.421052631573</v>
      </c>
      <c r="H32" s="66">
        <f t="shared" si="6"/>
        <v>36.358003565410314</v>
      </c>
      <c r="I32" s="66">
        <f t="shared" si="7"/>
        <v>39.578567404633219</v>
      </c>
      <c r="J32" s="328">
        <f t="shared" si="8"/>
        <v>2.9820688671053923</v>
      </c>
      <c r="K32" s="207">
        <f t="shared" si="9"/>
        <v>0.22153543834386458</v>
      </c>
      <c r="L32" s="222">
        <f t="shared" si="10"/>
        <v>5.5719072534194058E-2</v>
      </c>
      <c r="M32" s="223">
        <f t="shared" si="11"/>
        <v>0.29226875212031667</v>
      </c>
      <c r="N32" s="209">
        <f t="shared" si="30"/>
        <v>0</v>
      </c>
      <c r="O32" s="478">
        <f t="shared" si="31"/>
        <v>-0.51705584226081647</v>
      </c>
      <c r="P32" s="660">
        <f t="shared" si="12"/>
        <v>4.9764557767305692E-2</v>
      </c>
      <c r="Q32" s="660">
        <f t="shared" si="13"/>
        <v>0.12503951768210581</v>
      </c>
      <c r="R32" s="222">
        <f t="shared" si="32"/>
        <v>0.38128053630905234</v>
      </c>
      <c r="S32" s="660">
        <f t="shared" si="33"/>
        <v>0.10083356754853312</v>
      </c>
      <c r="T32" s="287">
        <f t="shared" si="34"/>
        <v>4.1290880975070365</v>
      </c>
      <c r="U32" s="230">
        <f t="shared" si="35"/>
        <v>4.5871732154370228</v>
      </c>
      <c r="V32" s="159">
        <f t="shared" si="14"/>
        <v>3.7849415611792776</v>
      </c>
      <c r="W32" s="172">
        <f t="shared" si="15"/>
        <v>1.3709119024929626</v>
      </c>
      <c r="X32" s="338">
        <f t="shared" si="16"/>
        <v>-5.7408833740931833</v>
      </c>
      <c r="Y32" s="72">
        <f t="shared" si="17"/>
        <v>0.81622647385793723</v>
      </c>
      <c r="Z32" s="73">
        <f t="shared" si="18"/>
        <v>0.75163040559071204</v>
      </c>
      <c r="AA32" s="250">
        <f t="shared" si="36"/>
        <v>0.49684532305155438</v>
      </c>
      <c r="AB32" s="69">
        <f t="shared" si="19"/>
        <v>0.47823303146681084</v>
      </c>
      <c r="AC32" s="68">
        <f t="shared" si="20"/>
        <v>0.44710826105640677</v>
      </c>
      <c r="AD32" s="68">
        <f t="shared" si="21"/>
        <v>0.49684532305155438</v>
      </c>
      <c r="AE32" s="23">
        <f t="shared" si="22"/>
        <v>0.97947176862952468</v>
      </c>
      <c r="AF32" s="23">
        <f t="shared" si="23"/>
        <v>0.65298117908634989</v>
      </c>
      <c r="AG32" s="23">
        <f t="shared" si="24"/>
        <v>1.0618943179596991</v>
      </c>
      <c r="AH32" s="23">
        <f t="shared" si="25"/>
        <v>0.57055862975617533</v>
      </c>
      <c r="AI32" s="23">
        <f t="shared" si="26"/>
        <v>0.89864902318811191</v>
      </c>
      <c r="AJ32" s="23">
        <f t="shared" si="27"/>
        <v>0.73380392452776277</v>
      </c>
      <c r="AK32" s="244">
        <f t="shared" si="28"/>
        <v>1.7593559266763574E-3</v>
      </c>
      <c r="AL32" s="70">
        <f t="shared" si="29"/>
        <v>5.4999999999999991</v>
      </c>
      <c r="AM32" s="178">
        <f t="shared" si="37"/>
        <v>0.1</v>
      </c>
      <c r="AN32" s="179">
        <f t="shared" si="43"/>
        <v>7</v>
      </c>
      <c r="AO32" s="71">
        <f t="shared" si="38"/>
        <v>0</v>
      </c>
      <c r="AP32" s="295">
        <f t="shared" si="39"/>
        <v>0</v>
      </c>
      <c r="AQ32" s="296">
        <f t="shared" si="40"/>
        <v>0</v>
      </c>
      <c r="AR32" s="296">
        <f t="shared" si="41"/>
        <v>0</v>
      </c>
    </row>
    <row r="33" spans="1:49" s="62" customFormat="1" ht="15" customHeight="1" thickBot="1">
      <c r="A33" s="501">
        <f t="shared" si="42"/>
        <v>0.10000000000000002</v>
      </c>
      <c r="B33" s="502">
        <f t="shared" si="0"/>
        <v>0.36225951192395689</v>
      </c>
      <c r="C33" s="502">
        <f t="shared" si="1"/>
        <v>1.8622595119239569</v>
      </c>
      <c r="D33" s="602">
        <f t="shared" si="2"/>
        <v>-10.841177997222223</v>
      </c>
      <c r="E33" s="592">
        <f t="shared" si="3"/>
        <v>4.0997250000000002E-3</v>
      </c>
      <c r="F33" s="503">
        <f t="shared" si="4"/>
        <v>30261.485612037341</v>
      </c>
      <c r="G33" s="503">
        <f t="shared" si="5"/>
        <v>44999.999999999993</v>
      </c>
      <c r="H33" s="520">
        <f t="shared" si="6"/>
        <v>36.844650465361958</v>
      </c>
      <c r="I33" s="520">
        <f t="shared" si="7"/>
        <v>40.026077030548514</v>
      </c>
      <c r="J33" s="505">
        <f t="shared" si="8"/>
        <v>3.0750242368519576</v>
      </c>
      <c r="K33" s="521">
        <f t="shared" si="9"/>
        <v>0.22210994362853675</v>
      </c>
      <c r="L33" s="522">
        <f t="shared" si="10"/>
        <v>5.5859268358746217E-2</v>
      </c>
      <c r="M33" s="523">
        <f t="shared" si="11"/>
        <v>0.29309956161925177</v>
      </c>
      <c r="N33" s="524">
        <f t="shared" si="30"/>
        <v>0</v>
      </c>
      <c r="O33" s="514">
        <f t="shared" si="31"/>
        <v>-0.54426930764296477</v>
      </c>
      <c r="P33" s="502">
        <f t="shared" si="12"/>
        <v>5.438703436603607E-2</v>
      </c>
      <c r="Q33" s="502">
        <f t="shared" si="13"/>
        <v>0.15020619113806502</v>
      </c>
      <c r="R33" s="522">
        <f t="shared" si="32"/>
        <v>0.38672887077443791</v>
      </c>
      <c r="S33" s="502">
        <f t="shared" si="33"/>
        <v>0.11246199030167597</v>
      </c>
      <c r="T33" s="525">
        <f t="shared" si="34"/>
        <v>4.2825400693488396</v>
      </c>
      <c r="U33" s="526">
        <f t="shared" si="35"/>
        <v>4.741890306237881</v>
      </c>
      <c r="V33" s="517">
        <f t="shared" si="14"/>
        <v>3.9202805574248827</v>
      </c>
      <c r="W33" s="518">
        <f t="shared" si="15"/>
        <v>1.2174599306511595</v>
      </c>
      <c r="X33" s="519">
        <f t="shared" si="16"/>
        <v>-5.795425568987298</v>
      </c>
      <c r="Y33" s="59">
        <f t="shared" si="17"/>
        <v>0.8071006930900757</v>
      </c>
      <c r="Z33" s="60">
        <f t="shared" si="18"/>
        <v>0.74630179712431655</v>
      </c>
      <c r="AA33" s="249">
        <f t="shared" si="36"/>
        <v>0.48630826370410163</v>
      </c>
      <c r="AB33" s="56">
        <f t="shared" si="19"/>
        <v>0.46804389189694318</v>
      </c>
      <c r="AC33" s="55">
        <f t="shared" si="20"/>
        <v>0.43749855786769576</v>
      </c>
      <c r="AD33" s="55">
        <f t="shared" si="21"/>
        <v>0.48630826370410163</v>
      </c>
      <c r="AE33" s="61">
        <f t="shared" si="22"/>
        <v>0.96852083170809067</v>
      </c>
      <c r="AF33" s="61">
        <f t="shared" si="23"/>
        <v>0.64568055447206063</v>
      </c>
      <c r="AG33" s="61">
        <f t="shared" si="24"/>
        <v>1.0500218596963267</v>
      </c>
      <c r="AH33" s="61">
        <f t="shared" si="25"/>
        <v>0.56417952648382474</v>
      </c>
      <c r="AI33" s="61">
        <f t="shared" si="26"/>
        <v>0.88860172107831159</v>
      </c>
      <c r="AJ33" s="61">
        <f t="shared" si="27"/>
        <v>0.72559966510183982</v>
      </c>
      <c r="AK33" s="253">
        <f t="shared" si="28"/>
        <v>1.7075277511180412E-3</v>
      </c>
      <c r="AL33" s="57">
        <f t="shared" si="29"/>
        <v>5.4999999999999991</v>
      </c>
      <c r="AM33" s="177">
        <f t="shared" si="37"/>
        <v>0.1</v>
      </c>
      <c r="AN33" s="180">
        <f t="shared" si="43"/>
        <v>7</v>
      </c>
      <c r="AO33" s="58">
        <f t="shared" si="38"/>
        <v>1.2174599306511595</v>
      </c>
      <c r="AP33" s="293">
        <f t="shared" si="39"/>
        <v>40.026077030548514</v>
      </c>
      <c r="AQ33" s="294">
        <f t="shared" si="40"/>
        <v>0.88859849717013639</v>
      </c>
      <c r="AR33" s="294">
        <f t="shared" si="41"/>
        <v>0.72559703257633745</v>
      </c>
    </row>
    <row r="34" spans="1:49" s="74" customFormat="1" ht="15" customHeight="1">
      <c r="A34" s="63">
        <f t="shared" si="42"/>
        <v>0.10500000000000002</v>
      </c>
      <c r="B34" s="660">
        <f t="shared" si="0"/>
        <v>0.38037248752015473</v>
      </c>
      <c r="C34" s="660">
        <f t="shared" si="1"/>
        <v>1.8803724875201548</v>
      </c>
      <c r="D34" s="601">
        <f t="shared" si="2"/>
        <v>-11.383236897083334</v>
      </c>
      <c r="E34" s="590">
        <f t="shared" si="3"/>
        <v>4.30471125E-3</v>
      </c>
      <c r="F34" s="65">
        <f t="shared" si="4"/>
        <v>28820.462487654615</v>
      </c>
      <c r="G34" s="65">
        <f t="shared" si="5"/>
        <v>42857.142857142848</v>
      </c>
      <c r="H34" s="66">
        <f t="shared" si="6"/>
        <v>37.349417350145217</v>
      </c>
      <c r="I34" s="66">
        <f t="shared" si="7"/>
        <v>40.491203377227933</v>
      </c>
      <c r="J34" s="328">
        <f t="shared" si="8"/>
        <v>3.173004009197717</v>
      </c>
      <c r="K34" s="207">
        <f t="shared" si="9"/>
        <v>0.2227540768005527</v>
      </c>
      <c r="L34" s="222">
        <f t="shared" si="10"/>
        <v>5.6016366343278889E-2</v>
      </c>
      <c r="M34" s="223">
        <f t="shared" si="11"/>
        <v>0.29403238280954014</v>
      </c>
      <c r="N34" s="209">
        <f t="shared" si="30"/>
        <v>0</v>
      </c>
      <c r="O34" s="478">
        <f t="shared" si="31"/>
        <v>-0.57148277302511308</v>
      </c>
      <c r="P34" s="660">
        <f t="shared" si="12"/>
        <v>5.91047362437465E-2</v>
      </c>
      <c r="Q34" s="660">
        <f t="shared" si="13"/>
        <v>0.17854160778509293</v>
      </c>
      <c r="R34" s="222">
        <f t="shared" si="32"/>
        <v>0.39338380391565392</v>
      </c>
      <c r="S34" s="660">
        <f t="shared" si="33"/>
        <v>0.12613032444023126</v>
      </c>
      <c r="T34" s="287">
        <f t="shared" si="34"/>
        <v>4.4474485992021284</v>
      </c>
      <c r="U34" s="230">
        <f t="shared" si="35"/>
        <v>4.9082186924689424</v>
      </c>
      <c r="V34" s="159">
        <f t="shared" si="14"/>
        <v>4.067076111681974</v>
      </c>
      <c r="W34" s="172">
        <f t="shared" si="15"/>
        <v>1.0525514007978707</v>
      </c>
      <c r="X34" s="338">
        <f t="shared" si="16"/>
        <v>-5.8553630614410173</v>
      </c>
      <c r="Y34" s="72">
        <f t="shared" si="17"/>
        <v>0.79782944982071569</v>
      </c>
      <c r="Z34" s="73">
        <f t="shared" si="18"/>
        <v>0.74080727511822975</v>
      </c>
      <c r="AA34" s="250">
        <f t="shared" si="36"/>
        <v>0.47544245791431816</v>
      </c>
      <c r="AB34" s="69">
        <f t="shared" si="19"/>
        <v>0.45753486257350162</v>
      </c>
      <c r="AC34" s="68">
        <f t="shared" si="20"/>
        <v>0.42758351499357716</v>
      </c>
      <c r="AD34" s="68">
        <f t="shared" si="21"/>
        <v>0.47544245791431816</v>
      </c>
      <c r="AE34" s="23">
        <f t="shared" si="22"/>
        <v>0.95739533978485869</v>
      </c>
      <c r="AF34" s="23">
        <f t="shared" si="23"/>
        <v>0.63826355985657257</v>
      </c>
      <c r="AG34" s="23">
        <f t="shared" si="24"/>
        <v>1.0379601576277546</v>
      </c>
      <c r="AH34" s="23">
        <f t="shared" si="25"/>
        <v>0.55769874201367664</v>
      </c>
      <c r="AI34" s="23">
        <f t="shared" si="26"/>
        <v>0.87839426766361162</v>
      </c>
      <c r="AJ34" s="23">
        <f t="shared" si="27"/>
        <v>0.71726463197781976</v>
      </c>
      <c r="AK34" s="244">
        <f t="shared" si="28"/>
        <v>1.6576952635272853E-3</v>
      </c>
      <c r="AL34" s="70">
        <f t="shared" si="29"/>
        <v>5.4999999999999991</v>
      </c>
      <c r="AM34" s="178">
        <f t="shared" si="37"/>
        <v>0.1</v>
      </c>
      <c r="AN34" s="179">
        <f t="shared" si="43"/>
        <v>7</v>
      </c>
      <c r="AO34" s="71">
        <f t="shared" si="38"/>
        <v>0</v>
      </c>
      <c r="AP34" s="295">
        <f t="shared" si="39"/>
        <v>0</v>
      </c>
      <c r="AQ34" s="296">
        <f t="shared" si="40"/>
        <v>0</v>
      </c>
      <c r="AR34" s="296">
        <f t="shared" si="41"/>
        <v>0</v>
      </c>
    </row>
    <row r="35" spans="1:49" s="74" customFormat="1" ht="15" customHeight="1">
      <c r="A35" s="63">
        <f t="shared" si="42"/>
        <v>0.11000000000000003</v>
      </c>
      <c r="B35" s="660">
        <f t="shared" si="0"/>
        <v>0.39848546311635258</v>
      </c>
      <c r="C35" s="660">
        <f t="shared" si="1"/>
        <v>1.8984854631163526</v>
      </c>
      <c r="D35" s="601">
        <f t="shared" si="2"/>
        <v>-11.925295796944445</v>
      </c>
      <c r="E35" s="590">
        <f t="shared" si="3"/>
        <v>4.5096975000000006E-3</v>
      </c>
      <c r="F35" s="65">
        <f t="shared" si="4"/>
        <v>27510.441465488493</v>
      </c>
      <c r="G35" s="65">
        <f t="shared" si="5"/>
        <v>40909.090909090897</v>
      </c>
      <c r="H35" s="66">
        <f t="shared" si="6"/>
        <v>37.871579696446297</v>
      </c>
      <c r="I35" s="66">
        <f t="shared" si="7"/>
        <v>40.973346497997809</v>
      </c>
      <c r="J35" s="328">
        <f t="shared" si="8"/>
        <v>3.2760661690940807</v>
      </c>
      <c r="K35" s="207">
        <f t="shared" si="9"/>
        <v>0.22347772629527984</v>
      </c>
      <c r="L35" s="222">
        <f t="shared" si="10"/>
        <v>5.6192800043270541E-2</v>
      </c>
      <c r="M35" s="223">
        <f t="shared" si="11"/>
        <v>0.29508117980286519</v>
      </c>
      <c r="N35" s="209">
        <f t="shared" si="30"/>
        <v>0</v>
      </c>
      <c r="O35" s="478">
        <f t="shared" si="31"/>
        <v>-0.59869623840726116</v>
      </c>
      <c r="P35" s="660">
        <f t="shared" si="12"/>
        <v>6.3901059448872297E-2</v>
      </c>
      <c r="Q35" s="660">
        <f t="shared" si="13"/>
        <v>0.21019842232165753</v>
      </c>
      <c r="R35" s="222">
        <f t="shared" si="32"/>
        <v>0.40134430054234832</v>
      </c>
      <c r="S35" s="660">
        <f t="shared" si="33"/>
        <v>0.14218361699082999</v>
      </c>
      <c r="T35" s="287">
        <f t="shared" si="34"/>
        <v>4.6244707721085394</v>
      </c>
      <c r="U35" s="230">
        <f t="shared" si="35"/>
        <v>5.0868368781634139</v>
      </c>
      <c r="V35" s="159">
        <f t="shared" si="14"/>
        <v>4.2259853089921871</v>
      </c>
      <c r="W35" s="172">
        <f t="shared" si="15"/>
        <v>0.8755292278914597</v>
      </c>
      <c r="X35" s="338">
        <f t="shared" si="16"/>
        <v>-5.9211199944757738</v>
      </c>
      <c r="Y35" s="72">
        <f t="shared" si="17"/>
        <v>0.78844120078429702</v>
      </c>
      <c r="Z35" s="73">
        <f t="shared" si="18"/>
        <v>0.73515996529657679</v>
      </c>
      <c r="AA35" s="250">
        <f t="shared" si="36"/>
        <v>0.46427372188512939</v>
      </c>
      <c r="AB35" s="69">
        <f t="shared" si="19"/>
        <v>0.44673050620422372</v>
      </c>
      <c r="AC35" s="68">
        <f t="shared" si="20"/>
        <v>0.41738562965587933</v>
      </c>
      <c r="AD35" s="68">
        <f t="shared" si="21"/>
        <v>0.46427372188512939</v>
      </c>
      <c r="AE35" s="23">
        <f t="shared" si="22"/>
        <v>0.94612944094115636</v>
      </c>
      <c r="AF35" s="23">
        <f t="shared" si="23"/>
        <v>0.63075296062743769</v>
      </c>
      <c r="AG35" s="23">
        <f t="shared" si="24"/>
        <v>1.0257462333963547</v>
      </c>
      <c r="AH35" s="23">
        <f t="shared" si="25"/>
        <v>0.55113616817223932</v>
      </c>
      <c r="AI35" s="23">
        <f t="shared" si="26"/>
        <v>0.8680579932394954</v>
      </c>
      <c r="AJ35" s="23">
        <f t="shared" si="27"/>
        <v>0.70882440832909877</v>
      </c>
      <c r="AK35" s="244">
        <f t="shared" si="28"/>
        <v>1.6098515040596229E-3</v>
      </c>
      <c r="AL35" s="70">
        <f t="shared" si="29"/>
        <v>5.4999999999999991</v>
      </c>
      <c r="AM35" s="178">
        <f t="shared" si="37"/>
        <v>0.1</v>
      </c>
      <c r="AN35" s="179">
        <f t="shared" si="43"/>
        <v>7</v>
      </c>
      <c r="AO35" s="71">
        <f t="shared" si="38"/>
        <v>0</v>
      </c>
      <c r="AP35" s="295">
        <f t="shared" si="39"/>
        <v>0</v>
      </c>
      <c r="AQ35" s="296">
        <f t="shared" si="40"/>
        <v>0</v>
      </c>
      <c r="AR35" s="296">
        <f t="shared" si="41"/>
        <v>0</v>
      </c>
    </row>
    <row r="36" spans="1:49" s="74" customFormat="1" ht="15" customHeight="1">
      <c r="A36" s="63">
        <f t="shared" si="42"/>
        <v>0.11500000000000003</v>
      </c>
      <c r="B36" s="660">
        <f t="shared" si="0"/>
        <v>0.41659843871255042</v>
      </c>
      <c r="C36" s="660">
        <f t="shared" si="1"/>
        <v>1.9165984387125503</v>
      </c>
      <c r="D36" s="601">
        <f t="shared" si="2"/>
        <v>-12.467354696805558</v>
      </c>
      <c r="E36" s="590">
        <f t="shared" si="3"/>
        <v>4.7146837500000004E-3</v>
      </c>
      <c r="F36" s="65">
        <f t="shared" si="4"/>
        <v>26314.335314815078</v>
      </c>
      <c r="G36" s="65">
        <f t="shared" si="5"/>
        <v>39130.434782608681</v>
      </c>
      <c r="H36" s="66">
        <f t="shared" si="6"/>
        <v>38.410428074177489</v>
      </c>
      <c r="I36" s="66">
        <f t="shared" si="7"/>
        <v>41.471912897553551</v>
      </c>
      <c r="J36" s="328">
        <f t="shared" si="8"/>
        <v>3.3842782000107148</v>
      </c>
      <c r="K36" s="207">
        <f t="shared" si="9"/>
        <v>0.22429192444894053</v>
      </c>
      <c r="L36" s="222">
        <f t="shared" si="10"/>
        <v>5.6391285050439777E-2</v>
      </c>
      <c r="M36" s="223">
        <f t="shared" si="11"/>
        <v>0.29626152802031314</v>
      </c>
      <c r="N36" s="209">
        <f t="shared" si="30"/>
        <v>0</v>
      </c>
      <c r="O36" s="478">
        <f t="shared" si="31"/>
        <v>-0.62590970378940947</v>
      </c>
      <c r="P36" s="660">
        <f t="shared" si="12"/>
        <v>6.8759564668835912E-2</v>
      </c>
      <c r="Q36" s="660">
        <f t="shared" si="13"/>
        <v>0.24531843805445183</v>
      </c>
      <c r="R36" s="222">
        <f t="shared" si="32"/>
        <v>0.4107239580902754</v>
      </c>
      <c r="S36" s="660">
        <f t="shared" si="33"/>
        <v>0.16104401092154974</v>
      </c>
      <c r="T36" s="287">
        <f t="shared" si="34"/>
        <v>4.814354330839981</v>
      </c>
      <c r="U36" s="230">
        <f t="shared" si="35"/>
        <v>5.2785164982587949</v>
      </c>
      <c r="V36" s="159">
        <f t="shared" si="14"/>
        <v>4.3977558921274307</v>
      </c>
      <c r="W36" s="172">
        <f t="shared" si="15"/>
        <v>0.68564566916001812</v>
      </c>
      <c r="X36" s="338">
        <f t="shared" si="16"/>
        <v>-5.9931628403180524</v>
      </c>
      <c r="Y36" s="72">
        <f t="shared" si="17"/>
        <v>0.77896273057947507</v>
      </c>
      <c r="Z36" s="73">
        <f t="shared" si="18"/>
        <v>0.72937294164946143</v>
      </c>
      <c r="AA36" s="250">
        <f t="shared" si="36"/>
        <v>0.45282776902474908</v>
      </c>
      <c r="AB36" s="69">
        <f t="shared" si="19"/>
        <v>0.43565528566216005</v>
      </c>
      <c r="AC36" s="68">
        <f t="shared" si="20"/>
        <v>0.40692730740940508</v>
      </c>
      <c r="AD36" s="68">
        <f t="shared" si="21"/>
        <v>0.45282776902474908</v>
      </c>
      <c r="AE36" s="23">
        <f t="shared" si="22"/>
        <v>0.93475527669536995</v>
      </c>
      <c r="AF36" s="23">
        <f t="shared" si="23"/>
        <v>0.62317018446358008</v>
      </c>
      <c r="AG36" s="23">
        <f t="shared" si="24"/>
        <v>1.0134149332292854</v>
      </c>
      <c r="AH36" s="23">
        <f t="shared" si="25"/>
        <v>0.5445105279296647</v>
      </c>
      <c r="AI36" s="23">
        <f t="shared" si="26"/>
        <v>0.85762238711339056</v>
      </c>
      <c r="AJ36" s="23">
        <f t="shared" si="27"/>
        <v>0.70030307404555969</v>
      </c>
      <c r="AK36" s="244">
        <f t="shared" si="28"/>
        <v>1.5639681315720445E-3</v>
      </c>
      <c r="AL36" s="70">
        <f t="shared" si="29"/>
        <v>5.4999999999999991</v>
      </c>
      <c r="AM36" s="178">
        <f t="shared" si="37"/>
        <v>0.1</v>
      </c>
      <c r="AN36" s="179">
        <f t="shared" si="43"/>
        <v>7</v>
      </c>
      <c r="AO36" s="71">
        <f t="shared" si="38"/>
        <v>0</v>
      </c>
      <c r="AP36" s="295">
        <f t="shared" si="39"/>
        <v>0</v>
      </c>
      <c r="AQ36" s="296">
        <f t="shared" si="40"/>
        <v>0</v>
      </c>
      <c r="AR36" s="296">
        <f t="shared" si="41"/>
        <v>0</v>
      </c>
    </row>
    <row r="37" spans="1:49" s="74" customFormat="1" ht="15" customHeight="1">
      <c r="A37" s="63">
        <f t="shared" si="42"/>
        <v>0.12000000000000004</v>
      </c>
      <c r="B37" s="660">
        <f t="shared" si="0"/>
        <v>0.43471141430874832</v>
      </c>
      <c r="C37" s="660">
        <f t="shared" si="1"/>
        <v>1.9347114143087483</v>
      </c>
      <c r="D37" s="601">
        <f t="shared" si="2"/>
        <v>-13.009413596666668</v>
      </c>
      <c r="E37" s="590">
        <f t="shared" si="3"/>
        <v>4.919670000000001E-3</v>
      </c>
      <c r="F37" s="65">
        <f t="shared" si="4"/>
        <v>25217.904676697784</v>
      </c>
      <c r="G37" s="65">
        <f t="shared" si="5"/>
        <v>37499.999999999985</v>
      </c>
      <c r="H37" s="66">
        <f t="shared" si="6"/>
        <v>38.96527023911375</v>
      </c>
      <c r="I37" s="66">
        <f t="shared" si="7"/>
        <v>41.986317525449522</v>
      </c>
      <c r="J37" s="328">
        <f t="shared" si="8"/>
        <v>3.4977185366674233</v>
      </c>
      <c r="K37" s="207">
        <f t="shared" si="9"/>
        <v>0.22520892373793266</v>
      </c>
      <c r="L37" s="222">
        <f t="shared" si="10"/>
        <v>5.6614836724170559E-2</v>
      </c>
      <c r="M37" s="223">
        <f t="shared" si="11"/>
        <v>0.29759073980019668</v>
      </c>
      <c r="N37" s="209">
        <f t="shared" si="30"/>
        <v>0</v>
      </c>
      <c r="O37" s="478">
        <f t="shared" si="31"/>
        <v>-0.65312316917155777</v>
      </c>
      <c r="P37" s="660">
        <f t="shared" si="12"/>
        <v>7.3664067828245514E-2</v>
      </c>
      <c r="Q37" s="660">
        <f t="shared" si="13"/>
        <v>0.28403256453972647</v>
      </c>
      <c r="R37" s="222">
        <f t="shared" si="32"/>
        <v>0.42165469725815508</v>
      </c>
      <c r="S37" s="660">
        <f t="shared" si="33"/>
        <v>0.18323315338766866</v>
      </c>
      <c r="T37" s="287">
        <f t="shared" si="34"/>
        <v>5.0179652028858923</v>
      </c>
      <c r="U37" s="230">
        <f t="shared" si="35"/>
        <v>5.4841500296998511</v>
      </c>
      <c r="V37" s="159">
        <f t="shared" si="14"/>
        <v>4.5832537885771441</v>
      </c>
      <c r="W37" s="172">
        <f t="shared" si="15"/>
        <v>0.48203479711410679</v>
      </c>
      <c r="X37" s="338">
        <f t="shared" si="16"/>
        <v>-6.0720152528004645</v>
      </c>
      <c r="Y37" s="72">
        <f t="shared" si="17"/>
        <v>0.76941909691058552</v>
      </c>
      <c r="Z37" s="73">
        <f t="shared" si="18"/>
        <v>0.72345915422808438</v>
      </c>
      <c r="AA37" s="250">
        <f t="shared" si="36"/>
        <v>0.44113006982424885</v>
      </c>
      <c r="AB37" s="69">
        <f t="shared" si="19"/>
        <v>0.4243334359499118</v>
      </c>
      <c r="AC37" s="68">
        <f t="shared" si="20"/>
        <v>0.39623075317852319</v>
      </c>
      <c r="AD37" s="68">
        <f t="shared" si="21"/>
        <v>0.44113006982424885</v>
      </c>
      <c r="AE37" s="23">
        <f t="shared" si="22"/>
        <v>0.92330291629270256</v>
      </c>
      <c r="AF37" s="23">
        <f t="shared" si="23"/>
        <v>0.61553527752846848</v>
      </c>
      <c r="AG37" s="23">
        <f t="shared" si="24"/>
        <v>1.0009988566987336</v>
      </c>
      <c r="AH37" s="23">
        <f t="shared" si="25"/>
        <v>0.53783933712243759</v>
      </c>
      <c r="AI37" s="23">
        <f t="shared" si="26"/>
        <v>0.84711503731661653</v>
      </c>
      <c r="AJ37" s="23">
        <f t="shared" si="27"/>
        <v>0.69172315650455463</v>
      </c>
      <c r="AK37" s="244">
        <f t="shared" si="28"/>
        <v>1.5200009151208288E-3</v>
      </c>
      <c r="AL37" s="70">
        <f t="shared" si="29"/>
        <v>5.4999999999999991</v>
      </c>
      <c r="AM37" s="178">
        <f t="shared" si="37"/>
        <v>0.1</v>
      </c>
      <c r="AN37" s="179">
        <f t="shared" si="43"/>
        <v>7</v>
      </c>
      <c r="AO37" s="71">
        <f t="shared" si="38"/>
        <v>0</v>
      </c>
      <c r="AP37" s="295">
        <f t="shared" si="39"/>
        <v>0</v>
      </c>
      <c r="AQ37" s="296">
        <f t="shared" si="40"/>
        <v>0</v>
      </c>
      <c r="AR37" s="296">
        <f t="shared" si="41"/>
        <v>0</v>
      </c>
    </row>
    <row r="38" spans="1:49" s="85" customFormat="1" ht="15" customHeight="1" thickBot="1">
      <c r="A38" s="75">
        <f t="shared" si="42"/>
        <v>0.12500000000000003</v>
      </c>
      <c r="B38" s="76">
        <f t="shared" si="0"/>
        <v>0.45282438990494611</v>
      </c>
      <c r="C38" s="76">
        <f t="shared" si="1"/>
        <v>1.9528243899049462</v>
      </c>
      <c r="D38" s="603">
        <f t="shared" si="2"/>
        <v>-13.551472496527779</v>
      </c>
      <c r="E38" s="594">
        <f t="shared" si="3"/>
        <v>5.1246562499999999E-3</v>
      </c>
      <c r="F38" s="77">
        <f t="shared" si="4"/>
        <v>24209.188489629872</v>
      </c>
      <c r="G38" s="77">
        <f t="shared" si="5"/>
        <v>35999.999999999993</v>
      </c>
      <c r="H38" s="78">
        <f t="shared" si="6"/>
        <v>39.53543282425386</v>
      </c>
      <c r="I38" s="78">
        <f t="shared" si="7"/>
        <v>42.515985501241715</v>
      </c>
      <c r="J38" s="329">
        <f t="shared" si="8"/>
        <v>3.6164781817130587</v>
      </c>
      <c r="K38" s="208">
        <f t="shared" si="9"/>
        <v>0.2262422923204066</v>
      </c>
      <c r="L38" s="210">
        <f t="shared" si="10"/>
        <v>5.6866792520485099E-2</v>
      </c>
      <c r="M38" s="224">
        <f t="shared" si="11"/>
        <v>0.2990880200985333</v>
      </c>
      <c r="N38" s="221">
        <f t="shared" si="30"/>
        <v>0</v>
      </c>
      <c r="O38" s="479">
        <f t="shared" si="31"/>
        <v>-0.68033663455370597</v>
      </c>
      <c r="P38" s="76">
        <f t="shared" si="12"/>
        <v>7.8598725927028254E-2</v>
      </c>
      <c r="Q38" s="76">
        <f t="shared" si="13"/>
        <v>0.32646093405451826</v>
      </c>
      <c r="R38" s="210">
        <f t="shared" si="32"/>
        <v>0.43429107745000967</v>
      </c>
      <c r="S38" s="76">
        <f t="shared" si="33"/>
        <v>0.20940253426686511</v>
      </c>
      <c r="T38" s="234">
        <f t="shared" si="34"/>
        <v>5.2363239099098831</v>
      </c>
      <c r="U38" s="231">
        <f t="shared" si="35"/>
        <v>5.7047874298083379</v>
      </c>
      <c r="V38" s="173">
        <f t="shared" si="14"/>
        <v>4.7834995200049368</v>
      </c>
      <c r="W38" s="174">
        <f t="shared" si="15"/>
        <v>0.26367609009011606</v>
      </c>
      <c r="X38" s="339">
        <f t="shared" si="16"/>
        <v>-6.1582776685429064</v>
      </c>
      <c r="Y38" s="80">
        <f t="shared" si="17"/>
        <v>0.75983360451773996</v>
      </c>
      <c r="Z38" s="83">
        <f t="shared" si="18"/>
        <v>0.71743136192928714</v>
      </c>
      <c r="AA38" s="249">
        <f t="shared" si="36"/>
        <v>0.42920572140981195</v>
      </c>
      <c r="AB38" s="79">
        <f t="shared" si="19"/>
        <v>0.41278884497769974</v>
      </c>
      <c r="AC38" s="80">
        <f t="shared" si="20"/>
        <v>0.38531786973739979</v>
      </c>
      <c r="AD38" s="80">
        <f t="shared" si="21"/>
        <v>0.42920572140981195</v>
      </c>
      <c r="AE38" s="84">
        <f t="shared" si="22"/>
        <v>0.91180032542128786</v>
      </c>
      <c r="AF38" s="84">
        <f t="shared" si="23"/>
        <v>0.60786688361419206</v>
      </c>
      <c r="AG38" s="84">
        <f t="shared" si="24"/>
        <v>0.98852832280548941</v>
      </c>
      <c r="AH38" s="84">
        <f t="shared" si="25"/>
        <v>0.53113888622999061</v>
      </c>
      <c r="AI38" s="84">
        <f t="shared" si="26"/>
        <v>0.83656160190194151</v>
      </c>
      <c r="AJ38" s="84">
        <f t="shared" si="27"/>
        <v>0.68310560713353863</v>
      </c>
      <c r="AK38" s="311">
        <f t="shared" si="28"/>
        <v>1.4778941722700441E-3</v>
      </c>
      <c r="AL38" s="662">
        <f t="shared" si="29"/>
        <v>5.4999999999999991</v>
      </c>
      <c r="AM38" s="181">
        <f t="shared" si="37"/>
        <v>0.1</v>
      </c>
      <c r="AN38" s="182">
        <f>ROUNDUP(L6,0)</f>
        <v>7</v>
      </c>
      <c r="AO38" s="82">
        <f t="shared" si="38"/>
        <v>0</v>
      </c>
      <c r="AP38" s="297">
        <f t="shared" si="39"/>
        <v>0</v>
      </c>
      <c r="AQ38" s="294">
        <f t="shared" si="40"/>
        <v>0</v>
      </c>
      <c r="AR38" s="294">
        <f t="shared" si="41"/>
        <v>0</v>
      </c>
    </row>
    <row r="39" spans="1:49" s="74" customFormat="1" ht="15" customHeight="1">
      <c r="A39" s="86"/>
      <c r="B39" s="86"/>
      <c r="C39" s="86"/>
      <c r="D39" s="69"/>
      <c r="E39" s="86"/>
      <c r="F39" s="86"/>
      <c r="G39" s="86"/>
      <c r="H39" s="69"/>
      <c r="I39" s="69"/>
      <c r="J39" s="107"/>
      <c r="K39" s="69"/>
      <c r="L39" s="351"/>
      <c r="M39" s="69"/>
      <c r="N39" s="86"/>
      <c r="O39" s="69"/>
      <c r="P39" s="69"/>
      <c r="Q39" s="69"/>
      <c r="R39" s="87"/>
      <c r="S39" s="88"/>
      <c r="T39" s="89"/>
      <c r="U39" s="89"/>
      <c r="V39" s="88"/>
      <c r="W39" s="88"/>
      <c r="X39" s="88"/>
      <c r="Y39" s="254"/>
      <c r="Z39" s="255" t="s">
        <v>190</v>
      </c>
      <c r="AA39" s="255"/>
      <c r="AB39" s="255"/>
      <c r="AC39" s="255"/>
      <c r="AD39" s="255"/>
      <c r="AE39" s="256"/>
      <c r="AF39" s="255"/>
      <c r="AG39" s="255"/>
      <c r="AH39" s="255"/>
      <c r="AI39" s="255"/>
      <c r="AJ39" s="255"/>
      <c r="AK39" s="255"/>
      <c r="AL39" s="257" t="s">
        <v>164</v>
      </c>
      <c r="AM39" s="258"/>
      <c r="AO39" s="90">
        <f>SUM(AO18:AO38)</f>
        <v>1.2174599306511595</v>
      </c>
      <c r="AP39" s="298">
        <f>SUM(AP18:AP38)</f>
        <v>40.026077030548514</v>
      </c>
      <c r="AQ39" s="299">
        <f>SUM(AQ18:AQ38)</f>
        <v>0.88859849717013639</v>
      </c>
      <c r="AR39" s="299">
        <f>SUM(AR18:AR38)</f>
        <v>0.72559703257633745</v>
      </c>
      <c r="AS39" s="5"/>
      <c r="AT39" s="255" t="s">
        <v>189</v>
      </c>
      <c r="AU39" s="5"/>
      <c r="AV39" s="5"/>
      <c r="AW39" s="258" t="s">
        <v>189</v>
      </c>
    </row>
    <row r="40" spans="1:49" s="74" customFormat="1" ht="15" customHeight="1">
      <c r="A40" s="91" t="s">
        <v>97</v>
      </c>
      <c r="B40" s="86"/>
      <c r="C40" s="196" t="s">
        <v>98</v>
      </c>
      <c r="D40" s="69"/>
      <c r="E40" s="86"/>
      <c r="F40" s="86"/>
      <c r="G40" s="86"/>
      <c r="K40" s="106"/>
      <c r="L40" s="191"/>
      <c r="N40" s="86"/>
      <c r="Y40" s="259"/>
      <c r="Z40" s="243" t="s">
        <v>149</v>
      </c>
      <c r="AA40" s="243" t="s">
        <v>162</v>
      </c>
      <c r="AB40" s="243" t="s">
        <v>150</v>
      </c>
      <c r="AC40" s="243" t="s">
        <v>151</v>
      </c>
      <c r="AD40" s="243" t="s">
        <v>152</v>
      </c>
      <c r="AE40" s="243" t="s">
        <v>153</v>
      </c>
      <c r="AF40" s="243" t="s">
        <v>154</v>
      </c>
      <c r="AG40" s="243" t="s">
        <v>156</v>
      </c>
      <c r="AH40" s="243" t="s">
        <v>157</v>
      </c>
      <c r="AI40" s="243" t="s">
        <v>158</v>
      </c>
      <c r="AJ40" s="243" t="s">
        <v>159</v>
      </c>
      <c r="AK40" s="243" t="s">
        <v>160</v>
      </c>
      <c r="AL40" s="243" t="s">
        <v>165</v>
      </c>
      <c r="AM40" s="260" t="s">
        <v>166</v>
      </c>
      <c r="AN40" s="255" t="s">
        <v>149</v>
      </c>
      <c r="AO40" s="258" t="s">
        <v>163</v>
      </c>
      <c r="AP40" s="117"/>
      <c r="AQ40" s="7"/>
      <c r="AR40" s="243" t="s">
        <v>152</v>
      </c>
      <c r="AS40" s="243" t="s">
        <v>153</v>
      </c>
      <c r="AT40" s="243" t="s">
        <v>154</v>
      </c>
      <c r="AU40" s="243" t="s">
        <v>156</v>
      </c>
      <c r="AV40" s="243" t="s">
        <v>157</v>
      </c>
      <c r="AW40" s="260" t="s">
        <v>158</v>
      </c>
    </row>
    <row r="41" spans="1:49" s="74" customFormat="1" ht="15" customHeight="1">
      <c r="A41" s="86" t="s">
        <v>99</v>
      </c>
      <c r="B41" s="86"/>
      <c r="C41" s="86"/>
      <c r="D41" s="69"/>
      <c r="E41" s="86"/>
      <c r="F41" s="86"/>
      <c r="G41" s="86"/>
      <c r="L41" s="352"/>
      <c r="M41" s="69"/>
      <c r="N41" s="86"/>
      <c r="O41" s="69"/>
      <c r="P41" s="69"/>
      <c r="Q41" s="69"/>
      <c r="R41" s="87"/>
      <c r="S41" s="69"/>
      <c r="T41" s="89"/>
      <c r="U41" s="89"/>
      <c r="V41" s="69"/>
      <c r="Y41" s="261" t="s">
        <v>155</v>
      </c>
      <c r="Z41" s="243">
        <v>-0.25</v>
      </c>
      <c r="AA41" s="243">
        <f t="shared" ref="AA41:AA71" si="44">0.5+(-0.5+Z41)*$Y$44</f>
        <v>-0.25</v>
      </c>
      <c r="AB41" s="243">
        <f t="shared" ref="AB41:AB71" si="45">MAX(MIN(B_1*Tb_eff*($AA41)/(SQRT(2)*$AG$9),10),-10)</f>
        <v>-0.45928091439929042</v>
      </c>
      <c r="AC41" s="243">
        <f t="shared" ref="AC41:AC71" si="46">MAX(MIN(B_1*Tb_eff*(1-$AA41)/(SQRT(2)*$AG$9),10),-10)</f>
        <v>2.2964045719964519</v>
      </c>
      <c r="AD41" s="262">
        <f t="shared" ref="AD41:AE71" si="47">(ERF(AB41)+1)/2</f>
        <v>0.25800074234383874</v>
      </c>
      <c r="AE41" s="262">
        <f t="shared" si="47"/>
        <v>0.99941809947791327</v>
      </c>
      <c r="AF41" s="263">
        <f t="shared" ref="AF41:AF71" si="48">AD41+AE41-1</f>
        <v>0.25741884182175201</v>
      </c>
      <c r="AG41" s="263">
        <f t="shared" ref="AG41:AI71" si="49">1-AD41</f>
        <v>0.74199925765616126</v>
      </c>
      <c r="AH41" s="263">
        <f t="shared" si="49"/>
        <v>5.8190052208673126E-4</v>
      </c>
      <c r="AI41" s="263">
        <f t="shared" si="49"/>
        <v>0.74258115817824799</v>
      </c>
      <c r="AJ41" s="243">
        <f t="shared" ref="AJ41:AJ71" si="50">Z41-1</f>
        <v>-1.25</v>
      </c>
      <c r="AK41" s="243">
        <f t="shared" ref="AK41:AK71" si="51">Z41+1</f>
        <v>0.75</v>
      </c>
      <c r="AL41" s="243">
        <f t="shared" ref="AL41:AL71" si="52">$Z41-$G$9/(2*$Y$44)</f>
        <v>-0.30048999999999998</v>
      </c>
      <c r="AM41" s="260">
        <f t="shared" ref="AM41:AM71" si="53">$Z41+$G$9/(2*$Y$44)</f>
        <v>-0.19950999999999999</v>
      </c>
      <c r="AN41" s="243">
        <f>$C$12</f>
        <v>0.3</v>
      </c>
      <c r="AO41" s="270">
        <v>0.5</v>
      </c>
      <c r="AP41" s="261">
        <f t="shared" ref="AP41:AP69" si="54">MAX(MIN(B_1*Tb_eff*($AA41)/(SQRT(2)*$AP$39),10),-10)</f>
        <v>-0.40355034654503785</v>
      </c>
      <c r="AQ41" s="243">
        <f t="shared" ref="AQ41:AQ69" si="55">MAX(MIN(B_1*Tb_eff*(1-$AA41)/(SQRT(2)*$AP$39),10),-10)</f>
        <v>2.017751732725189</v>
      </c>
      <c r="AR41" s="262">
        <f t="shared" ref="AR41:AS69" si="56">(ERF(AP41)+1)/2</f>
        <v>0.28409934896375266</v>
      </c>
      <c r="AS41" s="262">
        <f t="shared" si="56"/>
        <v>0.99783819042706523</v>
      </c>
      <c r="AT41" s="263">
        <f t="shared" ref="AT41:AT69" si="57">AR41+AS41-1</f>
        <v>0.28193753939081789</v>
      </c>
      <c r="AU41" s="263">
        <f t="shared" ref="AU41:AW69" si="58">1-AR41</f>
        <v>0.71590065103624734</v>
      </c>
      <c r="AV41" s="263">
        <f t="shared" si="58"/>
        <v>2.1618095729347697E-3</v>
      </c>
      <c r="AW41" s="281">
        <f t="shared" si="58"/>
        <v>0.71806246060918211</v>
      </c>
    </row>
    <row r="42" spans="1:49" s="74" customFormat="1" ht="15" customHeight="1">
      <c r="A42" s="69"/>
      <c r="B42" s="92"/>
      <c r="C42" s="93"/>
      <c r="D42" s="93"/>
      <c r="E42" s="93"/>
      <c r="F42" s="86"/>
      <c r="G42" s="86"/>
      <c r="H42" s="93"/>
      <c r="I42" s="93"/>
      <c r="J42" s="93"/>
      <c r="K42" s="93"/>
      <c r="L42" s="353"/>
      <c r="M42" s="93"/>
      <c r="N42" s="86"/>
      <c r="O42" s="69"/>
      <c r="P42" s="69"/>
      <c r="Q42" s="69"/>
      <c r="R42" s="87"/>
      <c r="S42" s="69"/>
      <c r="T42" s="89"/>
      <c r="U42" s="89"/>
      <c r="V42" s="69"/>
      <c r="Y42" s="261">
        <v>0.05</v>
      </c>
      <c r="Z42" s="243">
        <f t="shared" ref="Z42:Z71" si="59">Z41+$Y$42</f>
        <v>-0.2</v>
      </c>
      <c r="AA42" s="243">
        <f t="shared" si="44"/>
        <v>-0.19999999999999996</v>
      </c>
      <c r="AB42" s="243">
        <f t="shared" si="45"/>
        <v>-0.36742473151943222</v>
      </c>
      <c r="AC42" s="243">
        <f t="shared" si="46"/>
        <v>2.204548389116594</v>
      </c>
      <c r="AD42" s="262">
        <f t="shared" si="47"/>
        <v>0.30166526006036853</v>
      </c>
      <c r="AE42" s="262">
        <f t="shared" si="47"/>
        <v>0.99908866573921562</v>
      </c>
      <c r="AF42" s="263">
        <f t="shared" si="48"/>
        <v>0.30075392579958415</v>
      </c>
      <c r="AG42" s="263">
        <f t="shared" si="49"/>
        <v>0.69833473993963147</v>
      </c>
      <c r="AH42" s="263">
        <f t="shared" si="49"/>
        <v>9.1133426078437996E-4</v>
      </c>
      <c r="AI42" s="263">
        <f t="shared" si="49"/>
        <v>0.69924607420041585</v>
      </c>
      <c r="AJ42" s="243">
        <f t="shared" si="50"/>
        <v>-1.2</v>
      </c>
      <c r="AK42" s="243">
        <f t="shared" si="51"/>
        <v>0.8</v>
      </c>
      <c r="AL42" s="243">
        <f t="shared" si="52"/>
        <v>-0.25048999999999999</v>
      </c>
      <c r="AM42" s="260">
        <f t="shared" si="53"/>
        <v>-0.14951</v>
      </c>
      <c r="AN42" s="243">
        <f>$C$13</f>
        <v>0.4</v>
      </c>
      <c r="AO42" s="270">
        <f>$C$14</f>
        <v>0.25</v>
      </c>
      <c r="AP42" s="261">
        <f t="shared" si="54"/>
        <v>-0.32284027723603015</v>
      </c>
      <c r="AQ42" s="243">
        <f t="shared" si="55"/>
        <v>1.9370416634161813</v>
      </c>
      <c r="AR42" s="262">
        <f t="shared" si="56"/>
        <v>0.32399183502686646</v>
      </c>
      <c r="AS42" s="262">
        <f t="shared" si="56"/>
        <v>0.99692234010070768</v>
      </c>
      <c r="AT42" s="263">
        <f t="shared" si="57"/>
        <v>0.32091417512757414</v>
      </c>
      <c r="AU42" s="263">
        <f t="shared" si="58"/>
        <v>0.67600816497313354</v>
      </c>
      <c r="AV42" s="263">
        <f t="shared" si="58"/>
        <v>3.0776598992923176E-3</v>
      </c>
      <c r="AW42" s="281">
        <f t="shared" si="58"/>
        <v>0.67908582487242586</v>
      </c>
    </row>
    <row r="43" spans="1:49" s="74" customFormat="1" ht="15" customHeight="1">
      <c r="A43" s="86"/>
      <c r="B43" s="93" t="s">
        <v>167</v>
      </c>
      <c r="C43" s="86"/>
      <c r="D43" s="69"/>
      <c r="E43" s="86"/>
      <c r="F43" s="86"/>
      <c r="G43" s="86"/>
      <c r="H43" s="69"/>
      <c r="I43" s="69"/>
      <c r="J43" s="69"/>
      <c r="K43" s="69"/>
      <c r="L43" s="351"/>
      <c r="M43" s="69"/>
      <c r="N43" s="86"/>
      <c r="O43" s="69"/>
      <c r="P43" s="69"/>
      <c r="Q43" s="69"/>
      <c r="R43" s="87"/>
      <c r="S43" s="69"/>
      <c r="T43" s="89"/>
      <c r="U43" s="89"/>
      <c r="V43" s="69"/>
      <c r="Y43" s="261" t="s">
        <v>161</v>
      </c>
      <c r="Z43" s="243">
        <f t="shared" si="59"/>
        <v>-0.15000000000000002</v>
      </c>
      <c r="AA43" s="243">
        <f t="shared" si="44"/>
        <v>-0.15000000000000002</v>
      </c>
      <c r="AB43" s="243">
        <f t="shared" si="45"/>
        <v>-0.27556854863957431</v>
      </c>
      <c r="AC43" s="243">
        <f t="shared" si="46"/>
        <v>2.1126922062367357</v>
      </c>
      <c r="AD43" s="262">
        <f t="shared" si="47"/>
        <v>0.3483744730212659</v>
      </c>
      <c r="AE43" s="262">
        <f t="shared" si="47"/>
        <v>0.998595023833309</v>
      </c>
      <c r="AF43" s="263">
        <f t="shared" si="48"/>
        <v>0.3469694968545749</v>
      </c>
      <c r="AG43" s="263">
        <f t="shared" si="49"/>
        <v>0.6516255269787341</v>
      </c>
      <c r="AH43" s="263">
        <f t="shared" si="49"/>
        <v>1.4049761666909966E-3</v>
      </c>
      <c r="AI43" s="263">
        <f t="shared" si="49"/>
        <v>0.6530305031454251</v>
      </c>
      <c r="AJ43" s="243">
        <f t="shared" si="50"/>
        <v>-1.1499999999999999</v>
      </c>
      <c r="AK43" s="243">
        <f t="shared" si="51"/>
        <v>0.85</v>
      </c>
      <c r="AL43" s="243">
        <f t="shared" si="52"/>
        <v>-0.20049000000000003</v>
      </c>
      <c r="AM43" s="260">
        <f t="shared" si="53"/>
        <v>-9.9510000000000015E-2</v>
      </c>
      <c r="AN43" s="243">
        <f>1-AN42</f>
        <v>0.6</v>
      </c>
      <c r="AO43" s="270">
        <f>$C$14</f>
        <v>0.25</v>
      </c>
      <c r="AP43" s="261">
        <f t="shared" si="54"/>
        <v>-0.24213020792702275</v>
      </c>
      <c r="AQ43" s="243">
        <f t="shared" si="55"/>
        <v>1.8563315941071739</v>
      </c>
      <c r="AR43" s="262">
        <f t="shared" si="56"/>
        <v>0.36601598103920441</v>
      </c>
      <c r="AS43" s="262">
        <f t="shared" si="56"/>
        <v>0.99567072294940351</v>
      </c>
      <c r="AT43" s="263">
        <f t="shared" si="57"/>
        <v>0.36168670398860803</v>
      </c>
      <c r="AU43" s="263">
        <f t="shared" si="58"/>
        <v>0.63398401896079559</v>
      </c>
      <c r="AV43" s="263">
        <f t="shared" si="58"/>
        <v>4.3292770505964917E-3</v>
      </c>
      <c r="AW43" s="281">
        <f t="shared" si="58"/>
        <v>0.63831329601139197</v>
      </c>
    </row>
    <row r="44" spans="1:49" s="74" customFormat="1" ht="15" customHeight="1">
      <c r="A44" s="86"/>
      <c r="B44" s="93" t="s">
        <v>193</v>
      </c>
      <c r="C44" s="86"/>
      <c r="D44" s="69"/>
      <c r="E44" s="86"/>
      <c r="F44" s="86"/>
      <c r="G44" s="86"/>
      <c r="H44" s="69"/>
      <c r="I44" s="69"/>
      <c r="J44" s="69"/>
      <c r="K44" s="69"/>
      <c r="L44" s="351"/>
      <c r="M44" s="69"/>
      <c r="N44" s="86"/>
      <c r="O44" s="69"/>
      <c r="P44" s="69"/>
      <c r="Q44" s="69"/>
      <c r="R44" s="87"/>
      <c r="S44" s="69"/>
      <c r="T44" s="89"/>
      <c r="U44" s="89"/>
      <c r="V44" s="69"/>
      <c r="Y44" s="261">
        <f>$L$11/$C$4</f>
        <v>1</v>
      </c>
      <c r="Z44" s="243">
        <f t="shared" si="59"/>
        <v>-0.10000000000000002</v>
      </c>
      <c r="AA44" s="243">
        <f t="shared" si="44"/>
        <v>-9.9999999999999978E-2</v>
      </c>
      <c r="AB44" s="243">
        <f t="shared" si="45"/>
        <v>-0.18371236575971611</v>
      </c>
      <c r="AC44" s="243">
        <f t="shared" si="46"/>
        <v>2.0208360233568778</v>
      </c>
      <c r="AD44" s="262">
        <f t="shared" si="47"/>
        <v>0.39750573958349106</v>
      </c>
      <c r="AE44" s="262">
        <f t="shared" si="47"/>
        <v>0.99786768392800873</v>
      </c>
      <c r="AF44" s="263">
        <f t="shared" si="48"/>
        <v>0.39537342351149984</v>
      </c>
      <c r="AG44" s="263">
        <f t="shared" si="49"/>
        <v>0.60249426041650889</v>
      </c>
      <c r="AH44" s="263">
        <f t="shared" si="49"/>
        <v>2.1323160719912693E-3</v>
      </c>
      <c r="AI44" s="263">
        <f t="shared" si="49"/>
        <v>0.60462657648850016</v>
      </c>
      <c r="AJ44" s="243">
        <f t="shared" si="50"/>
        <v>-1.1000000000000001</v>
      </c>
      <c r="AK44" s="243">
        <f t="shared" si="51"/>
        <v>0.9</v>
      </c>
      <c r="AL44" s="243">
        <f t="shared" si="52"/>
        <v>-0.15049000000000001</v>
      </c>
      <c r="AM44" s="260">
        <f t="shared" si="53"/>
        <v>-4.9510000000000019E-2</v>
      </c>
      <c r="AN44" s="243">
        <f>1-AN41</f>
        <v>0.7</v>
      </c>
      <c r="AO44" s="270">
        <v>0.5</v>
      </c>
      <c r="AP44" s="261">
        <f t="shared" si="54"/>
        <v>-0.16142013861801507</v>
      </c>
      <c r="AQ44" s="243">
        <f t="shared" si="55"/>
        <v>1.7756215247981664</v>
      </c>
      <c r="AR44" s="262">
        <f t="shared" si="56"/>
        <v>0.40971329504033971</v>
      </c>
      <c r="AS44" s="262">
        <f t="shared" si="56"/>
        <v>0.99398235721308592</v>
      </c>
      <c r="AT44" s="263">
        <f t="shared" si="57"/>
        <v>0.40369565225342563</v>
      </c>
      <c r="AU44" s="263">
        <f t="shared" si="58"/>
        <v>0.59028670495966029</v>
      </c>
      <c r="AV44" s="263">
        <f t="shared" si="58"/>
        <v>6.0176427869140792E-3</v>
      </c>
      <c r="AW44" s="281">
        <f t="shared" si="58"/>
        <v>0.59630434774657437</v>
      </c>
    </row>
    <row r="45" spans="1:49" s="74" customFormat="1" ht="15" customHeight="1">
      <c r="A45" s="86"/>
      <c r="B45" s="86"/>
      <c r="C45" s="86"/>
      <c r="D45" s="69"/>
      <c r="E45" s="86"/>
      <c r="G45" s="86"/>
      <c r="H45" s="69"/>
      <c r="I45" s="69"/>
      <c r="J45" s="69"/>
      <c r="K45" s="69"/>
      <c r="L45" s="351"/>
      <c r="M45" s="69"/>
      <c r="N45" s="86"/>
      <c r="O45" s="69"/>
      <c r="P45" s="69"/>
      <c r="Q45" s="69"/>
      <c r="R45" s="87"/>
      <c r="S45" s="69"/>
      <c r="T45" s="89"/>
      <c r="U45" s="89"/>
      <c r="V45" s="69"/>
      <c r="Y45" s="261"/>
      <c r="Z45" s="243">
        <f t="shared" si="59"/>
        <v>-5.0000000000000017E-2</v>
      </c>
      <c r="AA45" s="243">
        <f t="shared" si="44"/>
        <v>-5.0000000000000044E-2</v>
      </c>
      <c r="AB45" s="243">
        <f t="shared" si="45"/>
        <v>-9.1856182879858167E-2</v>
      </c>
      <c r="AC45" s="243">
        <f t="shared" si="46"/>
        <v>1.92897984047702</v>
      </c>
      <c r="AD45" s="262">
        <f t="shared" si="47"/>
        <v>0.44832108708096408</v>
      </c>
      <c r="AE45" s="262">
        <f t="shared" si="47"/>
        <v>0.99681391772028982</v>
      </c>
      <c r="AF45" s="263">
        <f t="shared" si="48"/>
        <v>0.4451350048012539</v>
      </c>
      <c r="AG45" s="263">
        <f t="shared" si="49"/>
        <v>0.55167891291903592</v>
      </c>
      <c r="AH45" s="263">
        <f t="shared" si="49"/>
        <v>3.1860822797101784E-3</v>
      </c>
      <c r="AI45" s="263">
        <f t="shared" si="49"/>
        <v>0.5548649951987461</v>
      </c>
      <c r="AJ45" s="243">
        <f t="shared" si="50"/>
        <v>-1.05</v>
      </c>
      <c r="AK45" s="243">
        <f t="shared" si="51"/>
        <v>0.95</v>
      </c>
      <c r="AL45" s="243">
        <f t="shared" si="52"/>
        <v>-0.10049000000000002</v>
      </c>
      <c r="AM45" s="260">
        <f t="shared" si="53"/>
        <v>4.899999999999835E-4</v>
      </c>
      <c r="AN45" s="243">
        <f>AN43</f>
        <v>0.6</v>
      </c>
      <c r="AO45" s="270">
        <f>1-$C$14</f>
        <v>0.75</v>
      </c>
      <c r="AP45" s="261">
        <f t="shared" si="54"/>
        <v>-8.0710069309007634E-2</v>
      </c>
      <c r="AQ45" s="243">
        <f t="shared" si="55"/>
        <v>1.6949114554891591</v>
      </c>
      <c r="AR45" s="262">
        <f t="shared" si="56"/>
        <v>0.45456290179032549</v>
      </c>
      <c r="AS45" s="262">
        <f t="shared" si="56"/>
        <v>0.99173428851008794</v>
      </c>
      <c r="AT45" s="263">
        <f t="shared" si="57"/>
        <v>0.44629719030041337</v>
      </c>
      <c r="AU45" s="263">
        <f t="shared" si="58"/>
        <v>0.54543709820967456</v>
      </c>
      <c r="AV45" s="263">
        <f t="shared" si="58"/>
        <v>8.2657114899120643E-3</v>
      </c>
      <c r="AW45" s="281">
        <f t="shared" si="58"/>
        <v>0.55370280969958663</v>
      </c>
    </row>
    <row r="46" spans="1:49" s="74" customFormat="1" ht="15" customHeight="1">
      <c r="A46" s="86"/>
      <c r="D46" s="69"/>
      <c r="E46" s="86"/>
      <c r="F46" s="86"/>
      <c r="G46" s="86"/>
      <c r="H46" s="69"/>
      <c r="I46" s="69"/>
      <c r="J46" s="69"/>
      <c r="K46" s="69"/>
      <c r="L46" s="351"/>
      <c r="M46" s="69"/>
      <c r="N46" s="86"/>
      <c r="O46" s="69"/>
      <c r="P46" s="69"/>
      <c r="Q46" s="69"/>
      <c r="R46" s="87"/>
      <c r="S46" s="69"/>
      <c r="T46" s="89"/>
      <c r="U46" s="89"/>
      <c r="V46" s="69"/>
      <c r="Y46" s="261"/>
      <c r="Z46" s="243">
        <f t="shared" si="59"/>
        <v>0</v>
      </c>
      <c r="AA46" s="243">
        <f t="shared" si="44"/>
        <v>0</v>
      </c>
      <c r="AB46" s="243">
        <f t="shared" si="45"/>
        <v>0</v>
      </c>
      <c r="AC46" s="243">
        <f t="shared" si="46"/>
        <v>1.8371236575971617</v>
      </c>
      <c r="AD46" s="262">
        <f t="shared" si="47"/>
        <v>0.5</v>
      </c>
      <c r="AE46" s="262">
        <f t="shared" si="47"/>
        <v>0.99531273836865641</v>
      </c>
      <c r="AF46" s="263">
        <f t="shared" si="48"/>
        <v>0.49531273836865641</v>
      </c>
      <c r="AG46" s="263">
        <f t="shared" si="49"/>
        <v>0.5</v>
      </c>
      <c r="AH46" s="263">
        <f t="shared" si="49"/>
        <v>4.6872616313435866E-3</v>
      </c>
      <c r="AI46" s="263">
        <f t="shared" si="49"/>
        <v>0.50468726163134359</v>
      </c>
      <c r="AJ46" s="243">
        <f t="shared" si="50"/>
        <v>-1</v>
      </c>
      <c r="AK46" s="243">
        <f t="shared" si="51"/>
        <v>1</v>
      </c>
      <c r="AL46" s="243">
        <f t="shared" si="52"/>
        <v>-5.049E-2</v>
      </c>
      <c r="AM46" s="260">
        <f t="shared" si="53"/>
        <v>5.049E-2</v>
      </c>
      <c r="AN46" s="243">
        <f>AN42</f>
        <v>0.4</v>
      </c>
      <c r="AO46" s="270">
        <f>AO45</f>
        <v>0.75</v>
      </c>
      <c r="AP46" s="261">
        <f t="shared" si="54"/>
        <v>0</v>
      </c>
      <c r="AQ46" s="243">
        <f t="shared" si="55"/>
        <v>1.6142013861801514</v>
      </c>
      <c r="AR46" s="262">
        <f t="shared" si="56"/>
        <v>0.5</v>
      </c>
      <c r="AS46" s="262">
        <f t="shared" si="56"/>
        <v>0.98877967515429388</v>
      </c>
      <c r="AT46" s="263">
        <f t="shared" si="57"/>
        <v>0.48877967515429388</v>
      </c>
      <c r="AU46" s="263">
        <f t="shared" si="58"/>
        <v>0.5</v>
      </c>
      <c r="AV46" s="263">
        <f t="shared" si="58"/>
        <v>1.122032484570612E-2</v>
      </c>
      <c r="AW46" s="281">
        <f t="shared" si="58"/>
        <v>0.51122032484570612</v>
      </c>
    </row>
    <row r="47" spans="1:49" s="74" customFormat="1" ht="15" customHeight="1">
      <c r="A47" s="94"/>
      <c r="B47" s="86"/>
      <c r="D47" s="95"/>
      <c r="E47" s="86"/>
      <c r="F47" s="86"/>
      <c r="G47" s="94"/>
      <c r="H47" s="69"/>
      <c r="I47" s="69"/>
      <c r="J47" s="69"/>
      <c r="K47" s="69"/>
      <c r="L47" s="351"/>
      <c r="M47" s="69"/>
      <c r="N47" s="86"/>
      <c r="O47" s="69"/>
      <c r="P47" s="69"/>
      <c r="Q47" s="69"/>
      <c r="R47" s="87"/>
      <c r="S47" s="69"/>
      <c r="T47" s="89"/>
      <c r="U47" s="89"/>
      <c r="V47" s="69"/>
      <c r="X47" s="96"/>
      <c r="Y47" s="264"/>
      <c r="Z47" s="243">
        <f t="shared" si="59"/>
        <v>0.05</v>
      </c>
      <c r="AA47" s="243">
        <f t="shared" si="44"/>
        <v>4.9999999999999989E-2</v>
      </c>
      <c r="AB47" s="243">
        <f t="shared" si="45"/>
        <v>9.1856182879858056E-2</v>
      </c>
      <c r="AC47" s="243">
        <f t="shared" si="46"/>
        <v>1.7452674747173034</v>
      </c>
      <c r="AD47" s="262">
        <f t="shared" si="47"/>
        <v>0.55167891291903581</v>
      </c>
      <c r="AE47" s="262">
        <f t="shared" si="47"/>
        <v>0.99320991707626871</v>
      </c>
      <c r="AF47" s="263">
        <f t="shared" si="48"/>
        <v>0.54488882999530452</v>
      </c>
      <c r="AG47" s="263">
        <f t="shared" si="49"/>
        <v>0.44832108708096419</v>
      </c>
      <c r="AH47" s="263">
        <f t="shared" si="49"/>
        <v>6.7900829237312887E-3</v>
      </c>
      <c r="AI47" s="263">
        <f t="shared" si="49"/>
        <v>0.45511117000469548</v>
      </c>
      <c r="AJ47" s="243">
        <f t="shared" si="50"/>
        <v>-0.95</v>
      </c>
      <c r="AK47" s="243">
        <f t="shared" si="51"/>
        <v>1.05</v>
      </c>
      <c r="AL47" s="243">
        <f t="shared" si="52"/>
        <v>-4.8999999999999738E-4</v>
      </c>
      <c r="AM47" s="260">
        <f t="shared" si="53"/>
        <v>0.10049</v>
      </c>
      <c r="AN47" s="266">
        <f>AN41</f>
        <v>0.3</v>
      </c>
      <c r="AO47" s="271">
        <v>0.5</v>
      </c>
      <c r="AP47" s="261">
        <f t="shared" si="54"/>
        <v>8.0710069309007537E-2</v>
      </c>
      <c r="AQ47" s="243">
        <f t="shared" si="55"/>
        <v>1.5334913168711435</v>
      </c>
      <c r="AR47" s="262">
        <f t="shared" si="56"/>
        <v>0.54543709820967445</v>
      </c>
      <c r="AS47" s="262">
        <f t="shared" si="56"/>
        <v>0.98494666682034593</v>
      </c>
      <c r="AT47" s="263">
        <f t="shared" si="57"/>
        <v>0.53038376503002027</v>
      </c>
      <c r="AU47" s="263">
        <f t="shared" si="58"/>
        <v>0.45456290179032555</v>
      </c>
      <c r="AV47" s="263">
        <f t="shared" si="58"/>
        <v>1.5053333179654071E-2</v>
      </c>
      <c r="AW47" s="281">
        <f t="shared" si="58"/>
        <v>0.46961623496997973</v>
      </c>
    </row>
    <row r="48" spans="1:49" s="74" customFormat="1" ht="15" customHeight="1">
      <c r="A48" s="94"/>
      <c r="B48" s="86"/>
      <c r="D48" s="95"/>
      <c r="E48" s="86"/>
      <c r="F48" s="86"/>
      <c r="G48" s="94"/>
      <c r="H48" s="69"/>
      <c r="I48" s="69"/>
      <c r="J48" s="69"/>
      <c r="K48" s="69"/>
      <c r="L48" s="351"/>
      <c r="M48" s="69"/>
      <c r="N48" s="86"/>
      <c r="O48" s="69"/>
      <c r="P48" s="69"/>
      <c r="Q48" s="69"/>
      <c r="R48" s="87"/>
      <c r="S48" s="69"/>
      <c r="T48" s="89"/>
      <c r="U48" s="89"/>
      <c r="V48" s="69"/>
      <c r="X48" s="96"/>
      <c r="Y48" s="264"/>
      <c r="Z48" s="243">
        <f t="shared" si="59"/>
        <v>0.1</v>
      </c>
      <c r="AA48" s="243">
        <f t="shared" si="44"/>
        <v>9.9999999999999978E-2</v>
      </c>
      <c r="AB48" s="243">
        <f t="shared" si="45"/>
        <v>0.18371236575971611</v>
      </c>
      <c r="AC48" s="243">
        <f t="shared" si="46"/>
        <v>1.6534112918374455</v>
      </c>
      <c r="AD48" s="262">
        <f t="shared" si="47"/>
        <v>0.60249426041650889</v>
      </c>
      <c r="AE48" s="262">
        <f t="shared" si="47"/>
        <v>0.99031354985132469</v>
      </c>
      <c r="AF48" s="263">
        <f t="shared" si="48"/>
        <v>0.59280781026783358</v>
      </c>
      <c r="AG48" s="263">
        <f t="shared" si="49"/>
        <v>0.39750573958349111</v>
      </c>
      <c r="AH48" s="263">
        <f t="shared" si="49"/>
        <v>9.6864501486753074E-3</v>
      </c>
      <c r="AI48" s="263">
        <f t="shared" si="49"/>
        <v>0.40719218973216642</v>
      </c>
      <c r="AJ48" s="243">
        <f t="shared" si="50"/>
        <v>-0.9</v>
      </c>
      <c r="AK48" s="243">
        <f t="shared" si="51"/>
        <v>1.1000000000000001</v>
      </c>
      <c r="AL48" s="243">
        <f t="shared" si="52"/>
        <v>4.9510000000000005E-2</v>
      </c>
      <c r="AM48" s="260">
        <f t="shared" si="53"/>
        <v>0.15049000000000001</v>
      </c>
      <c r="AP48" s="261">
        <f t="shared" si="54"/>
        <v>0.16142013861801507</v>
      </c>
      <c r="AQ48" s="243">
        <f t="shared" si="55"/>
        <v>1.4527812475621362</v>
      </c>
      <c r="AR48" s="262">
        <f t="shared" si="56"/>
        <v>0.59028670495966029</v>
      </c>
      <c r="AS48" s="262">
        <f t="shared" si="56"/>
        <v>0.98003841425508598</v>
      </c>
      <c r="AT48" s="263">
        <f t="shared" si="57"/>
        <v>0.57032511921474627</v>
      </c>
      <c r="AU48" s="263">
        <f t="shared" si="58"/>
        <v>0.40971329504033971</v>
      </c>
      <c r="AV48" s="263">
        <f t="shared" si="58"/>
        <v>1.9961585744914023E-2</v>
      </c>
      <c r="AW48" s="281">
        <f t="shared" si="58"/>
        <v>0.42967488078525373</v>
      </c>
    </row>
    <row r="49" spans="1:49" s="74" customFormat="1" ht="15" customHeight="1">
      <c r="A49" s="94"/>
      <c r="B49" s="86"/>
      <c r="D49" s="95"/>
      <c r="E49" s="86"/>
      <c r="F49" s="86"/>
      <c r="G49" s="94"/>
      <c r="H49" s="69"/>
      <c r="I49" s="69"/>
      <c r="J49" s="69"/>
      <c r="K49" s="69"/>
      <c r="L49" s="351"/>
      <c r="M49" s="69"/>
      <c r="N49" s="86"/>
      <c r="O49" s="69"/>
      <c r="P49" s="69"/>
      <c r="Q49" s="69"/>
      <c r="R49" s="87"/>
      <c r="S49" s="69"/>
      <c r="T49" s="89"/>
      <c r="U49" s="89"/>
      <c r="V49" s="69"/>
      <c r="X49" s="96"/>
      <c r="Y49" s="264"/>
      <c r="Z49" s="243">
        <f t="shared" si="59"/>
        <v>0.15000000000000002</v>
      </c>
      <c r="AA49" s="243">
        <f t="shared" si="44"/>
        <v>0.15000000000000002</v>
      </c>
      <c r="AB49" s="243">
        <f t="shared" si="45"/>
        <v>0.27556854863957431</v>
      </c>
      <c r="AC49" s="243">
        <f t="shared" si="46"/>
        <v>1.5615551089575874</v>
      </c>
      <c r="AD49" s="262">
        <f t="shared" si="47"/>
        <v>0.6516255269787341</v>
      </c>
      <c r="AE49" s="262">
        <f t="shared" si="47"/>
        <v>0.98639083840010811</v>
      </c>
      <c r="AF49" s="263">
        <f t="shared" si="48"/>
        <v>0.63801636537884221</v>
      </c>
      <c r="AG49" s="263">
        <f t="shared" si="49"/>
        <v>0.3483744730212659</v>
      </c>
      <c r="AH49" s="263">
        <f t="shared" si="49"/>
        <v>1.3609161599891895E-2</v>
      </c>
      <c r="AI49" s="263">
        <f t="shared" si="49"/>
        <v>0.36198363462115779</v>
      </c>
      <c r="AJ49" s="243">
        <f t="shared" si="50"/>
        <v>-0.85</v>
      </c>
      <c r="AK49" s="243">
        <f t="shared" si="51"/>
        <v>1.1499999999999999</v>
      </c>
      <c r="AL49" s="243">
        <f t="shared" si="52"/>
        <v>9.9510000000000015E-2</v>
      </c>
      <c r="AM49" s="260">
        <f t="shared" si="53"/>
        <v>0.20049000000000003</v>
      </c>
      <c r="AP49" s="261">
        <f t="shared" si="54"/>
        <v>0.24213020792702275</v>
      </c>
      <c r="AQ49" s="243">
        <f t="shared" si="55"/>
        <v>1.3720711782531287</v>
      </c>
      <c r="AR49" s="262">
        <f t="shared" si="56"/>
        <v>0.63398401896079559</v>
      </c>
      <c r="AS49" s="262">
        <f t="shared" si="56"/>
        <v>0.97383455302587585</v>
      </c>
      <c r="AT49" s="263">
        <f t="shared" si="57"/>
        <v>0.60781857198667133</v>
      </c>
      <c r="AU49" s="263">
        <f t="shared" si="58"/>
        <v>0.36601598103920441</v>
      </c>
      <c r="AV49" s="263">
        <f t="shared" si="58"/>
        <v>2.6165446974124151E-2</v>
      </c>
      <c r="AW49" s="281">
        <f t="shared" si="58"/>
        <v>0.39218142801332867</v>
      </c>
    </row>
    <row r="50" spans="1:49" s="74" customFormat="1" ht="15" customHeight="1">
      <c r="A50" s="94"/>
      <c r="B50" s="86"/>
      <c r="C50" s="86"/>
      <c r="D50" s="95"/>
      <c r="E50" s="86"/>
      <c r="F50" s="86"/>
      <c r="G50" s="94"/>
      <c r="H50" s="69"/>
      <c r="I50" s="69"/>
      <c r="J50" s="69"/>
      <c r="K50" s="69"/>
      <c r="L50" s="351"/>
      <c r="M50" s="69"/>
      <c r="N50" s="86"/>
      <c r="O50" s="86"/>
      <c r="P50" s="86"/>
      <c r="Q50" s="69"/>
      <c r="R50" s="87"/>
      <c r="S50" s="69"/>
      <c r="T50" s="89"/>
      <c r="U50" s="89"/>
      <c r="V50" s="69"/>
      <c r="X50" s="96"/>
      <c r="Y50" s="264"/>
      <c r="Z50" s="243">
        <f t="shared" si="59"/>
        <v>0.2</v>
      </c>
      <c r="AA50" s="243">
        <f t="shared" si="44"/>
        <v>0.2</v>
      </c>
      <c r="AB50" s="243">
        <f t="shared" si="45"/>
        <v>0.36742473151943239</v>
      </c>
      <c r="AC50" s="243">
        <f t="shared" si="46"/>
        <v>1.4696989260777296</v>
      </c>
      <c r="AD50" s="262">
        <f t="shared" si="47"/>
        <v>0.69833473993963158</v>
      </c>
      <c r="AE50" s="262">
        <f t="shared" si="47"/>
        <v>0.98116686944113118</v>
      </c>
      <c r="AF50" s="263">
        <f t="shared" si="48"/>
        <v>0.67950160938076287</v>
      </c>
      <c r="AG50" s="263">
        <f t="shared" si="49"/>
        <v>0.30166526006036842</v>
      </c>
      <c r="AH50" s="263">
        <f t="shared" si="49"/>
        <v>1.8833130558868816E-2</v>
      </c>
      <c r="AI50" s="263">
        <f t="shared" si="49"/>
        <v>0.32049839061923713</v>
      </c>
      <c r="AJ50" s="243">
        <f t="shared" si="50"/>
        <v>-0.8</v>
      </c>
      <c r="AK50" s="243">
        <f t="shared" si="51"/>
        <v>1.2</v>
      </c>
      <c r="AL50" s="243">
        <f t="shared" si="52"/>
        <v>0.14951</v>
      </c>
      <c r="AM50" s="260">
        <f t="shared" si="53"/>
        <v>0.25048999999999999</v>
      </c>
      <c r="AP50" s="261">
        <f t="shared" si="54"/>
        <v>0.32284027723603032</v>
      </c>
      <c r="AQ50" s="243">
        <f t="shared" si="55"/>
        <v>1.2913611089441213</v>
      </c>
      <c r="AR50" s="262">
        <f t="shared" si="56"/>
        <v>0.67600816497313354</v>
      </c>
      <c r="AS50" s="262">
        <f t="shared" si="56"/>
        <v>0.9660944759941803</v>
      </c>
      <c r="AT50" s="263">
        <f t="shared" si="57"/>
        <v>0.64210264096731384</v>
      </c>
      <c r="AU50" s="263">
        <f t="shared" si="58"/>
        <v>0.32399183502686646</v>
      </c>
      <c r="AV50" s="263">
        <f t="shared" si="58"/>
        <v>3.3905524005819698E-2</v>
      </c>
      <c r="AW50" s="281">
        <f t="shared" si="58"/>
        <v>0.35789735903268616</v>
      </c>
    </row>
    <row r="51" spans="1:49" s="74" customFormat="1" ht="15" customHeight="1">
      <c r="A51" s="94"/>
      <c r="B51" s="86"/>
      <c r="C51" s="86"/>
      <c r="D51" s="95"/>
      <c r="E51" s="86"/>
      <c r="F51" s="86"/>
      <c r="G51" s="94"/>
      <c r="H51" s="69"/>
      <c r="I51" s="69"/>
      <c r="J51" s="69"/>
      <c r="K51" s="69"/>
      <c r="L51" s="351"/>
      <c r="M51" s="69"/>
      <c r="N51" s="86"/>
      <c r="O51" s="86"/>
      <c r="P51" s="86"/>
      <c r="Q51" s="86"/>
      <c r="R51" s="197"/>
      <c r="S51" s="69"/>
      <c r="T51" s="89"/>
      <c r="U51" s="89"/>
      <c r="V51" s="69"/>
      <c r="X51" s="96"/>
      <c r="Y51" s="264"/>
      <c r="Z51" s="243">
        <f t="shared" si="59"/>
        <v>0.25</v>
      </c>
      <c r="AA51" s="243">
        <f t="shared" si="44"/>
        <v>0.25</v>
      </c>
      <c r="AB51" s="243">
        <f t="shared" si="45"/>
        <v>0.45928091439929042</v>
      </c>
      <c r="AC51" s="243">
        <f t="shared" si="46"/>
        <v>1.3778427431978713</v>
      </c>
      <c r="AD51" s="262">
        <f t="shared" si="47"/>
        <v>0.74199925765616126</v>
      </c>
      <c r="AE51" s="262">
        <f t="shared" si="47"/>
        <v>0.97432623626031001</v>
      </c>
      <c r="AF51" s="263">
        <f t="shared" si="48"/>
        <v>0.71632549391647116</v>
      </c>
      <c r="AG51" s="263">
        <f t="shared" si="49"/>
        <v>0.25800074234383874</v>
      </c>
      <c r="AH51" s="263">
        <f t="shared" si="49"/>
        <v>2.5673763739689992E-2</v>
      </c>
      <c r="AI51" s="263">
        <f t="shared" si="49"/>
        <v>0.28367450608352884</v>
      </c>
      <c r="AJ51" s="243">
        <f t="shared" si="50"/>
        <v>-0.75</v>
      </c>
      <c r="AK51" s="243">
        <f t="shared" si="51"/>
        <v>1.25</v>
      </c>
      <c r="AL51" s="243">
        <f t="shared" si="52"/>
        <v>0.19950999999999999</v>
      </c>
      <c r="AM51" s="260">
        <f t="shared" si="53"/>
        <v>0.30048999999999998</v>
      </c>
      <c r="AP51" s="261">
        <f t="shared" si="54"/>
        <v>0.40355034654503785</v>
      </c>
      <c r="AQ51" s="243">
        <f t="shared" si="55"/>
        <v>1.2106510396351136</v>
      </c>
      <c r="AR51" s="262">
        <f t="shared" si="56"/>
        <v>0.71590065103624734</v>
      </c>
      <c r="AS51" s="262">
        <f t="shared" si="56"/>
        <v>0.9565626407168043</v>
      </c>
      <c r="AT51" s="263">
        <f t="shared" si="57"/>
        <v>0.67246329175305153</v>
      </c>
      <c r="AU51" s="263">
        <f t="shared" si="58"/>
        <v>0.28409934896375266</v>
      </c>
      <c r="AV51" s="263">
        <f t="shared" si="58"/>
        <v>4.3437359283195698E-2</v>
      </c>
      <c r="AW51" s="281">
        <f t="shared" si="58"/>
        <v>0.32753670824694847</v>
      </c>
    </row>
    <row r="52" spans="1:49" s="74" customFormat="1" ht="15" customHeight="1">
      <c r="A52" s="97"/>
      <c r="B52" s="86"/>
      <c r="C52" s="86"/>
      <c r="D52" s="95"/>
      <c r="E52" s="86"/>
      <c r="F52" s="86"/>
      <c r="G52" s="94"/>
      <c r="H52" s="69"/>
      <c r="I52" s="69"/>
      <c r="J52" s="69"/>
      <c r="K52" s="69"/>
      <c r="L52" s="351"/>
      <c r="M52" s="69"/>
      <c r="N52" s="86"/>
      <c r="O52" s="86"/>
      <c r="P52" s="86"/>
      <c r="Q52" s="69"/>
      <c r="R52" s="87"/>
      <c r="S52" s="69"/>
      <c r="T52" s="89"/>
      <c r="U52" s="89"/>
      <c r="V52" s="69"/>
      <c r="X52" s="96"/>
      <c r="Y52" s="264"/>
      <c r="Z52" s="243">
        <f t="shared" si="59"/>
        <v>0.3</v>
      </c>
      <c r="AA52" s="243">
        <f t="shared" si="44"/>
        <v>0.3</v>
      </c>
      <c r="AB52" s="243">
        <f t="shared" si="45"/>
        <v>0.5511370972791485</v>
      </c>
      <c r="AC52" s="243">
        <f t="shared" si="46"/>
        <v>1.2859865603180132</v>
      </c>
      <c r="AD52" s="262">
        <f t="shared" si="47"/>
        <v>0.7821354632842199</v>
      </c>
      <c r="AE52" s="262">
        <f t="shared" si="47"/>
        <v>0.96551831319065073</v>
      </c>
      <c r="AF52" s="263">
        <f t="shared" si="48"/>
        <v>0.74765377647487075</v>
      </c>
      <c r="AG52" s="263">
        <f t="shared" si="49"/>
        <v>0.2178645367157801</v>
      </c>
      <c r="AH52" s="263">
        <f t="shared" si="49"/>
        <v>3.4481686809349266E-2</v>
      </c>
      <c r="AI52" s="263">
        <f t="shared" si="49"/>
        <v>0.25234622352512925</v>
      </c>
      <c r="AJ52" s="243">
        <f t="shared" si="50"/>
        <v>-0.7</v>
      </c>
      <c r="AK52" s="243">
        <f t="shared" si="51"/>
        <v>1.3</v>
      </c>
      <c r="AL52" s="243">
        <f t="shared" si="52"/>
        <v>0.24950999999999998</v>
      </c>
      <c r="AM52" s="260">
        <f t="shared" si="53"/>
        <v>0.35048999999999997</v>
      </c>
      <c r="AP52" s="261">
        <f t="shared" si="54"/>
        <v>0.48426041585404533</v>
      </c>
      <c r="AQ52" s="243">
        <f t="shared" si="55"/>
        <v>1.1299409703261059</v>
      </c>
      <c r="AR52" s="262">
        <f t="shared" si="56"/>
        <v>0.7532799677028974</v>
      </c>
      <c r="AS52" s="262">
        <f t="shared" si="56"/>
        <v>0.94497604607818131</v>
      </c>
      <c r="AT52" s="263">
        <f t="shared" si="57"/>
        <v>0.69825601378107871</v>
      </c>
      <c r="AU52" s="263">
        <f t="shared" si="58"/>
        <v>0.2467200322971026</v>
      </c>
      <c r="AV52" s="263">
        <f t="shared" si="58"/>
        <v>5.5023953921818691E-2</v>
      </c>
      <c r="AW52" s="281">
        <f t="shared" si="58"/>
        <v>0.30174398621892129</v>
      </c>
    </row>
    <row r="53" spans="1:49" s="74" customFormat="1" ht="15" customHeight="1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351"/>
      <c r="M53" s="100"/>
      <c r="N53" s="100"/>
      <c r="O53" s="69"/>
      <c r="P53" s="69"/>
      <c r="R53" s="195"/>
      <c r="T53" s="89"/>
      <c r="U53" s="89"/>
      <c r="X53" s="96"/>
      <c r="Y53" s="264"/>
      <c r="Z53" s="243">
        <f t="shared" si="59"/>
        <v>0.35</v>
      </c>
      <c r="AA53" s="243">
        <f t="shared" si="44"/>
        <v>0.35</v>
      </c>
      <c r="AB53" s="243">
        <f t="shared" si="45"/>
        <v>0.64299328015900659</v>
      </c>
      <c r="AC53" s="243">
        <f t="shared" si="46"/>
        <v>1.1941303774381551</v>
      </c>
      <c r="AD53" s="262">
        <f t="shared" si="47"/>
        <v>0.81841197206305605</v>
      </c>
      <c r="AE53" s="262">
        <f t="shared" si="47"/>
        <v>0.95436684056984133</v>
      </c>
      <c r="AF53" s="263">
        <f t="shared" si="48"/>
        <v>0.77277881263289738</v>
      </c>
      <c r="AG53" s="263">
        <f t="shared" si="49"/>
        <v>0.18158802793694395</v>
      </c>
      <c r="AH53" s="263">
        <f t="shared" si="49"/>
        <v>4.5633159430158665E-2</v>
      </c>
      <c r="AI53" s="263">
        <f t="shared" si="49"/>
        <v>0.22722118736710262</v>
      </c>
      <c r="AJ53" s="243">
        <f t="shared" si="50"/>
        <v>-0.65</v>
      </c>
      <c r="AK53" s="243">
        <f t="shared" si="51"/>
        <v>1.35</v>
      </c>
      <c r="AL53" s="243">
        <f t="shared" si="52"/>
        <v>0.29951</v>
      </c>
      <c r="AM53" s="260">
        <f t="shared" si="53"/>
        <v>0.40048999999999996</v>
      </c>
      <c r="AP53" s="261">
        <f t="shared" si="54"/>
        <v>0.56497048516305293</v>
      </c>
      <c r="AQ53" s="243">
        <f t="shared" si="55"/>
        <v>1.0492309010170984</v>
      </c>
      <c r="AR53" s="262">
        <f t="shared" si="56"/>
        <v>0.78785158235341979</v>
      </c>
      <c r="AS53" s="262">
        <f t="shared" si="56"/>
        <v>0.93107385867231385</v>
      </c>
      <c r="AT53" s="263">
        <f t="shared" si="57"/>
        <v>0.71892544102573375</v>
      </c>
      <c r="AU53" s="263">
        <f t="shared" si="58"/>
        <v>0.21214841764658021</v>
      </c>
      <c r="AV53" s="263">
        <f t="shared" si="58"/>
        <v>6.8926141327686152E-2</v>
      </c>
      <c r="AW53" s="281">
        <f t="shared" si="58"/>
        <v>0.28107455897426625</v>
      </c>
    </row>
    <row r="54" spans="1:49" s="74" customFormat="1" ht="15" customHeight="1">
      <c r="A54" s="97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351"/>
      <c r="M54" s="100"/>
      <c r="N54" s="100"/>
      <c r="O54" s="69"/>
      <c r="P54" s="69"/>
      <c r="R54" s="195"/>
      <c r="T54" s="89"/>
      <c r="U54" s="89"/>
      <c r="X54" s="96"/>
      <c r="Y54" s="264"/>
      <c r="Z54" s="243">
        <f t="shared" si="59"/>
        <v>0.39999999999999997</v>
      </c>
      <c r="AA54" s="243">
        <f t="shared" si="44"/>
        <v>0.39999999999999997</v>
      </c>
      <c r="AB54" s="243">
        <f t="shared" si="45"/>
        <v>0.73484946303886456</v>
      </c>
      <c r="AC54" s="243">
        <f t="shared" si="46"/>
        <v>1.1022741945582972</v>
      </c>
      <c r="AD54" s="262">
        <f t="shared" si="47"/>
        <v>0.85065205717045222</v>
      </c>
      <c r="AE54" s="262">
        <f t="shared" si="47"/>
        <v>0.94048418861668415</v>
      </c>
      <c r="AF54" s="263">
        <f t="shared" si="48"/>
        <v>0.79113624578713626</v>
      </c>
      <c r="AG54" s="263">
        <f t="shared" si="49"/>
        <v>0.14934794282954778</v>
      </c>
      <c r="AH54" s="263">
        <f t="shared" si="49"/>
        <v>5.9515811383315853E-2</v>
      </c>
      <c r="AI54" s="263">
        <f t="shared" si="49"/>
        <v>0.20886375421286374</v>
      </c>
      <c r="AJ54" s="243">
        <f t="shared" si="50"/>
        <v>-0.60000000000000009</v>
      </c>
      <c r="AK54" s="243">
        <f t="shared" si="51"/>
        <v>1.4</v>
      </c>
      <c r="AL54" s="243">
        <f t="shared" si="52"/>
        <v>0.34950999999999999</v>
      </c>
      <c r="AM54" s="260">
        <f t="shared" si="53"/>
        <v>0.45048999999999995</v>
      </c>
      <c r="AP54" s="261">
        <f t="shared" si="54"/>
        <v>0.64568055447206052</v>
      </c>
      <c r="AQ54" s="243">
        <f t="shared" si="55"/>
        <v>0.968520831708091</v>
      </c>
      <c r="AR54" s="262">
        <f t="shared" si="56"/>
        <v>0.81941296486090376</v>
      </c>
      <c r="AS54" s="262">
        <f t="shared" si="56"/>
        <v>0.91460898108756772</v>
      </c>
      <c r="AT54" s="263">
        <f t="shared" si="57"/>
        <v>0.73402194594847137</v>
      </c>
      <c r="AU54" s="263">
        <f t="shared" si="58"/>
        <v>0.18058703513909624</v>
      </c>
      <c r="AV54" s="263">
        <f t="shared" si="58"/>
        <v>8.5391018912432282E-2</v>
      </c>
      <c r="AW54" s="281">
        <f t="shared" si="58"/>
        <v>0.26597805405152863</v>
      </c>
    </row>
    <row r="55" spans="1:49" s="74" customFormat="1" ht="15" customHeight="1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351"/>
      <c r="M55" s="100"/>
      <c r="N55" s="100"/>
      <c r="O55" s="69"/>
      <c r="P55" s="69"/>
      <c r="R55" s="195"/>
      <c r="T55" s="89"/>
      <c r="U55" s="89"/>
      <c r="X55" s="96"/>
      <c r="Y55" s="264"/>
      <c r="Z55" s="243">
        <f t="shared" si="59"/>
        <v>0.44999999999999996</v>
      </c>
      <c r="AA55" s="243">
        <f t="shared" si="44"/>
        <v>0.44999999999999996</v>
      </c>
      <c r="AB55" s="243">
        <f t="shared" si="45"/>
        <v>0.82670564591872275</v>
      </c>
      <c r="AC55" s="243">
        <f t="shared" si="46"/>
        <v>1.0104180116784389</v>
      </c>
      <c r="AD55" s="262">
        <f t="shared" si="47"/>
        <v>0.87882604982001944</v>
      </c>
      <c r="AE55" s="262">
        <f t="shared" si="47"/>
        <v>0.92349024564503035</v>
      </c>
      <c r="AF55" s="263">
        <f t="shared" si="48"/>
        <v>0.80231629546504979</v>
      </c>
      <c r="AG55" s="263">
        <f t="shared" si="49"/>
        <v>0.12117395017998056</v>
      </c>
      <c r="AH55" s="263">
        <f t="shared" si="49"/>
        <v>7.650975435496965E-2</v>
      </c>
      <c r="AI55" s="263">
        <f t="shared" si="49"/>
        <v>0.19768370453495021</v>
      </c>
      <c r="AJ55" s="243">
        <f t="shared" si="50"/>
        <v>-0.55000000000000004</v>
      </c>
      <c r="AK55" s="243">
        <f t="shared" si="51"/>
        <v>1.45</v>
      </c>
      <c r="AL55" s="243">
        <f t="shared" si="52"/>
        <v>0.39950999999999998</v>
      </c>
      <c r="AM55" s="260">
        <f t="shared" si="53"/>
        <v>0.50048999999999999</v>
      </c>
      <c r="AP55" s="261">
        <f t="shared" si="54"/>
        <v>0.72639062378106811</v>
      </c>
      <c r="AQ55" s="243">
        <f t="shared" si="55"/>
        <v>0.88781076239908319</v>
      </c>
      <c r="AR55" s="262">
        <f t="shared" si="56"/>
        <v>0.84785367410711654</v>
      </c>
      <c r="AS55" s="262">
        <f t="shared" si="56"/>
        <v>0.89536114475943918</v>
      </c>
      <c r="AT55" s="263">
        <f t="shared" si="57"/>
        <v>0.74321481886655572</v>
      </c>
      <c r="AU55" s="263">
        <f t="shared" si="58"/>
        <v>0.15214632589288346</v>
      </c>
      <c r="AV55" s="263">
        <f t="shared" si="58"/>
        <v>0.10463885524056082</v>
      </c>
      <c r="AW55" s="281">
        <f t="shared" si="58"/>
        <v>0.25678518113344428</v>
      </c>
    </row>
    <row r="56" spans="1:49" s="74" customFormat="1" ht="15" customHeight="1">
      <c r="A56" s="94"/>
      <c r="B56" s="86"/>
      <c r="C56" s="86"/>
      <c r="D56" s="95"/>
      <c r="E56" s="86"/>
      <c r="F56" s="86"/>
      <c r="G56" s="94"/>
      <c r="H56" s="69"/>
      <c r="I56" s="69"/>
      <c r="J56" s="69"/>
      <c r="K56" s="69"/>
      <c r="L56" s="351"/>
      <c r="M56" s="69"/>
      <c r="N56" s="86"/>
      <c r="O56" s="69"/>
      <c r="P56" s="69"/>
      <c r="R56" s="195"/>
      <c r="T56" s="89"/>
      <c r="U56" s="89"/>
      <c r="X56" s="96"/>
      <c r="Y56" s="264"/>
      <c r="Z56" s="243">
        <f t="shared" si="59"/>
        <v>0.49999999999999994</v>
      </c>
      <c r="AA56" s="243">
        <f t="shared" si="44"/>
        <v>0.49999999999999994</v>
      </c>
      <c r="AB56" s="243">
        <f t="shared" si="45"/>
        <v>0.91856182879858073</v>
      </c>
      <c r="AC56" s="243">
        <f t="shared" si="46"/>
        <v>0.91856182879858084</v>
      </c>
      <c r="AD56" s="262">
        <f t="shared" si="47"/>
        <v>0.90303534434775634</v>
      </c>
      <c r="AE56" s="262">
        <f t="shared" si="47"/>
        <v>0.90303534434775634</v>
      </c>
      <c r="AF56" s="263">
        <f t="shared" si="48"/>
        <v>0.80607068869551268</v>
      </c>
      <c r="AG56" s="263">
        <f t="shared" si="49"/>
        <v>9.6964655652243659E-2</v>
      </c>
      <c r="AH56" s="263">
        <f t="shared" si="49"/>
        <v>9.6964655652243659E-2</v>
      </c>
      <c r="AI56" s="263">
        <f t="shared" si="49"/>
        <v>0.19392931130448732</v>
      </c>
      <c r="AJ56" s="243">
        <f t="shared" si="50"/>
        <v>-0.5</v>
      </c>
      <c r="AK56" s="243">
        <f t="shared" si="51"/>
        <v>1.5</v>
      </c>
      <c r="AL56" s="243">
        <f t="shared" si="52"/>
        <v>0.44950999999999997</v>
      </c>
      <c r="AM56" s="260">
        <f t="shared" si="53"/>
        <v>0.55048999999999992</v>
      </c>
      <c r="AP56" s="261">
        <f t="shared" si="54"/>
        <v>0.80710069309007548</v>
      </c>
      <c r="AQ56" s="243">
        <f t="shared" si="55"/>
        <v>0.8071006930900757</v>
      </c>
      <c r="AR56" s="262">
        <f t="shared" si="56"/>
        <v>0.87315089856215822</v>
      </c>
      <c r="AS56" s="262">
        <f t="shared" si="56"/>
        <v>0.87315089856215833</v>
      </c>
      <c r="AT56" s="263">
        <f t="shared" si="57"/>
        <v>0.74630179712431666</v>
      </c>
      <c r="AU56" s="263">
        <f t="shared" si="58"/>
        <v>0.12684910143784178</v>
      </c>
      <c r="AV56" s="263">
        <f t="shared" si="58"/>
        <v>0.12684910143784167</v>
      </c>
      <c r="AW56" s="281">
        <f t="shared" si="58"/>
        <v>0.25369820287568334</v>
      </c>
    </row>
    <row r="57" spans="1:49" s="74" customFormat="1" ht="15" customHeight="1">
      <c r="A57" s="94"/>
      <c r="B57" s="86"/>
      <c r="C57" s="86"/>
      <c r="D57" s="95"/>
      <c r="E57" s="86"/>
      <c r="F57" s="86"/>
      <c r="G57" s="94"/>
      <c r="H57" s="69"/>
      <c r="I57" s="69"/>
      <c r="J57" s="69"/>
      <c r="K57" s="69"/>
      <c r="L57" s="351"/>
      <c r="M57" s="69"/>
      <c r="N57" s="86"/>
      <c r="O57" s="69"/>
      <c r="P57" s="69"/>
      <c r="R57" s="195"/>
      <c r="T57" s="89"/>
      <c r="U57" s="89"/>
      <c r="X57" s="96"/>
      <c r="Y57" s="264"/>
      <c r="Z57" s="243">
        <f t="shared" si="59"/>
        <v>0.54999999999999993</v>
      </c>
      <c r="AA57" s="243">
        <f t="shared" si="44"/>
        <v>0.54999999999999993</v>
      </c>
      <c r="AB57" s="243">
        <f t="shared" si="45"/>
        <v>1.0104180116784387</v>
      </c>
      <c r="AC57" s="243">
        <f t="shared" si="46"/>
        <v>0.82670564591872286</v>
      </c>
      <c r="AD57" s="262">
        <f t="shared" si="47"/>
        <v>0.92349024564503024</v>
      </c>
      <c r="AE57" s="262">
        <f t="shared" si="47"/>
        <v>0.87882604982001955</v>
      </c>
      <c r="AF57" s="263">
        <f t="shared" si="48"/>
        <v>0.80231629546504979</v>
      </c>
      <c r="AG57" s="263">
        <f t="shared" si="49"/>
        <v>7.6509754354969761E-2</v>
      </c>
      <c r="AH57" s="263">
        <f t="shared" si="49"/>
        <v>0.12117395017998045</v>
      </c>
      <c r="AI57" s="263">
        <f t="shared" si="49"/>
        <v>0.19768370453495021</v>
      </c>
      <c r="AJ57" s="243">
        <f t="shared" si="50"/>
        <v>-0.45000000000000007</v>
      </c>
      <c r="AK57" s="243">
        <f t="shared" si="51"/>
        <v>1.5499999999999998</v>
      </c>
      <c r="AL57" s="243">
        <f t="shared" si="52"/>
        <v>0.49950999999999995</v>
      </c>
      <c r="AM57" s="260">
        <f t="shared" si="53"/>
        <v>0.60048999999999997</v>
      </c>
      <c r="AP57" s="261">
        <f t="shared" si="54"/>
        <v>0.88781076239908308</v>
      </c>
      <c r="AQ57" s="243">
        <f t="shared" si="55"/>
        <v>0.72639062378106822</v>
      </c>
      <c r="AR57" s="262">
        <f t="shared" si="56"/>
        <v>0.89536114475943906</v>
      </c>
      <c r="AS57" s="262">
        <f t="shared" si="56"/>
        <v>0.84785367410711654</v>
      </c>
      <c r="AT57" s="263">
        <f t="shared" si="57"/>
        <v>0.74321481886655549</v>
      </c>
      <c r="AU57" s="263">
        <f t="shared" si="58"/>
        <v>0.10463885524056094</v>
      </c>
      <c r="AV57" s="263">
        <f t="shared" si="58"/>
        <v>0.15214632589288346</v>
      </c>
      <c r="AW57" s="281">
        <f t="shared" si="58"/>
        <v>0.25678518113344451</v>
      </c>
    </row>
    <row r="58" spans="1:49" s="74" customFormat="1" ht="15" customHeight="1">
      <c r="A58" s="94"/>
      <c r="B58" s="86"/>
      <c r="C58" s="86"/>
      <c r="D58" s="95"/>
      <c r="E58" s="86"/>
      <c r="F58" s="86"/>
      <c r="G58" s="94"/>
      <c r="H58" s="69"/>
      <c r="I58" s="69"/>
      <c r="J58" s="69"/>
      <c r="K58" s="69"/>
      <c r="L58" s="351"/>
      <c r="M58" s="69"/>
      <c r="N58" s="86"/>
      <c r="O58" s="69"/>
      <c r="P58" s="69"/>
      <c r="R58" s="195"/>
      <c r="T58" s="89"/>
      <c r="U58" s="89"/>
      <c r="X58" s="96"/>
      <c r="Y58" s="264"/>
      <c r="Z58" s="243">
        <f t="shared" si="59"/>
        <v>0.6</v>
      </c>
      <c r="AA58" s="243">
        <f t="shared" si="44"/>
        <v>0.6</v>
      </c>
      <c r="AB58" s="243">
        <f t="shared" si="45"/>
        <v>1.102274194558297</v>
      </c>
      <c r="AC58" s="243">
        <f t="shared" si="46"/>
        <v>0.73484946303886478</v>
      </c>
      <c r="AD58" s="262">
        <f t="shared" si="47"/>
        <v>0.94048418861668415</v>
      </c>
      <c r="AE58" s="262">
        <f t="shared" si="47"/>
        <v>0.85065205717045234</v>
      </c>
      <c r="AF58" s="263">
        <f t="shared" si="48"/>
        <v>0.79113624578713648</v>
      </c>
      <c r="AG58" s="263">
        <f t="shared" si="49"/>
        <v>5.9515811383315853E-2</v>
      </c>
      <c r="AH58" s="263">
        <f t="shared" si="49"/>
        <v>0.14934794282954766</v>
      </c>
      <c r="AI58" s="263">
        <f t="shared" si="49"/>
        <v>0.20886375421286352</v>
      </c>
      <c r="AJ58" s="243">
        <f t="shared" si="50"/>
        <v>-0.4</v>
      </c>
      <c r="AK58" s="243">
        <f t="shared" si="51"/>
        <v>1.6</v>
      </c>
      <c r="AL58" s="243">
        <f t="shared" si="52"/>
        <v>0.54950999999999994</v>
      </c>
      <c r="AM58" s="260">
        <f t="shared" si="53"/>
        <v>0.65049000000000001</v>
      </c>
      <c r="AP58" s="261">
        <f t="shared" si="54"/>
        <v>0.96852083170809067</v>
      </c>
      <c r="AQ58" s="243">
        <f t="shared" si="55"/>
        <v>0.64568055447206063</v>
      </c>
      <c r="AR58" s="262">
        <f t="shared" si="56"/>
        <v>0.91460898108756772</v>
      </c>
      <c r="AS58" s="262">
        <f t="shared" si="56"/>
        <v>0.81941296486090387</v>
      </c>
      <c r="AT58" s="263">
        <f t="shared" si="57"/>
        <v>0.73402194594847159</v>
      </c>
      <c r="AU58" s="263">
        <f t="shared" si="58"/>
        <v>8.5391018912432282E-2</v>
      </c>
      <c r="AV58" s="263">
        <f t="shared" si="58"/>
        <v>0.18058703513909613</v>
      </c>
      <c r="AW58" s="281">
        <f t="shared" si="58"/>
        <v>0.26597805405152841</v>
      </c>
    </row>
    <row r="59" spans="1:49" s="74" customFormat="1" ht="15" customHeight="1">
      <c r="A59" s="94"/>
      <c r="B59" s="86"/>
      <c r="C59" s="86"/>
      <c r="D59" s="95"/>
      <c r="E59" s="86"/>
      <c r="F59" s="86"/>
      <c r="G59" s="94"/>
      <c r="H59" s="69"/>
      <c r="I59" s="69"/>
      <c r="J59" s="69"/>
      <c r="K59" s="69"/>
      <c r="L59" s="351"/>
      <c r="M59" s="69"/>
      <c r="N59" s="86"/>
      <c r="O59" s="69"/>
      <c r="P59" s="69"/>
      <c r="R59" s="195"/>
      <c r="T59" s="89"/>
      <c r="U59" s="89"/>
      <c r="X59" s="96"/>
      <c r="Y59" s="264"/>
      <c r="Z59" s="243">
        <f t="shared" si="59"/>
        <v>0.65</v>
      </c>
      <c r="AA59" s="243">
        <f t="shared" si="44"/>
        <v>0.65</v>
      </c>
      <c r="AB59" s="243">
        <f t="shared" si="45"/>
        <v>1.1941303774381551</v>
      </c>
      <c r="AC59" s="243">
        <f t="shared" si="46"/>
        <v>0.64299328015900659</v>
      </c>
      <c r="AD59" s="262">
        <f t="shared" si="47"/>
        <v>0.95436684056984133</v>
      </c>
      <c r="AE59" s="262">
        <f t="shared" si="47"/>
        <v>0.81841197206305605</v>
      </c>
      <c r="AF59" s="263">
        <f t="shared" si="48"/>
        <v>0.77277881263289738</v>
      </c>
      <c r="AG59" s="263">
        <f t="shared" si="49"/>
        <v>4.5633159430158665E-2</v>
      </c>
      <c r="AH59" s="263">
        <f t="shared" si="49"/>
        <v>0.18158802793694395</v>
      </c>
      <c r="AI59" s="263">
        <f t="shared" si="49"/>
        <v>0.22722118736710262</v>
      </c>
      <c r="AJ59" s="243">
        <f t="shared" si="50"/>
        <v>-0.35</v>
      </c>
      <c r="AK59" s="243">
        <f t="shared" si="51"/>
        <v>1.65</v>
      </c>
      <c r="AL59" s="243">
        <f t="shared" si="52"/>
        <v>0.59950999999999999</v>
      </c>
      <c r="AM59" s="260">
        <f t="shared" si="53"/>
        <v>0.70049000000000006</v>
      </c>
      <c r="AP59" s="261">
        <f t="shared" si="54"/>
        <v>1.0492309010170984</v>
      </c>
      <c r="AQ59" s="243">
        <f t="shared" si="55"/>
        <v>0.56497048516305293</v>
      </c>
      <c r="AR59" s="262">
        <f t="shared" si="56"/>
        <v>0.93107385867231385</v>
      </c>
      <c r="AS59" s="262">
        <f t="shared" si="56"/>
        <v>0.78785158235341979</v>
      </c>
      <c r="AT59" s="263">
        <f t="shared" si="57"/>
        <v>0.71892544102573375</v>
      </c>
      <c r="AU59" s="263">
        <f t="shared" si="58"/>
        <v>6.8926141327686152E-2</v>
      </c>
      <c r="AV59" s="263">
        <f t="shared" si="58"/>
        <v>0.21214841764658021</v>
      </c>
      <c r="AW59" s="281">
        <f t="shared" si="58"/>
        <v>0.28107455897426625</v>
      </c>
    </row>
    <row r="60" spans="1:49" s="74" customFormat="1" ht="15" customHeight="1">
      <c r="A60" s="94"/>
      <c r="B60" s="86"/>
      <c r="C60" s="86"/>
      <c r="D60" s="95"/>
      <c r="E60" s="86"/>
      <c r="F60" s="86"/>
      <c r="G60" s="94"/>
      <c r="H60" s="69"/>
      <c r="I60" s="69"/>
      <c r="J60" s="69"/>
      <c r="K60" s="69"/>
      <c r="L60" s="351"/>
      <c r="M60" s="69"/>
      <c r="N60" s="86"/>
      <c r="O60" s="69"/>
      <c r="P60" s="69"/>
      <c r="R60" s="195"/>
      <c r="T60" s="89"/>
      <c r="U60" s="89"/>
      <c r="X60" s="96"/>
      <c r="Y60" s="264"/>
      <c r="Z60" s="243">
        <f t="shared" si="59"/>
        <v>0.70000000000000007</v>
      </c>
      <c r="AA60" s="243">
        <f t="shared" si="44"/>
        <v>0.70000000000000007</v>
      </c>
      <c r="AB60" s="243">
        <f t="shared" si="45"/>
        <v>1.2859865603180132</v>
      </c>
      <c r="AC60" s="243">
        <f t="shared" si="46"/>
        <v>0.55113709727914839</v>
      </c>
      <c r="AD60" s="262">
        <f t="shared" si="47"/>
        <v>0.96551831319065073</v>
      </c>
      <c r="AE60" s="262">
        <f t="shared" si="47"/>
        <v>0.78213546328421979</v>
      </c>
      <c r="AF60" s="263">
        <f t="shared" si="48"/>
        <v>0.74765377647487052</v>
      </c>
      <c r="AG60" s="263">
        <f t="shared" si="49"/>
        <v>3.4481686809349266E-2</v>
      </c>
      <c r="AH60" s="263">
        <f t="shared" si="49"/>
        <v>0.21786453671578021</v>
      </c>
      <c r="AI60" s="263">
        <f t="shared" si="49"/>
        <v>0.25234622352512948</v>
      </c>
      <c r="AJ60" s="243">
        <f t="shared" si="50"/>
        <v>-0.29999999999999993</v>
      </c>
      <c r="AK60" s="243">
        <f t="shared" si="51"/>
        <v>1.7000000000000002</v>
      </c>
      <c r="AL60" s="243">
        <f t="shared" si="52"/>
        <v>0.64951000000000003</v>
      </c>
      <c r="AM60" s="260">
        <f t="shared" si="53"/>
        <v>0.7504900000000001</v>
      </c>
      <c r="AP60" s="261">
        <f t="shared" si="54"/>
        <v>1.1299409703261061</v>
      </c>
      <c r="AQ60" s="243">
        <f t="shared" si="55"/>
        <v>0.48426041585404528</v>
      </c>
      <c r="AR60" s="262">
        <f t="shared" si="56"/>
        <v>0.94497604607818131</v>
      </c>
      <c r="AS60" s="262">
        <f t="shared" si="56"/>
        <v>0.7532799677028974</v>
      </c>
      <c r="AT60" s="263">
        <f t="shared" si="57"/>
        <v>0.69825601378107871</v>
      </c>
      <c r="AU60" s="263">
        <f t="shared" si="58"/>
        <v>5.5023953921818691E-2</v>
      </c>
      <c r="AV60" s="263">
        <f t="shared" si="58"/>
        <v>0.2467200322971026</v>
      </c>
      <c r="AW60" s="281">
        <f t="shared" si="58"/>
        <v>0.30174398621892129</v>
      </c>
    </row>
    <row r="61" spans="1:49" s="74" customFormat="1" ht="15" customHeight="1">
      <c r="A61" s="94"/>
      <c r="B61" s="86"/>
      <c r="C61" s="86"/>
      <c r="D61" s="95"/>
      <c r="E61" s="86"/>
      <c r="F61" s="86"/>
      <c r="G61" s="94"/>
      <c r="H61" s="69"/>
      <c r="I61" s="69"/>
      <c r="J61" s="69"/>
      <c r="K61" s="69"/>
      <c r="L61" s="351"/>
      <c r="M61" s="69"/>
      <c r="N61" s="86"/>
      <c r="O61" s="69"/>
      <c r="P61" s="69"/>
      <c r="R61" s="195"/>
      <c r="T61" s="89"/>
      <c r="U61" s="89"/>
      <c r="X61" s="96"/>
      <c r="Y61" s="264"/>
      <c r="Z61" s="243">
        <f t="shared" si="59"/>
        <v>0.75000000000000011</v>
      </c>
      <c r="AA61" s="243">
        <f t="shared" si="44"/>
        <v>0.75000000000000011</v>
      </c>
      <c r="AB61" s="243">
        <f t="shared" si="45"/>
        <v>1.3778427431978715</v>
      </c>
      <c r="AC61" s="243">
        <f t="shared" si="46"/>
        <v>0.4592809143992902</v>
      </c>
      <c r="AD61" s="262">
        <f t="shared" si="47"/>
        <v>0.97432623626031001</v>
      </c>
      <c r="AE61" s="262">
        <f t="shared" si="47"/>
        <v>0.74199925765616115</v>
      </c>
      <c r="AF61" s="263">
        <f t="shared" si="48"/>
        <v>0.71632549391647116</v>
      </c>
      <c r="AG61" s="263">
        <f t="shared" si="49"/>
        <v>2.5673763739689992E-2</v>
      </c>
      <c r="AH61" s="263">
        <f t="shared" si="49"/>
        <v>0.25800074234383885</v>
      </c>
      <c r="AI61" s="263">
        <f t="shared" si="49"/>
        <v>0.28367450608352884</v>
      </c>
      <c r="AJ61" s="243">
        <f t="shared" si="50"/>
        <v>-0.24999999999999989</v>
      </c>
      <c r="AK61" s="243">
        <f t="shared" si="51"/>
        <v>1.75</v>
      </c>
      <c r="AL61" s="243">
        <f t="shared" si="52"/>
        <v>0.69951000000000008</v>
      </c>
      <c r="AM61" s="260">
        <f t="shared" si="53"/>
        <v>0.80049000000000015</v>
      </c>
      <c r="AP61" s="261">
        <f t="shared" si="54"/>
        <v>1.2106510396351138</v>
      </c>
      <c r="AQ61" s="243">
        <f t="shared" si="55"/>
        <v>0.40355034654503763</v>
      </c>
      <c r="AR61" s="262">
        <f t="shared" si="56"/>
        <v>0.9565626407168043</v>
      </c>
      <c r="AS61" s="262">
        <f t="shared" si="56"/>
        <v>0.71590065103624734</v>
      </c>
      <c r="AT61" s="263">
        <f t="shared" si="57"/>
        <v>0.67246329175305153</v>
      </c>
      <c r="AU61" s="263">
        <f t="shared" si="58"/>
        <v>4.3437359283195698E-2</v>
      </c>
      <c r="AV61" s="263">
        <f t="shared" si="58"/>
        <v>0.28409934896375266</v>
      </c>
      <c r="AW61" s="281">
        <f t="shared" si="58"/>
        <v>0.32753670824694847</v>
      </c>
    </row>
    <row r="62" spans="1:49" s="74" customFormat="1" ht="15" customHeight="1">
      <c r="A62" s="94"/>
      <c r="B62" s="86"/>
      <c r="C62" s="86"/>
      <c r="D62" s="95"/>
      <c r="E62" s="86"/>
      <c r="F62" s="86"/>
      <c r="G62" s="94"/>
      <c r="H62" s="69"/>
      <c r="I62" s="69"/>
      <c r="J62" s="69"/>
      <c r="K62" s="69"/>
      <c r="L62" s="351"/>
      <c r="M62" s="69"/>
      <c r="N62" s="86"/>
      <c r="O62" s="69"/>
      <c r="P62" s="69"/>
      <c r="R62" s="195"/>
      <c r="T62" s="89"/>
      <c r="U62" s="89"/>
      <c r="X62" s="96"/>
      <c r="Y62" s="264"/>
      <c r="Z62" s="243">
        <f t="shared" si="59"/>
        <v>0.80000000000000016</v>
      </c>
      <c r="AA62" s="243">
        <f t="shared" si="44"/>
        <v>0.80000000000000016</v>
      </c>
      <c r="AB62" s="243">
        <f t="shared" si="45"/>
        <v>1.4696989260777296</v>
      </c>
      <c r="AC62" s="243">
        <f t="shared" si="46"/>
        <v>0.367424731519432</v>
      </c>
      <c r="AD62" s="262">
        <f t="shared" si="47"/>
        <v>0.98116686944113118</v>
      </c>
      <c r="AE62" s="262">
        <f t="shared" si="47"/>
        <v>0.69833473993963135</v>
      </c>
      <c r="AF62" s="263">
        <f t="shared" si="48"/>
        <v>0.67950160938076243</v>
      </c>
      <c r="AG62" s="263">
        <f t="shared" si="49"/>
        <v>1.8833130558868816E-2</v>
      </c>
      <c r="AH62" s="263">
        <f t="shared" si="49"/>
        <v>0.30166526006036865</v>
      </c>
      <c r="AI62" s="263">
        <f t="shared" si="49"/>
        <v>0.32049839061923757</v>
      </c>
      <c r="AJ62" s="243">
        <f t="shared" si="50"/>
        <v>-0.19999999999999984</v>
      </c>
      <c r="AK62" s="243">
        <f t="shared" si="51"/>
        <v>1.8000000000000003</v>
      </c>
      <c r="AL62" s="243">
        <f t="shared" si="52"/>
        <v>0.74951000000000012</v>
      </c>
      <c r="AM62" s="260">
        <f t="shared" si="53"/>
        <v>0.85049000000000019</v>
      </c>
      <c r="AP62" s="261">
        <f t="shared" si="54"/>
        <v>1.2913611089441213</v>
      </c>
      <c r="AQ62" s="243">
        <f t="shared" si="55"/>
        <v>0.32284027723602998</v>
      </c>
      <c r="AR62" s="262">
        <f t="shared" si="56"/>
        <v>0.9660944759941803</v>
      </c>
      <c r="AS62" s="262">
        <f t="shared" si="56"/>
        <v>0.67600816497313343</v>
      </c>
      <c r="AT62" s="263">
        <f t="shared" si="57"/>
        <v>0.64210264096731384</v>
      </c>
      <c r="AU62" s="263">
        <f t="shared" si="58"/>
        <v>3.3905524005819698E-2</v>
      </c>
      <c r="AV62" s="263">
        <f t="shared" si="58"/>
        <v>0.32399183502686657</v>
      </c>
      <c r="AW62" s="281">
        <f t="shared" si="58"/>
        <v>0.35789735903268616</v>
      </c>
    </row>
    <row r="63" spans="1:49" s="74" customFormat="1" ht="15" customHeight="1">
      <c r="A63" s="94"/>
      <c r="B63" s="86"/>
      <c r="C63" s="86"/>
      <c r="D63" s="95"/>
      <c r="E63" s="86"/>
      <c r="F63" s="86"/>
      <c r="G63" s="94"/>
      <c r="H63" s="69"/>
      <c r="I63" s="69"/>
      <c r="J63" s="69"/>
      <c r="K63" s="69"/>
      <c r="L63" s="351"/>
      <c r="M63" s="69"/>
      <c r="N63" s="86"/>
      <c r="O63" s="69"/>
      <c r="P63" s="69"/>
      <c r="R63" s="195"/>
      <c r="T63" s="89"/>
      <c r="U63" s="89"/>
      <c r="X63" s="96"/>
      <c r="Y63" s="264"/>
      <c r="Z63" s="243">
        <f t="shared" si="59"/>
        <v>0.8500000000000002</v>
      </c>
      <c r="AA63" s="243">
        <f t="shared" si="44"/>
        <v>0.8500000000000002</v>
      </c>
      <c r="AB63" s="243">
        <f t="shared" si="45"/>
        <v>1.5615551089575876</v>
      </c>
      <c r="AC63" s="243">
        <f t="shared" si="46"/>
        <v>0.27556854863957386</v>
      </c>
      <c r="AD63" s="262">
        <f t="shared" si="47"/>
        <v>0.98639083840010811</v>
      </c>
      <c r="AE63" s="262">
        <f t="shared" si="47"/>
        <v>0.65162552697873388</v>
      </c>
      <c r="AF63" s="263">
        <f t="shared" si="48"/>
        <v>0.63801636537884199</v>
      </c>
      <c r="AG63" s="263">
        <f t="shared" si="49"/>
        <v>1.3609161599891895E-2</v>
      </c>
      <c r="AH63" s="263">
        <f t="shared" si="49"/>
        <v>0.34837447302126612</v>
      </c>
      <c r="AI63" s="263">
        <f t="shared" si="49"/>
        <v>0.36198363462115801</v>
      </c>
      <c r="AJ63" s="243">
        <f t="shared" si="50"/>
        <v>-0.1499999999999998</v>
      </c>
      <c r="AK63" s="243">
        <f t="shared" si="51"/>
        <v>1.85</v>
      </c>
      <c r="AL63" s="243">
        <f t="shared" si="52"/>
        <v>0.79951000000000016</v>
      </c>
      <c r="AM63" s="260">
        <f t="shared" si="53"/>
        <v>0.90049000000000023</v>
      </c>
      <c r="AP63" s="261">
        <f t="shared" si="54"/>
        <v>1.372071178253129</v>
      </c>
      <c r="AQ63" s="243">
        <f t="shared" si="55"/>
        <v>0.24213020792702236</v>
      </c>
      <c r="AR63" s="262">
        <f t="shared" si="56"/>
        <v>0.97383455302587585</v>
      </c>
      <c r="AS63" s="262">
        <f t="shared" si="56"/>
        <v>0.63398401896079537</v>
      </c>
      <c r="AT63" s="263">
        <f t="shared" si="57"/>
        <v>0.60781857198667133</v>
      </c>
      <c r="AU63" s="263">
        <f t="shared" si="58"/>
        <v>2.6165446974124151E-2</v>
      </c>
      <c r="AV63" s="263">
        <f t="shared" si="58"/>
        <v>0.36601598103920463</v>
      </c>
      <c r="AW63" s="281">
        <f t="shared" si="58"/>
        <v>0.39218142801332867</v>
      </c>
    </row>
    <row r="64" spans="1:49" s="74" customFormat="1" ht="15" customHeight="1">
      <c r="A64" s="94"/>
      <c r="B64" s="86"/>
      <c r="C64" s="86"/>
      <c r="D64" s="95"/>
      <c r="E64" s="86"/>
      <c r="F64" s="86"/>
      <c r="G64" s="94"/>
      <c r="H64" s="69"/>
      <c r="I64" s="69"/>
      <c r="J64" s="69"/>
      <c r="K64" s="69"/>
      <c r="L64" s="351"/>
      <c r="M64" s="69"/>
      <c r="N64" s="86"/>
      <c r="O64" s="69"/>
      <c r="P64" s="69"/>
      <c r="R64" s="195"/>
      <c r="T64" s="89"/>
      <c r="U64" s="89"/>
      <c r="X64" s="96"/>
      <c r="Y64" s="264"/>
      <c r="Z64" s="243">
        <f t="shared" si="59"/>
        <v>0.90000000000000024</v>
      </c>
      <c r="AA64" s="243">
        <f t="shared" si="44"/>
        <v>0.90000000000000024</v>
      </c>
      <c r="AB64" s="243">
        <f t="shared" si="45"/>
        <v>1.653411291837446</v>
      </c>
      <c r="AC64" s="243">
        <f t="shared" si="46"/>
        <v>0.18371236575971572</v>
      </c>
      <c r="AD64" s="262">
        <f t="shared" si="47"/>
        <v>0.9903135498513248</v>
      </c>
      <c r="AE64" s="262">
        <f t="shared" si="47"/>
        <v>0.60249426041650878</v>
      </c>
      <c r="AF64" s="263">
        <f t="shared" si="48"/>
        <v>0.59280781026783358</v>
      </c>
      <c r="AG64" s="263">
        <f t="shared" si="49"/>
        <v>9.6864501486751964E-3</v>
      </c>
      <c r="AH64" s="263">
        <f t="shared" si="49"/>
        <v>0.39750573958349122</v>
      </c>
      <c r="AI64" s="263">
        <f t="shared" si="49"/>
        <v>0.40719218973216642</v>
      </c>
      <c r="AJ64" s="243">
        <f t="shared" si="50"/>
        <v>-9.9999999999999756E-2</v>
      </c>
      <c r="AK64" s="243">
        <f t="shared" si="51"/>
        <v>1.9000000000000004</v>
      </c>
      <c r="AL64" s="243">
        <f t="shared" si="52"/>
        <v>0.84951000000000021</v>
      </c>
      <c r="AM64" s="260">
        <f t="shared" si="53"/>
        <v>0.95049000000000028</v>
      </c>
      <c r="AP64" s="261">
        <f t="shared" si="54"/>
        <v>1.4527812475621367</v>
      </c>
      <c r="AQ64" s="243">
        <f t="shared" si="55"/>
        <v>0.16142013861801474</v>
      </c>
      <c r="AR64" s="262">
        <f t="shared" si="56"/>
        <v>0.98003841425508609</v>
      </c>
      <c r="AS64" s="262">
        <f t="shared" si="56"/>
        <v>0.59028670495966007</v>
      </c>
      <c r="AT64" s="263">
        <f t="shared" si="57"/>
        <v>0.57032511921474605</v>
      </c>
      <c r="AU64" s="263">
        <f t="shared" si="58"/>
        <v>1.9961585744913912E-2</v>
      </c>
      <c r="AV64" s="263">
        <f t="shared" si="58"/>
        <v>0.40971329504033993</v>
      </c>
      <c r="AW64" s="281">
        <f t="shared" si="58"/>
        <v>0.42967488078525395</v>
      </c>
    </row>
    <row r="65" spans="1:49" s="74" customFormat="1" ht="15" customHeight="1">
      <c r="A65" s="94"/>
      <c r="B65" s="86"/>
      <c r="C65" s="86"/>
      <c r="D65" s="95"/>
      <c r="E65" s="86"/>
      <c r="F65" s="86"/>
      <c r="G65" s="94"/>
      <c r="H65" s="69"/>
      <c r="I65" s="69"/>
      <c r="J65" s="69"/>
      <c r="K65" s="69"/>
      <c r="L65" s="351"/>
      <c r="M65" s="69"/>
      <c r="N65" s="86"/>
      <c r="O65" s="69"/>
      <c r="P65" s="69"/>
      <c r="R65" s="195"/>
      <c r="T65" s="89"/>
      <c r="U65" s="89"/>
      <c r="X65" s="96"/>
      <c r="Y65" s="264"/>
      <c r="Z65" s="243">
        <f t="shared" si="59"/>
        <v>0.95000000000000029</v>
      </c>
      <c r="AA65" s="243">
        <f t="shared" si="44"/>
        <v>0.95000000000000029</v>
      </c>
      <c r="AB65" s="243">
        <f t="shared" si="45"/>
        <v>1.745267474717304</v>
      </c>
      <c r="AC65" s="243">
        <f t="shared" si="46"/>
        <v>9.1856182879857556E-2</v>
      </c>
      <c r="AD65" s="262">
        <f t="shared" si="47"/>
        <v>0.99320991707626871</v>
      </c>
      <c r="AE65" s="262">
        <f t="shared" si="47"/>
        <v>0.55167891291903559</v>
      </c>
      <c r="AF65" s="263">
        <f t="shared" si="48"/>
        <v>0.5448888299953043</v>
      </c>
      <c r="AG65" s="263">
        <f t="shared" si="49"/>
        <v>6.7900829237312887E-3</v>
      </c>
      <c r="AH65" s="263">
        <f t="shared" si="49"/>
        <v>0.44832108708096441</v>
      </c>
      <c r="AI65" s="263">
        <f t="shared" si="49"/>
        <v>0.4551111700046957</v>
      </c>
      <c r="AJ65" s="243">
        <f t="shared" si="50"/>
        <v>-4.9999999999999711E-2</v>
      </c>
      <c r="AK65" s="243">
        <f t="shared" si="51"/>
        <v>1.9500000000000002</v>
      </c>
      <c r="AL65" s="243">
        <f t="shared" si="52"/>
        <v>0.89951000000000025</v>
      </c>
      <c r="AM65" s="260">
        <f t="shared" si="53"/>
        <v>1.0004900000000003</v>
      </c>
      <c r="AP65" s="261">
        <f t="shared" si="54"/>
        <v>1.5334913168711442</v>
      </c>
      <c r="AQ65" s="243">
        <f t="shared" si="55"/>
        <v>8.0710069309007107E-2</v>
      </c>
      <c r="AR65" s="262">
        <f t="shared" si="56"/>
        <v>0.98494666682034593</v>
      </c>
      <c r="AS65" s="262">
        <f t="shared" si="56"/>
        <v>0.54543709820967423</v>
      </c>
      <c r="AT65" s="263">
        <f t="shared" si="57"/>
        <v>0.53038376503002027</v>
      </c>
      <c r="AU65" s="263">
        <f t="shared" si="58"/>
        <v>1.5053333179654071E-2</v>
      </c>
      <c r="AV65" s="263">
        <f t="shared" si="58"/>
        <v>0.45456290179032577</v>
      </c>
      <c r="AW65" s="281">
        <f t="shared" si="58"/>
        <v>0.46961623496997973</v>
      </c>
    </row>
    <row r="66" spans="1:49" s="74" customFormat="1" ht="15" customHeight="1">
      <c r="A66" s="94"/>
      <c r="B66" s="86"/>
      <c r="C66" s="86"/>
      <c r="D66" s="95"/>
      <c r="E66" s="86"/>
      <c r="F66" s="86"/>
      <c r="G66" s="94"/>
      <c r="H66" s="69"/>
      <c r="I66" s="69"/>
      <c r="J66" s="69"/>
      <c r="K66" s="69"/>
      <c r="L66" s="351"/>
      <c r="M66" s="69"/>
      <c r="N66" s="86"/>
      <c r="O66" s="69"/>
      <c r="P66" s="69"/>
      <c r="R66" s="195"/>
      <c r="T66" s="89"/>
      <c r="U66" s="89"/>
      <c r="X66" s="96"/>
      <c r="Y66" s="264"/>
      <c r="Z66" s="243">
        <f t="shared" si="59"/>
        <v>1.0000000000000002</v>
      </c>
      <c r="AA66" s="243">
        <f t="shared" si="44"/>
        <v>1.0000000000000002</v>
      </c>
      <c r="AB66" s="243">
        <f t="shared" si="45"/>
        <v>1.8371236575971619</v>
      </c>
      <c r="AC66" s="243">
        <f t="shared" si="46"/>
        <v>-4.0792339674959026E-16</v>
      </c>
      <c r="AD66" s="262">
        <f t="shared" si="47"/>
        <v>0.99531273836865641</v>
      </c>
      <c r="AE66" s="262">
        <f t="shared" si="47"/>
        <v>0.49999999999999978</v>
      </c>
      <c r="AF66" s="263">
        <f t="shared" si="48"/>
        <v>0.49531273836865619</v>
      </c>
      <c r="AG66" s="263">
        <f t="shared" si="49"/>
        <v>4.6872616313435866E-3</v>
      </c>
      <c r="AH66" s="263">
        <f t="shared" si="49"/>
        <v>0.50000000000000022</v>
      </c>
      <c r="AI66" s="263">
        <f t="shared" si="49"/>
        <v>0.50468726163134381</v>
      </c>
      <c r="AJ66" s="243">
        <f t="shared" si="50"/>
        <v>0</v>
      </c>
      <c r="AK66" s="243">
        <f t="shared" si="51"/>
        <v>2</v>
      </c>
      <c r="AL66" s="243">
        <f t="shared" si="52"/>
        <v>0.94951000000000019</v>
      </c>
      <c r="AM66" s="260">
        <f t="shared" si="53"/>
        <v>1.0504900000000001</v>
      </c>
      <c r="AP66" s="261">
        <f t="shared" si="54"/>
        <v>1.6142013861801516</v>
      </c>
      <c r="AQ66" s="243">
        <f t="shared" si="55"/>
        <v>-3.5842470906380961E-16</v>
      </c>
      <c r="AR66" s="262">
        <f t="shared" si="56"/>
        <v>0.98877967515429388</v>
      </c>
      <c r="AS66" s="262">
        <f t="shared" si="56"/>
        <v>0.49999999999999978</v>
      </c>
      <c r="AT66" s="263">
        <f t="shared" si="57"/>
        <v>0.48877967515429366</v>
      </c>
      <c r="AU66" s="263">
        <f t="shared" si="58"/>
        <v>1.122032484570612E-2</v>
      </c>
      <c r="AV66" s="263">
        <f t="shared" si="58"/>
        <v>0.50000000000000022</v>
      </c>
      <c r="AW66" s="281">
        <f t="shared" si="58"/>
        <v>0.51122032484570634</v>
      </c>
    </row>
    <row r="67" spans="1:49" s="74" customFormat="1">
      <c r="L67" s="191"/>
      <c r="R67" s="195"/>
      <c r="T67" s="89"/>
      <c r="U67" s="89"/>
      <c r="X67" s="96"/>
      <c r="Y67" s="264"/>
      <c r="Z67" s="243">
        <f t="shared" si="59"/>
        <v>1.0500000000000003</v>
      </c>
      <c r="AA67" s="243">
        <f t="shared" si="44"/>
        <v>1.0500000000000003</v>
      </c>
      <c r="AB67" s="243">
        <f t="shared" si="45"/>
        <v>1.9289798404770202</v>
      </c>
      <c r="AC67" s="243">
        <f t="shared" si="46"/>
        <v>-9.1856182879858569E-2</v>
      </c>
      <c r="AD67" s="262">
        <f t="shared" si="47"/>
        <v>0.99681391772028982</v>
      </c>
      <c r="AE67" s="262">
        <f t="shared" si="47"/>
        <v>0.44832108708096385</v>
      </c>
      <c r="AF67" s="263">
        <f t="shared" si="48"/>
        <v>0.44513500480125368</v>
      </c>
      <c r="AG67" s="263">
        <f t="shared" si="49"/>
        <v>3.1860822797101784E-3</v>
      </c>
      <c r="AH67" s="263">
        <f t="shared" si="49"/>
        <v>0.55167891291903615</v>
      </c>
      <c r="AI67" s="263">
        <f t="shared" si="49"/>
        <v>0.55486499519874632</v>
      </c>
      <c r="AJ67" s="243">
        <f t="shared" si="50"/>
        <v>5.0000000000000266E-2</v>
      </c>
      <c r="AK67" s="243">
        <f t="shared" si="51"/>
        <v>2.0500000000000003</v>
      </c>
      <c r="AL67" s="243">
        <f t="shared" si="52"/>
        <v>0.99951000000000023</v>
      </c>
      <c r="AM67" s="260">
        <f t="shared" si="53"/>
        <v>1.1004900000000002</v>
      </c>
      <c r="AP67" s="261">
        <f t="shared" si="54"/>
        <v>1.6949114554891593</v>
      </c>
      <c r="AQ67" s="243">
        <f t="shared" si="55"/>
        <v>-8.0710069309007995E-2</v>
      </c>
      <c r="AR67" s="262">
        <f t="shared" si="56"/>
        <v>0.99173428851008794</v>
      </c>
      <c r="AS67" s="262">
        <f t="shared" si="56"/>
        <v>0.45456290179032527</v>
      </c>
      <c r="AT67" s="263">
        <f t="shared" si="57"/>
        <v>0.44629719030041315</v>
      </c>
      <c r="AU67" s="263">
        <f t="shared" si="58"/>
        <v>8.2657114899120643E-3</v>
      </c>
      <c r="AV67" s="263">
        <f t="shared" si="58"/>
        <v>0.54543709820967479</v>
      </c>
      <c r="AW67" s="281">
        <f t="shared" si="58"/>
        <v>0.55370280969958685</v>
      </c>
    </row>
    <row r="68" spans="1:49" s="74" customFormat="1">
      <c r="L68" s="191"/>
      <c r="R68" s="195"/>
      <c r="T68" s="89"/>
      <c r="U68" s="89"/>
      <c r="X68" s="96"/>
      <c r="Y68" s="264"/>
      <c r="Z68" s="243">
        <f t="shared" si="59"/>
        <v>1.1000000000000003</v>
      </c>
      <c r="AA68" s="243">
        <f t="shared" si="44"/>
        <v>1.1000000000000003</v>
      </c>
      <c r="AB68" s="243">
        <f t="shared" si="45"/>
        <v>2.0208360233568783</v>
      </c>
      <c r="AC68" s="243">
        <f t="shared" si="46"/>
        <v>-0.18371236575971672</v>
      </c>
      <c r="AD68" s="262">
        <f t="shared" si="47"/>
        <v>0.99786768392800873</v>
      </c>
      <c r="AE68" s="262">
        <f t="shared" si="47"/>
        <v>0.39750573958349067</v>
      </c>
      <c r="AF68" s="263">
        <f t="shared" si="48"/>
        <v>0.3953734235114994</v>
      </c>
      <c r="AG68" s="263">
        <f t="shared" si="49"/>
        <v>2.1323160719912693E-3</v>
      </c>
      <c r="AH68" s="263">
        <f t="shared" si="49"/>
        <v>0.60249426041650933</v>
      </c>
      <c r="AI68" s="263">
        <f t="shared" si="49"/>
        <v>0.6046265764885006</v>
      </c>
      <c r="AJ68" s="243">
        <f t="shared" si="50"/>
        <v>0.10000000000000031</v>
      </c>
      <c r="AK68" s="243">
        <f t="shared" si="51"/>
        <v>2.1000000000000005</v>
      </c>
      <c r="AL68" s="243">
        <f t="shared" si="52"/>
        <v>1.0495100000000004</v>
      </c>
      <c r="AM68" s="260">
        <f t="shared" si="53"/>
        <v>1.1504900000000002</v>
      </c>
      <c r="AP68" s="261">
        <f t="shared" si="54"/>
        <v>1.775621524798167</v>
      </c>
      <c r="AQ68" s="243">
        <f t="shared" si="55"/>
        <v>-0.16142013861801563</v>
      </c>
      <c r="AR68" s="262">
        <f t="shared" si="56"/>
        <v>0.99398235721308592</v>
      </c>
      <c r="AS68" s="262">
        <f t="shared" si="56"/>
        <v>0.40971329504033943</v>
      </c>
      <c r="AT68" s="263">
        <f t="shared" si="57"/>
        <v>0.40369565225342541</v>
      </c>
      <c r="AU68" s="263">
        <f t="shared" si="58"/>
        <v>6.0176427869140792E-3</v>
      </c>
      <c r="AV68" s="263">
        <f t="shared" si="58"/>
        <v>0.59028670495966051</v>
      </c>
      <c r="AW68" s="281">
        <f t="shared" si="58"/>
        <v>0.59630434774657459</v>
      </c>
    </row>
    <row r="69" spans="1:49" s="74" customFormat="1">
      <c r="L69" s="191"/>
      <c r="R69" s="195"/>
      <c r="T69" s="89"/>
      <c r="U69" s="89"/>
      <c r="X69" s="96"/>
      <c r="Y69" s="264"/>
      <c r="Z69" s="243">
        <f t="shared" si="59"/>
        <v>1.1500000000000004</v>
      </c>
      <c r="AA69" s="243">
        <f t="shared" si="44"/>
        <v>1.1500000000000004</v>
      </c>
      <c r="AB69" s="243">
        <f t="shared" si="45"/>
        <v>2.1126922062367366</v>
      </c>
      <c r="AC69" s="243">
        <f t="shared" si="46"/>
        <v>-0.27556854863957492</v>
      </c>
      <c r="AD69" s="262">
        <f t="shared" si="47"/>
        <v>0.998595023833309</v>
      </c>
      <c r="AE69" s="262">
        <f t="shared" si="47"/>
        <v>0.34837447302126567</v>
      </c>
      <c r="AF69" s="263">
        <f t="shared" si="48"/>
        <v>0.34696949685457468</v>
      </c>
      <c r="AG69" s="263">
        <f t="shared" si="49"/>
        <v>1.4049761666909966E-3</v>
      </c>
      <c r="AH69" s="263">
        <f t="shared" si="49"/>
        <v>0.65162552697873433</v>
      </c>
      <c r="AI69" s="263">
        <f t="shared" si="49"/>
        <v>0.65303050314542532</v>
      </c>
      <c r="AJ69" s="243">
        <f t="shared" si="50"/>
        <v>0.15000000000000036</v>
      </c>
      <c r="AK69" s="243">
        <f t="shared" si="51"/>
        <v>2.1500000000000004</v>
      </c>
      <c r="AL69" s="243">
        <f t="shared" si="52"/>
        <v>1.0995100000000004</v>
      </c>
      <c r="AM69" s="260">
        <f t="shared" si="53"/>
        <v>1.2004900000000003</v>
      </c>
      <c r="AP69" s="282">
        <f t="shared" si="54"/>
        <v>1.8563315941071745</v>
      </c>
      <c r="AQ69" s="266">
        <f t="shared" si="55"/>
        <v>-0.24213020792702328</v>
      </c>
      <c r="AR69" s="267">
        <f t="shared" si="56"/>
        <v>0.99567072294940351</v>
      </c>
      <c r="AS69" s="267">
        <f t="shared" si="56"/>
        <v>0.36601598103920419</v>
      </c>
      <c r="AT69" s="268">
        <f t="shared" si="57"/>
        <v>0.36168670398860758</v>
      </c>
      <c r="AU69" s="268">
        <f t="shared" si="58"/>
        <v>4.3292770505964917E-3</v>
      </c>
      <c r="AV69" s="268">
        <f t="shared" si="58"/>
        <v>0.63398401896079581</v>
      </c>
      <c r="AW69" s="283">
        <f t="shared" si="58"/>
        <v>0.63831329601139242</v>
      </c>
    </row>
    <row r="70" spans="1:49" s="74" customFormat="1">
      <c r="L70" s="191"/>
      <c r="R70" s="195"/>
      <c r="T70" s="89"/>
      <c r="U70" s="89"/>
      <c r="X70" s="96"/>
      <c r="Y70" s="264"/>
      <c r="Z70" s="243">
        <f t="shared" si="59"/>
        <v>1.2000000000000004</v>
      </c>
      <c r="AA70" s="243">
        <f t="shared" si="44"/>
        <v>1.2000000000000004</v>
      </c>
      <c r="AB70" s="243">
        <f t="shared" si="45"/>
        <v>2.2045483891165945</v>
      </c>
      <c r="AC70" s="243">
        <f t="shared" si="46"/>
        <v>-0.36742473151943311</v>
      </c>
      <c r="AD70" s="262">
        <f t="shared" si="47"/>
        <v>0.99908866573921562</v>
      </c>
      <c r="AE70" s="262">
        <f t="shared" si="47"/>
        <v>0.30166526006036809</v>
      </c>
      <c r="AF70" s="263">
        <f t="shared" si="48"/>
        <v>0.30075392579958371</v>
      </c>
      <c r="AG70" s="263">
        <f t="shared" si="49"/>
        <v>9.1133426078437996E-4</v>
      </c>
      <c r="AH70" s="263">
        <f t="shared" si="49"/>
        <v>0.69833473993963191</v>
      </c>
      <c r="AI70" s="263">
        <f t="shared" si="49"/>
        <v>0.69924607420041629</v>
      </c>
      <c r="AJ70" s="243">
        <f t="shared" si="50"/>
        <v>0.2000000000000004</v>
      </c>
      <c r="AK70" s="243">
        <f t="shared" si="51"/>
        <v>2.2000000000000002</v>
      </c>
      <c r="AL70" s="243">
        <f t="shared" si="52"/>
        <v>1.1495100000000005</v>
      </c>
      <c r="AM70" s="260">
        <f t="shared" si="53"/>
        <v>1.2504900000000003</v>
      </c>
    </row>
    <row r="71" spans="1:49" s="74" customFormat="1">
      <c r="L71" s="191"/>
      <c r="R71" s="195"/>
      <c r="T71" s="89"/>
      <c r="U71" s="89"/>
      <c r="X71" s="96"/>
      <c r="Y71" s="265"/>
      <c r="Z71" s="266">
        <f t="shared" si="59"/>
        <v>1.2500000000000004</v>
      </c>
      <c r="AA71" s="266">
        <f t="shared" si="44"/>
        <v>1.2500000000000004</v>
      </c>
      <c r="AB71" s="266">
        <f t="shared" si="45"/>
        <v>2.2964045719964528</v>
      </c>
      <c r="AC71" s="266">
        <f t="shared" si="46"/>
        <v>-0.4592809143992912</v>
      </c>
      <c r="AD71" s="267">
        <f t="shared" si="47"/>
        <v>0.99941809947791327</v>
      </c>
      <c r="AE71" s="267">
        <f t="shared" si="47"/>
        <v>0.25800074234383835</v>
      </c>
      <c r="AF71" s="268">
        <f t="shared" si="48"/>
        <v>0.25741884182175157</v>
      </c>
      <c r="AG71" s="268">
        <f t="shared" si="49"/>
        <v>5.8190052208673126E-4</v>
      </c>
      <c r="AH71" s="268">
        <f t="shared" si="49"/>
        <v>0.74199925765616159</v>
      </c>
      <c r="AI71" s="268">
        <f t="shared" si="49"/>
        <v>0.74258115817824843</v>
      </c>
      <c r="AJ71" s="266">
        <f t="shared" si="50"/>
        <v>0.25000000000000044</v>
      </c>
      <c r="AK71" s="266">
        <f t="shared" si="51"/>
        <v>2.2500000000000004</v>
      </c>
      <c r="AL71" s="266">
        <f t="shared" si="52"/>
        <v>1.1995100000000005</v>
      </c>
      <c r="AM71" s="269">
        <f t="shared" si="53"/>
        <v>1.3004900000000004</v>
      </c>
    </row>
  </sheetData>
  <mergeCells count="6">
    <mergeCell ref="AG13:AH13"/>
    <mergeCell ref="R1:U1"/>
    <mergeCell ref="W1:X1"/>
    <mergeCell ref="J2:K2"/>
    <mergeCell ref="L2:M2"/>
    <mergeCell ref="W2:X2"/>
  </mergeCells>
  <hyperlinks>
    <hyperlink ref="V11" location="Notes!A193" display="Notes!A193"/>
    <hyperlink ref="B7" location="Notes!A189" display="Notes!A189"/>
  </hyperlinks>
  <printOptions horizontalCentered="1"/>
  <pageMargins left="0.5" right="0.5" top="0.45" bottom="0.55000000000000004" header="0.3" footer="0.4"/>
  <pageSetup orientation="landscape" r:id="rId1"/>
  <headerFooter alignWithMargins="0">
    <oddHeader xml:space="preserve">&amp;CSpreadsheet by Agilent Technologies&amp;R </oddHeader>
    <oddFooter>&amp;L&amp;F tab &amp;A page &amp;P of &amp;N&amp;RPrinted &amp;T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G19" sqref="G19"/>
    </sheetView>
  </sheetViews>
  <sheetFormatPr defaultColWidth="9.140625" defaultRowHeight="12.75"/>
  <cols>
    <col min="1" max="1" width="10.140625" customWidth="1"/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0.15755011885356734</v>
      </c>
      <c r="L5" s="377">
        <f>C106</f>
        <v>0.68217137511808135</v>
      </c>
      <c r="M5" s="377">
        <f>K5</f>
        <v>0.15755011885356734</v>
      </c>
      <c r="N5" s="377">
        <f>0</f>
        <v>0</v>
      </c>
      <c r="O5" s="378">
        <f>0</f>
        <v>0</v>
      </c>
      <c r="P5" s="371"/>
      <c r="Q5" s="376">
        <f>K5</f>
        <v>0.15755011885356734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0.15755011885356734</v>
      </c>
      <c r="M6" s="383">
        <f t="shared" si="0"/>
        <v>0.68217137511808135</v>
      </c>
      <c r="N6" s="383">
        <f t="shared" si="0"/>
        <v>0.15755011885356734</v>
      </c>
      <c r="O6" s="384">
        <f>0</f>
        <v>0</v>
      </c>
      <c r="P6" s="371"/>
      <c r="Q6" s="382">
        <f>L5</f>
        <v>0.68217137511808135</v>
      </c>
      <c r="R6" s="383">
        <f>Q5</f>
        <v>0.15755011885356734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2xCDR'!K39/'M5E 850S4500 32GFC EQ &amp; 2xCDR'!Tb_eff</f>
        <v>1.2828727337672119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0.15755011885356734</v>
      </c>
      <c r="N7" s="389">
        <f t="shared" si="0"/>
        <v>0.68217137511808135</v>
      </c>
      <c r="O7" s="390">
        <f>N6</f>
        <v>0.15755011885356734</v>
      </c>
      <c r="P7" s="371"/>
      <c r="Q7" s="382">
        <f>Q5</f>
        <v>0.15755011885356734</v>
      </c>
      <c r="R7" s="383">
        <f>Q6</f>
        <v>0.68217137511808135</v>
      </c>
      <c r="S7" s="384">
        <f>R6</f>
        <v>0.15755011885356734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0.15755011885356734</v>
      </c>
      <c r="S8" s="384">
        <f>R7</f>
        <v>0.68217137511808135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0.15755011885356734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14.366648297867643</v>
      </c>
      <c r="C12" s="366" t="s">
        <v>229</v>
      </c>
      <c r="E12" s="365"/>
      <c r="F12" s="365"/>
      <c r="J12" s="370"/>
      <c r="K12" s="379">
        <f t="array" ref="K12:M14">MMULT(K5:O7,Q5:S9)</f>
        <v>0.51500186493204048</v>
      </c>
      <c r="L12" s="380">
        <v>0.21495236245671037</v>
      </c>
      <c r="M12" s="381">
        <v>2.4822039950773197E-2</v>
      </c>
      <c r="N12" s="371"/>
      <c r="O12" s="379">
        <f t="shared" ref="O12:Q14" si="1">$B$9^2*K12</f>
        <v>0.25750093246602029</v>
      </c>
      <c r="P12" s="380">
        <f t="shared" si="1"/>
        <v>0.10747618122835521</v>
      </c>
      <c r="Q12" s="381">
        <f t="shared" si="1"/>
        <v>1.2411019975386602E-2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0.21495236245671037</v>
      </c>
      <c r="L13" s="386">
        <v>0.51500186493204048</v>
      </c>
      <c r="M13" s="387">
        <v>0.21495236245671037</v>
      </c>
      <c r="N13" s="371"/>
      <c r="O13" s="385">
        <f t="shared" si="1"/>
        <v>0.10747618122835521</v>
      </c>
      <c r="P13" s="386">
        <f t="shared" si="1"/>
        <v>0.25750093246602029</v>
      </c>
      <c r="Q13" s="387">
        <f t="shared" si="1"/>
        <v>0.10747618122835521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1.2727948702359624</v>
      </c>
      <c r="C14" s="366" t="s">
        <v>236</v>
      </c>
      <c r="E14" s="365"/>
      <c r="F14" s="365"/>
      <c r="J14" s="370"/>
      <c r="K14" s="391">
        <v>2.4822039950773197E-2</v>
      </c>
      <c r="L14" s="392">
        <v>0.21495236245671037</v>
      </c>
      <c r="M14" s="393">
        <v>0.51500186493204048</v>
      </c>
      <c r="N14" s="371"/>
      <c r="O14" s="391">
        <f t="shared" si="1"/>
        <v>1.2411019975386602E-2</v>
      </c>
      <c r="P14" s="392">
        <f t="shared" si="1"/>
        <v>0.10747618122835521</v>
      </c>
      <c r="Q14" s="393">
        <f t="shared" si="1"/>
        <v>0.25750093246602029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1.2369942303060186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4.3848986773039034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3.3497252391618906</v>
      </c>
      <c r="C17" s="366" t="s">
        <v>18</v>
      </c>
      <c r="E17" s="365"/>
      <c r="F17" s="365"/>
      <c r="J17" s="370"/>
      <c r="K17" s="379">
        <f t="shared" ref="K17:M19" si="3">O12+S12</f>
        <v>0.25971382987688058</v>
      </c>
      <c r="L17" s="380">
        <f t="shared" si="3"/>
        <v>0.10747618122835521</v>
      </c>
      <c r="M17" s="381">
        <f t="shared" si="3"/>
        <v>1.2411019975386602E-2</v>
      </c>
      <c r="N17" s="371"/>
      <c r="O17" s="367">
        <f t="array" ref="O17:Q19">MINVERSE(K17:M19)</f>
        <v>4.7514861893279345</v>
      </c>
      <c r="P17" s="368">
        <v>-2.2592163549613034</v>
      </c>
      <c r="Q17" s="369">
        <v>0.70786048043153471</v>
      </c>
      <c r="R17" s="371"/>
      <c r="S17" s="400">
        <f>$B$9^2*M5</f>
        <v>7.8775059426783686E-2</v>
      </c>
      <c r="T17" s="371"/>
      <c r="U17" s="401">
        <f t="array" ref="U17:U19">MMULT(O17:Q19,S17:S19)</f>
        <v>-0.34052600543489014</v>
      </c>
      <c r="V17" s="371"/>
      <c r="W17" s="401">
        <f>U17/$U$18</f>
        <v>-0.21347583085523114</v>
      </c>
      <c r="X17" s="375"/>
    </row>
    <row r="18" spans="1:26" ht="15">
      <c r="A18" s="441" t="s">
        <v>259</v>
      </c>
      <c r="B18" s="365">
        <f ca="1">-10*LOG(1-2*I191)-B17</f>
        <v>-0.27861241594721653</v>
      </c>
      <c r="C18" s="366" t="s">
        <v>18</v>
      </c>
      <c r="E18" s="365"/>
      <c r="F18" s="365"/>
      <c r="J18" s="370"/>
      <c r="K18" s="385">
        <f t="shared" si="3"/>
        <v>0.10747618122835521</v>
      </c>
      <c r="L18" s="386">
        <f t="shared" si="3"/>
        <v>0.25971382987688058</v>
      </c>
      <c r="M18" s="387">
        <f t="shared" si="3"/>
        <v>0.10747618122835521</v>
      </c>
      <c r="N18" s="371"/>
      <c r="O18" s="370">
        <v>-2.2592163549613034</v>
      </c>
      <c r="P18" s="371">
        <v>5.720234049546157</v>
      </c>
      <c r="Q18" s="375">
        <v>-2.2592163549613034</v>
      </c>
      <c r="R18" s="371"/>
      <c r="S18" s="403">
        <f>$B$9^2*M6</f>
        <v>0.34108568755904073</v>
      </c>
      <c r="T18" s="371"/>
      <c r="U18" s="401">
        <v>1.5951501585480101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-1.3025804931521492</v>
      </c>
      <c r="C19" s="366" t="s">
        <v>18</v>
      </c>
      <c r="E19" s="365"/>
      <c r="F19" s="365"/>
      <c r="J19" s="370"/>
      <c r="K19" s="391">
        <f t="shared" si="3"/>
        <v>1.2411019975386602E-2</v>
      </c>
      <c r="L19" s="392">
        <f t="shared" si="3"/>
        <v>0.10747618122835521</v>
      </c>
      <c r="M19" s="393">
        <f t="shared" si="3"/>
        <v>0.25971382987688058</v>
      </c>
      <c r="N19" s="371"/>
      <c r="O19" s="397">
        <v>0.70786048043153482</v>
      </c>
      <c r="P19" s="398">
        <v>-2.2592163549613034</v>
      </c>
      <c r="Q19" s="399">
        <v>4.7514861893279345</v>
      </c>
      <c r="R19" s="371"/>
      <c r="S19" s="404">
        <f>$B$9^2*M7</f>
        <v>7.8775059426783686E-2</v>
      </c>
      <c r="T19" s="371"/>
      <c r="U19" s="402">
        <v>-0.34052600543489014</v>
      </c>
      <c r="V19" s="371"/>
      <c r="W19" s="402">
        <f>U19/$U$18</f>
        <v>-0.21347583085523114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1.2420503099592617</v>
      </c>
      <c r="C21" s="365"/>
      <c r="E21" s="365"/>
      <c r="F21" s="365"/>
      <c r="J21" s="370"/>
      <c r="K21" s="405" t="s">
        <v>245</v>
      </c>
      <c r="L21" s="406">
        <f>W17</f>
        <v>-0.21347583085523114</v>
      </c>
      <c r="M21" s="406">
        <f>W18</f>
        <v>1</v>
      </c>
      <c r="N21" s="407">
        <f>W19</f>
        <v>-0.21347583085523114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0.88582254929601523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2.9471182827478515E-7</v>
      </c>
      <c r="C26" s="386">
        <f>0.5*SIGN(2*A26+$B$6)*ERF((2.563*(ABS(2*A26+$B$6)))/(2*SQRT(2)*$B$7))-0.5*SIGN(2*A26-$B$6)*ERF((2.563*(ABS(2*A26-$B$6)))/(2*SQRT(2)*$B$7))</f>
        <v>1.3638988742136204E-3</v>
      </c>
      <c r="D26" s="401">
        <f>0.5*SIGN(2*(A26+$B$6)+$B$6)*ERF((2.563*(ABS(2*(A26+$B$6)+$B$6)))/(2*SQRT(2)*$B$7))-0.5*SIGN(2*(A26+$B$6)-$B$6)*ERF((2.563*(ABS(2*(A26+$B$6)-$B$6)))/(2*SQRT(2)*$B$7))</f>
        <v>0.15755011885356734</v>
      </c>
      <c r="E26" s="386">
        <f t="shared" ref="E26:E57" si="4">C26+$B$13*B26+$B$13*D26</f>
        <v>-1.5519794757482951E-2</v>
      </c>
      <c r="F26" s="401">
        <f t="shared" ref="F26:F89" si="5">$B$14*E26</f>
        <v>-1.9753515154439284E-2</v>
      </c>
      <c r="G26" s="403">
        <f>F66</f>
        <v>0.10729649742100353</v>
      </c>
      <c r="H26" s="403">
        <f>1-G26</f>
        <v>0.89270350257899644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1.3500867090954216E-12</v>
      </c>
      <c r="N26" s="386">
        <f>0.5*SIGN(2*L26+$B$6)*ERF((2.563*(ABS(2*L26+$B$6)))/(2*SQRT(2)*$B$7))-0.5*SIGN(2*L26-$B$6)*ERF((2.563*(ABS(2*L26-$B$6)))/(2*SQRT(2)*$B$7))</f>
        <v>2.9471182827478515E-7</v>
      </c>
      <c r="O26" s="401">
        <f>0.5*SIGN(2*(L26+$B$6)+$B$6)*ERF((2.563*(ABS(2*(L26+$B$6)+$B$6)))/(2*SQRT(2)*$B$7))-0.5*SIGN(2*(L26+$B$6)-$B$6)*ERF((2.563*(ABS(2*(L26+$B$6)-$B$6)))/(2*SQRT(2)*$B$7))</f>
        <v>1.3638988742136204E-3</v>
      </c>
      <c r="P26" s="386">
        <f>N26+$B$13*M26+$B$13*O26</f>
        <v>-1.4586581062617639E-4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3.81297740548181E-7</v>
      </c>
      <c r="C27" s="386">
        <f t="shared" ref="C27:C90" si="7">0.5*SIGN(2*A27+$B$6)*ERF((2.563*(ABS(2*A27+$B$6)))/(2*SQRT(2)*$B$7))-0.5*SIGN(2*A27-$B$6)*ERF((2.563*(ABS(2*A27-$B$6)))/(2*SQRT(2)*$B$7))</f>
        <v>1.6047975942673487E-3</v>
      </c>
      <c r="D27" s="401">
        <f t="shared" ref="D27:D90" si="8">0.5*SIGN(2*(A27+$B$6)+$B$6)*ERF((2.563*(ABS(2*(A27+$B$6)+$B$6)))/(2*SQRT(2)*$B$7))-0.5*SIGN(2*(A27+$B$6)-$B$6)*ERF((2.563*(ABS(2*(A27+$B$6)-$B$6)))/(2*SQRT(2)*$B$7))</f>
        <v>0.16970933442259911</v>
      </c>
      <c r="E27" s="386">
        <f t="shared" si="4"/>
        <v>-1.6581932492323009E-2</v>
      </c>
      <c r="F27" s="401">
        <f t="shared" si="5"/>
        <v>-2.1105398614827752E-2</v>
      </c>
      <c r="G27" s="403">
        <f t="shared" ref="G27:G90" si="9">F67</f>
        <v>0.12282212629549424</v>
      </c>
      <c r="H27" s="403">
        <f t="shared" ref="H27:H90" si="10">1-G27</f>
        <v>0.87717787370450573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1.925237747002484E-12</v>
      </c>
      <c r="N27" s="386">
        <f t="shared" ref="N27:N90" si="12">0.5*SIGN(2*L27+$B$6)*ERF((2.563*(ABS(2*L27+$B$6)))/(2*SQRT(2)*$B$7))-0.5*SIGN(2*L27-$B$6)*ERF((2.563*(ABS(2*L27-$B$6)))/(2*SQRT(2)*$B$7))</f>
        <v>3.81297740548181E-7</v>
      </c>
      <c r="O27" s="401">
        <f t="shared" ref="O27:O90" si="13">0.5*SIGN(2*(L27+$B$6)+$B$6)*ERF((2.563*(ABS(2*(L27+$B$6)+$B$6)))/(2*SQRT(2)*$B$7))-0.5*SIGN(2*(L27+$B$6)-$B$6)*ERF((2.563*(ABS(2*(L27+$B$6)-$B$6)))/(2*SQRT(2)*$B$7))</f>
        <v>1.6047975942673487E-3</v>
      </c>
      <c r="P27" s="386">
        <f t="shared" ref="P27:P90" si="14">N27+$B$13*M27+$B$13*O27</f>
        <v>-1.7159483575117542E-4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4.9213419750504528E-7</v>
      </c>
      <c r="C28" s="386">
        <f t="shared" si="7"/>
        <v>1.8838760115974518E-3</v>
      </c>
      <c r="D28" s="401">
        <f t="shared" si="8"/>
        <v>0.18243211952719973</v>
      </c>
      <c r="E28" s="386">
        <f t="shared" si="4"/>
        <v>-1.7666287355271853E-2</v>
      </c>
      <c r="F28" s="401">
        <f t="shared" si="5"/>
        <v>-2.2485559921904461E-2</v>
      </c>
      <c r="G28" s="403">
        <f t="shared" si="9"/>
        <v>0.1392240445534626</v>
      </c>
      <c r="H28" s="403">
        <f t="shared" si="10"/>
        <v>0.8607759554465374</v>
      </c>
      <c r="I28" s="403"/>
      <c r="J28" s="375"/>
      <c r="L28" s="385">
        <v>-2.95</v>
      </c>
      <c r="M28" s="401">
        <f t="shared" si="11"/>
        <v>2.7387536682965674E-12</v>
      </c>
      <c r="N28" s="386">
        <f t="shared" si="12"/>
        <v>4.9213419750504528E-7</v>
      </c>
      <c r="O28" s="401">
        <f t="shared" si="13"/>
        <v>1.8838760115974518E-3</v>
      </c>
      <c r="P28" s="386">
        <f t="shared" si="14"/>
        <v>-2.0139109001219741E-4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6.3365973429485578E-7</v>
      </c>
      <c r="C29" s="386">
        <f t="shared" si="7"/>
        <v>2.206378524202468E-3</v>
      </c>
      <c r="D29" s="401">
        <f t="shared" si="8"/>
        <v>0.19570846695535615</v>
      </c>
      <c r="E29" s="386">
        <f t="shared" si="4"/>
        <v>-1.8766543227910413E-2</v>
      </c>
      <c r="F29" s="401">
        <f t="shared" si="5"/>
        <v>-2.3885959952545811E-2</v>
      </c>
      <c r="G29" s="403">
        <f t="shared" si="9"/>
        <v>0.15648757067638247</v>
      </c>
      <c r="H29" s="403">
        <f t="shared" si="10"/>
        <v>0.84351242932361759</v>
      </c>
      <c r="I29" s="403"/>
      <c r="J29" s="375"/>
      <c r="L29" s="385">
        <v>-2.9249999999999998</v>
      </c>
      <c r="M29" s="401">
        <f t="shared" si="11"/>
        <v>3.8865022311540542E-12</v>
      </c>
      <c r="N29" s="386">
        <f t="shared" si="12"/>
        <v>6.3365973429485578E-7</v>
      </c>
      <c r="O29" s="401">
        <f t="shared" si="13"/>
        <v>2.206378524202468E-3</v>
      </c>
      <c r="P29" s="386">
        <f t="shared" si="14"/>
        <v>-2.3581014425702512E-4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8.1392155881765405E-7</v>
      </c>
      <c r="C30" s="386">
        <f t="shared" si="7"/>
        <v>2.5781318525379682E-3</v>
      </c>
      <c r="D30" s="401">
        <f t="shared" si="8"/>
        <v>0.2095245245050773</v>
      </c>
      <c r="E30" s="386">
        <f t="shared" si="4"/>
        <v>-1.987538979819704E-2</v>
      </c>
      <c r="F30" s="401">
        <f t="shared" si="5"/>
        <v>-2.5297294179085373E-2</v>
      </c>
      <c r="G30" s="403">
        <f t="shared" si="9"/>
        <v>0.17459224068621818</v>
      </c>
      <c r="H30" s="403">
        <f t="shared" si="10"/>
        <v>0.82540775931378185</v>
      </c>
      <c r="I30" s="403"/>
      <c r="J30" s="375"/>
      <c r="L30" s="385">
        <v>-2.9</v>
      </c>
      <c r="M30" s="401">
        <f t="shared" si="11"/>
        <v>5.5018212208324258E-12</v>
      </c>
      <c r="N30" s="386">
        <f t="shared" si="12"/>
        <v>8.1392155881765405E-7</v>
      </c>
      <c r="O30" s="401">
        <f t="shared" si="13"/>
        <v>2.5781318525379682E-3</v>
      </c>
      <c r="P30" s="386">
        <f t="shared" si="14"/>
        <v>-2.7546836452475891E-4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1.0429500365560784E-6</v>
      </c>
      <c r="C31" s="386">
        <f t="shared" si="7"/>
        <v>3.0055877770322481E-3</v>
      </c>
      <c r="D31" s="401">
        <f t="shared" si="8"/>
        <v>0.22386246770468132</v>
      </c>
      <c r="E31" s="386">
        <f t="shared" si="4"/>
        <v>-2.098446622331129E-2</v>
      </c>
      <c r="F31" s="401">
        <f t="shared" si="5"/>
        <v>-2.6708920963670429E-2</v>
      </c>
      <c r="G31" s="403">
        <f t="shared" si="9"/>
        <v>0.1935116555700199</v>
      </c>
      <c r="H31" s="403">
        <f t="shared" si="10"/>
        <v>0.80648834442998008</v>
      </c>
      <c r="I31" s="403"/>
      <c r="J31" s="375"/>
      <c r="L31" s="385">
        <v>-2.875</v>
      </c>
      <c r="M31" s="401">
        <f t="shared" si="11"/>
        <v>7.7693962374780767E-12</v>
      </c>
      <c r="N31" s="386">
        <f t="shared" si="12"/>
        <v>1.0429500365560784E-6</v>
      </c>
      <c r="O31" s="401">
        <f t="shared" si="13"/>
        <v>3.0055877770322481E-3</v>
      </c>
      <c r="P31" s="386">
        <f t="shared" si="14"/>
        <v>-3.2104711747505505E-4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1.3332132361432159E-6</v>
      </c>
      <c r="C32" s="386">
        <f t="shared" si="7"/>
        <v>3.4958656665052823E-3</v>
      </c>
      <c r="D32" s="401">
        <f t="shared" si="8"/>
        <v>0.23870040304686163</v>
      </c>
      <c r="E32" s="386">
        <f t="shared" si="4"/>
        <v>-2.2084308280145105E-2</v>
      </c>
      <c r="F32" s="401">
        <f t="shared" si="5"/>
        <v>-2.8108794291678278E-2</v>
      </c>
      <c r="G32" s="403">
        <f t="shared" si="9"/>
        <v>0.21321337349331154</v>
      </c>
      <c r="H32" s="403">
        <f t="shared" si="10"/>
        <v>0.78678662650668851</v>
      </c>
      <c r="I32" s="403"/>
      <c r="J32" s="375"/>
      <c r="L32" s="385">
        <v>-2.85</v>
      </c>
      <c r="M32" s="401">
        <f t="shared" si="11"/>
        <v>1.0944745110208487E-11</v>
      </c>
      <c r="N32" s="386">
        <f t="shared" si="12"/>
        <v>1.3332132361432159E-6</v>
      </c>
      <c r="O32" s="401">
        <f t="shared" si="13"/>
        <v>3.4958656665052823E-3</v>
      </c>
      <c r="P32" s="386">
        <f t="shared" si="14"/>
        <v>-3.7329687334963703E-4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1.7001669042615575E-6</v>
      </c>
      <c r="C33" s="386">
        <f t="shared" si="7"/>
        <v>4.0567941883408176E-3</v>
      </c>
      <c r="D33" s="401">
        <f t="shared" si="8"/>
        <v>0.25401230428859622</v>
      </c>
      <c r="E33" s="386">
        <f t="shared" si="4"/>
        <v>-2.3164299887727335E-2</v>
      </c>
      <c r="F33" s="401">
        <f t="shared" si="5"/>
        <v>-2.9483402069706833E-2</v>
      </c>
      <c r="G33" s="403">
        <f t="shared" si="9"/>
        <v>0.23365884995501582</v>
      </c>
      <c r="H33" s="403">
        <f t="shared" si="10"/>
        <v>0.76634115004498415</v>
      </c>
      <c r="I33" s="403"/>
      <c r="J33" s="375"/>
      <c r="L33" s="385">
        <v>-2.8250000000000002</v>
      </c>
      <c r="M33" s="401">
        <f t="shared" si="11"/>
        <v>1.538019711588845E-11</v>
      </c>
      <c r="N33" s="386">
        <f t="shared" si="12"/>
        <v>1.7001669042615575E-6</v>
      </c>
      <c r="O33" s="401">
        <f t="shared" si="13"/>
        <v>4.0567941883408176E-3</v>
      </c>
      <c r="P33" s="386">
        <f t="shared" si="14"/>
        <v>-4.3304112581876822E-4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2.1629177774373787E-6</v>
      </c>
      <c r="C34" s="386">
        <f t="shared" si="7"/>
        <v>4.6969515114089755E-3</v>
      </c>
      <c r="D34" s="401">
        <f t="shared" si="8"/>
        <v>0.26976798403345598</v>
      </c>
      <c r="E34" s="386">
        <f t="shared" si="4"/>
        <v>-2.421262993003756E-2</v>
      </c>
      <c r="F34" s="401">
        <f t="shared" si="5"/>
        <v>-3.0817711169873536E-2</v>
      </c>
      <c r="G34" s="403">
        <f t="shared" si="9"/>
        <v>0.25480342857077914</v>
      </c>
      <c r="H34" s="403">
        <f t="shared" si="10"/>
        <v>0.7451965714292208</v>
      </c>
      <c r="I34" s="403"/>
      <c r="J34" s="375"/>
      <c r="L34" s="385">
        <v>-2.8</v>
      </c>
      <c r="M34" s="401">
        <f t="shared" si="11"/>
        <v>2.1560364604766846E-11</v>
      </c>
      <c r="N34" s="386">
        <f t="shared" si="12"/>
        <v>2.1629177774373787E-6</v>
      </c>
      <c r="O34" s="401">
        <f t="shared" si="13"/>
        <v>4.696951511409031E-3</v>
      </c>
      <c r="P34" s="386">
        <f t="shared" si="14"/>
        <v>-5.0118003696933899E-4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2.7450210130508523E-6</v>
      </c>
      <c r="C35" s="386">
        <f t="shared" si="7"/>
        <v>5.4257032336181843E-3</v>
      </c>
      <c r="D35" s="401">
        <f t="shared" si="8"/>
        <v>0.28593310243261616</v>
      </c>
      <c r="E35" s="386">
        <f t="shared" si="4"/>
        <v>-2.5216255346342965E-2</v>
      </c>
      <c r="F35" s="401">
        <f t="shared" si="5"/>
        <v>-3.2095120451385489E-2</v>
      </c>
      <c r="G35" s="403">
        <f t="shared" si="9"/>
        <v>0.27659638464967939</v>
      </c>
      <c r="H35" s="403">
        <f t="shared" si="10"/>
        <v>0.72340361535032061</v>
      </c>
      <c r="I35" s="403"/>
      <c r="J35" s="375"/>
      <c r="L35" s="385">
        <v>-2.7749999999999999</v>
      </c>
      <c r="M35" s="401">
        <f t="shared" si="11"/>
        <v>3.0150215657442914E-11</v>
      </c>
      <c r="N35" s="386">
        <f t="shared" si="12"/>
        <v>2.7450210130508523E-6</v>
      </c>
      <c r="O35" s="401">
        <f t="shared" si="13"/>
        <v>5.4257032336181843E-3</v>
      </c>
      <c r="P35" s="386">
        <f t="shared" si="14"/>
        <v>-5.7869370433779243E-4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3.4754357496336041E-6</v>
      </c>
      <c r="C36" s="386">
        <f t="shared" si="7"/>
        <v>6.2532371893491701E-3</v>
      </c>
      <c r="D36" s="401">
        <f t="shared" si="8"/>
        <v>0.30246921442168684</v>
      </c>
      <c r="E36" s="386">
        <f t="shared" si="4"/>
        <v>-2.6160871488241772E-2</v>
      </c>
      <c r="F36" s="401">
        <f t="shared" si="5"/>
        <v>-3.3297423031136378E-2</v>
      </c>
      <c r="G36" s="403">
        <f t="shared" si="9"/>
        <v>0.29898102315896985</v>
      </c>
      <c r="H36" s="403">
        <f t="shared" si="10"/>
        <v>0.70101897684103021</v>
      </c>
      <c r="I36" s="403"/>
      <c r="J36" s="375"/>
      <c r="L36" s="385">
        <v>-2.75</v>
      </c>
      <c r="M36" s="401">
        <f t="shared" si="11"/>
        <v>4.2059355997992043E-11</v>
      </c>
      <c r="N36" s="386">
        <f t="shared" si="12"/>
        <v>3.4754357496336041E-6</v>
      </c>
      <c r="O36" s="401">
        <f t="shared" si="13"/>
        <v>6.2532371893491701E-3</v>
      </c>
      <c r="P36" s="386">
        <f t="shared" si="14"/>
        <v>-6.6664493545203949E-4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4.3896664065345981E-6</v>
      </c>
      <c r="C37" s="386">
        <f t="shared" si="7"/>
        <v>7.1905942198430828E-3</v>
      </c>
      <c r="D37" s="401">
        <f t="shared" si="8"/>
        <v>0.31933385645907997</v>
      </c>
      <c r="E37" s="386">
        <f t="shared" si="4"/>
        <v>-2.7030890766790057E-2</v>
      </c>
      <c r="F37" s="401">
        <f t="shared" si="5"/>
        <v>-3.4404779105879024E-2</v>
      </c>
      <c r="G37" s="403">
        <f t="shared" si="9"/>
        <v>0.32189483206136721</v>
      </c>
      <c r="H37" s="403">
        <f t="shared" si="10"/>
        <v>0.67810516793863274</v>
      </c>
      <c r="I37" s="403"/>
      <c r="J37" s="375"/>
      <c r="L37" s="385">
        <v>-2.7250000000000001</v>
      </c>
      <c r="M37" s="401">
        <f t="shared" si="11"/>
        <v>5.8529459057155009E-11</v>
      </c>
      <c r="N37" s="386">
        <f t="shared" si="12"/>
        <v>4.3896664065345981E-6</v>
      </c>
      <c r="O37" s="401">
        <f t="shared" si="13"/>
        <v>7.1905942198430828E-3</v>
      </c>
      <c r="P37" s="386">
        <f t="shared" si="14"/>
        <v>-7.6618140401138164E-4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5.5311213330577758E-6</v>
      </c>
      <c r="C38" s="386">
        <f t="shared" si="7"/>
        <v>8.2496939239936062E-3</v>
      </c>
      <c r="D38" s="401">
        <f t="shared" si="8"/>
        <v>0.33648067325547504</v>
      </c>
      <c r="E38" s="386">
        <f t="shared" si="4"/>
        <v>-2.7809430628112735E-2</v>
      </c>
      <c r="F38" s="401">
        <f t="shared" si="5"/>
        <v>-3.5395700647644746E-2</v>
      </c>
      <c r="G38" s="403">
        <f t="shared" si="9"/>
        <v>0.34526969136915026</v>
      </c>
      <c r="H38" s="403">
        <f t="shared" si="10"/>
        <v>0.6547303086308498</v>
      </c>
      <c r="I38" s="403"/>
      <c r="J38" s="375"/>
      <c r="L38" s="385">
        <v>-2.7</v>
      </c>
      <c r="M38" s="401">
        <f t="shared" si="11"/>
        <v>8.1250450811864994E-11</v>
      </c>
      <c r="N38" s="386">
        <f t="shared" si="12"/>
        <v>5.5311213330577758E-6</v>
      </c>
      <c r="O38" s="401">
        <f t="shared" si="13"/>
        <v>8.2496939239936062E-3</v>
      </c>
      <c r="P38" s="386">
        <f t="shared" si="14"/>
        <v>-8.7853705080138272E-4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6.9527248134360065E-6</v>
      </c>
      <c r="C39" s="386">
        <f t="shared" si="7"/>
        <v>9.4433543501962203E-3</v>
      </c>
      <c r="D39" s="401">
        <f t="shared" si="8"/>
        <v>0.35385958449108962</v>
      </c>
      <c r="E39" s="386">
        <f t="shared" si="4"/>
        <v>-2.8478311900351251E-2</v>
      </c>
      <c r="F39" s="401">
        <f t="shared" si="5"/>
        <v>-3.6247049299746835E-2</v>
      </c>
      <c r="G39" s="403">
        <f t="shared" si="9"/>
        <v>0.36903213759940906</v>
      </c>
      <c r="H39" s="403">
        <f t="shared" si="10"/>
        <v>0.630967862400591</v>
      </c>
      <c r="I39" s="403"/>
      <c r="J39" s="375"/>
      <c r="L39" s="385">
        <v>-2.6749999999999998</v>
      </c>
      <c r="M39" s="401">
        <f t="shared" si="11"/>
        <v>1.1251660714250988E-10</v>
      </c>
      <c r="N39" s="386">
        <f t="shared" si="12"/>
        <v>6.9527248134360065E-6</v>
      </c>
      <c r="O39" s="401">
        <f t="shared" si="13"/>
        <v>9.4433543501962203E-3</v>
      </c>
      <c r="P39" s="386">
        <f t="shared" si="14"/>
        <v>-1.0050325819580916E-3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8.7188232449353364E-6</v>
      </c>
      <c r="C40" s="386">
        <f t="shared" si="7"/>
        <v>1.0785304544285002E-2</v>
      </c>
      <c r="D40" s="401">
        <f t="shared" si="8"/>
        <v>0.37141699101632458</v>
      </c>
      <c r="E40" s="386">
        <f t="shared" si="4"/>
        <v>-2.9018068547235015E-2</v>
      </c>
      <c r="F40" s="401">
        <f t="shared" si="5"/>
        <v>-3.693404879107625E-2</v>
      </c>
      <c r="G40" s="403">
        <f t="shared" si="9"/>
        <v>0.39310368264613532</v>
      </c>
      <c r="H40" s="403">
        <f t="shared" si="10"/>
        <v>0.60689631735386462</v>
      </c>
      <c r="I40" s="403"/>
      <c r="J40" s="375"/>
      <c r="L40" s="385">
        <v>-2.65</v>
      </c>
      <c r="M40" s="401">
        <f t="shared" si="11"/>
        <v>1.5543472065004948E-10</v>
      </c>
      <c r="N40" s="386">
        <f t="shared" si="12"/>
        <v>8.7188232449353364E-6</v>
      </c>
      <c r="O40" s="401">
        <f t="shared" si="13"/>
        <v>1.0785304544285002E-2</v>
      </c>
      <c r="P40" s="386">
        <f t="shared" si="14"/>
        <v>-1.1470749074962482E-3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1.0907431521933741E-5</v>
      </c>
      <c r="C41" s="386">
        <f t="shared" si="7"/>
        <v>1.2290188836544258E-2</v>
      </c>
      <c r="D41" s="401">
        <f t="shared" si="8"/>
        <v>0.38909601953052086</v>
      </c>
      <c r="E41" s="386">
        <f t="shared" si="4"/>
        <v>-2.9407969842494611E-2</v>
      </c>
      <c r="F41" s="401">
        <f t="shared" si="5"/>
        <v>-3.7430313159581022E-2</v>
      </c>
      <c r="G41" s="403">
        <f t="shared" si="9"/>
        <v>0.41740118541867904</v>
      </c>
      <c r="H41" s="403">
        <f t="shared" si="10"/>
        <v>0.58259881458132101</v>
      </c>
      <c r="I41" s="403"/>
      <c r="J41" s="375"/>
      <c r="L41" s="385">
        <v>-2.625</v>
      </c>
      <c r="M41" s="401">
        <f t="shared" si="11"/>
        <v>2.1420015761108857E-10</v>
      </c>
      <c r="N41" s="386">
        <f t="shared" si="12"/>
        <v>1.0907431521933741E-5</v>
      </c>
      <c r="O41" s="401">
        <f t="shared" si="13"/>
        <v>1.2290188836544258E-2</v>
      </c>
      <c r="P41" s="386">
        <f t="shared" si="14"/>
        <v>-1.3061553543670433E-3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1.3612871258228409E-5</v>
      </c>
      <c r="C42" s="386">
        <f t="shared" si="7"/>
        <v>1.3973561734721029E-2</v>
      </c>
      <c r="D42" s="401">
        <f t="shared" si="8"/>
        <v>0.40683680424161128</v>
      </c>
      <c r="E42" s="386">
        <f t="shared" si="4"/>
        <v>-2.9626055943276525E-2</v>
      </c>
      <c r="F42" s="401">
        <f t="shared" si="5"/>
        <v>-3.7707892029926006E-2</v>
      </c>
      <c r="G42" s="403">
        <f t="shared" si="9"/>
        <v>0.44183727394354405</v>
      </c>
      <c r="H42" s="403">
        <f t="shared" si="10"/>
        <v>0.55816272605645589</v>
      </c>
      <c r="I42" s="403"/>
      <c r="J42" s="375"/>
      <c r="L42" s="385">
        <v>-2.6</v>
      </c>
      <c r="M42" s="401">
        <f t="shared" si="11"/>
        <v>2.9446423077672534E-10</v>
      </c>
      <c r="N42" s="386">
        <f t="shared" si="12"/>
        <v>1.3612871258228409E-5</v>
      </c>
      <c r="O42" s="401">
        <f t="shared" si="13"/>
        <v>1.3973561734721029E-2</v>
      </c>
      <c r="P42" s="386">
        <f t="shared" si="14"/>
        <v>-1.4838464809912339E-3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1.6948858446774739E-5</v>
      </c>
      <c r="C43" s="386">
        <f t="shared" si="7"/>
        <v>1.5851872292204527E-2</v>
      </c>
      <c r="D43" s="401">
        <f t="shared" si="8"/>
        <v>0.42457680353464061</v>
      </c>
      <c r="E43" s="386">
        <f t="shared" si="4"/>
        <v>-2.9649187788236008E-2</v>
      </c>
      <c r="F43" s="401">
        <f t="shared" si="5"/>
        <v>-3.7737334123529531E-2</v>
      </c>
      <c r="G43" s="403">
        <f t="shared" si="9"/>
        <v>0.46632081499843558</v>
      </c>
      <c r="H43" s="403">
        <f t="shared" si="10"/>
        <v>0.53367918500156442</v>
      </c>
      <c r="I43" s="403"/>
      <c r="J43" s="375"/>
      <c r="L43" s="385">
        <v>-2.5750000000000002</v>
      </c>
      <c r="M43" s="401">
        <f t="shared" si="11"/>
        <v>4.0381858967819539E-10</v>
      </c>
      <c r="N43" s="386">
        <f t="shared" si="12"/>
        <v>1.6948858446774739E-5</v>
      </c>
      <c r="O43" s="401">
        <f t="shared" si="13"/>
        <v>1.5851872292204527E-2</v>
      </c>
      <c r="P43" s="386">
        <f t="shared" si="14"/>
        <v>-1.6817973144867522E-3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2.1052104427710105E-5</v>
      </c>
      <c r="C44" s="386">
        <f t="shared" si="7"/>
        <v>1.7942436843279952E-2</v>
      </c>
      <c r="D44" s="401">
        <f t="shared" si="8"/>
        <v>0.44225114922733877</v>
      </c>
      <c r="E44" s="386">
        <f t="shared" si="4"/>
        <v>-2.9453112175714582E-2</v>
      </c>
      <c r="F44" s="401">
        <f t="shared" si="5"/>
        <v>-3.7487770089733884E-2</v>
      </c>
      <c r="G44" s="403">
        <f t="shared" si="9"/>
        <v>0.49075742775413478</v>
      </c>
      <c r="H44" s="403">
        <f t="shared" si="10"/>
        <v>0.50924257224586522</v>
      </c>
      <c r="I44" s="403"/>
      <c r="J44" s="375"/>
      <c r="L44" s="385">
        <v>-2.5499999999999998</v>
      </c>
      <c r="M44" s="401">
        <f t="shared" si="11"/>
        <v>5.5243559726747549E-10</v>
      </c>
      <c r="N44" s="386">
        <f t="shared" si="12"/>
        <v>2.1052104427710105E-5</v>
      </c>
      <c r="O44" s="401">
        <f t="shared" si="13"/>
        <v>1.7942436843280007E-2</v>
      </c>
      <c r="P44" s="386">
        <f t="shared" si="14"/>
        <v>-1.9017268279767842E-3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2.6086500566124826E-5</v>
      </c>
      <c r="C45" s="386">
        <f t="shared" si="7"/>
        <v>2.0263399042575014E-2</v>
      </c>
      <c r="D45" s="401">
        <f t="shared" si="8"/>
        <v>0.459793025573347</v>
      </c>
      <c r="E45" s="386">
        <f t="shared" si="4"/>
        <v>-2.9012542788147428E-2</v>
      </c>
      <c r="F45" s="401">
        <f t="shared" si="5"/>
        <v>-3.6927015633255414E-2</v>
      </c>
      <c r="G45" s="403">
        <f t="shared" si="9"/>
        <v>0.51505003735060595</v>
      </c>
      <c r="H45" s="403">
        <f t="shared" si="10"/>
        <v>0.48494996264939405</v>
      </c>
      <c r="I45" s="403"/>
      <c r="J45" s="375"/>
      <c r="L45" s="385">
        <v>-2.5249999999999999</v>
      </c>
      <c r="M45" s="401">
        <f t="shared" si="11"/>
        <v>7.5390887976922727E-10</v>
      </c>
      <c r="N45" s="386">
        <f t="shared" si="12"/>
        <v>2.6086500566124826E-5</v>
      </c>
      <c r="O45" s="401">
        <f t="shared" si="13"/>
        <v>2.0263399042575014E-2</v>
      </c>
      <c r="P45" s="386">
        <f t="shared" si="14"/>
        <v>-2.1454154736791535E-3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3.2247963726972362E-5</v>
      </c>
      <c r="C46" s="386">
        <f t="shared" si="7"/>
        <v>2.283367621519572E-2</v>
      </c>
      <c r="D46" s="401">
        <f t="shared" si="8"/>
        <v>0.47713407479471998</v>
      </c>
      <c r="E46" s="386">
        <f t="shared" si="4"/>
        <v>-2.8301257819571896E-2</v>
      </c>
      <c r="F46" s="401">
        <f t="shared" si="5"/>
        <v>-3.6021695773976528E-2</v>
      </c>
      <c r="G46" s="403">
        <f t="shared" si="9"/>
        <v>0.53909946383713236</v>
      </c>
      <c r="H46" s="403">
        <f t="shared" si="10"/>
        <v>0.46090053616286764</v>
      </c>
      <c r="I46" s="403"/>
      <c r="J46" s="375"/>
      <c r="L46" s="385">
        <v>-2.5</v>
      </c>
      <c r="M46" s="401">
        <f t="shared" si="11"/>
        <v>1.0263566663226698E-9</v>
      </c>
      <c r="N46" s="386">
        <f t="shared" si="12"/>
        <v>3.2247963726972362E-5</v>
      </c>
      <c r="O46" s="401">
        <f t="shared" si="13"/>
        <v>2.283367621519572E-2</v>
      </c>
      <c r="P46" s="386">
        <f t="shared" si="14"/>
        <v>-2.4146945882289046E-3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3.9770026378449508E-5</v>
      </c>
      <c r="C47" s="386">
        <f t="shared" si="7"/>
        <v>2.5672891118920571E-2</v>
      </c>
      <c r="D47" s="401">
        <f t="shared" si="8"/>
        <v>0.4942048255904386</v>
      </c>
      <c r="E47" s="386">
        <f t="shared" si="4"/>
        <v>-2.7292214733070197E-2</v>
      </c>
      <c r="F47" s="401">
        <f t="shared" si="5"/>
        <v>-3.47373909096301E-2</v>
      </c>
      <c r="G47" s="403">
        <f t="shared" si="9"/>
        <v>0.56280504146935462</v>
      </c>
      <c r="H47" s="403">
        <f t="shared" si="10"/>
        <v>0.43719495853064538</v>
      </c>
      <c r="I47" s="403"/>
      <c r="J47" s="375"/>
      <c r="L47" s="385">
        <v>-2.4750000000000001</v>
      </c>
      <c r="M47" s="401">
        <f t="shared" si="11"/>
        <v>1.3938639131794162E-9</v>
      </c>
      <c r="N47" s="386">
        <f t="shared" si="12"/>
        <v>3.9770026378449508E-5</v>
      </c>
      <c r="O47" s="401">
        <f t="shared" si="13"/>
        <v>2.5672891118920571E-2</v>
      </c>
      <c r="P47" s="386">
        <f t="shared" si="14"/>
        <v>-2.7114334901100256E-3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4.8930261814295051E-5</v>
      </c>
      <c r="C48" s="386">
        <f t="shared" si="7"/>
        <v>2.8801288341076314E-2</v>
      </c>
      <c r="D48" s="401">
        <f t="shared" si="8"/>
        <v>0.51093514078126268</v>
      </c>
      <c r="E48" s="386">
        <f t="shared" si="4"/>
        <v>-2.5957682523747153E-2</v>
      </c>
      <c r="F48" s="401">
        <f t="shared" si="5"/>
        <v>-3.3038805159439064E-2</v>
      </c>
      <c r="G48" s="403">
        <f t="shared" si="9"/>
        <v>0.58606526298465622</v>
      </c>
      <c r="H48" s="403">
        <f t="shared" si="10"/>
        <v>0.41393473701534378</v>
      </c>
      <c r="I48" s="403"/>
      <c r="J48" s="375"/>
      <c r="L48" s="385">
        <v>-2.4500000000000002</v>
      </c>
      <c r="M48" s="401">
        <f t="shared" si="11"/>
        <v>1.8883629104848865E-9</v>
      </c>
      <c r="N48" s="386">
        <f t="shared" si="12"/>
        <v>4.8930261814295051E-5</v>
      </c>
      <c r="O48" s="401">
        <f t="shared" si="13"/>
        <v>2.8801288341076259E-2</v>
      </c>
      <c r="P48" s="386">
        <f t="shared" si="14"/>
        <v>-3.0375240954101383E-3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6.0057641394106742E-5</v>
      </c>
      <c r="C49" s="386">
        <f t="shared" si="7"/>
        <v>3.2239634700742092E-2</v>
      </c>
      <c r="D49" s="401">
        <f t="shared" si="8"/>
        <v>0.52725468001667308</v>
      </c>
      <c r="E49" s="386">
        <f t="shared" si="4"/>
        <v>-2.4269391690368042E-2</v>
      </c>
      <c r="F49" s="401">
        <f t="shared" si="5"/>
        <v>-3.0889957247247735E-2</v>
      </c>
      <c r="G49" s="403">
        <f t="shared" si="9"/>
        <v>0.60877844317570418</v>
      </c>
      <c r="H49" s="403">
        <f t="shared" si="10"/>
        <v>0.39122155682429582</v>
      </c>
      <c r="I49" s="403"/>
      <c r="J49" s="375"/>
      <c r="L49" s="385">
        <v>-2.4249999999999998</v>
      </c>
      <c r="M49" s="401">
        <f t="shared" si="11"/>
        <v>2.5520779378673808E-9</v>
      </c>
      <c r="N49" s="386">
        <f t="shared" si="12"/>
        <v>6.0057641394106742E-5</v>
      </c>
      <c r="O49" s="401">
        <f t="shared" si="13"/>
        <v>3.2239634700742092E-2</v>
      </c>
      <c r="P49" s="386">
        <f t="shared" si="14"/>
        <v>-3.3948628875685701E-3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7.3540926658621775E-5</v>
      </c>
      <c r="C50" s="386">
        <f t="shared" si="7"/>
        <v>3.600910320153683E-2</v>
      </c>
      <c r="D50" s="401">
        <f t="shared" si="8"/>
        <v>0.54309337328905127</v>
      </c>
      <c r="E50" s="386">
        <f t="shared" si="4"/>
        <v>-2.2198701925458426E-2</v>
      </c>
      <c r="F50" s="401">
        <f t="shared" si="5"/>
        <v>-2.8254393936620666E-2</v>
      </c>
      <c r="G50" s="403">
        <f t="shared" si="9"/>
        <v>0.63084339585289084</v>
      </c>
      <c r="H50" s="403">
        <f t="shared" si="10"/>
        <v>0.36915660414710916</v>
      </c>
      <c r="I50" s="403"/>
      <c r="J50" s="375"/>
      <c r="L50" s="385">
        <v>-2.4</v>
      </c>
      <c r="M50" s="401">
        <f t="shared" si="11"/>
        <v>3.4406951177068379E-9</v>
      </c>
      <c r="N50" s="386">
        <f t="shared" si="12"/>
        <v>7.3540926658621775E-5</v>
      </c>
      <c r="O50" s="401">
        <f t="shared" si="13"/>
        <v>3.600910320153683E-2</v>
      </c>
      <c r="P50" s="386">
        <f t="shared" si="14"/>
        <v>-3.7853300895458577E-3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8.9838204463232874E-5</v>
      </c>
      <c r="C51" s="386">
        <f t="shared" si="7"/>
        <v>4.0131140280618649E-2</v>
      </c>
      <c r="D51" s="401">
        <f t="shared" si="8"/>
        <v>0.55838190087466621</v>
      </c>
      <c r="E51" s="386">
        <f t="shared" si="4"/>
        <v>-1.971678732040294E-2</v>
      </c>
      <c r="F51" s="401">
        <f t="shared" si="5"/>
        <v>-2.5095425758942327E-2</v>
      </c>
      <c r="G51" s="403">
        <f t="shared" si="9"/>
        <v>0.65216011813127239</v>
      </c>
      <c r="H51" s="403">
        <f t="shared" si="10"/>
        <v>0.34783988186872761</v>
      </c>
      <c r="I51" s="403"/>
      <c r="J51" s="375"/>
      <c r="L51" s="385">
        <v>-2.375</v>
      </c>
      <c r="M51" s="401">
        <f t="shared" si="11"/>
        <v>4.6274596932072143E-9</v>
      </c>
      <c r="N51" s="386">
        <f t="shared" si="12"/>
        <v>8.9838204463232874E-5</v>
      </c>
      <c r="O51" s="401">
        <f t="shared" si="13"/>
        <v>4.0131140280618649E-2</v>
      </c>
      <c r="P51" s="386">
        <f t="shared" si="14"/>
        <v>-4.2107659030339141E-3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1.0948767760471378E-4</v>
      </c>
      <c r="C52" s="386">
        <f t="shared" si="7"/>
        <v>4.4627316324210298E-2</v>
      </c>
      <c r="D52" s="401">
        <f t="shared" si="8"/>
        <v>0.57305217525043106</v>
      </c>
      <c r="E52" s="386">
        <f t="shared" si="4"/>
        <v>-1.6794838650292222E-2</v>
      </c>
      <c r="F52" s="401">
        <f t="shared" si="5"/>
        <v>-2.1376384480532615E-2</v>
      </c>
      <c r="G52" s="403">
        <f t="shared" si="9"/>
        <v>0.6726304758961329</v>
      </c>
      <c r="H52" s="403">
        <f t="shared" si="10"/>
        <v>0.3273695241038671</v>
      </c>
      <c r="I52" s="403"/>
      <c r="J52" s="375"/>
      <c r="L52" s="385">
        <v>-2.35</v>
      </c>
      <c r="M52" s="401">
        <f t="shared" si="11"/>
        <v>6.2084574148357774E-9</v>
      </c>
      <c r="N52" s="386">
        <f t="shared" si="12"/>
        <v>1.0948767760471378E-4</v>
      </c>
      <c r="O52" s="401">
        <f t="shared" si="13"/>
        <v>4.4627316324210298E-2</v>
      </c>
      <c r="P52" s="386">
        <f t="shared" si="14"/>
        <v>-4.6729436990779038E-3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1.3311982651798004E-4</v>
      </c>
      <c r="C53" s="386">
        <f t="shared" si="7"/>
        <v>4.9519159666776336E-2</v>
      </c>
      <c r="D53" s="401">
        <f t="shared" si="8"/>
        <v>0.58703782051867648</v>
      </c>
      <c r="E53" s="386">
        <f t="shared" si="4"/>
        <v>-1.3404282054996927E-2</v>
      </c>
      <c r="F53" s="401">
        <f t="shared" si="5"/>
        <v>-1.7060901438796051E-2</v>
      </c>
      <c r="G53" s="403">
        <f t="shared" si="9"/>
        <v>0.69215888429204631</v>
      </c>
      <c r="H53" s="403">
        <f t="shared" si="10"/>
        <v>0.30784111570795369</v>
      </c>
      <c r="I53" s="403"/>
      <c r="J53" s="375"/>
      <c r="L53" s="385">
        <v>-2.3250000000000002</v>
      </c>
      <c r="M53" s="401">
        <f t="shared" si="11"/>
        <v>8.3094025549179662E-9</v>
      </c>
      <c r="N53" s="386">
        <f t="shared" si="12"/>
        <v>1.3311982651798004E-4</v>
      </c>
      <c r="O53" s="401">
        <f t="shared" si="13"/>
        <v>4.9519159666776336E-2</v>
      </c>
      <c r="P53" s="386">
        <f t="shared" si="14"/>
        <v>-5.1735400678357213E-3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1.6147105913522086E-4</v>
      </c>
      <c r="C54" s="386">
        <f t="shared" si="7"/>
        <v>5.4827974557081993E-2</v>
      </c>
      <c r="D54" s="401">
        <f t="shared" si="8"/>
        <v>0.60027464490737792</v>
      </c>
      <c r="E54" s="386">
        <f t="shared" si="4"/>
        <v>-9.5170131707766961E-3</v>
      </c>
      <c r="F54" s="401">
        <f t="shared" si="5"/>
        <v>-1.211320554373267E-2</v>
      </c>
      <c r="G54" s="403">
        <f t="shared" si="9"/>
        <v>0.71065297714050157</v>
      </c>
      <c r="H54" s="403">
        <f t="shared" si="10"/>
        <v>0.28934702285949843</v>
      </c>
      <c r="I54" s="403"/>
      <c r="J54" s="375"/>
      <c r="L54" s="385">
        <v>-2.2999999999999998</v>
      </c>
      <c r="M54" s="401">
        <f t="shared" si="11"/>
        <v>1.1094337171169144E-8</v>
      </c>
      <c r="N54" s="386">
        <f t="shared" si="12"/>
        <v>1.6147105913522086E-4</v>
      </c>
      <c r="O54" s="401">
        <f t="shared" si="13"/>
        <v>5.4827974557081993E-2</v>
      </c>
      <c r="P54" s="386">
        <f t="shared" si="14"/>
        <v>-5.7141016622107629E-3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1.9539896558873338E-4</v>
      </c>
      <c r="C55" s="386">
        <f t="shared" si="7"/>
        <v>6.0574643856189492E-2</v>
      </c>
      <c r="D55" s="401">
        <f t="shared" si="8"/>
        <v>0.61270110199759298</v>
      </c>
      <c r="E55" s="386">
        <f t="shared" si="4"/>
        <v>-5.1056454938983031E-3</v>
      </c>
      <c r="F55" s="401">
        <f t="shared" si="5"/>
        <v>-6.4984393938771166E-3</v>
      </c>
      <c r="G55" s="403">
        <f t="shared" si="9"/>
        <v>0.72802425931697634</v>
      </c>
      <c r="H55" s="403">
        <f t="shared" si="10"/>
        <v>0.27197574068302366</v>
      </c>
      <c r="I55" s="403"/>
      <c r="J55" s="375"/>
      <c r="L55" s="385">
        <v>-2.2749999999999999</v>
      </c>
      <c r="M55" s="401">
        <f t="shared" si="11"/>
        <v>1.4776746604105995E-8</v>
      </c>
      <c r="N55" s="386">
        <f t="shared" si="12"/>
        <v>1.9539896558873338E-4</v>
      </c>
      <c r="O55" s="401">
        <f t="shared" si="13"/>
        <v>6.0574643856189492E-2</v>
      </c>
      <c r="P55" s="386">
        <f t="shared" si="14"/>
        <v>-6.2960088007170487E-3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2.3589929168954527E-4</v>
      </c>
      <c r="C56" s="386">
        <f t="shared" si="7"/>
        <v>6.677941752581118E-2</v>
      </c>
      <c r="D56" s="401">
        <f t="shared" si="8"/>
        <v>0.62425873645989782</v>
      </c>
      <c r="E56" s="386">
        <f t="shared" si="4"/>
        <v>-1.4377147801369894E-4</v>
      </c>
      <c r="F56" s="401">
        <f t="shared" si="5"/>
        <v>-1.8299159970207847E-4</v>
      </c>
      <c r="G56" s="403">
        <f t="shared" si="9"/>
        <v>0.74418873630520799</v>
      </c>
      <c r="H56" s="403">
        <f t="shared" si="10"/>
        <v>0.25581126369479201</v>
      </c>
      <c r="I56" s="403"/>
      <c r="J56" s="375"/>
      <c r="L56" s="385">
        <v>-2.25</v>
      </c>
      <c r="M56" s="401">
        <f t="shared" si="11"/>
        <v>1.9633722592171665E-8</v>
      </c>
      <c r="N56" s="386">
        <f t="shared" si="12"/>
        <v>2.3589929168954527E-4</v>
      </c>
      <c r="O56" s="401">
        <f t="shared" si="13"/>
        <v>6.677941752581118E-2</v>
      </c>
      <c r="P56" s="386">
        <f t="shared" si="14"/>
        <v>-6.9204358291364548E-3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2.8412473963057572E-4</v>
      </c>
      <c r="C57" s="386">
        <f t="shared" si="7"/>
        <v>7.3461688265516689E-2</v>
      </c>
      <c r="D57" s="401">
        <f t="shared" si="8"/>
        <v>0.63489261025345067</v>
      </c>
      <c r="E57" s="386">
        <f t="shared" si="4"/>
        <v>5.3937654152020897E-3</v>
      </c>
      <c r="F57" s="401">
        <f t="shared" si="5"/>
        <v>6.8651569517253659E-3</v>
      </c>
      <c r="G57" s="403">
        <f t="shared" si="9"/>
        <v>0.75906751538894102</v>
      </c>
      <c r="H57" s="403">
        <f t="shared" si="10"/>
        <v>0.24093248461105898</v>
      </c>
      <c r="I57" s="403"/>
      <c r="J57" s="375"/>
      <c r="L57" s="385">
        <v>-2.2250000000000001</v>
      </c>
      <c r="M57" s="401">
        <f t="shared" si="11"/>
        <v>2.6023954824427875E-8</v>
      </c>
      <c r="N57" s="386">
        <f t="shared" si="12"/>
        <v>2.8412473963057572E-4</v>
      </c>
      <c r="O57" s="401">
        <f t="shared" si="13"/>
        <v>7.3461688265516689E-2</v>
      </c>
      <c r="P57" s="386">
        <f t="shared" si="14"/>
        <v>-7.5883082781846422E-3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3.4140569570145773E-4</v>
      </c>
      <c r="C58" s="386">
        <f t="shared" si="7"/>
        <v>8.0639755958755943E-2</v>
      </c>
      <c r="D58" s="401">
        <f t="shared" si="8"/>
        <v>0.64455170545074769</v>
      </c>
      <c r="E58" s="386">
        <f t="shared" ref="E58:E89" si="17">C58+$B$13*B58+$B$13*D58</f>
        <v>1.1530589772601463E-2</v>
      </c>
      <c r="F58" s="401">
        <f t="shared" si="5"/>
        <v>1.4676075513362394E-2</v>
      </c>
      <c r="G58" s="403">
        <f t="shared" si="9"/>
        <v>0.77258737323399163</v>
      </c>
      <c r="H58" s="403">
        <f t="shared" si="10"/>
        <v>0.22741262676600837</v>
      </c>
      <c r="I58" s="403"/>
      <c r="J58" s="375"/>
      <c r="L58" s="385">
        <v>-2.2000000000000002</v>
      </c>
      <c r="M58" s="401">
        <f t="shared" si="11"/>
        <v>3.4410519933469885E-8</v>
      </c>
      <c r="N58" s="386">
        <f t="shared" si="12"/>
        <v>3.4140569570145773E-4</v>
      </c>
      <c r="O58" s="401">
        <f t="shared" si="13"/>
        <v>8.0639755958755888E-2</v>
      </c>
      <c r="P58" s="386">
        <f t="shared" si="14"/>
        <v>-8.3002568953901342E-3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4.0927297253096073E-4</v>
      </c>
      <c r="C59" s="386">
        <f t="shared" si="7"/>
        <v>8.8330582884723674E-2</v>
      </c>
      <c r="D59" s="401">
        <f t="shared" si="8"/>
        <v>0.65318930009375686</v>
      </c>
      <c r="E59" s="386">
        <f t="shared" si="17"/>
        <v>1.8288506726130763E-2</v>
      </c>
      <c r="F59" s="401">
        <f t="shared" si="5"/>
        <v>2.327751754529513E-2</v>
      </c>
      <c r="G59" s="403">
        <f t="shared" si="9"/>
        <v>0.78468128495007028</v>
      </c>
      <c r="H59" s="403">
        <f t="shared" si="10"/>
        <v>0.21531871504992972</v>
      </c>
      <c r="I59" s="403"/>
      <c r="J59" s="375"/>
      <c r="L59" s="385">
        <v>-2.1749999999999998</v>
      </c>
      <c r="M59" s="401">
        <f t="shared" si="11"/>
        <v>4.538966202893846E-8</v>
      </c>
      <c r="N59" s="386">
        <f t="shared" si="12"/>
        <v>4.0927297253096073E-4</v>
      </c>
      <c r="O59" s="401">
        <f t="shared" si="13"/>
        <v>8.8330582884723674E-2</v>
      </c>
      <c r="P59" s="386">
        <f t="shared" si="14"/>
        <v>-9.0565686735208182E-3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4.8948263705561601E-4</v>
      </c>
      <c r="C60" s="386">
        <f t="shared" si="7"/>
        <v>9.6549541939657313E-2</v>
      </c>
      <c r="D60" s="401">
        <f t="shared" si="8"/>
        <v>0.66076331375855513</v>
      </c>
      <c r="E60" s="386">
        <f t="shared" si="17"/>
        <v>2.568721048146641E-2</v>
      </c>
      <c r="F60" s="401">
        <f t="shared" si="5"/>
        <v>3.2694549731481892E-2</v>
      </c>
      <c r="G60" s="403">
        <f t="shared" si="9"/>
        <v>0.79528891009655323</v>
      </c>
      <c r="H60" s="403">
        <f t="shared" si="10"/>
        <v>0.20471108990344677</v>
      </c>
      <c r="I60" s="403"/>
      <c r="J60" s="375"/>
      <c r="L60" s="385">
        <v>-2.15</v>
      </c>
      <c r="M60" s="401">
        <f t="shared" si="11"/>
        <v>5.9727031653800111E-8</v>
      </c>
      <c r="N60" s="386">
        <f t="shared" si="12"/>
        <v>4.8948263705561601E-4</v>
      </c>
      <c r="O60" s="401">
        <f t="shared" si="13"/>
        <v>9.6549541939657313E-2</v>
      </c>
      <c r="P60" s="386">
        <f t="shared" si="14"/>
        <v>-9.8571350449480778E-3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5.8404297462477661E-4</v>
      </c>
      <c r="C61" s="386">
        <f t="shared" si="7"/>
        <v>0.10531016038093177</v>
      </c>
      <c r="D61" s="401">
        <f t="shared" si="8"/>
        <v>0.66723661980152138</v>
      </c>
      <c r="E61" s="386">
        <f t="shared" si="17"/>
        <v>3.3743991711060975E-2</v>
      </c>
      <c r="F61" s="401">
        <f t="shared" si="5"/>
        <v>4.2949179551123241E-2</v>
      </c>
      <c r="G61" s="403">
        <f t="shared" si="9"/>
        <v>0.80435703150347715</v>
      </c>
      <c r="H61" s="403">
        <f t="shared" si="10"/>
        <v>0.19564296849652285</v>
      </c>
      <c r="I61" s="403"/>
      <c r="J61" s="375"/>
      <c r="L61" s="385">
        <v>-2.125</v>
      </c>
      <c r="M61" s="401">
        <f t="shared" si="11"/>
        <v>7.8403181891228968E-8</v>
      </c>
      <c r="N61" s="386">
        <f t="shared" si="12"/>
        <v>5.8404297462477661E-4</v>
      </c>
      <c r="O61" s="401">
        <f t="shared" si="13"/>
        <v>0.10531016038093177</v>
      </c>
      <c r="P61" s="386">
        <f t="shared" si="14"/>
        <v>-1.0701397461072758E-2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6.9524361400291612E-4</v>
      </c>
      <c r="C62" s="386">
        <f t="shared" si="7"/>
        <v>0.1146238618539438</v>
      </c>
      <c r="D62" s="401">
        <f t="shared" si="8"/>
        <v>0.67257732157654504</v>
      </c>
      <c r="E62" s="386">
        <f t="shared" si="17"/>
        <v>4.2473446859410333E-2</v>
      </c>
      <c r="F62" s="401">
        <f t="shared" si="5"/>
        <v>5.4059985283897216E-2</v>
      </c>
      <c r="G62" s="403">
        <f t="shared" si="9"/>
        <v>0.81183994321306396</v>
      </c>
      <c r="H62" s="403">
        <f t="shared" si="10"/>
        <v>0.18816005678693604</v>
      </c>
      <c r="I62" s="403"/>
      <c r="J62" s="375"/>
      <c r="L62" s="385">
        <v>-2.1</v>
      </c>
      <c r="M62" s="401">
        <f t="shared" si="11"/>
        <v>1.026705137574524E-7</v>
      </c>
      <c r="N62" s="386">
        <f t="shared" si="12"/>
        <v>6.9524361400291612E-4</v>
      </c>
      <c r="O62" s="401">
        <f t="shared" si="13"/>
        <v>0.1146238618539438</v>
      </c>
      <c r="P62" s="386">
        <f t="shared" si="14"/>
        <v>-1.1588290628058011E-2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8.2568680716677001E-4</v>
      </c>
      <c r="C63" s="386">
        <f t="shared" si="7"/>
        <v>0.12449970967903401</v>
      </c>
      <c r="D63" s="401">
        <f t="shared" si="8"/>
        <v>0.67675899024582042</v>
      </c>
      <c r="E63" s="386">
        <f t="shared" si="17"/>
        <v>5.1887192593217807E-2</v>
      </c>
      <c r="F63" s="401">
        <f t="shared" si="5"/>
        <v>6.6041752563593042E-2</v>
      </c>
      <c r="G63" s="403">
        <f t="shared" si="9"/>
        <v>0.81769978430299284</v>
      </c>
      <c r="H63" s="403">
        <f t="shared" si="10"/>
        <v>0.18230021569700716</v>
      </c>
      <c r="I63" s="403"/>
      <c r="J63" s="375"/>
      <c r="L63" s="385">
        <v>-2.0750000000000002</v>
      </c>
      <c r="M63" s="401">
        <f t="shared" si="11"/>
        <v>1.3412434063386769E-7</v>
      </c>
      <c r="N63" s="386">
        <f t="shared" si="12"/>
        <v>8.2568680716677001E-4</v>
      </c>
      <c r="O63" s="401">
        <f t="shared" si="13"/>
        <v>0.12449970967903384</v>
      </c>
      <c r="P63" s="386">
        <f t="shared" si="14"/>
        <v>-1.2516183724310771E-2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9.7832082143395338E-4</v>
      </c>
      <c r="C64" s="386">
        <f t="shared" si="7"/>
        <v>0.13494415455759573</v>
      </c>
      <c r="D64" s="401">
        <f t="shared" si="8"/>
        <v>0.6797608621532738</v>
      </c>
      <c r="E64" s="386">
        <f t="shared" si="17"/>
        <v>6.199358877780009E-2</v>
      </c>
      <c r="F64" s="401">
        <f t="shared" si="5"/>
        <v>7.8905121783901674E-2</v>
      </c>
      <c r="G64" s="403">
        <f t="shared" si="9"/>
        <v>0.82190681582600622</v>
      </c>
      <c r="H64" s="403">
        <f t="shared" si="10"/>
        <v>0.17809318417399378</v>
      </c>
      <c r="I64" s="403"/>
      <c r="J64" s="375"/>
      <c r="L64" s="385">
        <v>-2.0499999999999998</v>
      </c>
      <c r="M64" s="401">
        <f t="shared" si="11"/>
        <v>1.7479130420827715E-7</v>
      </c>
      <c r="N64" s="386">
        <f t="shared" si="12"/>
        <v>9.7832082143395338E-4</v>
      </c>
      <c r="O64" s="401">
        <f t="shared" si="13"/>
        <v>0.13494415455759573</v>
      </c>
      <c r="P64" s="386">
        <f t="shared" si="14"/>
        <v>-1.3482819981067914E-2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1.1564753593918398E-3</v>
      </c>
      <c r="C65" s="386">
        <f t="shared" si="7"/>
        <v>0.14596078999755063</v>
      </c>
      <c r="D65" s="401">
        <f t="shared" si="8"/>
        <v>0.68156799408653523</v>
      </c>
      <c r="E65" s="386">
        <f t="shared" si="17"/>
        <v>7.279747346837466E-2</v>
      </c>
      <c r="F65" s="401">
        <f t="shared" si="5"/>
        <v>9.2656250796685838E-2</v>
      </c>
      <c r="G65" s="403">
        <f t="shared" si="9"/>
        <v>0.82443963858726699</v>
      </c>
      <c r="H65" s="403">
        <f t="shared" si="10"/>
        <v>0.17556036141273301</v>
      </c>
      <c r="I65" s="403"/>
      <c r="J65" s="375"/>
      <c r="L65" s="385">
        <v>-2.0249999999999999</v>
      </c>
      <c r="M65" s="401">
        <f t="shared" si="11"/>
        <v>2.2723904563592967E-7</v>
      </c>
      <c r="N65" s="386">
        <f t="shared" si="12"/>
        <v>1.1564753593918398E-3</v>
      </c>
      <c r="O65" s="401">
        <f t="shared" si="13"/>
        <v>0.14596078999755063</v>
      </c>
      <c r="P65" s="386">
        <f t="shared" si="14"/>
        <v>-1.4485255064696025E-2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1.3638988742136204E-3</v>
      </c>
      <c r="C66" s="386">
        <f t="shared" si="7"/>
        <v>0.15755011885356734</v>
      </c>
      <c r="D66" s="401">
        <f t="shared" si="8"/>
        <v>0.68217137511808135</v>
      </c>
      <c r="E66" s="386">
        <f t="shared" si="17"/>
        <v>8.4299913466112514E-2</v>
      </c>
      <c r="F66" s="401">
        <f t="shared" si="5"/>
        <v>0.10729649742100353</v>
      </c>
      <c r="G66" s="403">
        <f t="shared" si="9"/>
        <v>0.82528534997788705</v>
      </c>
      <c r="H66" s="403">
        <f t="shared" si="10"/>
        <v>0.17471465002211295</v>
      </c>
      <c r="I66" s="403">
        <f>F26</f>
        <v>-1.9753515154439284E-2</v>
      </c>
      <c r="J66" s="375">
        <f>1-I66</f>
        <v>1.0197535151544392</v>
      </c>
      <c r="L66" s="385">
        <v>-2</v>
      </c>
      <c r="M66" s="401">
        <f t="shared" si="11"/>
        <v>2.9471182827478515E-7</v>
      </c>
      <c r="N66" s="386">
        <f t="shared" si="12"/>
        <v>1.3638988742136204E-3</v>
      </c>
      <c r="O66" s="401">
        <f t="shared" si="13"/>
        <v>0.15755011885356734</v>
      </c>
      <c r="P66" s="386">
        <f t="shared" si="14"/>
        <v>-1.5519794757482951E-2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1.6047975942673487E-3</v>
      </c>
      <c r="C67" s="386">
        <f t="shared" si="7"/>
        <v>0.16970933442259922</v>
      </c>
      <c r="D67" s="401">
        <f t="shared" si="8"/>
        <v>0.68156799408653512</v>
      </c>
      <c r="E67" s="386">
        <f t="shared" si="17"/>
        <v>9.6497974000102904E-2</v>
      </c>
      <c r="F67" s="401">
        <f t="shared" si="5"/>
        <v>0.12282212629549424</v>
      </c>
      <c r="G67" s="403">
        <f t="shared" si="9"/>
        <v>0.82443963858726699</v>
      </c>
      <c r="H67" s="403">
        <f t="shared" si="10"/>
        <v>0.17556036141273301</v>
      </c>
      <c r="I67" s="403">
        <f t="shared" ref="I67:I130" si="18">F27</f>
        <v>-2.1105398614827752E-2</v>
      </c>
      <c r="J67" s="375">
        <f t="shared" ref="J67:J130" si="19">1-I67</f>
        <v>1.0211053986148277</v>
      </c>
      <c r="L67" s="385">
        <v>-1.9749999999999999</v>
      </c>
      <c r="M67" s="401">
        <f t="shared" si="11"/>
        <v>3.81297740548181E-7</v>
      </c>
      <c r="N67" s="386">
        <f t="shared" si="12"/>
        <v>1.6047975942673487E-3</v>
      </c>
      <c r="O67" s="401">
        <f t="shared" si="13"/>
        <v>0.16970933442259922</v>
      </c>
      <c r="P67" s="386">
        <f t="shared" si="14"/>
        <v>-1.658193249232302E-2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1.8838760115974518E-3</v>
      </c>
      <c r="C68" s="386">
        <f t="shared" si="7"/>
        <v>0.18243211952719973</v>
      </c>
      <c r="D68" s="401">
        <f t="shared" si="8"/>
        <v>0.6797608621532738</v>
      </c>
      <c r="E68" s="386">
        <f t="shared" si="17"/>
        <v>0.10938451105452049</v>
      </c>
      <c r="F68" s="401">
        <f t="shared" si="5"/>
        <v>0.1392240445534626</v>
      </c>
      <c r="G68" s="403">
        <f t="shared" si="9"/>
        <v>0.82190681582600611</v>
      </c>
      <c r="H68" s="403">
        <f t="shared" si="10"/>
        <v>0.17809318417399389</v>
      </c>
      <c r="I68" s="403">
        <f t="shared" si="18"/>
        <v>-2.2485559921904461E-2</v>
      </c>
      <c r="J68" s="375">
        <f t="shared" si="19"/>
        <v>1.0224855599219045</v>
      </c>
      <c r="L68" s="385">
        <v>-1.95</v>
      </c>
      <c r="M68" s="401">
        <f t="shared" si="11"/>
        <v>4.9213419750504528E-7</v>
      </c>
      <c r="N68" s="386">
        <f t="shared" si="12"/>
        <v>1.8838760115974518E-3</v>
      </c>
      <c r="O68" s="401">
        <f t="shared" si="13"/>
        <v>0.18243211952719973</v>
      </c>
      <c r="P68" s="386">
        <f t="shared" si="14"/>
        <v>-1.7666287355271853E-2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2.206378524202468E-3</v>
      </c>
      <c r="C69" s="386">
        <f t="shared" si="7"/>
        <v>0.19570846695535615</v>
      </c>
      <c r="D69" s="401">
        <f t="shared" si="8"/>
        <v>0.67675899024582042</v>
      </c>
      <c r="E69" s="386">
        <f t="shared" si="17"/>
        <v>0.12294798976316693</v>
      </c>
      <c r="F69" s="401">
        <f t="shared" si="5"/>
        <v>0.15648757067638247</v>
      </c>
      <c r="G69" s="403">
        <f t="shared" si="9"/>
        <v>0.81769978430299284</v>
      </c>
      <c r="H69" s="403">
        <f t="shared" si="10"/>
        <v>0.18230021569700716</v>
      </c>
      <c r="I69" s="403">
        <f t="shared" si="18"/>
        <v>-2.3885959952545811E-2</v>
      </c>
      <c r="J69" s="375">
        <f t="shared" si="19"/>
        <v>1.0238859599525458</v>
      </c>
      <c r="L69" s="385">
        <v>-1.925</v>
      </c>
      <c r="M69" s="401">
        <f t="shared" si="11"/>
        <v>6.3365973429485578E-7</v>
      </c>
      <c r="N69" s="386">
        <f t="shared" si="12"/>
        <v>2.206378524202468E-3</v>
      </c>
      <c r="O69" s="401">
        <f t="shared" si="13"/>
        <v>0.19570846695535615</v>
      </c>
      <c r="P69" s="386">
        <f t="shared" si="14"/>
        <v>-1.8766543227910413E-2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2.5781318525379682E-3</v>
      </c>
      <c r="C70" s="386">
        <f t="shared" si="7"/>
        <v>0.2095245245050773</v>
      </c>
      <c r="D70" s="401">
        <f t="shared" si="8"/>
        <v>0.67257732157654504</v>
      </c>
      <c r="E70" s="386">
        <f t="shared" si="17"/>
        <v>0.13717233214009628</v>
      </c>
      <c r="F70" s="401">
        <f t="shared" si="5"/>
        <v>0.17459224068621818</v>
      </c>
      <c r="G70" s="403">
        <f t="shared" si="9"/>
        <v>0.81183994321306385</v>
      </c>
      <c r="H70" s="403">
        <f t="shared" si="10"/>
        <v>0.18816005678693615</v>
      </c>
      <c r="I70" s="403">
        <f t="shared" si="18"/>
        <v>-2.5297294179085373E-2</v>
      </c>
      <c r="J70" s="375">
        <f t="shared" si="19"/>
        <v>1.0252972941790854</v>
      </c>
      <c r="L70" s="385">
        <v>-1.9</v>
      </c>
      <c r="M70" s="401">
        <f t="shared" si="11"/>
        <v>8.1392155881765405E-7</v>
      </c>
      <c r="N70" s="386">
        <f t="shared" si="12"/>
        <v>2.5781318525379682E-3</v>
      </c>
      <c r="O70" s="401">
        <f t="shared" si="13"/>
        <v>0.2095245245050773</v>
      </c>
      <c r="P70" s="386">
        <f t="shared" si="14"/>
        <v>-1.987538979819704E-2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3.0055877770322481E-3</v>
      </c>
      <c r="C71" s="386">
        <f t="shared" si="7"/>
        <v>0.22386246770468132</v>
      </c>
      <c r="D71" s="401">
        <f t="shared" si="8"/>
        <v>0.66723661980152138</v>
      </c>
      <c r="E71" s="386">
        <f t="shared" si="17"/>
        <v>0.15203679720530688</v>
      </c>
      <c r="F71" s="401">
        <f t="shared" si="5"/>
        <v>0.1935116555700199</v>
      </c>
      <c r="G71" s="403">
        <f t="shared" si="9"/>
        <v>0.80435703150347715</v>
      </c>
      <c r="H71" s="403">
        <f t="shared" si="10"/>
        <v>0.19564296849652285</v>
      </c>
      <c r="I71" s="403">
        <f t="shared" si="18"/>
        <v>-2.6708920963670429E-2</v>
      </c>
      <c r="J71" s="375">
        <f t="shared" si="19"/>
        <v>1.0267089209636704</v>
      </c>
      <c r="L71" s="385">
        <v>-1.875</v>
      </c>
      <c r="M71" s="401">
        <f t="shared" si="11"/>
        <v>1.0429500365560784E-6</v>
      </c>
      <c r="N71" s="386">
        <f t="shared" si="12"/>
        <v>3.0055877770322481E-3</v>
      </c>
      <c r="O71" s="401">
        <f t="shared" si="13"/>
        <v>0.22386246770468132</v>
      </c>
      <c r="P71" s="386">
        <f t="shared" si="14"/>
        <v>-2.098446622331129E-2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3.4958656665052823E-3</v>
      </c>
      <c r="C72" s="386">
        <f t="shared" si="7"/>
        <v>0.2387004030468618</v>
      </c>
      <c r="D72" s="401">
        <f t="shared" si="8"/>
        <v>0.66076331375855502</v>
      </c>
      <c r="E72" s="386">
        <f t="shared" si="17"/>
        <v>0.1675158962997581</v>
      </c>
      <c r="F72" s="401">
        <f t="shared" si="5"/>
        <v>0.21321337349331154</v>
      </c>
      <c r="G72" s="403">
        <f t="shared" si="9"/>
        <v>0.79528891009655323</v>
      </c>
      <c r="H72" s="403">
        <f t="shared" si="10"/>
        <v>0.20471108990344677</v>
      </c>
      <c r="I72" s="403">
        <f t="shared" si="18"/>
        <v>-2.8108794291678278E-2</v>
      </c>
      <c r="J72" s="375">
        <f t="shared" si="19"/>
        <v>1.0281087942916782</v>
      </c>
      <c r="L72" s="385">
        <v>-1.8499999999999999</v>
      </c>
      <c r="M72" s="401">
        <f t="shared" si="11"/>
        <v>1.3332132361432159E-6</v>
      </c>
      <c r="N72" s="386">
        <f t="shared" si="12"/>
        <v>3.4958656665052823E-3</v>
      </c>
      <c r="O72" s="401">
        <f t="shared" si="13"/>
        <v>0.2387004030468618</v>
      </c>
      <c r="P72" s="386">
        <f t="shared" si="14"/>
        <v>-2.2084308280145126E-2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4.0567941883408176E-3</v>
      </c>
      <c r="C73" s="386">
        <f t="shared" si="7"/>
        <v>0.25401230428859622</v>
      </c>
      <c r="D73" s="401">
        <f t="shared" si="8"/>
        <v>0.65318930009375675</v>
      </c>
      <c r="E73" s="386">
        <f t="shared" si="17"/>
        <v>0.18357934606673737</v>
      </c>
      <c r="F73" s="401">
        <f t="shared" si="5"/>
        <v>0.23365884995501582</v>
      </c>
      <c r="G73" s="403">
        <f t="shared" si="9"/>
        <v>0.78468128495007006</v>
      </c>
      <c r="H73" s="403">
        <f t="shared" si="10"/>
        <v>0.21531871504992994</v>
      </c>
      <c r="I73" s="403">
        <f t="shared" si="18"/>
        <v>-2.9483402069706833E-2</v>
      </c>
      <c r="J73" s="375">
        <f t="shared" si="19"/>
        <v>1.0294834020697068</v>
      </c>
      <c r="L73" s="385">
        <v>-1.825</v>
      </c>
      <c r="M73" s="401">
        <f t="shared" si="11"/>
        <v>1.7001669042615575E-6</v>
      </c>
      <c r="N73" s="386">
        <f t="shared" si="12"/>
        <v>4.0567941883408176E-3</v>
      </c>
      <c r="O73" s="401">
        <f t="shared" si="13"/>
        <v>0.25401230428859622</v>
      </c>
      <c r="P73" s="386">
        <f t="shared" si="14"/>
        <v>-2.3164299887727335E-2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4.696951511409031E-3</v>
      </c>
      <c r="C74" s="386">
        <f t="shared" si="7"/>
        <v>0.26976798403345609</v>
      </c>
      <c r="D74" s="401">
        <f t="shared" si="8"/>
        <v>0.64455170545074747</v>
      </c>
      <c r="E74" s="386">
        <f t="shared" si="17"/>
        <v>0.20019206121057148</v>
      </c>
      <c r="F74" s="401">
        <f t="shared" si="5"/>
        <v>0.25480342857077914</v>
      </c>
      <c r="G74" s="403">
        <f t="shared" si="9"/>
        <v>0.77258737323399118</v>
      </c>
      <c r="H74" s="403">
        <f t="shared" si="10"/>
        <v>0.22741262676600882</v>
      </c>
      <c r="I74" s="403">
        <f t="shared" si="18"/>
        <v>-3.0817711169873536E-2</v>
      </c>
      <c r="J74" s="375">
        <f t="shared" si="19"/>
        <v>1.0308177111698735</v>
      </c>
      <c r="L74" s="385">
        <v>-1.7999999999999998</v>
      </c>
      <c r="M74" s="401">
        <f t="shared" si="11"/>
        <v>2.1629177774373787E-6</v>
      </c>
      <c r="N74" s="386">
        <f t="shared" si="12"/>
        <v>4.696951511409031E-3</v>
      </c>
      <c r="O74" s="401">
        <f t="shared" si="13"/>
        <v>0.26976798403345609</v>
      </c>
      <c r="P74" s="386">
        <f t="shared" si="14"/>
        <v>-2.4212629930037519E-2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5.4257032336181843E-3</v>
      </c>
      <c r="C75" s="386">
        <f t="shared" si="7"/>
        <v>0.28593310243261616</v>
      </c>
      <c r="D75" s="401">
        <f t="shared" si="8"/>
        <v>0.63489261025345067</v>
      </c>
      <c r="E75" s="386">
        <f t="shared" si="17"/>
        <v>0.21731418873364994</v>
      </c>
      <c r="F75" s="401">
        <f t="shared" si="5"/>
        <v>0.27659638464967939</v>
      </c>
      <c r="G75" s="403">
        <f t="shared" si="9"/>
        <v>0.75906751538894102</v>
      </c>
      <c r="H75" s="403">
        <f t="shared" si="10"/>
        <v>0.24093248461105898</v>
      </c>
      <c r="I75" s="403">
        <f t="shared" si="18"/>
        <v>-3.2095120451385489E-2</v>
      </c>
      <c r="J75" s="375">
        <f t="shared" si="19"/>
        <v>1.0320951204513855</v>
      </c>
      <c r="L75" s="385">
        <v>-1.7749999999999999</v>
      </c>
      <c r="M75" s="401">
        <f t="shared" si="11"/>
        <v>2.7450210130508523E-6</v>
      </c>
      <c r="N75" s="386">
        <f t="shared" si="12"/>
        <v>5.4257032336181843E-3</v>
      </c>
      <c r="O75" s="401">
        <f t="shared" si="13"/>
        <v>0.28593310243261616</v>
      </c>
      <c r="P75" s="386">
        <f t="shared" si="14"/>
        <v>-2.5216255346342965E-2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6.2532371893491701E-3</v>
      </c>
      <c r="C76" s="386">
        <f t="shared" si="7"/>
        <v>0.30246921442168684</v>
      </c>
      <c r="D76" s="401">
        <f t="shared" si="8"/>
        <v>0.62425873645989782</v>
      </c>
      <c r="E76" s="386">
        <f t="shared" si="17"/>
        <v>0.23490118490463591</v>
      </c>
      <c r="F76" s="401">
        <f t="shared" si="5"/>
        <v>0.29898102315896985</v>
      </c>
      <c r="G76" s="403">
        <f t="shared" si="9"/>
        <v>0.74418873630520799</v>
      </c>
      <c r="H76" s="403">
        <f t="shared" si="10"/>
        <v>0.25581126369479201</v>
      </c>
      <c r="I76" s="403">
        <f t="shared" si="18"/>
        <v>-3.3297423031136378E-2</v>
      </c>
      <c r="J76" s="375">
        <f t="shared" si="19"/>
        <v>1.0332974230311365</v>
      </c>
      <c r="L76" s="385">
        <v>-1.75</v>
      </c>
      <c r="M76" s="401">
        <f t="shared" si="11"/>
        <v>3.4754357496336041E-6</v>
      </c>
      <c r="N76" s="386">
        <f t="shared" si="12"/>
        <v>6.2532371893491701E-3</v>
      </c>
      <c r="O76" s="401">
        <f t="shared" si="13"/>
        <v>0.30246921442168684</v>
      </c>
      <c r="P76" s="386">
        <f t="shared" si="14"/>
        <v>-2.6160871488241772E-2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7.1905942198430828E-3</v>
      </c>
      <c r="C77" s="386">
        <f t="shared" si="7"/>
        <v>0.31933385645908008</v>
      </c>
      <c r="D77" s="401">
        <f t="shared" si="8"/>
        <v>0.61270110199759287</v>
      </c>
      <c r="E77" s="386">
        <f t="shared" si="17"/>
        <v>0.25290393573136527</v>
      </c>
      <c r="F77" s="401">
        <f t="shared" si="5"/>
        <v>0.32189483206136721</v>
      </c>
      <c r="G77" s="403">
        <f t="shared" si="9"/>
        <v>0.72802425931697634</v>
      </c>
      <c r="H77" s="403">
        <f t="shared" si="10"/>
        <v>0.27197574068302366</v>
      </c>
      <c r="I77" s="403">
        <f t="shared" si="18"/>
        <v>-3.4404779105879024E-2</v>
      </c>
      <c r="J77" s="375">
        <f t="shared" si="19"/>
        <v>1.034404779105879</v>
      </c>
      <c r="L77" s="385">
        <v>-1.7249999999999999</v>
      </c>
      <c r="M77" s="401">
        <f t="shared" si="11"/>
        <v>4.3896664065345981E-6</v>
      </c>
      <c r="N77" s="386">
        <f t="shared" si="12"/>
        <v>7.1905942198430828E-3</v>
      </c>
      <c r="O77" s="401">
        <f t="shared" si="13"/>
        <v>0.31933385645908008</v>
      </c>
      <c r="P77" s="386">
        <f t="shared" si="14"/>
        <v>-2.7030890766790071E-2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8.2496939239936062E-3</v>
      </c>
      <c r="C78" s="386">
        <f t="shared" si="7"/>
        <v>0.33648067325547504</v>
      </c>
      <c r="D78" s="401">
        <f t="shared" si="8"/>
        <v>0.60027464490737781</v>
      </c>
      <c r="E78" s="386">
        <f t="shared" si="17"/>
        <v>0.27126892120891483</v>
      </c>
      <c r="F78" s="401">
        <f t="shared" si="5"/>
        <v>0.34526969136915026</v>
      </c>
      <c r="G78" s="403">
        <f t="shared" si="9"/>
        <v>0.71065297714050113</v>
      </c>
      <c r="H78" s="403">
        <f t="shared" si="10"/>
        <v>0.28934702285949887</v>
      </c>
      <c r="I78" s="403">
        <f t="shared" si="18"/>
        <v>-3.5395700647644746E-2</v>
      </c>
      <c r="J78" s="375">
        <f t="shared" si="19"/>
        <v>1.0353957006476446</v>
      </c>
      <c r="L78" s="385">
        <v>-1.7</v>
      </c>
      <c r="M78" s="401">
        <f t="shared" si="11"/>
        <v>5.5311213330577758E-6</v>
      </c>
      <c r="N78" s="386">
        <f t="shared" si="12"/>
        <v>8.2496939239936062E-3</v>
      </c>
      <c r="O78" s="401">
        <f t="shared" si="13"/>
        <v>0.33648067325547504</v>
      </c>
      <c r="P78" s="386">
        <f t="shared" si="14"/>
        <v>-2.7809430628112735E-2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9.4433543501962203E-3</v>
      </c>
      <c r="C79" s="386">
        <f t="shared" si="7"/>
        <v>0.35385958449108978</v>
      </c>
      <c r="D79" s="401">
        <f t="shared" si="8"/>
        <v>0.58703782051867637</v>
      </c>
      <c r="E79" s="386">
        <f t="shared" si="17"/>
        <v>0.2899384230948342</v>
      </c>
      <c r="F79" s="401">
        <f t="shared" si="5"/>
        <v>0.36903213759940906</v>
      </c>
      <c r="G79" s="403">
        <f t="shared" si="9"/>
        <v>0.69215888429204608</v>
      </c>
      <c r="H79" s="403">
        <f t="shared" si="10"/>
        <v>0.30784111570795392</v>
      </c>
      <c r="I79" s="403">
        <f t="shared" si="18"/>
        <v>-3.6247049299746835E-2</v>
      </c>
      <c r="J79" s="375">
        <f t="shared" si="19"/>
        <v>1.0362470492997469</v>
      </c>
      <c r="L79" s="385">
        <v>-1.6749999999999998</v>
      </c>
      <c r="M79" s="401">
        <f t="shared" si="11"/>
        <v>6.9527248134360065E-6</v>
      </c>
      <c r="N79" s="386">
        <f t="shared" si="12"/>
        <v>9.4433543501962203E-3</v>
      </c>
      <c r="O79" s="401">
        <f t="shared" si="13"/>
        <v>0.35385958449108978</v>
      </c>
      <c r="P79" s="386">
        <f t="shared" si="14"/>
        <v>-2.8478311900351272E-2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1.0785304544285002E-2</v>
      </c>
      <c r="C80" s="386">
        <f t="shared" si="7"/>
        <v>0.37141699101632458</v>
      </c>
      <c r="D80" s="401">
        <f t="shared" si="8"/>
        <v>0.57305217525043106</v>
      </c>
      <c r="E80" s="386">
        <f t="shared" si="17"/>
        <v>0.30885077543819622</v>
      </c>
      <c r="F80" s="401">
        <f t="shared" si="5"/>
        <v>0.39310368264613532</v>
      </c>
      <c r="G80" s="403">
        <f t="shared" si="9"/>
        <v>0.67263047589613278</v>
      </c>
      <c r="H80" s="403">
        <f t="shared" si="10"/>
        <v>0.32736952410386722</v>
      </c>
      <c r="I80" s="403">
        <f t="shared" si="18"/>
        <v>-3.693404879107625E-2</v>
      </c>
      <c r="J80" s="375">
        <f t="shared" si="19"/>
        <v>1.0369340487910763</v>
      </c>
      <c r="L80" s="385">
        <v>-1.65</v>
      </c>
      <c r="M80" s="401">
        <f t="shared" si="11"/>
        <v>8.7188232449353364E-6</v>
      </c>
      <c r="N80" s="386">
        <f t="shared" si="12"/>
        <v>1.0785304544285002E-2</v>
      </c>
      <c r="O80" s="401">
        <f t="shared" si="13"/>
        <v>0.37141699101632458</v>
      </c>
      <c r="P80" s="386">
        <f t="shared" si="14"/>
        <v>-2.9018068547235015E-2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1.2290188836544258E-2</v>
      </c>
      <c r="C81" s="386">
        <f t="shared" si="7"/>
        <v>0.38909601953052086</v>
      </c>
      <c r="D81" s="401">
        <f t="shared" si="8"/>
        <v>0.55838190087466621</v>
      </c>
      <c r="E81" s="386">
        <f t="shared" si="17"/>
        <v>0.32794065656573346</v>
      </c>
      <c r="F81" s="401">
        <f t="shared" si="5"/>
        <v>0.41740118541867904</v>
      </c>
      <c r="G81" s="403">
        <f t="shared" si="9"/>
        <v>0.65216011813127239</v>
      </c>
      <c r="H81" s="403">
        <f t="shared" si="10"/>
        <v>0.34783988186872761</v>
      </c>
      <c r="I81" s="403">
        <f t="shared" si="18"/>
        <v>-3.7430313159581022E-2</v>
      </c>
      <c r="J81" s="375">
        <f t="shared" si="19"/>
        <v>1.037430313159581</v>
      </c>
      <c r="L81" s="385">
        <v>-1.625</v>
      </c>
      <c r="M81" s="401">
        <f t="shared" si="11"/>
        <v>1.0907431521933741E-5</v>
      </c>
      <c r="N81" s="386">
        <f t="shared" si="12"/>
        <v>1.2290188836544258E-2</v>
      </c>
      <c r="O81" s="401">
        <f t="shared" si="13"/>
        <v>0.38909601953052086</v>
      </c>
      <c r="P81" s="386">
        <f t="shared" si="14"/>
        <v>-2.9407969842494611E-2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1.3973561734721085E-2</v>
      </c>
      <c r="C82" s="386">
        <f t="shared" si="7"/>
        <v>0.40683680424161139</v>
      </c>
      <c r="D82" s="401">
        <f t="shared" si="8"/>
        <v>0.54309337328905116</v>
      </c>
      <c r="E82" s="386">
        <f t="shared" si="17"/>
        <v>0.34713942071563519</v>
      </c>
      <c r="F82" s="401">
        <f t="shared" si="5"/>
        <v>0.44183727394354405</v>
      </c>
      <c r="G82" s="403">
        <f t="shared" si="9"/>
        <v>0.6308433958528904</v>
      </c>
      <c r="H82" s="403">
        <f t="shared" si="10"/>
        <v>0.3691566041471096</v>
      </c>
      <c r="I82" s="403">
        <f t="shared" si="18"/>
        <v>-3.7707892029926006E-2</v>
      </c>
      <c r="J82" s="375">
        <f t="shared" si="19"/>
        <v>1.0377078920299261</v>
      </c>
      <c r="L82" s="385">
        <v>-1.5999999999999999</v>
      </c>
      <c r="M82" s="401">
        <f t="shared" si="11"/>
        <v>1.3612871258228409E-5</v>
      </c>
      <c r="N82" s="386">
        <f t="shared" si="12"/>
        <v>1.3973561734721085E-2</v>
      </c>
      <c r="O82" s="401">
        <f t="shared" si="13"/>
        <v>0.40683680424161139</v>
      </c>
      <c r="P82" s="386">
        <f t="shared" si="14"/>
        <v>-2.9626055943276476E-2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1.5851872292204527E-2</v>
      </c>
      <c r="C83" s="386">
        <f t="shared" si="7"/>
        <v>0.42457680353464061</v>
      </c>
      <c r="D83" s="401">
        <f t="shared" si="8"/>
        <v>0.52725468001667297</v>
      </c>
      <c r="E83" s="386">
        <f t="shared" si="17"/>
        <v>0.36637546701613022</v>
      </c>
      <c r="F83" s="401">
        <f t="shared" si="5"/>
        <v>0.46632081499843558</v>
      </c>
      <c r="G83" s="403">
        <f t="shared" si="9"/>
        <v>0.60877844317570395</v>
      </c>
      <c r="H83" s="403">
        <f t="shared" si="10"/>
        <v>0.39122155682429605</v>
      </c>
      <c r="I83" s="403">
        <f t="shared" si="18"/>
        <v>-3.7737334123529531E-2</v>
      </c>
      <c r="J83" s="375">
        <f t="shared" si="19"/>
        <v>1.0377373341235296</v>
      </c>
      <c r="L83" s="385">
        <v>-1.575</v>
      </c>
      <c r="M83" s="401">
        <f t="shared" si="11"/>
        <v>1.6948858446774739E-5</v>
      </c>
      <c r="N83" s="386">
        <f t="shared" si="12"/>
        <v>1.5851872292204527E-2</v>
      </c>
      <c r="O83" s="401">
        <f t="shared" si="13"/>
        <v>0.42457680353464061</v>
      </c>
      <c r="P83" s="386">
        <f t="shared" si="14"/>
        <v>-2.9649187788236008E-2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1.7942436843280007E-2</v>
      </c>
      <c r="C84" s="386">
        <f t="shared" si="7"/>
        <v>0.44225114922733888</v>
      </c>
      <c r="D84" s="401">
        <f t="shared" si="8"/>
        <v>0.51093514078126256</v>
      </c>
      <c r="E84" s="386">
        <f t="shared" si="17"/>
        <v>0.38557464303981182</v>
      </c>
      <c r="F84" s="401">
        <f t="shared" si="5"/>
        <v>0.49075742775413478</v>
      </c>
      <c r="G84" s="403">
        <f t="shared" si="9"/>
        <v>0.58606526298465611</v>
      </c>
      <c r="H84" s="403">
        <f t="shared" si="10"/>
        <v>0.41393473701534389</v>
      </c>
      <c r="I84" s="403">
        <f t="shared" si="18"/>
        <v>-3.7487770089733884E-2</v>
      </c>
      <c r="J84" s="375">
        <f t="shared" si="19"/>
        <v>1.0374877700897338</v>
      </c>
      <c r="L84" s="385">
        <v>-1.5499999999999998</v>
      </c>
      <c r="M84" s="401">
        <f t="shared" si="11"/>
        <v>2.1052104427710105E-5</v>
      </c>
      <c r="N84" s="386">
        <f t="shared" si="12"/>
        <v>1.7942436843280007E-2</v>
      </c>
      <c r="O84" s="401">
        <f t="shared" si="13"/>
        <v>0.44225114922733888</v>
      </c>
      <c r="P84" s="386">
        <f t="shared" si="14"/>
        <v>-2.945311217571454E-2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2.0263399042575014E-2</v>
      </c>
      <c r="C85" s="386">
        <f t="shared" si="7"/>
        <v>0.459793025573347</v>
      </c>
      <c r="D85" s="401">
        <f t="shared" si="8"/>
        <v>0.4942048255904386</v>
      </c>
      <c r="E85" s="386">
        <f t="shared" si="17"/>
        <v>0.4046606797331932</v>
      </c>
      <c r="F85" s="401">
        <f t="shared" si="5"/>
        <v>0.51505003735060595</v>
      </c>
      <c r="G85" s="403">
        <f t="shared" si="9"/>
        <v>0.56280504146935439</v>
      </c>
      <c r="H85" s="403">
        <f t="shared" si="10"/>
        <v>0.43719495853064561</v>
      </c>
      <c r="I85" s="403">
        <f t="shared" si="18"/>
        <v>-3.6927015633255414E-2</v>
      </c>
      <c r="J85" s="375">
        <f t="shared" si="19"/>
        <v>1.0369270156332555</v>
      </c>
      <c r="L85" s="385">
        <v>-1.5249999999999999</v>
      </c>
      <c r="M85" s="401">
        <f t="shared" si="11"/>
        <v>2.6086500566124826E-5</v>
      </c>
      <c r="N85" s="386">
        <f t="shared" si="12"/>
        <v>2.0263399042575014E-2</v>
      </c>
      <c r="O85" s="401">
        <f t="shared" si="13"/>
        <v>0.459793025573347</v>
      </c>
      <c r="P85" s="386">
        <f t="shared" si="14"/>
        <v>-2.9012542788147428E-2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2.283367621519572E-2</v>
      </c>
      <c r="C86" s="386">
        <f t="shared" si="7"/>
        <v>0.47713407479471998</v>
      </c>
      <c r="D86" s="401">
        <f t="shared" si="8"/>
        <v>0.47713407479471998</v>
      </c>
      <c r="E86" s="386">
        <f t="shared" si="17"/>
        <v>0.42355565413080992</v>
      </c>
      <c r="F86" s="401">
        <f t="shared" si="5"/>
        <v>0.53909946383713236</v>
      </c>
      <c r="G86" s="403">
        <f t="shared" si="9"/>
        <v>0.53909946383713236</v>
      </c>
      <c r="H86" s="403">
        <f t="shared" si="10"/>
        <v>0.46090053616286764</v>
      </c>
      <c r="I86" s="403">
        <f t="shared" si="18"/>
        <v>-3.6021695773976528E-2</v>
      </c>
      <c r="J86" s="375">
        <f t="shared" si="19"/>
        <v>1.0360216957739765</v>
      </c>
      <c r="L86" s="385">
        <v>-1.5</v>
      </c>
      <c r="M86" s="401">
        <f t="shared" si="11"/>
        <v>3.2247963726972362E-5</v>
      </c>
      <c r="N86" s="386">
        <f t="shared" si="12"/>
        <v>2.283367621519572E-2</v>
      </c>
      <c r="O86" s="401">
        <f t="shared" si="13"/>
        <v>0.47713407479471998</v>
      </c>
      <c r="P86" s="386">
        <f t="shared" si="14"/>
        <v>-2.8301257819571896E-2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2.5672891118920571E-2</v>
      </c>
      <c r="C87" s="386">
        <f t="shared" si="7"/>
        <v>0.49420482559043877</v>
      </c>
      <c r="D87" s="401">
        <f t="shared" si="8"/>
        <v>0.45979302557334684</v>
      </c>
      <c r="E87" s="386">
        <f t="shared" si="17"/>
        <v>0.44218047591990739</v>
      </c>
      <c r="F87" s="401">
        <f t="shared" si="5"/>
        <v>0.56280504146935462</v>
      </c>
      <c r="G87" s="403">
        <f t="shared" si="9"/>
        <v>0.51505003735060562</v>
      </c>
      <c r="H87" s="403">
        <f t="shared" si="10"/>
        <v>0.48494996264939438</v>
      </c>
      <c r="I87" s="403">
        <f t="shared" si="18"/>
        <v>-3.47373909096301E-2</v>
      </c>
      <c r="J87" s="375">
        <f t="shared" si="19"/>
        <v>1.03473739090963</v>
      </c>
      <c r="L87" s="385">
        <v>-1.4749999999999999</v>
      </c>
      <c r="M87" s="401">
        <f t="shared" si="11"/>
        <v>3.9770026378449508E-5</v>
      </c>
      <c r="N87" s="386">
        <f t="shared" si="12"/>
        <v>2.5672891118920571E-2</v>
      </c>
      <c r="O87" s="401">
        <f t="shared" si="13"/>
        <v>0.49420482559043877</v>
      </c>
      <c r="P87" s="386">
        <f t="shared" si="14"/>
        <v>-2.7292214733070211E-2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2.8801288341076314E-2</v>
      </c>
      <c r="C88" s="386">
        <f t="shared" si="7"/>
        <v>0.51093514078126268</v>
      </c>
      <c r="D88" s="401">
        <f t="shared" si="8"/>
        <v>0.44225114922733877</v>
      </c>
      <c r="E88" s="386">
        <f t="shared" si="17"/>
        <v>0.46045539362993038</v>
      </c>
      <c r="F88" s="401">
        <f t="shared" si="5"/>
        <v>0.58606526298465622</v>
      </c>
      <c r="G88" s="403">
        <f t="shared" si="9"/>
        <v>0.49075742775413439</v>
      </c>
      <c r="H88" s="403">
        <f t="shared" si="10"/>
        <v>0.50924257224586555</v>
      </c>
      <c r="I88" s="403">
        <f t="shared" si="18"/>
        <v>-3.3038805159439064E-2</v>
      </c>
      <c r="J88" s="375">
        <f t="shared" si="19"/>
        <v>1.033038805159439</v>
      </c>
      <c r="L88" s="385">
        <v>-1.45</v>
      </c>
      <c r="M88" s="401">
        <f t="shared" si="11"/>
        <v>4.8930261814295051E-5</v>
      </c>
      <c r="N88" s="386">
        <f t="shared" si="12"/>
        <v>2.8801288341076314E-2</v>
      </c>
      <c r="O88" s="401">
        <f t="shared" si="13"/>
        <v>0.51093514078126268</v>
      </c>
      <c r="P88" s="386">
        <f t="shared" si="14"/>
        <v>-2.5957682523747153E-2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3.2239634700742092E-2</v>
      </c>
      <c r="C89" s="386">
        <f t="shared" si="7"/>
        <v>0.52725468001667308</v>
      </c>
      <c r="D89" s="401">
        <f t="shared" si="8"/>
        <v>0.42457680353464039</v>
      </c>
      <c r="E89" s="386">
        <f t="shared" si="17"/>
        <v>0.47830051598404327</v>
      </c>
      <c r="F89" s="401">
        <f t="shared" si="5"/>
        <v>0.60877844317570418</v>
      </c>
      <c r="G89" s="403">
        <f t="shared" si="9"/>
        <v>0.46632081499843531</v>
      </c>
      <c r="H89" s="403">
        <f t="shared" si="10"/>
        <v>0.53367918500156475</v>
      </c>
      <c r="I89" s="403">
        <f t="shared" si="18"/>
        <v>-3.0889957247247735E-2</v>
      </c>
      <c r="J89" s="375">
        <f t="shared" si="19"/>
        <v>1.0308899572472476</v>
      </c>
      <c r="L89" s="385">
        <v>-1.4249999999999998</v>
      </c>
      <c r="M89" s="401">
        <f t="shared" si="11"/>
        <v>6.0057641394106742E-5</v>
      </c>
      <c r="N89" s="386">
        <f t="shared" si="12"/>
        <v>3.2239634700742092E-2</v>
      </c>
      <c r="O89" s="401">
        <f t="shared" si="13"/>
        <v>0.52725468001667308</v>
      </c>
      <c r="P89" s="386">
        <f t="shared" si="14"/>
        <v>-2.4269391690368042E-2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3.600910320153683E-2</v>
      </c>
      <c r="C90" s="386">
        <f t="shared" si="7"/>
        <v>0.54309337328905127</v>
      </c>
      <c r="D90" s="401">
        <f t="shared" si="8"/>
        <v>0.40683680424161128</v>
      </c>
      <c r="E90" s="386">
        <f t="shared" ref="E90:E121" si="20">C90+$B$13*B90+$B$13*D90</f>
        <v>0.49563634376994253</v>
      </c>
      <c r="F90" s="401">
        <f t="shared" ref="F90:F153" si="21">$B$14*E90</f>
        <v>0.63084339585289084</v>
      </c>
      <c r="G90" s="403">
        <f t="shared" si="9"/>
        <v>0.44183727394354388</v>
      </c>
      <c r="H90" s="403">
        <f t="shared" si="10"/>
        <v>0.55816272605645612</v>
      </c>
      <c r="I90" s="403">
        <f t="shared" si="18"/>
        <v>-2.8254393936620666E-2</v>
      </c>
      <c r="J90" s="375">
        <f t="shared" si="19"/>
        <v>1.0282543939366207</v>
      </c>
      <c r="L90" s="385">
        <v>-1.4</v>
      </c>
      <c r="M90" s="401">
        <f t="shared" si="11"/>
        <v>7.3540926658621775E-5</v>
      </c>
      <c r="N90" s="386">
        <f t="shared" si="12"/>
        <v>3.600910320153683E-2</v>
      </c>
      <c r="O90" s="401">
        <f t="shared" si="13"/>
        <v>0.54309337328905127</v>
      </c>
      <c r="P90" s="386">
        <f t="shared" si="14"/>
        <v>-2.2198701925458426E-2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4.0131140280618649E-2</v>
      </c>
      <c r="C91" s="386">
        <f t="shared" ref="C91:C154" si="23">0.5*SIGN(2*A91+$B$6)*ERF((2.563*(ABS(2*A91+$B$6)))/(2*SQRT(2)*$B$7))-0.5*SIGN(2*A91-$B$6)*ERF((2.563*(ABS(2*A91-$B$6)))/(2*SQRT(2)*$B$7))</f>
        <v>0.55838190087466621</v>
      </c>
      <c r="D91" s="401">
        <f t="shared" ref="D91:D154" si="24">0.5*SIGN(2*(A91+$B$6)+$B$6)*ERF((2.563*(ABS(2*(A91+$B$6)+$B$6)))/(2*SQRT(2)*$B$7))-0.5*SIGN(2*(A91+$B$6)-$B$6)*ERF((2.563*(ABS(2*(A91+$B$6)-$B$6)))/(2*SQRT(2)*$B$7))</f>
        <v>0.38909601953052086</v>
      </c>
      <c r="E91" s="386">
        <f t="shared" si="20"/>
        <v>0.51238430746532548</v>
      </c>
      <c r="F91" s="401">
        <f t="shared" si="21"/>
        <v>0.65216011813127239</v>
      </c>
      <c r="G91" s="403">
        <f t="shared" ref="G91:G146" si="25">F131</f>
        <v>0.41740118541867904</v>
      </c>
      <c r="H91" s="403">
        <f t="shared" ref="H91:H146" si="26">1-G91</f>
        <v>0.58259881458132101</v>
      </c>
      <c r="I91" s="403">
        <f t="shared" si="18"/>
        <v>-2.5095425758942327E-2</v>
      </c>
      <c r="J91" s="375">
        <f t="shared" si="19"/>
        <v>1.0250954257589424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8.9838204463232874E-5</v>
      </c>
      <c r="N91" s="386">
        <f t="shared" ref="N91:N154" si="28">0.5*SIGN(2*L91+$B$6)*ERF((2.563*(ABS(2*L91+$B$6)))/(2*SQRT(2)*$B$7))-0.5*SIGN(2*L91-$B$6)*ERF((2.563*(ABS(2*L91-$B$6)))/(2*SQRT(2)*$B$7))</f>
        <v>4.0131140280618649E-2</v>
      </c>
      <c r="O91" s="401">
        <f t="shared" ref="O91:O154" si="29">0.5*SIGN(2*(L91+$B$6)+$B$6)*ERF((2.563*(ABS(2*(L91+$B$6)+$B$6)))/(2*SQRT(2)*$B$7))-0.5*SIGN(2*(L91+$B$6)-$B$6)*ERF((2.563*(ABS(2*(L91+$B$6)-$B$6)))/(2*SQRT(2)*$B$7))</f>
        <v>0.55838190087466621</v>
      </c>
      <c r="P91" s="386">
        <f t="shared" ref="P91:P154" si="30">N91+$B$13*M91+$B$13*O91</f>
        <v>-1.971678732040294E-2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4.4627316324210353E-2</v>
      </c>
      <c r="C92" s="386">
        <f t="shared" si="23"/>
        <v>0.57305217525043117</v>
      </c>
      <c r="D92" s="401">
        <f t="shared" si="24"/>
        <v>0.37141699101632442</v>
      </c>
      <c r="E92" s="386">
        <f t="shared" si="20"/>
        <v>0.5284673057893724</v>
      </c>
      <c r="F92" s="401">
        <f t="shared" si="21"/>
        <v>0.6726304758961329</v>
      </c>
      <c r="G92" s="403">
        <f t="shared" si="25"/>
        <v>0.39310368264613499</v>
      </c>
      <c r="H92" s="403">
        <f t="shared" si="26"/>
        <v>0.60689631735386507</v>
      </c>
      <c r="I92" s="403">
        <f t="shared" si="18"/>
        <v>-2.1376384480532615E-2</v>
      </c>
      <c r="J92" s="375">
        <f t="shared" si="19"/>
        <v>1.0213763844805326</v>
      </c>
      <c r="L92" s="385">
        <v>-1.3499999999999999</v>
      </c>
      <c r="M92" s="401">
        <f t="shared" si="27"/>
        <v>1.0948767760471378E-4</v>
      </c>
      <c r="N92" s="386">
        <f t="shared" si="28"/>
        <v>4.4627316324210353E-2</v>
      </c>
      <c r="O92" s="401">
        <f t="shared" si="29"/>
        <v>0.57305217525043117</v>
      </c>
      <c r="P92" s="386">
        <f t="shared" si="30"/>
        <v>-1.6794838650292181E-2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4.9519159666776336E-2</v>
      </c>
      <c r="C93" s="386">
        <f t="shared" si="23"/>
        <v>0.58703782051867648</v>
      </c>
      <c r="D93" s="401">
        <f t="shared" si="24"/>
        <v>0.35385958449108962</v>
      </c>
      <c r="E93" s="386">
        <f t="shared" si="20"/>
        <v>0.5438102403443279</v>
      </c>
      <c r="F93" s="401">
        <f t="shared" si="21"/>
        <v>0.69215888429204631</v>
      </c>
      <c r="G93" s="403">
        <f t="shared" si="25"/>
        <v>0.36903213759940862</v>
      </c>
      <c r="H93" s="403">
        <f t="shared" si="26"/>
        <v>0.63096786240059144</v>
      </c>
      <c r="I93" s="403">
        <f t="shared" si="18"/>
        <v>-1.7060901438796051E-2</v>
      </c>
      <c r="J93" s="375">
        <f t="shared" si="19"/>
        <v>1.0170609014387961</v>
      </c>
      <c r="L93" s="385">
        <v>-1.325</v>
      </c>
      <c r="M93" s="401">
        <f t="shared" si="27"/>
        <v>1.3311982651798004E-4</v>
      </c>
      <c r="N93" s="386">
        <f t="shared" si="28"/>
        <v>4.9519159666776336E-2</v>
      </c>
      <c r="O93" s="401">
        <f t="shared" si="29"/>
        <v>0.58703782051867648</v>
      </c>
      <c r="P93" s="386">
        <f t="shared" si="30"/>
        <v>-1.3404282054996927E-2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5.4827974557081993E-2</v>
      </c>
      <c r="C94" s="386">
        <f t="shared" si="23"/>
        <v>0.60027464490737792</v>
      </c>
      <c r="D94" s="401">
        <f t="shared" si="24"/>
        <v>0.33648067325547482</v>
      </c>
      <c r="E94" s="386">
        <f t="shared" si="20"/>
        <v>0.55834054155855783</v>
      </c>
      <c r="F94" s="401">
        <f t="shared" si="21"/>
        <v>0.71065297714050157</v>
      </c>
      <c r="G94" s="403">
        <f t="shared" si="25"/>
        <v>0.34526969136914998</v>
      </c>
      <c r="H94" s="403">
        <f t="shared" si="26"/>
        <v>0.65473030863085002</v>
      </c>
      <c r="I94" s="403">
        <f t="shared" si="18"/>
        <v>-1.211320554373267E-2</v>
      </c>
      <c r="J94" s="375">
        <f t="shared" si="19"/>
        <v>1.0121132055437327</v>
      </c>
      <c r="L94" s="385">
        <v>-1.2999999999999998</v>
      </c>
      <c r="M94" s="401">
        <f t="shared" si="27"/>
        <v>1.6147105913522086E-4</v>
      </c>
      <c r="N94" s="386">
        <f t="shared" si="28"/>
        <v>5.4827974557081993E-2</v>
      </c>
      <c r="O94" s="401">
        <f t="shared" si="29"/>
        <v>0.60027464490737792</v>
      </c>
      <c r="P94" s="386">
        <f t="shared" si="30"/>
        <v>-9.5170131707766961E-3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6.0574643856189492E-2</v>
      </c>
      <c r="C95" s="386">
        <f t="shared" si="23"/>
        <v>0.61270110199759298</v>
      </c>
      <c r="D95" s="401">
        <f t="shared" si="24"/>
        <v>0.31933385645907997</v>
      </c>
      <c r="E95" s="386">
        <f t="shared" si="20"/>
        <v>0.57198868124131308</v>
      </c>
      <c r="F95" s="401">
        <f t="shared" si="21"/>
        <v>0.72802425931697634</v>
      </c>
      <c r="G95" s="403">
        <f t="shared" si="25"/>
        <v>0.3218948320613671</v>
      </c>
      <c r="H95" s="403">
        <f t="shared" si="26"/>
        <v>0.67810516793863296</v>
      </c>
      <c r="I95" s="403">
        <f t="shared" si="18"/>
        <v>-6.4984393938771166E-3</v>
      </c>
      <c r="J95" s="375">
        <f t="shared" si="19"/>
        <v>1.0064984393938772</v>
      </c>
      <c r="L95" s="385">
        <v>-1.2749999999999999</v>
      </c>
      <c r="M95" s="401">
        <f t="shared" si="27"/>
        <v>1.9539896558873338E-4</v>
      </c>
      <c r="N95" s="386">
        <f t="shared" si="28"/>
        <v>6.0574643856189492E-2</v>
      </c>
      <c r="O95" s="401">
        <f t="shared" si="29"/>
        <v>0.61270110199759298</v>
      </c>
      <c r="P95" s="386">
        <f t="shared" si="30"/>
        <v>-5.1056454938983031E-3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6.677941752581118E-2</v>
      </c>
      <c r="C96" s="386">
        <f t="shared" si="23"/>
        <v>0.62425873645989782</v>
      </c>
      <c r="D96" s="401">
        <f t="shared" si="24"/>
        <v>0.30246921442168684</v>
      </c>
      <c r="E96" s="386">
        <f t="shared" si="20"/>
        <v>0.58468866720624313</v>
      </c>
      <c r="F96" s="401">
        <f t="shared" si="21"/>
        <v>0.74418873630520799</v>
      </c>
      <c r="G96" s="403">
        <f t="shared" si="25"/>
        <v>0.29898102315896991</v>
      </c>
      <c r="H96" s="403">
        <f t="shared" si="26"/>
        <v>0.70101897684103009</v>
      </c>
      <c r="I96" s="403">
        <f t="shared" si="18"/>
        <v>-1.8299159970207847E-4</v>
      </c>
      <c r="J96" s="375">
        <f t="shared" si="19"/>
        <v>1.000182991599702</v>
      </c>
      <c r="L96" s="385">
        <v>-1.25</v>
      </c>
      <c r="M96" s="401">
        <f t="shared" si="27"/>
        <v>2.3589929168954527E-4</v>
      </c>
      <c r="N96" s="386">
        <f t="shared" si="28"/>
        <v>6.677941752581118E-2</v>
      </c>
      <c r="O96" s="401">
        <f t="shared" si="29"/>
        <v>0.62425873645989782</v>
      </c>
      <c r="P96" s="386">
        <f t="shared" si="30"/>
        <v>-1.4377147801369894E-4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7.3461688265516745E-2</v>
      </c>
      <c r="C97" s="386">
        <f t="shared" si="23"/>
        <v>0.63489261025345067</v>
      </c>
      <c r="D97" s="401">
        <f t="shared" si="24"/>
        <v>0.2859331024326161</v>
      </c>
      <c r="E97" s="386">
        <f t="shared" si="20"/>
        <v>0.59637851561125332</v>
      </c>
      <c r="F97" s="401">
        <f t="shared" si="21"/>
        <v>0.75906751538894102</v>
      </c>
      <c r="G97" s="403">
        <f t="shared" si="25"/>
        <v>0.27659638464967917</v>
      </c>
      <c r="H97" s="403">
        <f t="shared" si="26"/>
        <v>0.72340361535032083</v>
      </c>
      <c r="I97" s="403">
        <f t="shared" si="18"/>
        <v>6.8651569517253659E-3</v>
      </c>
      <c r="J97" s="375">
        <f t="shared" si="19"/>
        <v>0.9931348430482746</v>
      </c>
      <c r="L97" s="385">
        <v>-1.2249999999999999</v>
      </c>
      <c r="M97" s="401">
        <f t="shared" si="27"/>
        <v>2.8412473963057572E-4</v>
      </c>
      <c r="N97" s="386">
        <f t="shared" si="28"/>
        <v>7.3461688265516745E-2</v>
      </c>
      <c r="O97" s="401">
        <f t="shared" si="29"/>
        <v>0.63489261025345067</v>
      </c>
      <c r="P97" s="386">
        <f t="shared" si="30"/>
        <v>5.3937654152021453E-3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8.0639755958755943E-2</v>
      </c>
      <c r="C98" s="386">
        <f t="shared" si="23"/>
        <v>0.64455170545074769</v>
      </c>
      <c r="D98" s="401">
        <f t="shared" si="24"/>
        <v>0.26976798403345598</v>
      </c>
      <c r="E98" s="386">
        <f t="shared" si="20"/>
        <v>0.60700069689215697</v>
      </c>
      <c r="F98" s="401">
        <f t="shared" si="21"/>
        <v>0.77258737323399163</v>
      </c>
      <c r="G98" s="403">
        <f t="shared" si="25"/>
        <v>0.25480342857077881</v>
      </c>
      <c r="H98" s="403">
        <f t="shared" si="26"/>
        <v>0.74519657142922124</v>
      </c>
      <c r="I98" s="403">
        <f t="shared" si="18"/>
        <v>1.4676075513362394E-2</v>
      </c>
      <c r="J98" s="375">
        <f t="shared" si="19"/>
        <v>0.98532392448663764</v>
      </c>
      <c r="L98" s="385">
        <v>-1.2</v>
      </c>
      <c r="M98" s="401">
        <f t="shared" si="27"/>
        <v>3.4140569570145773E-4</v>
      </c>
      <c r="N98" s="386">
        <f t="shared" si="28"/>
        <v>8.0639755958755943E-2</v>
      </c>
      <c r="O98" s="401">
        <f t="shared" si="29"/>
        <v>0.64455170545074769</v>
      </c>
      <c r="P98" s="386">
        <f t="shared" si="30"/>
        <v>1.1530589772601463E-2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8.8330582884723674E-2</v>
      </c>
      <c r="C99" s="386">
        <f t="shared" si="23"/>
        <v>0.65318930009375686</v>
      </c>
      <c r="D99" s="401">
        <f t="shared" si="24"/>
        <v>0.25401230428859611</v>
      </c>
      <c r="E99" s="386">
        <f t="shared" si="20"/>
        <v>0.61650255143202992</v>
      </c>
      <c r="F99" s="401">
        <f t="shared" si="21"/>
        <v>0.78468128495007028</v>
      </c>
      <c r="G99" s="403">
        <f t="shared" si="25"/>
        <v>0.23365884995501568</v>
      </c>
      <c r="H99" s="403">
        <f t="shared" si="26"/>
        <v>0.76634115004498438</v>
      </c>
      <c r="I99" s="403">
        <f t="shared" si="18"/>
        <v>2.327751754529513E-2</v>
      </c>
      <c r="J99" s="375">
        <f t="shared" si="19"/>
        <v>0.97672248245470483</v>
      </c>
      <c r="L99" s="385">
        <v>-1.1749999999999998</v>
      </c>
      <c r="M99" s="401">
        <f t="shared" si="27"/>
        <v>4.0927297253096073E-4</v>
      </c>
      <c r="N99" s="386">
        <f t="shared" si="28"/>
        <v>8.8330582884723674E-2</v>
      </c>
      <c r="O99" s="401">
        <f t="shared" si="29"/>
        <v>0.65318930009375686</v>
      </c>
      <c r="P99" s="386">
        <f t="shared" si="30"/>
        <v>1.8288506726130763E-2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9.6549541939657313E-2</v>
      </c>
      <c r="C100" s="386">
        <f t="shared" si="23"/>
        <v>0.66076331375855513</v>
      </c>
      <c r="D100" s="401">
        <f t="shared" si="24"/>
        <v>0.23870040304686163</v>
      </c>
      <c r="E100" s="386">
        <f t="shared" si="20"/>
        <v>0.62483667140260812</v>
      </c>
      <c r="F100" s="401">
        <f t="shared" si="21"/>
        <v>0.79528891009655323</v>
      </c>
      <c r="G100" s="403">
        <f t="shared" si="25"/>
        <v>0.21321337349331129</v>
      </c>
      <c r="H100" s="403">
        <f t="shared" si="26"/>
        <v>0.78678662650668874</v>
      </c>
      <c r="I100" s="403">
        <f t="shared" si="18"/>
        <v>3.2694549731481892E-2</v>
      </c>
      <c r="J100" s="375">
        <f t="shared" si="19"/>
        <v>0.96730545026851811</v>
      </c>
      <c r="L100" s="385">
        <v>-1.1499999999999999</v>
      </c>
      <c r="M100" s="401">
        <f t="shared" si="27"/>
        <v>4.8948263705561601E-4</v>
      </c>
      <c r="N100" s="386">
        <f t="shared" si="28"/>
        <v>9.6549541939657313E-2</v>
      </c>
      <c r="O100" s="401">
        <f t="shared" si="29"/>
        <v>0.66076331375855513</v>
      </c>
      <c r="P100" s="386">
        <f t="shared" si="30"/>
        <v>2.568721048146641E-2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0.10531016038093177</v>
      </c>
      <c r="C101" s="386">
        <f t="shared" si="23"/>
        <v>0.66723661980152138</v>
      </c>
      <c r="D101" s="401">
        <f t="shared" si="24"/>
        <v>0.22386246770468132</v>
      </c>
      <c r="E101" s="386">
        <f t="shared" si="20"/>
        <v>0.63196124553389976</v>
      </c>
      <c r="F101" s="401">
        <f t="shared" si="21"/>
        <v>0.80435703150347715</v>
      </c>
      <c r="G101" s="403">
        <f t="shared" si="25"/>
        <v>0.1935116555700199</v>
      </c>
      <c r="H101" s="403">
        <f t="shared" si="26"/>
        <v>0.80648834442998008</v>
      </c>
      <c r="I101" s="403">
        <f t="shared" si="18"/>
        <v>4.2949179551123241E-2</v>
      </c>
      <c r="J101" s="375">
        <f t="shared" si="19"/>
        <v>0.95705082044887679</v>
      </c>
      <c r="L101" s="385">
        <v>-1.125</v>
      </c>
      <c r="M101" s="401">
        <f t="shared" si="27"/>
        <v>5.8404297462477661E-4</v>
      </c>
      <c r="N101" s="386">
        <f t="shared" si="28"/>
        <v>0.10531016038093177</v>
      </c>
      <c r="O101" s="401">
        <f t="shared" si="29"/>
        <v>0.66723661980152138</v>
      </c>
      <c r="P101" s="386">
        <f t="shared" si="30"/>
        <v>3.3743991711060975E-2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0.11462386185394385</v>
      </c>
      <c r="C102" s="386">
        <f t="shared" si="23"/>
        <v>0.67257732157654515</v>
      </c>
      <c r="D102" s="401">
        <f t="shared" si="24"/>
        <v>0.20952452450507719</v>
      </c>
      <c r="E102" s="386">
        <f t="shared" si="20"/>
        <v>0.63784036390919585</v>
      </c>
      <c r="F102" s="401">
        <f t="shared" si="21"/>
        <v>0.81183994321306396</v>
      </c>
      <c r="G102" s="403">
        <f t="shared" si="25"/>
        <v>0.17459224068621781</v>
      </c>
      <c r="H102" s="403">
        <f t="shared" si="26"/>
        <v>0.82540775931378219</v>
      </c>
      <c r="I102" s="403">
        <f t="shared" si="18"/>
        <v>5.4059985283897216E-2</v>
      </c>
      <c r="J102" s="375">
        <f t="shared" si="19"/>
        <v>0.94594001471610278</v>
      </c>
      <c r="L102" s="385">
        <v>-1.0999999999999999</v>
      </c>
      <c r="M102" s="401">
        <f t="shared" si="27"/>
        <v>6.9524361400291612E-4</v>
      </c>
      <c r="N102" s="386">
        <f t="shared" si="28"/>
        <v>0.11462386185394385</v>
      </c>
      <c r="O102" s="401">
        <f t="shared" si="29"/>
        <v>0.67257732157654515</v>
      </c>
      <c r="P102" s="386">
        <f t="shared" si="30"/>
        <v>4.2473446859410374E-2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0.12449970967903401</v>
      </c>
      <c r="C103" s="386">
        <f t="shared" si="23"/>
        <v>0.67675899024582042</v>
      </c>
      <c r="D103" s="401">
        <f t="shared" si="24"/>
        <v>0.19570846695535615</v>
      </c>
      <c r="E103" s="386">
        <f t="shared" si="20"/>
        <v>0.64244428024085309</v>
      </c>
      <c r="F103" s="401">
        <f t="shared" si="21"/>
        <v>0.81769978430299284</v>
      </c>
      <c r="G103" s="403">
        <f t="shared" si="25"/>
        <v>0.15648757067638239</v>
      </c>
      <c r="H103" s="403">
        <f t="shared" si="26"/>
        <v>0.84351242932361759</v>
      </c>
      <c r="I103" s="403">
        <f t="shared" si="18"/>
        <v>6.6041752563593042E-2</v>
      </c>
      <c r="J103" s="375">
        <f t="shared" si="19"/>
        <v>0.93395824743640699</v>
      </c>
      <c r="L103" s="385">
        <v>-1.075</v>
      </c>
      <c r="M103" s="401">
        <f t="shared" si="27"/>
        <v>8.2568680716677001E-4</v>
      </c>
      <c r="N103" s="386">
        <f t="shared" si="28"/>
        <v>0.12449970967903401</v>
      </c>
      <c r="O103" s="401">
        <f t="shared" si="29"/>
        <v>0.67675899024582042</v>
      </c>
      <c r="P103" s="386">
        <f t="shared" si="30"/>
        <v>5.1887192593217807E-2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0.13494415455759573</v>
      </c>
      <c r="C104" s="386">
        <f t="shared" si="23"/>
        <v>0.6797608621532738</v>
      </c>
      <c r="D104" s="401">
        <f t="shared" si="24"/>
        <v>0.18243211952719951</v>
      </c>
      <c r="E104" s="386">
        <f t="shared" si="20"/>
        <v>0.6457496294541426</v>
      </c>
      <c r="F104" s="401">
        <f t="shared" si="21"/>
        <v>0.82190681582600622</v>
      </c>
      <c r="G104" s="403">
        <f t="shared" si="25"/>
        <v>0.13922404455346232</v>
      </c>
      <c r="H104" s="403">
        <f t="shared" si="26"/>
        <v>0.86077595544653773</v>
      </c>
      <c r="I104" s="403">
        <f t="shared" si="18"/>
        <v>7.8905121783901674E-2</v>
      </c>
      <c r="J104" s="375">
        <f t="shared" si="19"/>
        <v>0.92109487821609837</v>
      </c>
      <c r="L104" s="385">
        <v>-1.0499999999999998</v>
      </c>
      <c r="M104" s="401">
        <f t="shared" si="27"/>
        <v>9.7832082143395338E-4</v>
      </c>
      <c r="N104" s="386">
        <f t="shared" si="28"/>
        <v>0.13494415455759573</v>
      </c>
      <c r="O104" s="401">
        <f t="shared" si="29"/>
        <v>0.6797608621532738</v>
      </c>
      <c r="P104" s="386">
        <f t="shared" si="30"/>
        <v>6.199358877780009E-2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0.14596078999755063</v>
      </c>
      <c r="C105" s="386">
        <f t="shared" si="23"/>
        <v>0.68156799408653523</v>
      </c>
      <c r="D105" s="401">
        <f t="shared" si="24"/>
        <v>0.16970933442259911</v>
      </c>
      <c r="E105" s="386">
        <f t="shared" si="20"/>
        <v>0.64773959878894294</v>
      </c>
      <c r="F105" s="401">
        <f t="shared" si="21"/>
        <v>0.82443963858726699</v>
      </c>
      <c r="G105" s="403">
        <f t="shared" si="25"/>
        <v>0.12282212629549408</v>
      </c>
      <c r="H105" s="403">
        <f t="shared" si="26"/>
        <v>0.87717787370450595</v>
      </c>
      <c r="I105" s="403">
        <f t="shared" si="18"/>
        <v>9.2656250796685838E-2</v>
      </c>
      <c r="J105" s="375">
        <f t="shared" si="19"/>
        <v>0.90734374920331418</v>
      </c>
      <c r="L105" s="385">
        <v>-1.0249999999999999</v>
      </c>
      <c r="M105" s="401">
        <f t="shared" si="27"/>
        <v>1.1564753593918398E-3</v>
      </c>
      <c r="N105" s="386">
        <f t="shared" si="28"/>
        <v>0.14596078999755063</v>
      </c>
      <c r="O105" s="401">
        <f t="shared" si="29"/>
        <v>0.68156799408653523</v>
      </c>
      <c r="P105" s="386">
        <f t="shared" si="30"/>
        <v>7.279747346837466E-2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0.15755011885356734</v>
      </c>
      <c r="C106" s="386">
        <f t="shared" si="23"/>
        <v>0.68217137511808135</v>
      </c>
      <c r="D106" s="401">
        <f t="shared" si="24"/>
        <v>0.15755011885356734</v>
      </c>
      <c r="E106" s="386">
        <f t="shared" si="20"/>
        <v>0.64840405101953946</v>
      </c>
      <c r="F106" s="401">
        <f t="shared" si="21"/>
        <v>0.82528534997788705</v>
      </c>
      <c r="G106" s="403">
        <f t="shared" si="25"/>
        <v>0.10729649742100351</v>
      </c>
      <c r="H106" s="403">
        <f t="shared" si="26"/>
        <v>0.89270350257899644</v>
      </c>
      <c r="I106" s="403">
        <f t="shared" si="18"/>
        <v>0.10729649742100353</v>
      </c>
      <c r="J106" s="375">
        <f t="shared" si="19"/>
        <v>0.89270350257899644</v>
      </c>
      <c r="L106" s="385">
        <v>-1</v>
      </c>
      <c r="M106" s="401">
        <f t="shared" si="27"/>
        <v>1.3638988742136204E-3</v>
      </c>
      <c r="N106" s="386">
        <f t="shared" si="28"/>
        <v>0.15755011885356734</v>
      </c>
      <c r="O106" s="401">
        <f t="shared" si="29"/>
        <v>0.68217137511808135</v>
      </c>
      <c r="P106" s="386">
        <f t="shared" si="30"/>
        <v>8.4299913466112514E-2</v>
      </c>
      <c r="Q106" s="403">
        <f>$B$14*P26</f>
        <v>-1.8565725550780763E-4</v>
      </c>
      <c r="R106" s="403">
        <f>$B$14*P106</f>
        <v>0.10729649742100353</v>
      </c>
      <c r="S106" s="371">
        <f>$B$14*P186</f>
        <v>0.10729649742100351</v>
      </c>
      <c r="T106" s="403">
        <f>1-(Q106+R106+S106)</f>
        <v>0.78559266241350079</v>
      </c>
      <c r="U106" s="610">
        <f>1-T106</f>
        <v>0.21440733758649921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0.16970933442259911</v>
      </c>
      <c r="C107" s="386">
        <f t="shared" si="23"/>
        <v>0.68156799408653523</v>
      </c>
      <c r="D107" s="401">
        <f t="shared" si="24"/>
        <v>0.14596078999755063</v>
      </c>
      <c r="E107" s="386">
        <f t="shared" si="20"/>
        <v>0.64773959878894294</v>
      </c>
      <c r="F107" s="401">
        <f t="shared" si="21"/>
        <v>0.82443963858726699</v>
      </c>
      <c r="G107" s="403">
        <f t="shared" si="25"/>
        <v>9.2656250796685644E-2</v>
      </c>
      <c r="H107" s="403">
        <f t="shared" si="26"/>
        <v>0.9073437492033144</v>
      </c>
      <c r="I107" s="403">
        <f t="shared" si="18"/>
        <v>0.12282212629549424</v>
      </c>
      <c r="J107" s="375">
        <f t="shared" si="19"/>
        <v>0.87717787370450573</v>
      </c>
      <c r="L107" s="385">
        <v>-0.97500000000000009</v>
      </c>
      <c r="M107" s="401">
        <f t="shared" si="27"/>
        <v>1.6047975942673487E-3</v>
      </c>
      <c r="N107" s="386">
        <f t="shared" si="28"/>
        <v>0.16970933442259911</v>
      </c>
      <c r="O107" s="401">
        <f t="shared" si="29"/>
        <v>0.68156799408653523</v>
      </c>
      <c r="P107" s="386">
        <f t="shared" si="30"/>
        <v>9.6497974000102779E-2</v>
      </c>
      <c r="Q107" s="403">
        <f t="shared" ref="Q107:Q170" si="33">$B$14*P27</f>
        <v>-2.184050267030786E-4</v>
      </c>
      <c r="R107" s="403">
        <f t="shared" ref="R107:R170" si="34">$B$14*P107</f>
        <v>0.12282212629549409</v>
      </c>
      <c r="S107" s="371">
        <f t="shared" ref="S107:S170" si="35">$B$14*P187</f>
        <v>9.2656250796685644E-2</v>
      </c>
      <c r="T107" s="403">
        <f t="shared" ref="T107:T170" si="36">1-(Q107+R107+S107)</f>
        <v>0.78474002793452335</v>
      </c>
      <c r="U107" s="610">
        <f t="shared" ref="U107:U170" si="37">1-T107</f>
        <v>0.21525997206547665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0.18243211952719979</v>
      </c>
      <c r="C108" s="386">
        <f t="shared" si="23"/>
        <v>0.6797608621532738</v>
      </c>
      <c r="D108" s="401">
        <f t="shared" si="24"/>
        <v>0.13494415455759556</v>
      </c>
      <c r="E108" s="386">
        <f t="shared" si="20"/>
        <v>0.64574962945414249</v>
      </c>
      <c r="F108" s="401">
        <f t="shared" si="21"/>
        <v>0.82190681582600611</v>
      </c>
      <c r="G108" s="403">
        <f t="shared" si="25"/>
        <v>7.890512178390148E-2</v>
      </c>
      <c r="H108" s="403">
        <f t="shared" si="26"/>
        <v>0.92109487821609848</v>
      </c>
      <c r="I108" s="403">
        <f t="shared" si="18"/>
        <v>0.1392240445534626</v>
      </c>
      <c r="J108" s="375">
        <f t="shared" si="19"/>
        <v>0.8607759554465374</v>
      </c>
      <c r="L108" s="385">
        <v>-0.94999999999999973</v>
      </c>
      <c r="M108" s="401">
        <f t="shared" si="27"/>
        <v>1.8838760115974518E-3</v>
      </c>
      <c r="N108" s="386">
        <f t="shared" si="28"/>
        <v>0.18243211952719979</v>
      </c>
      <c r="O108" s="401">
        <f t="shared" si="29"/>
        <v>0.6797608621532738</v>
      </c>
      <c r="P108" s="386">
        <f t="shared" si="30"/>
        <v>0.10938451105452054</v>
      </c>
      <c r="Q108" s="403">
        <f t="shared" si="33"/>
        <v>-2.563295462787538E-4</v>
      </c>
      <c r="R108" s="403">
        <f t="shared" si="34"/>
        <v>0.13922404455346266</v>
      </c>
      <c r="S108" s="371">
        <f t="shared" si="35"/>
        <v>7.8905121783901688E-2</v>
      </c>
      <c r="T108" s="403">
        <f t="shared" si="36"/>
        <v>0.7821271632089144</v>
      </c>
      <c r="U108" s="610">
        <f t="shared" si="37"/>
        <v>0.2178728367910856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0.19570846695535626</v>
      </c>
      <c r="C109" s="386">
        <f t="shared" si="23"/>
        <v>0.67675899024582042</v>
      </c>
      <c r="D109" s="401">
        <f t="shared" si="24"/>
        <v>0.12449970967903384</v>
      </c>
      <c r="E109" s="386">
        <f t="shared" si="20"/>
        <v>0.64244428024085309</v>
      </c>
      <c r="F109" s="401">
        <f t="shared" si="21"/>
        <v>0.81769978430299284</v>
      </c>
      <c r="G109" s="403">
        <f t="shared" si="25"/>
        <v>6.6041752563592848E-2</v>
      </c>
      <c r="H109" s="403">
        <f t="shared" si="26"/>
        <v>0.93395824743640721</v>
      </c>
      <c r="I109" s="403">
        <f t="shared" si="18"/>
        <v>0.15648757067638247</v>
      </c>
      <c r="J109" s="375">
        <f t="shared" si="19"/>
        <v>0.84351242932361759</v>
      </c>
      <c r="L109" s="385">
        <v>-0.92499999999999982</v>
      </c>
      <c r="M109" s="401">
        <f t="shared" si="27"/>
        <v>2.206378524202468E-3</v>
      </c>
      <c r="N109" s="386">
        <f t="shared" si="28"/>
        <v>0.19570846695535626</v>
      </c>
      <c r="O109" s="401">
        <f t="shared" si="29"/>
        <v>0.67675899024582042</v>
      </c>
      <c r="P109" s="386">
        <f t="shared" si="30"/>
        <v>0.12294798976316704</v>
      </c>
      <c r="Q109" s="403">
        <f t="shared" si="33"/>
        <v>-3.0013794195994387E-4</v>
      </c>
      <c r="R109" s="403">
        <f t="shared" si="34"/>
        <v>0.15648757067638261</v>
      </c>
      <c r="S109" s="371">
        <f t="shared" si="35"/>
        <v>6.6041752563592848E-2</v>
      </c>
      <c r="T109" s="403">
        <f t="shared" si="36"/>
        <v>0.7777708147019845</v>
      </c>
      <c r="U109" s="610">
        <f t="shared" si="37"/>
        <v>0.2222291852980155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0.2095245245050773</v>
      </c>
      <c r="C110" s="386">
        <f t="shared" si="23"/>
        <v>0.67257732157654504</v>
      </c>
      <c r="D110" s="401">
        <f t="shared" si="24"/>
        <v>0.1146238618539438</v>
      </c>
      <c r="E110" s="386">
        <f t="shared" si="20"/>
        <v>0.63784036390919574</v>
      </c>
      <c r="F110" s="401">
        <f t="shared" si="21"/>
        <v>0.81183994321306385</v>
      </c>
      <c r="G110" s="403">
        <f t="shared" si="25"/>
        <v>5.405998528389723E-2</v>
      </c>
      <c r="H110" s="403">
        <f t="shared" si="26"/>
        <v>0.94594001471610278</v>
      </c>
      <c r="I110" s="403">
        <f t="shared" si="18"/>
        <v>0.17459224068621818</v>
      </c>
      <c r="J110" s="375">
        <f t="shared" si="19"/>
        <v>0.82540775931378185</v>
      </c>
      <c r="L110" s="385">
        <v>-0.89999999999999991</v>
      </c>
      <c r="M110" s="401">
        <f t="shared" si="27"/>
        <v>2.5781318525379682E-3</v>
      </c>
      <c r="N110" s="386">
        <f t="shared" si="28"/>
        <v>0.2095245245050773</v>
      </c>
      <c r="O110" s="401">
        <f t="shared" si="29"/>
        <v>0.67257732157654504</v>
      </c>
      <c r="P110" s="386">
        <f t="shared" si="30"/>
        <v>0.13717233214009628</v>
      </c>
      <c r="Q110" s="403">
        <f t="shared" si="33"/>
        <v>-3.506147212794033E-4</v>
      </c>
      <c r="R110" s="403">
        <f t="shared" si="34"/>
        <v>0.17459224068621818</v>
      </c>
      <c r="S110" s="371">
        <f t="shared" si="35"/>
        <v>5.4059985283897015E-2</v>
      </c>
      <c r="T110" s="403">
        <f t="shared" si="36"/>
        <v>0.77169838875116414</v>
      </c>
      <c r="U110" s="610">
        <f t="shared" si="37"/>
        <v>0.22830161124883586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0.22386246770468132</v>
      </c>
      <c r="C111" s="386">
        <f t="shared" si="23"/>
        <v>0.66723661980152138</v>
      </c>
      <c r="D111" s="401">
        <f t="shared" si="24"/>
        <v>0.10531016038093177</v>
      </c>
      <c r="E111" s="386">
        <f t="shared" si="20"/>
        <v>0.63196124553389976</v>
      </c>
      <c r="F111" s="401">
        <f t="shared" si="21"/>
        <v>0.80435703150347715</v>
      </c>
      <c r="G111" s="403">
        <f t="shared" si="25"/>
        <v>4.2949179551123241E-2</v>
      </c>
      <c r="H111" s="403">
        <f t="shared" si="26"/>
        <v>0.95705082044887679</v>
      </c>
      <c r="I111" s="403">
        <f t="shared" si="18"/>
        <v>0.1935116555700199</v>
      </c>
      <c r="J111" s="375">
        <f t="shared" si="19"/>
        <v>0.80648834442998008</v>
      </c>
      <c r="L111" s="385">
        <v>-0.875</v>
      </c>
      <c r="M111" s="401">
        <f t="shared" si="27"/>
        <v>3.0055877770322481E-3</v>
      </c>
      <c r="N111" s="386">
        <f t="shared" si="28"/>
        <v>0.22386246770468132</v>
      </c>
      <c r="O111" s="401">
        <f t="shared" si="29"/>
        <v>0.66723661980152138</v>
      </c>
      <c r="P111" s="386">
        <f t="shared" si="30"/>
        <v>0.15203679720530688</v>
      </c>
      <c r="Q111" s="403">
        <f t="shared" si="33"/>
        <v>-4.0862712422629245E-4</v>
      </c>
      <c r="R111" s="403">
        <f t="shared" si="34"/>
        <v>0.1935116555700199</v>
      </c>
      <c r="S111" s="371">
        <f t="shared" si="35"/>
        <v>4.2949179551123241E-2</v>
      </c>
      <c r="T111" s="403">
        <f t="shared" si="36"/>
        <v>0.76394779200308316</v>
      </c>
      <c r="U111" s="610">
        <f t="shared" si="37"/>
        <v>0.23605220799691684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0.23870040304686163</v>
      </c>
      <c r="C112" s="386">
        <f t="shared" si="23"/>
        <v>0.66076331375855513</v>
      </c>
      <c r="D112" s="401">
        <f t="shared" si="24"/>
        <v>9.6549541939657313E-2</v>
      </c>
      <c r="E112" s="386">
        <f t="shared" si="20"/>
        <v>0.62483667140260812</v>
      </c>
      <c r="F112" s="401">
        <f t="shared" si="21"/>
        <v>0.79528891009655323</v>
      </c>
      <c r="G112" s="403">
        <f t="shared" si="25"/>
        <v>3.2694549731481781E-2</v>
      </c>
      <c r="H112" s="403">
        <f t="shared" si="26"/>
        <v>0.96730545026851822</v>
      </c>
      <c r="I112" s="403">
        <f t="shared" si="18"/>
        <v>0.21321337349331154</v>
      </c>
      <c r="J112" s="375">
        <f t="shared" si="19"/>
        <v>0.78678662650668851</v>
      </c>
      <c r="L112" s="385">
        <v>-0.85000000000000009</v>
      </c>
      <c r="M112" s="401">
        <f t="shared" si="27"/>
        <v>3.4958656665052823E-3</v>
      </c>
      <c r="N112" s="386">
        <f t="shared" si="28"/>
        <v>0.23870040304686163</v>
      </c>
      <c r="O112" s="401">
        <f t="shared" si="29"/>
        <v>0.66076331375855513</v>
      </c>
      <c r="P112" s="386">
        <f t="shared" si="30"/>
        <v>0.16751589629975794</v>
      </c>
      <c r="Q112" s="403">
        <f t="shared" si="33"/>
        <v>-4.7513034547454176E-4</v>
      </c>
      <c r="R112" s="403">
        <f t="shared" si="34"/>
        <v>0.21321337349331135</v>
      </c>
      <c r="S112" s="371">
        <f t="shared" si="35"/>
        <v>3.2694549731481781E-2</v>
      </c>
      <c r="T112" s="403">
        <f t="shared" si="36"/>
        <v>0.75456720712068137</v>
      </c>
      <c r="U112" s="610">
        <f t="shared" si="37"/>
        <v>0.24543279287931863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0.25401230428859639</v>
      </c>
      <c r="C113" s="386">
        <f t="shared" si="23"/>
        <v>0.65318930009375675</v>
      </c>
      <c r="D113" s="401">
        <f t="shared" si="24"/>
        <v>8.8330582884723507E-2</v>
      </c>
      <c r="E113" s="386">
        <f t="shared" si="20"/>
        <v>0.61650255143202981</v>
      </c>
      <c r="F113" s="401">
        <f t="shared" si="21"/>
        <v>0.78468128495007006</v>
      </c>
      <c r="G113" s="403">
        <f t="shared" si="25"/>
        <v>2.3277517545294942E-2</v>
      </c>
      <c r="H113" s="403">
        <f t="shared" si="26"/>
        <v>0.97672248245470505</v>
      </c>
      <c r="I113" s="403">
        <f t="shared" si="18"/>
        <v>0.23365884995501582</v>
      </c>
      <c r="J113" s="375">
        <f t="shared" si="19"/>
        <v>0.76634115004498415</v>
      </c>
      <c r="L113" s="385">
        <v>-0.82499999999999973</v>
      </c>
      <c r="M113" s="401">
        <f t="shared" si="27"/>
        <v>4.0567941883408176E-3</v>
      </c>
      <c r="N113" s="386">
        <f t="shared" si="28"/>
        <v>0.25401230428859639</v>
      </c>
      <c r="O113" s="401">
        <f t="shared" si="29"/>
        <v>0.65318930009375675</v>
      </c>
      <c r="P113" s="386">
        <f t="shared" si="30"/>
        <v>0.18357934606673754</v>
      </c>
      <c r="Q113" s="403">
        <f t="shared" si="33"/>
        <v>-5.5117252354333417E-4</v>
      </c>
      <c r="R113" s="403">
        <f t="shared" si="34"/>
        <v>0.23365884995501604</v>
      </c>
      <c r="S113" s="371">
        <f t="shared" si="35"/>
        <v>2.3277517545295136E-2</v>
      </c>
      <c r="T113" s="403">
        <f t="shared" si="36"/>
        <v>0.74361480502323218</v>
      </c>
      <c r="U113" s="610">
        <f t="shared" si="37"/>
        <v>0.25638519497676782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0.26976798403345609</v>
      </c>
      <c r="C114" s="386">
        <f t="shared" si="23"/>
        <v>0.64455170545074747</v>
      </c>
      <c r="D114" s="401">
        <f t="shared" si="24"/>
        <v>8.0639755958755888E-2</v>
      </c>
      <c r="E114" s="386">
        <f t="shared" si="20"/>
        <v>0.60700069689215663</v>
      </c>
      <c r="F114" s="401">
        <f t="shared" si="21"/>
        <v>0.77258737323399118</v>
      </c>
      <c r="G114" s="403">
        <f t="shared" si="25"/>
        <v>1.4676075513362358E-2</v>
      </c>
      <c r="H114" s="403">
        <f t="shared" si="26"/>
        <v>0.98532392448663764</v>
      </c>
      <c r="I114" s="403">
        <f t="shared" si="18"/>
        <v>0.25480342857077914</v>
      </c>
      <c r="J114" s="375">
        <f t="shared" si="19"/>
        <v>0.7451965714292208</v>
      </c>
      <c r="L114" s="385">
        <v>-0.79999999999999982</v>
      </c>
      <c r="M114" s="401">
        <f t="shared" si="27"/>
        <v>4.696951511409031E-3</v>
      </c>
      <c r="N114" s="386">
        <f t="shared" si="28"/>
        <v>0.26976798403345609</v>
      </c>
      <c r="O114" s="401">
        <f t="shared" si="29"/>
        <v>0.64455170545074747</v>
      </c>
      <c r="P114" s="386">
        <f t="shared" si="30"/>
        <v>0.20019206121057148</v>
      </c>
      <c r="Q114" s="403">
        <f t="shared" si="33"/>
        <v>-6.3789938011924461E-4</v>
      </c>
      <c r="R114" s="403">
        <f t="shared" si="34"/>
        <v>0.25480342857077914</v>
      </c>
      <c r="S114" s="371">
        <f t="shared" si="35"/>
        <v>1.4676075513362358E-2</v>
      </c>
      <c r="T114" s="403">
        <f t="shared" si="36"/>
        <v>0.7311583952959777</v>
      </c>
      <c r="U114" s="610">
        <f t="shared" si="37"/>
        <v>0.2688416047040223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0.28593310243261616</v>
      </c>
      <c r="C115" s="386">
        <f t="shared" si="23"/>
        <v>0.63489261025345067</v>
      </c>
      <c r="D115" s="401">
        <f t="shared" si="24"/>
        <v>7.3461688265516689E-2</v>
      </c>
      <c r="E115" s="386">
        <f t="shared" si="20"/>
        <v>0.59637851561125332</v>
      </c>
      <c r="F115" s="401">
        <f t="shared" si="21"/>
        <v>0.75906751538894102</v>
      </c>
      <c r="G115" s="403">
        <f t="shared" si="25"/>
        <v>6.8651569517253711E-3</v>
      </c>
      <c r="H115" s="403">
        <f t="shared" si="26"/>
        <v>0.9931348430482746</v>
      </c>
      <c r="I115" s="403">
        <f t="shared" si="18"/>
        <v>0.27659638464967939</v>
      </c>
      <c r="J115" s="375">
        <f t="shared" si="19"/>
        <v>0.72340361535032061</v>
      </c>
      <c r="L115" s="385">
        <v>-0.77499999999999991</v>
      </c>
      <c r="M115" s="401">
        <f t="shared" si="27"/>
        <v>5.4257032336181843E-3</v>
      </c>
      <c r="N115" s="386">
        <f t="shared" si="28"/>
        <v>0.28593310243261616</v>
      </c>
      <c r="O115" s="401">
        <f t="shared" si="29"/>
        <v>0.63489261025345067</v>
      </c>
      <c r="P115" s="386">
        <f t="shared" si="30"/>
        <v>0.21731418873364994</v>
      </c>
      <c r="Q115" s="403">
        <f t="shared" si="33"/>
        <v>-7.3655837831898888E-4</v>
      </c>
      <c r="R115" s="403">
        <f t="shared" si="34"/>
        <v>0.27659638464967939</v>
      </c>
      <c r="S115" s="371">
        <f t="shared" si="35"/>
        <v>6.8651569517251768E-3</v>
      </c>
      <c r="T115" s="403">
        <f t="shared" si="36"/>
        <v>0.71727501677691441</v>
      </c>
      <c r="U115" s="610">
        <f t="shared" si="37"/>
        <v>0.28272498322308559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0.30246921442168684</v>
      </c>
      <c r="C116" s="386">
        <f t="shared" si="23"/>
        <v>0.62425873645989782</v>
      </c>
      <c r="D116" s="401">
        <f t="shared" si="24"/>
        <v>6.677941752581118E-2</v>
      </c>
      <c r="E116" s="386">
        <f t="shared" si="20"/>
        <v>0.58468866720624313</v>
      </c>
      <c r="F116" s="401">
        <f t="shared" si="21"/>
        <v>0.74418873630520799</v>
      </c>
      <c r="G116" s="403">
        <f t="shared" si="25"/>
        <v>-1.829915997020776E-4</v>
      </c>
      <c r="H116" s="403">
        <f t="shared" si="26"/>
        <v>1.000182991599702</v>
      </c>
      <c r="I116" s="403">
        <f t="shared" si="18"/>
        <v>0.29898102315896985</v>
      </c>
      <c r="J116" s="375">
        <f t="shared" si="19"/>
        <v>0.70101897684103021</v>
      </c>
      <c r="L116" s="385">
        <v>-0.75</v>
      </c>
      <c r="M116" s="401">
        <f t="shared" si="27"/>
        <v>6.2532371893491701E-3</v>
      </c>
      <c r="N116" s="386">
        <f t="shared" si="28"/>
        <v>0.30246921442168684</v>
      </c>
      <c r="O116" s="401">
        <f t="shared" si="29"/>
        <v>0.62425873645989782</v>
      </c>
      <c r="P116" s="386">
        <f t="shared" si="30"/>
        <v>0.23490118490463591</v>
      </c>
      <c r="Q116" s="403">
        <f t="shared" si="33"/>
        <v>-8.4850225411214008E-4</v>
      </c>
      <c r="R116" s="403">
        <f t="shared" si="34"/>
        <v>0.29898102315896985</v>
      </c>
      <c r="S116" s="371">
        <f t="shared" si="35"/>
        <v>-1.829915997020776E-4</v>
      </c>
      <c r="T116" s="403">
        <f t="shared" si="36"/>
        <v>0.70205047069484439</v>
      </c>
      <c r="U116" s="610">
        <f t="shared" si="37"/>
        <v>0.29794952930515561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0.31933385645907997</v>
      </c>
      <c r="C117" s="386">
        <f t="shared" si="23"/>
        <v>0.61270110199759298</v>
      </c>
      <c r="D117" s="401">
        <f t="shared" si="24"/>
        <v>6.0574643856189492E-2</v>
      </c>
      <c r="E117" s="386">
        <f t="shared" si="20"/>
        <v>0.57198868124131308</v>
      </c>
      <c r="F117" s="401">
        <f t="shared" si="21"/>
        <v>0.72802425931697634</v>
      </c>
      <c r="G117" s="403">
        <f t="shared" si="25"/>
        <v>-6.4984393938772372E-3</v>
      </c>
      <c r="H117" s="403">
        <f t="shared" si="26"/>
        <v>1.0064984393938772</v>
      </c>
      <c r="I117" s="403">
        <f t="shared" si="18"/>
        <v>0.32189483206136721</v>
      </c>
      <c r="J117" s="375">
        <f t="shared" si="19"/>
        <v>0.67810516793863274</v>
      </c>
      <c r="L117" s="385">
        <v>-0.72500000000000009</v>
      </c>
      <c r="M117" s="401">
        <f t="shared" si="27"/>
        <v>7.1905942198430828E-3</v>
      </c>
      <c r="N117" s="386">
        <f t="shared" si="28"/>
        <v>0.31933385645907997</v>
      </c>
      <c r="O117" s="401">
        <f t="shared" si="29"/>
        <v>0.61270110199759298</v>
      </c>
      <c r="P117" s="386">
        <f t="shared" si="30"/>
        <v>0.25290393573136516</v>
      </c>
      <c r="Q117" s="403">
        <f t="shared" si="33"/>
        <v>-9.7519176069587395E-4</v>
      </c>
      <c r="R117" s="403">
        <f t="shared" si="34"/>
        <v>0.3218948320613671</v>
      </c>
      <c r="S117" s="371">
        <f t="shared" si="35"/>
        <v>-6.4984393938772372E-3</v>
      </c>
      <c r="T117" s="403">
        <f t="shared" si="36"/>
        <v>0.68557879909320607</v>
      </c>
      <c r="U117" s="610">
        <f t="shared" si="37"/>
        <v>0.31442120090679393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0.33648067325547515</v>
      </c>
      <c r="C118" s="386">
        <f t="shared" si="23"/>
        <v>0.6002746449073777</v>
      </c>
      <c r="D118" s="401">
        <f t="shared" si="24"/>
        <v>5.4827974557081882E-2</v>
      </c>
      <c r="E118" s="386">
        <f t="shared" si="20"/>
        <v>0.5583405415585575</v>
      </c>
      <c r="F118" s="401">
        <f t="shared" si="21"/>
        <v>0.71065297714050113</v>
      </c>
      <c r="G118" s="403">
        <f t="shared" si="25"/>
        <v>-1.2113205543732778E-2</v>
      </c>
      <c r="H118" s="403">
        <f t="shared" si="26"/>
        <v>1.0121132055437327</v>
      </c>
      <c r="I118" s="403">
        <f t="shared" si="18"/>
        <v>0.34526969136915026</v>
      </c>
      <c r="J118" s="375">
        <f t="shared" si="19"/>
        <v>0.6547303086308498</v>
      </c>
      <c r="L118" s="385">
        <v>-0.69999999999999973</v>
      </c>
      <c r="M118" s="401">
        <f t="shared" si="27"/>
        <v>8.2496939239936062E-3</v>
      </c>
      <c r="N118" s="386">
        <f t="shared" si="28"/>
        <v>0.33648067325547515</v>
      </c>
      <c r="O118" s="401">
        <f t="shared" si="29"/>
        <v>0.6002746449073777</v>
      </c>
      <c r="P118" s="386">
        <f t="shared" si="30"/>
        <v>0.27126892120891499</v>
      </c>
      <c r="Q118" s="403">
        <f t="shared" si="33"/>
        <v>-1.118197451572231E-3</v>
      </c>
      <c r="R118" s="403">
        <f t="shared" si="34"/>
        <v>0.34526969136915048</v>
      </c>
      <c r="S118" s="371">
        <f t="shared" si="35"/>
        <v>-1.2113205543732672E-2</v>
      </c>
      <c r="T118" s="403">
        <f t="shared" si="36"/>
        <v>0.66796171162615448</v>
      </c>
      <c r="U118" s="610">
        <f t="shared" si="37"/>
        <v>0.33203828837384552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0.35385958449108978</v>
      </c>
      <c r="C119" s="386">
        <f t="shared" si="23"/>
        <v>0.58703782051867637</v>
      </c>
      <c r="D119" s="401">
        <f t="shared" si="24"/>
        <v>4.9519159666776336E-2</v>
      </c>
      <c r="E119" s="386">
        <f t="shared" si="20"/>
        <v>0.54381024034432768</v>
      </c>
      <c r="F119" s="401">
        <f t="shared" si="21"/>
        <v>0.69215888429204608</v>
      </c>
      <c r="G119" s="403">
        <f t="shared" si="25"/>
        <v>-1.7060901438796038E-2</v>
      </c>
      <c r="H119" s="403">
        <f t="shared" si="26"/>
        <v>1.0170609014387961</v>
      </c>
      <c r="I119" s="403">
        <f t="shared" si="18"/>
        <v>0.36903213759940906</v>
      </c>
      <c r="J119" s="375">
        <f t="shared" si="19"/>
        <v>0.630967862400591</v>
      </c>
      <c r="L119" s="385">
        <v>-0.67499999999999982</v>
      </c>
      <c r="M119" s="401">
        <f t="shared" si="27"/>
        <v>9.4433543501962203E-3</v>
      </c>
      <c r="N119" s="386">
        <f t="shared" si="28"/>
        <v>0.35385958449108978</v>
      </c>
      <c r="O119" s="401">
        <f t="shared" si="29"/>
        <v>0.58703782051867637</v>
      </c>
      <c r="P119" s="386">
        <f t="shared" si="30"/>
        <v>0.2899384230948342</v>
      </c>
      <c r="Q119" s="403">
        <f t="shared" si="33"/>
        <v>-1.2792003147362634E-3</v>
      </c>
      <c r="R119" s="403">
        <f t="shared" si="34"/>
        <v>0.36903213759940906</v>
      </c>
      <c r="S119" s="371">
        <f t="shared" si="35"/>
        <v>-1.7060901438796038E-2</v>
      </c>
      <c r="T119" s="403">
        <f t="shared" si="36"/>
        <v>0.64930796415412328</v>
      </c>
      <c r="U119" s="610">
        <f t="shared" si="37"/>
        <v>0.35069203584587672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0.37141699101632458</v>
      </c>
      <c r="C120" s="386">
        <f t="shared" si="23"/>
        <v>0.57305217525043106</v>
      </c>
      <c r="D120" s="401">
        <f t="shared" si="24"/>
        <v>4.4627316324210298E-2</v>
      </c>
      <c r="E120" s="386">
        <f t="shared" si="20"/>
        <v>0.52846730578937229</v>
      </c>
      <c r="F120" s="401">
        <f t="shared" si="21"/>
        <v>0.67263047589613278</v>
      </c>
      <c r="G120" s="403">
        <f t="shared" si="25"/>
        <v>-2.1376384480532615E-2</v>
      </c>
      <c r="H120" s="403">
        <f t="shared" si="26"/>
        <v>1.0213763844805326</v>
      </c>
      <c r="I120" s="403">
        <f t="shared" si="18"/>
        <v>0.39310368264613532</v>
      </c>
      <c r="J120" s="375">
        <f t="shared" si="19"/>
        <v>0.60689631735386462</v>
      </c>
      <c r="L120" s="385">
        <v>-0.64999999999999991</v>
      </c>
      <c r="M120" s="401">
        <f t="shared" si="27"/>
        <v>1.0785304544285002E-2</v>
      </c>
      <c r="N120" s="386">
        <f t="shared" si="28"/>
        <v>0.37141699101632458</v>
      </c>
      <c r="O120" s="401">
        <f t="shared" si="29"/>
        <v>0.57305217525043106</v>
      </c>
      <c r="P120" s="386">
        <f t="shared" si="30"/>
        <v>0.30885077543819622</v>
      </c>
      <c r="Q120" s="403">
        <f t="shared" si="33"/>
        <v>-1.4599910580376158E-3</v>
      </c>
      <c r="R120" s="403">
        <f t="shared" si="34"/>
        <v>0.39310368264613532</v>
      </c>
      <c r="S120" s="371">
        <f t="shared" si="35"/>
        <v>-2.137638448053264E-2</v>
      </c>
      <c r="T120" s="403">
        <f t="shared" si="36"/>
        <v>0.62973269289243494</v>
      </c>
      <c r="U120" s="610">
        <f t="shared" si="37"/>
        <v>0.37026730710756506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0.38909601953052086</v>
      </c>
      <c r="C121" s="386">
        <f t="shared" si="23"/>
        <v>0.55838190087466621</v>
      </c>
      <c r="D121" s="401">
        <f t="shared" si="24"/>
        <v>4.0131140280618649E-2</v>
      </c>
      <c r="E121" s="386">
        <f t="shared" si="20"/>
        <v>0.51238430746532548</v>
      </c>
      <c r="F121" s="401">
        <f t="shared" si="21"/>
        <v>0.65216011813127239</v>
      </c>
      <c r="G121" s="403">
        <f t="shared" si="25"/>
        <v>-2.5095425758942334E-2</v>
      </c>
      <c r="H121" s="403">
        <f t="shared" si="26"/>
        <v>1.0250954257589424</v>
      </c>
      <c r="I121" s="403">
        <f t="shared" si="18"/>
        <v>0.41740118541867904</v>
      </c>
      <c r="J121" s="375">
        <f t="shared" si="19"/>
        <v>0.58259881458132101</v>
      </c>
      <c r="L121" s="385">
        <v>-0.625</v>
      </c>
      <c r="M121" s="401">
        <f t="shared" si="27"/>
        <v>1.2290188836544258E-2</v>
      </c>
      <c r="N121" s="386">
        <f t="shared" si="28"/>
        <v>0.38909601953052086</v>
      </c>
      <c r="O121" s="401">
        <f t="shared" si="29"/>
        <v>0.55838190087466621</v>
      </c>
      <c r="P121" s="386">
        <f t="shared" si="30"/>
        <v>0.32794065656573346</v>
      </c>
      <c r="Q121" s="403">
        <f t="shared" si="33"/>
        <v>-1.6624678347696084E-3</v>
      </c>
      <c r="R121" s="403">
        <f t="shared" si="34"/>
        <v>0.41740118541867904</v>
      </c>
      <c r="S121" s="371">
        <f t="shared" si="35"/>
        <v>-2.5095425758942334E-2</v>
      </c>
      <c r="T121" s="403">
        <f t="shared" si="36"/>
        <v>0.60935670817503285</v>
      </c>
      <c r="U121" s="610">
        <f t="shared" si="37"/>
        <v>0.39064329182496715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0.40683680424161162</v>
      </c>
      <c r="C122" s="386">
        <f t="shared" si="23"/>
        <v>0.54309337328905094</v>
      </c>
      <c r="D122" s="401">
        <f t="shared" si="24"/>
        <v>3.6009103201536719E-2</v>
      </c>
      <c r="E122" s="386">
        <f t="shared" ref="E122:E153" si="38">C122+$B$13*B122+$B$13*D122</f>
        <v>0.49563634376994214</v>
      </c>
      <c r="F122" s="401">
        <f t="shared" si="21"/>
        <v>0.6308433958528904</v>
      </c>
      <c r="G122" s="403">
        <f t="shared" si="25"/>
        <v>-2.8254393936620763E-2</v>
      </c>
      <c r="H122" s="403">
        <f t="shared" si="26"/>
        <v>1.0282543939366207</v>
      </c>
      <c r="I122" s="403">
        <f t="shared" si="18"/>
        <v>0.44183727394354405</v>
      </c>
      <c r="J122" s="375">
        <f t="shared" si="19"/>
        <v>0.55816272605645589</v>
      </c>
      <c r="L122" s="385">
        <v>-0.59999999999999964</v>
      </c>
      <c r="M122" s="401">
        <f t="shared" si="27"/>
        <v>1.3973561734721085E-2</v>
      </c>
      <c r="N122" s="386">
        <f t="shared" si="28"/>
        <v>0.40683680424161162</v>
      </c>
      <c r="O122" s="401">
        <f t="shared" si="29"/>
        <v>0.54309337328905094</v>
      </c>
      <c r="P122" s="386">
        <f t="shared" si="30"/>
        <v>0.34713942071563542</v>
      </c>
      <c r="Q122" s="403">
        <f t="shared" si="33"/>
        <v>-1.888632189223327E-3</v>
      </c>
      <c r="R122" s="403">
        <f t="shared" si="34"/>
        <v>0.44183727394354433</v>
      </c>
      <c r="S122" s="371">
        <f t="shared" si="35"/>
        <v>-2.8254393936620763E-2</v>
      </c>
      <c r="T122" s="403">
        <f t="shared" si="36"/>
        <v>0.58830575218229975</v>
      </c>
      <c r="U122" s="610">
        <f t="shared" si="37"/>
        <v>0.41169424781770025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0.42457680353464078</v>
      </c>
      <c r="C123" s="386">
        <f t="shared" si="23"/>
        <v>0.52725468001667286</v>
      </c>
      <c r="D123" s="401">
        <f t="shared" si="24"/>
        <v>3.2239634700742037E-2</v>
      </c>
      <c r="E123" s="386">
        <f t="shared" si="38"/>
        <v>0.47830051598404305</v>
      </c>
      <c r="F123" s="401">
        <f t="shared" si="21"/>
        <v>0.60877844317570395</v>
      </c>
      <c r="G123" s="403">
        <f t="shared" si="25"/>
        <v>-3.088995724724778E-2</v>
      </c>
      <c r="H123" s="403">
        <f t="shared" si="26"/>
        <v>1.0308899572472479</v>
      </c>
      <c r="I123" s="403">
        <f t="shared" si="18"/>
        <v>0.46632081499843558</v>
      </c>
      <c r="J123" s="375">
        <f t="shared" si="19"/>
        <v>0.53367918500156442</v>
      </c>
      <c r="L123" s="385">
        <v>-0.57499999999999973</v>
      </c>
      <c r="M123" s="401">
        <f t="shared" si="27"/>
        <v>1.5851872292204527E-2</v>
      </c>
      <c r="N123" s="386">
        <f t="shared" si="28"/>
        <v>0.42457680353464078</v>
      </c>
      <c r="O123" s="401">
        <f t="shared" si="29"/>
        <v>0.52725468001667286</v>
      </c>
      <c r="P123" s="386">
        <f t="shared" si="30"/>
        <v>0.36637546701613039</v>
      </c>
      <c r="Q123" s="403">
        <f t="shared" si="33"/>
        <v>-2.1405829946553557E-3</v>
      </c>
      <c r="R123" s="403">
        <f t="shared" si="34"/>
        <v>0.46632081499843581</v>
      </c>
      <c r="S123" s="371">
        <f t="shared" si="35"/>
        <v>-3.0889957247247735E-2</v>
      </c>
      <c r="T123" s="403">
        <f t="shared" si="36"/>
        <v>0.5667097252434673</v>
      </c>
      <c r="U123" s="610">
        <f t="shared" si="37"/>
        <v>0.4332902747565327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0.44225114922733888</v>
      </c>
      <c r="C124" s="386">
        <f t="shared" si="23"/>
        <v>0.51093514078126256</v>
      </c>
      <c r="D124" s="401">
        <f t="shared" si="24"/>
        <v>2.8801288341076259E-2</v>
      </c>
      <c r="E124" s="386">
        <f t="shared" si="38"/>
        <v>0.46045539362993032</v>
      </c>
      <c r="F124" s="401">
        <f t="shared" si="21"/>
        <v>0.58606526298465611</v>
      </c>
      <c r="G124" s="403">
        <f t="shared" si="25"/>
        <v>-3.3038805159439119E-2</v>
      </c>
      <c r="H124" s="403">
        <f t="shared" si="26"/>
        <v>1.033038805159439</v>
      </c>
      <c r="I124" s="403">
        <f t="shared" si="18"/>
        <v>0.49075742775413478</v>
      </c>
      <c r="J124" s="375">
        <f t="shared" si="19"/>
        <v>0.50924257224586522</v>
      </c>
      <c r="L124" s="385">
        <v>-0.54999999999999982</v>
      </c>
      <c r="M124" s="401">
        <f t="shared" si="27"/>
        <v>1.7942436843280007E-2</v>
      </c>
      <c r="N124" s="386">
        <f t="shared" si="28"/>
        <v>0.44225114922733888</v>
      </c>
      <c r="O124" s="401">
        <f t="shared" si="29"/>
        <v>0.51093514078126256</v>
      </c>
      <c r="P124" s="386">
        <f t="shared" si="30"/>
        <v>0.38557464303981182</v>
      </c>
      <c r="Q124" s="403">
        <f t="shared" si="33"/>
        <v>-2.4205081512389593E-3</v>
      </c>
      <c r="R124" s="403">
        <f t="shared" si="34"/>
        <v>0.49075742775413478</v>
      </c>
      <c r="S124" s="371">
        <f t="shared" si="35"/>
        <v>-3.3038805159439119E-2</v>
      </c>
      <c r="T124" s="403">
        <f t="shared" si="36"/>
        <v>0.54470188555654331</v>
      </c>
      <c r="U124" s="610">
        <f t="shared" si="37"/>
        <v>0.45529811444345669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0.459793025573347</v>
      </c>
      <c r="C125" s="386">
        <f t="shared" si="23"/>
        <v>0.4942048255904386</v>
      </c>
      <c r="D125" s="401">
        <f t="shared" si="24"/>
        <v>2.5672891118920571E-2</v>
      </c>
      <c r="E125" s="386">
        <f t="shared" si="38"/>
        <v>0.44218047591990722</v>
      </c>
      <c r="F125" s="401">
        <f t="shared" si="21"/>
        <v>0.56280504146935439</v>
      </c>
      <c r="G125" s="403">
        <f t="shared" si="25"/>
        <v>-3.47373909096301E-2</v>
      </c>
      <c r="H125" s="403">
        <f t="shared" si="26"/>
        <v>1.03473739090963</v>
      </c>
      <c r="I125" s="403">
        <f t="shared" si="18"/>
        <v>0.51505003735060595</v>
      </c>
      <c r="J125" s="375">
        <f t="shared" si="19"/>
        <v>0.48494996264939405</v>
      </c>
      <c r="L125" s="385">
        <v>-0.52499999999999991</v>
      </c>
      <c r="M125" s="401">
        <f t="shared" si="27"/>
        <v>2.0263399042575014E-2</v>
      </c>
      <c r="N125" s="386">
        <f t="shared" si="28"/>
        <v>0.459793025573347</v>
      </c>
      <c r="O125" s="401">
        <f t="shared" si="29"/>
        <v>0.4942048255904386</v>
      </c>
      <c r="P125" s="386">
        <f t="shared" si="30"/>
        <v>0.4046606797331932</v>
      </c>
      <c r="Q125" s="403">
        <f t="shared" si="33"/>
        <v>-2.7306738094236842E-3</v>
      </c>
      <c r="R125" s="403">
        <f t="shared" si="34"/>
        <v>0.51505003735060595</v>
      </c>
      <c r="S125" s="371">
        <f t="shared" si="35"/>
        <v>-3.4737390909630128E-2</v>
      </c>
      <c r="T125" s="403">
        <f t="shared" si="36"/>
        <v>0.52241802736844789</v>
      </c>
      <c r="U125" s="610">
        <f t="shared" si="37"/>
        <v>0.47758197263155211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0.47713407479471998</v>
      </c>
      <c r="C126" s="386">
        <f t="shared" si="23"/>
        <v>0.47713407479471998</v>
      </c>
      <c r="D126" s="401">
        <f t="shared" si="24"/>
        <v>2.283367621519572E-2</v>
      </c>
      <c r="E126" s="386">
        <f t="shared" si="38"/>
        <v>0.42355565413080992</v>
      </c>
      <c r="F126" s="401">
        <f t="shared" si="21"/>
        <v>0.53909946383713236</v>
      </c>
      <c r="G126" s="403">
        <f t="shared" si="25"/>
        <v>-3.6021695773976528E-2</v>
      </c>
      <c r="H126" s="403">
        <f t="shared" si="26"/>
        <v>1.0360216957739765</v>
      </c>
      <c r="I126" s="403">
        <f t="shared" si="18"/>
        <v>0.53909946383713236</v>
      </c>
      <c r="J126" s="375">
        <f t="shared" si="19"/>
        <v>0.46090053616286764</v>
      </c>
      <c r="L126" s="385">
        <v>-0.5</v>
      </c>
      <c r="M126" s="401">
        <f t="shared" si="27"/>
        <v>2.283367621519572E-2</v>
      </c>
      <c r="N126" s="386">
        <f t="shared" si="28"/>
        <v>0.47713407479471998</v>
      </c>
      <c r="O126" s="401">
        <f t="shared" si="29"/>
        <v>0.47713407479471998</v>
      </c>
      <c r="P126" s="386">
        <f t="shared" si="30"/>
        <v>0.42355565413080992</v>
      </c>
      <c r="Q126" s="403">
        <f t="shared" si="33"/>
        <v>-3.0734108850842892E-3</v>
      </c>
      <c r="R126" s="403">
        <f t="shared" si="34"/>
        <v>0.53909946383713236</v>
      </c>
      <c r="S126" s="371">
        <f t="shared" si="35"/>
        <v>-3.6021695773976528E-2</v>
      </c>
      <c r="T126" s="403">
        <f t="shared" si="36"/>
        <v>0.49999564282192843</v>
      </c>
      <c r="U126" s="610">
        <f t="shared" si="37"/>
        <v>0.50000435717807157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0.49420482559043888</v>
      </c>
      <c r="C127" s="386">
        <f t="shared" si="23"/>
        <v>0.45979302557334673</v>
      </c>
      <c r="D127" s="401">
        <f t="shared" si="24"/>
        <v>2.0263399042574959E-2</v>
      </c>
      <c r="E127" s="386">
        <f t="shared" si="38"/>
        <v>0.40466067973319292</v>
      </c>
      <c r="F127" s="401">
        <f t="shared" si="21"/>
        <v>0.51505003735060562</v>
      </c>
      <c r="G127" s="403">
        <f t="shared" si="25"/>
        <v>-3.6927015633255449E-2</v>
      </c>
      <c r="H127" s="403">
        <f t="shared" si="26"/>
        <v>1.0369270156332555</v>
      </c>
      <c r="I127" s="403">
        <f t="shared" si="18"/>
        <v>0.56280504146935462</v>
      </c>
      <c r="J127" s="375">
        <f t="shared" si="19"/>
        <v>0.43719495853064538</v>
      </c>
      <c r="L127" s="385">
        <v>-0.47499999999999964</v>
      </c>
      <c r="M127" s="401">
        <f t="shared" si="27"/>
        <v>2.5672891118920627E-2</v>
      </c>
      <c r="N127" s="386">
        <f t="shared" si="28"/>
        <v>0.49420482559043888</v>
      </c>
      <c r="O127" s="401">
        <f t="shared" si="29"/>
        <v>0.45979302557334673</v>
      </c>
      <c r="P127" s="386">
        <f t="shared" si="30"/>
        <v>0.4421804759199075</v>
      </c>
      <c r="Q127" s="403">
        <f t="shared" si="33"/>
        <v>-3.4510986371980327E-3</v>
      </c>
      <c r="R127" s="403">
        <f t="shared" si="34"/>
        <v>0.56280504146935473</v>
      </c>
      <c r="S127" s="371">
        <f t="shared" si="35"/>
        <v>-3.6927015633255449E-2</v>
      </c>
      <c r="T127" s="403">
        <f t="shared" si="36"/>
        <v>0.47757307280109873</v>
      </c>
      <c r="U127" s="610">
        <f t="shared" si="37"/>
        <v>0.52242692719890127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0.51093514078126279</v>
      </c>
      <c r="C128" s="386">
        <f t="shared" si="23"/>
        <v>0.4422511492273386</v>
      </c>
      <c r="D128" s="401">
        <f t="shared" si="24"/>
        <v>1.7942436843279952E-2</v>
      </c>
      <c r="E128" s="386">
        <f t="shared" si="38"/>
        <v>0.38557464303981148</v>
      </c>
      <c r="F128" s="401">
        <f t="shared" si="21"/>
        <v>0.49075742775413439</v>
      </c>
      <c r="G128" s="403">
        <f t="shared" si="25"/>
        <v>-3.7487770089733856E-2</v>
      </c>
      <c r="H128" s="403">
        <f t="shared" si="26"/>
        <v>1.0374877700897338</v>
      </c>
      <c r="I128" s="403">
        <f t="shared" si="18"/>
        <v>0.58606526298465622</v>
      </c>
      <c r="J128" s="375">
        <f t="shared" si="19"/>
        <v>0.41393473701534378</v>
      </c>
      <c r="L128" s="385">
        <v>-0.44999999999999973</v>
      </c>
      <c r="M128" s="401">
        <f t="shared" si="27"/>
        <v>2.8801288341076314E-2</v>
      </c>
      <c r="N128" s="386">
        <f t="shared" si="28"/>
        <v>0.51093514078126279</v>
      </c>
      <c r="O128" s="401">
        <f t="shared" si="29"/>
        <v>0.4422511492273386</v>
      </c>
      <c r="P128" s="386">
        <f t="shared" si="30"/>
        <v>0.46045539362993054</v>
      </c>
      <c r="Q128" s="403">
        <f t="shared" si="33"/>
        <v>-3.866145086856156E-3</v>
      </c>
      <c r="R128" s="403">
        <f t="shared" si="34"/>
        <v>0.58606526298465644</v>
      </c>
      <c r="S128" s="371">
        <f t="shared" si="35"/>
        <v>-3.7487770089733835E-2</v>
      </c>
      <c r="T128" s="403">
        <f t="shared" si="36"/>
        <v>0.45528865219193349</v>
      </c>
      <c r="U128" s="610">
        <f t="shared" si="37"/>
        <v>0.54471134780806651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0.52725468001667308</v>
      </c>
      <c r="C129" s="386">
        <f t="shared" si="23"/>
        <v>0.42457680353464039</v>
      </c>
      <c r="D129" s="401">
        <f t="shared" si="24"/>
        <v>1.5851872292204527E-2</v>
      </c>
      <c r="E129" s="386">
        <f t="shared" si="38"/>
        <v>0.36637546701613</v>
      </c>
      <c r="F129" s="401">
        <f t="shared" si="21"/>
        <v>0.46632081499843531</v>
      </c>
      <c r="G129" s="403">
        <f t="shared" si="25"/>
        <v>-3.7737334123529503E-2</v>
      </c>
      <c r="H129" s="403">
        <f t="shared" si="26"/>
        <v>1.0377373341235294</v>
      </c>
      <c r="I129" s="403">
        <f t="shared" si="18"/>
        <v>0.60877844317570418</v>
      </c>
      <c r="J129" s="375">
        <f t="shared" si="19"/>
        <v>0.39122155682429582</v>
      </c>
      <c r="L129" s="385">
        <v>-0.42499999999999982</v>
      </c>
      <c r="M129" s="401">
        <f t="shared" si="27"/>
        <v>3.2239634700742092E-2</v>
      </c>
      <c r="N129" s="386">
        <f t="shared" si="28"/>
        <v>0.52725468001667308</v>
      </c>
      <c r="O129" s="401">
        <f t="shared" si="29"/>
        <v>0.42457680353464039</v>
      </c>
      <c r="P129" s="386">
        <f t="shared" si="30"/>
        <v>0.47830051598404327</v>
      </c>
      <c r="Q129" s="403">
        <f t="shared" si="33"/>
        <v>-4.3209640684517226E-3</v>
      </c>
      <c r="R129" s="403">
        <f t="shared" si="34"/>
        <v>0.60877844317570418</v>
      </c>
      <c r="S129" s="371">
        <f t="shared" si="35"/>
        <v>-3.7737334123529503E-2</v>
      </c>
      <c r="T129" s="403">
        <f t="shared" si="36"/>
        <v>0.43327985501627708</v>
      </c>
      <c r="U129" s="610">
        <f t="shared" si="37"/>
        <v>0.56672014498372292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0.54309337328905127</v>
      </c>
      <c r="C130" s="386">
        <f t="shared" si="23"/>
        <v>0.40683680424161128</v>
      </c>
      <c r="D130" s="401">
        <f t="shared" si="24"/>
        <v>1.3973561734721029E-2</v>
      </c>
      <c r="E130" s="386">
        <f t="shared" si="38"/>
        <v>0.34713942071563508</v>
      </c>
      <c r="F130" s="401">
        <f t="shared" si="21"/>
        <v>0.44183727394354388</v>
      </c>
      <c r="G130" s="403">
        <f t="shared" si="25"/>
        <v>-3.7707892029926013E-2</v>
      </c>
      <c r="H130" s="403">
        <f t="shared" si="26"/>
        <v>1.0377078920299261</v>
      </c>
      <c r="I130" s="403">
        <f t="shared" si="18"/>
        <v>0.63084339585289084</v>
      </c>
      <c r="J130" s="375">
        <f t="shared" si="19"/>
        <v>0.36915660414710916</v>
      </c>
      <c r="L130" s="385">
        <v>-0.39999999999999991</v>
      </c>
      <c r="M130" s="401">
        <f t="shared" si="27"/>
        <v>3.600910320153683E-2</v>
      </c>
      <c r="N130" s="386">
        <f t="shared" si="28"/>
        <v>0.54309337328905127</v>
      </c>
      <c r="O130" s="401">
        <f t="shared" si="29"/>
        <v>0.40683680424161128</v>
      </c>
      <c r="P130" s="386">
        <f t="shared" si="30"/>
        <v>0.49563634376994253</v>
      </c>
      <c r="Q130" s="403">
        <f t="shared" si="33"/>
        <v>-4.8179487201238042E-3</v>
      </c>
      <c r="R130" s="403">
        <f t="shared" si="34"/>
        <v>0.63084339585289084</v>
      </c>
      <c r="S130" s="371">
        <f t="shared" si="35"/>
        <v>-3.7707892029925964E-2</v>
      </c>
      <c r="T130" s="403">
        <f t="shared" si="36"/>
        <v>0.41168244489715888</v>
      </c>
      <c r="U130" s="610">
        <f t="shared" si="37"/>
        <v>0.58831755510284112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0.55838190087466621</v>
      </c>
      <c r="C131" s="386">
        <f t="shared" si="23"/>
        <v>0.38909601953052086</v>
      </c>
      <c r="D131" s="401">
        <f t="shared" si="24"/>
        <v>1.2290188836544258E-2</v>
      </c>
      <c r="E131" s="386">
        <f t="shared" si="38"/>
        <v>0.32794065656573346</v>
      </c>
      <c r="F131" s="401">
        <f t="shared" si="21"/>
        <v>0.41740118541867904</v>
      </c>
      <c r="G131" s="403">
        <f t="shared" si="25"/>
        <v>-3.7430313159581022E-2</v>
      </c>
      <c r="H131" s="403">
        <f t="shared" si="26"/>
        <v>1.037430313159581</v>
      </c>
      <c r="I131" s="403">
        <f t="shared" ref="I131:I146" si="39">F91</f>
        <v>0.65216011813127239</v>
      </c>
      <c r="J131" s="375">
        <f t="shared" ref="J131:J146" si="40">1-I131</f>
        <v>0.34783988186872761</v>
      </c>
      <c r="L131" s="385">
        <v>-0.375</v>
      </c>
      <c r="M131" s="401">
        <f t="shared" si="27"/>
        <v>4.0131140280618649E-2</v>
      </c>
      <c r="N131" s="386">
        <f t="shared" si="28"/>
        <v>0.55838190087466621</v>
      </c>
      <c r="O131" s="401">
        <f t="shared" si="29"/>
        <v>0.38909601953052086</v>
      </c>
      <c r="P131" s="386">
        <f t="shared" si="30"/>
        <v>0.51238430746532548</v>
      </c>
      <c r="Q131" s="403">
        <f t="shared" si="33"/>
        <v>-5.3594412411460653E-3</v>
      </c>
      <c r="R131" s="403">
        <f t="shared" si="34"/>
        <v>0.65216011813127239</v>
      </c>
      <c r="S131" s="371">
        <f t="shared" si="35"/>
        <v>-3.7430313159581022E-2</v>
      </c>
      <c r="T131" s="403">
        <f t="shared" si="36"/>
        <v>0.39062963626945468</v>
      </c>
      <c r="U131" s="610">
        <f t="shared" si="37"/>
        <v>0.60937036373054532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0.57305217525043128</v>
      </c>
      <c r="C132" s="386">
        <f t="shared" si="23"/>
        <v>0.3714169910163243</v>
      </c>
      <c r="D132" s="401">
        <f t="shared" si="24"/>
        <v>1.0785304544284946E-2</v>
      </c>
      <c r="E132" s="386">
        <f t="shared" si="38"/>
        <v>0.30885077543819595</v>
      </c>
      <c r="F132" s="401">
        <f t="shared" si="21"/>
        <v>0.39310368264613499</v>
      </c>
      <c r="G132" s="403">
        <f t="shared" si="25"/>
        <v>-3.6934048791076285E-2</v>
      </c>
      <c r="H132" s="403">
        <f t="shared" si="26"/>
        <v>1.0369340487910763</v>
      </c>
      <c r="I132" s="403">
        <f t="shared" si="39"/>
        <v>0.6726304758961329</v>
      </c>
      <c r="J132" s="375">
        <f t="shared" si="40"/>
        <v>0.3273695241038671</v>
      </c>
      <c r="L132" s="385">
        <v>-0.34999999999999964</v>
      </c>
      <c r="M132" s="401">
        <f t="shared" si="27"/>
        <v>4.4627316324210409E-2</v>
      </c>
      <c r="N132" s="386">
        <f t="shared" si="28"/>
        <v>0.57305217525043128</v>
      </c>
      <c r="O132" s="401">
        <f t="shared" si="29"/>
        <v>0.3714169910163243</v>
      </c>
      <c r="P132" s="386">
        <f t="shared" si="30"/>
        <v>0.5284673057893724</v>
      </c>
      <c r="Q132" s="403">
        <f t="shared" si="33"/>
        <v>-5.947698769087819E-3</v>
      </c>
      <c r="R132" s="403">
        <f t="shared" si="34"/>
        <v>0.6726304758961329</v>
      </c>
      <c r="S132" s="371">
        <f t="shared" si="35"/>
        <v>-3.6934048791076285E-2</v>
      </c>
      <c r="T132" s="403">
        <f t="shared" si="36"/>
        <v>0.37025127166403127</v>
      </c>
      <c r="U132" s="610">
        <f t="shared" si="37"/>
        <v>0.62974872833596873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0.58703782051867659</v>
      </c>
      <c r="C133" s="386">
        <f t="shared" si="23"/>
        <v>0.35385958449108945</v>
      </c>
      <c r="D133" s="401">
        <f t="shared" si="24"/>
        <v>9.4433543501962203E-3</v>
      </c>
      <c r="E133" s="386">
        <f t="shared" si="38"/>
        <v>0.28993842309483386</v>
      </c>
      <c r="F133" s="401">
        <f t="shared" si="21"/>
        <v>0.36903213759940862</v>
      </c>
      <c r="G133" s="403">
        <f t="shared" si="25"/>
        <v>-3.6247049299746814E-2</v>
      </c>
      <c r="H133" s="403">
        <f t="shared" si="26"/>
        <v>1.0362470492997469</v>
      </c>
      <c r="I133" s="403">
        <f t="shared" si="39"/>
        <v>0.69215888429204631</v>
      </c>
      <c r="J133" s="375">
        <f t="shared" si="40"/>
        <v>0.30784111570795369</v>
      </c>
      <c r="L133" s="385">
        <v>-0.32499999999999973</v>
      </c>
      <c r="M133" s="401">
        <f t="shared" si="27"/>
        <v>4.9519159666776391E-2</v>
      </c>
      <c r="N133" s="386">
        <f t="shared" si="28"/>
        <v>0.58703782051867659</v>
      </c>
      <c r="O133" s="401">
        <f t="shared" si="29"/>
        <v>0.35385958449108945</v>
      </c>
      <c r="P133" s="386">
        <f t="shared" si="30"/>
        <v>0.54381024034432801</v>
      </c>
      <c r="Q133" s="403">
        <f t="shared" si="33"/>
        <v>-6.5848552593015192E-3</v>
      </c>
      <c r="R133" s="403">
        <f t="shared" si="34"/>
        <v>0.69215888429204653</v>
      </c>
      <c r="S133" s="371">
        <f t="shared" si="35"/>
        <v>-3.6247049299746863E-2</v>
      </c>
      <c r="T133" s="403">
        <f t="shared" si="36"/>
        <v>0.35067302026700187</v>
      </c>
      <c r="U133" s="610">
        <f t="shared" si="37"/>
        <v>0.64932697973299813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0.60027464490737792</v>
      </c>
      <c r="C134" s="386">
        <f t="shared" si="23"/>
        <v>0.33648067325547482</v>
      </c>
      <c r="D134" s="401">
        <f t="shared" si="24"/>
        <v>8.2496939239936062E-3</v>
      </c>
      <c r="E134" s="386">
        <f t="shared" si="38"/>
        <v>0.2712689212089146</v>
      </c>
      <c r="F134" s="401">
        <f t="shared" si="21"/>
        <v>0.34526969136914998</v>
      </c>
      <c r="G134" s="403">
        <f t="shared" si="25"/>
        <v>-3.5395700647644718E-2</v>
      </c>
      <c r="H134" s="403">
        <f t="shared" si="26"/>
        <v>1.0353957006476446</v>
      </c>
      <c r="I134" s="403">
        <f t="shared" si="39"/>
        <v>0.71065297714050157</v>
      </c>
      <c r="J134" s="375">
        <f t="shared" si="40"/>
        <v>0.28934702285949843</v>
      </c>
      <c r="L134" s="385">
        <v>-0.29999999999999982</v>
      </c>
      <c r="M134" s="401">
        <f t="shared" si="27"/>
        <v>5.4827974557081993E-2</v>
      </c>
      <c r="N134" s="386">
        <f t="shared" si="28"/>
        <v>0.60027464490737792</v>
      </c>
      <c r="O134" s="401">
        <f t="shared" si="29"/>
        <v>0.33648067325547482</v>
      </c>
      <c r="P134" s="386">
        <f t="shared" si="30"/>
        <v>0.55834054155855783</v>
      </c>
      <c r="Q134" s="403">
        <f t="shared" si="33"/>
        <v>-7.2728792836686445E-3</v>
      </c>
      <c r="R134" s="403">
        <f t="shared" si="34"/>
        <v>0.71065297714050157</v>
      </c>
      <c r="S134" s="371">
        <f t="shared" si="35"/>
        <v>-3.5395700647644718E-2</v>
      </c>
      <c r="T134" s="403">
        <f t="shared" si="36"/>
        <v>0.33201560279081177</v>
      </c>
      <c r="U134" s="610">
        <f t="shared" si="37"/>
        <v>0.66798439720918823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0.61270110199759298</v>
      </c>
      <c r="C135" s="386">
        <f t="shared" si="23"/>
        <v>0.31933385645907997</v>
      </c>
      <c r="D135" s="401">
        <f t="shared" si="24"/>
        <v>7.1905942198430828E-3</v>
      </c>
      <c r="E135" s="386">
        <f t="shared" si="38"/>
        <v>0.25290393573136516</v>
      </c>
      <c r="F135" s="401">
        <f t="shared" si="21"/>
        <v>0.3218948320613671</v>
      </c>
      <c r="G135" s="403">
        <f t="shared" si="25"/>
        <v>-3.4404779105879017E-2</v>
      </c>
      <c r="H135" s="403">
        <f t="shared" si="26"/>
        <v>1.034404779105879</v>
      </c>
      <c r="I135" s="403">
        <f t="shared" si="39"/>
        <v>0.72802425931697634</v>
      </c>
      <c r="J135" s="375">
        <f t="shared" si="40"/>
        <v>0.27197574068302366</v>
      </c>
      <c r="L135" s="385">
        <v>-0.27499999999999991</v>
      </c>
      <c r="M135" s="401">
        <f t="shared" si="27"/>
        <v>6.0574643856189492E-2</v>
      </c>
      <c r="N135" s="386">
        <f t="shared" si="28"/>
        <v>0.61270110199759298</v>
      </c>
      <c r="O135" s="401">
        <f t="shared" si="29"/>
        <v>0.31933385645907997</v>
      </c>
      <c r="P135" s="386">
        <f t="shared" si="30"/>
        <v>0.57198868124131308</v>
      </c>
      <c r="Q135" s="403">
        <f t="shared" si="33"/>
        <v>-8.0135277045131331E-3</v>
      </c>
      <c r="R135" s="403">
        <f t="shared" si="34"/>
        <v>0.72802425931697634</v>
      </c>
      <c r="S135" s="371">
        <f t="shared" si="35"/>
        <v>-3.4404779105879052E-2</v>
      </c>
      <c r="T135" s="403">
        <f t="shared" si="36"/>
        <v>0.31439404749341582</v>
      </c>
      <c r="U135" s="610">
        <f t="shared" si="37"/>
        <v>0.68560595250658418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0.62425873645989782</v>
      </c>
      <c r="C136" s="386">
        <f t="shared" si="23"/>
        <v>0.30246921442168684</v>
      </c>
      <c r="D136" s="401">
        <f t="shared" si="24"/>
        <v>6.2532371893491701E-3</v>
      </c>
      <c r="E136" s="386">
        <f t="shared" si="38"/>
        <v>0.23490118490463593</v>
      </c>
      <c r="F136" s="401">
        <f t="shared" si="21"/>
        <v>0.29898102315896991</v>
      </c>
      <c r="G136" s="403">
        <f t="shared" si="25"/>
        <v>-3.3297423031136378E-2</v>
      </c>
      <c r="H136" s="403">
        <f t="shared" si="26"/>
        <v>1.0332974230311365</v>
      </c>
      <c r="I136" s="403">
        <f t="shared" si="39"/>
        <v>0.74418873630520799</v>
      </c>
      <c r="J136" s="375">
        <f t="shared" si="40"/>
        <v>0.25581126369479201</v>
      </c>
      <c r="L136" s="385">
        <v>-0.25</v>
      </c>
      <c r="M136" s="401">
        <f t="shared" si="27"/>
        <v>6.677941752581118E-2</v>
      </c>
      <c r="N136" s="386">
        <f t="shared" si="28"/>
        <v>0.62425873645989782</v>
      </c>
      <c r="O136" s="401">
        <f t="shared" si="29"/>
        <v>0.30246921442168684</v>
      </c>
      <c r="P136" s="386">
        <f t="shared" si="30"/>
        <v>0.58468866720624313</v>
      </c>
      <c r="Q136" s="403">
        <f t="shared" si="33"/>
        <v>-8.8082952231220389E-3</v>
      </c>
      <c r="R136" s="403">
        <f t="shared" si="34"/>
        <v>0.74418873630520799</v>
      </c>
      <c r="S136" s="371">
        <f t="shared" si="35"/>
        <v>-3.3297423031136378E-2</v>
      </c>
      <c r="T136" s="403">
        <f t="shared" si="36"/>
        <v>0.29791698194905036</v>
      </c>
      <c r="U136" s="610">
        <f t="shared" si="37"/>
        <v>0.70208301805094964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0.6348926102534509</v>
      </c>
      <c r="C137" s="386">
        <f t="shared" si="23"/>
        <v>0.28593310243261594</v>
      </c>
      <c r="D137" s="401">
        <f t="shared" si="24"/>
        <v>5.4257032336181843E-3</v>
      </c>
      <c r="E137" s="386">
        <f t="shared" si="38"/>
        <v>0.21731418873364974</v>
      </c>
      <c r="F137" s="401">
        <f t="shared" si="21"/>
        <v>0.27659638464967917</v>
      </c>
      <c r="G137" s="403">
        <f t="shared" si="25"/>
        <v>-3.2095120451385455E-2</v>
      </c>
      <c r="H137" s="403">
        <f t="shared" si="26"/>
        <v>1.0320951204513855</v>
      </c>
      <c r="I137" s="403">
        <f t="shared" si="39"/>
        <v>0.75906751538894102</v>
      </c>
      <c r="J137" s="375">
        <f t="shared" si="40"/>
        <v>0.24093248461105898</v>
      </c>
      <c r="L137" s="385">
        <v>-0.22499999999999964</v>
      </c>
      <c r="M137" s="401">
        <f t="shared" si="27"/>
        <v>7.34616882655168E-2</v>
      </c>
      <c r="N137" s="386">
        <f t="shared" si="28"/>
        <v>0.6348926102534509</v>
      </c>
      <c r="O137" s="401">
        <f t="shared" si="29"/>
        <v>0.28593310243261594</v>
      </c>
      <c r="P137" s="386">
        <f t="shared" si="30"/>
        <v>0.59637851561125355</v>
      </c>
      <c r="Q137" s="403">
        <f t="shared" si="33"/>
        <v>-9.6583598502425014E-3</v>
      </c>
      <c r="R137" s="403">
        <f t="shared" si="34"/>
        <v>0.75906751538894135</v>
      </c>
      <c r="S137" s="371">
        <f t="shared" si="35"/>
        <v>-3.2095120451385455E-2</v>
      </c>
      <c r="T137" s="403">
        <f t="shared" si="36"/>
        <v>0.2826859649126866</v>
      </c>
      <c r="U137" s="610">
        <f t="shared" si="37"/>
        <v>0.7173140350873134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0.64455170545074769</v>
      </c>
      <c r="C138" s="386">
        <f t="shared" si="23"/>
        <v>0.26976798403345581</v>
      </c>
      <c r="D138" s="401">
        <f t="shared" si="24"/>
        <v>4.6969515114089755E-3</v>
      </c>
      <c r="E138" s="386">
        <f t="shared" si="38"/>
        <v>0.2001920612105712</v>
      </c>
      <c r="F138" s="401">
        <f t="shared" si="21"/>
        <v>0.25480342857077881</v>
      </c>
      <c r="G138" s="403">
        <f t="shared" si="25"/>
        <v>-3.0817711169873512E-2</v>
      </c>
      <c r="H138" s="403">
        <f t="shared" si="26"/>
        <v>1.0308177111698735</v>
      </c>
      <c r="I138" s="403">
        <f t="shared" si="39"/>
        <v>0.77258737323399163</v>
      </c>
      <c r="J138" s="375">
        <f t="shared" si="40"/>
        <v>0.22741262676600837</v>
      </c>
      <c r="L138" s="625">
        <v>-0.19999999999999973</v>
      </c>
      <c r="M138" s="626">
        <f t="shared" si="27"/>
        <v>8.0639755958755999E-2</v>
      </c>
      <c r="N138" s="627">
        <f t="shared" si="28"/>
        <v>0.64455170545074769</v>
      </c>
      <c r="O138" s="626">
        <f t="shared" si="29"/>
        <v>0.26976798403345581</v>
      </c>
      <c r="P138" s="627">
        <f t="shared" si="30"/>
        <v>0.60700069689215685</v>
      </c>
      <c r="Q138" s="628">
        <f t="shared" si="33"/>
        <v>-1.0564524398093238E-2</v>
      </c>
      <c r="R138" s="628">
        <f t="shared" si="34"/>
        <v>0.77258737323399151</v>
      </c>
      <c r="S138" s="629">
        <f t="shared" si="35"/>
        <v>-3.0817711169873478E-2</v>
      </c>
      <c r="T138" s="628">
        <f t="shared" si="36"/>
        <v>0.2687948623339752</v>
      </c>
      <c r="U138" s="630">
        <f t="shared" si="37"/>
        <v>0.7312051376660248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0.65318930009375686</v>
      </c>
      <c r="C139" s="386">
        <f t="shared" si="23"/>
        <v>0.25401230428859611</v>
      </c>
      <c r="D139" s="401">
        <f t="shared" si="24"/>
        <v>4.0567941883408176E-3</v>
      </c>
      <c r="E139" s="386">
        <f t="shared" si="38"/>
        <v>0.18357934606673726</v>
      </c>
      <c r="F139" s="401">
        <f t="shared" si="21"/>
        <v>0.23365884995501568</v>
      </c>
      <c r="G139" s="403">
        <f t="shared" si="25"/>
        <v>-2.9483402069706816E-2</v>
      </c>
      <c r="H139" s="403">
        <f t="shared" si="26"/>
        <v>1.0294834020697068</v>
      </c>
      <c r="I139" s="403">
        <f t="shared" si="39"/>
        <v>0.78468128495007028</v>
      </c>
      <c r="J139" s="375">
        <f t="shared" si="40"/>
        <v>0.21531871504992972</v>
      </c>
      <c r="L139" s="385">
        <v>-0.17499999999999982</v>
      </c>
      <c r="M139" s="401">
        <f t="shared" si="27"/>
        <v>8.8330582884723674E-2</v>
      </c>
      <c r="N139" s="386">
        <f t="shared" si="28"/>
        <v>0.65318930009375686</v>
      </c>
      <c r="O139" s="401">
        <f t="shared" si="29"/>
        <v>0.25401230428859611</v>
      </c>
      <c r="P139" s="386">
        <f t="shared" si="30"/>
        <v>0.61650255143202992</v>
      </c>
      <c r="Q139" s="403">
        <f t="shared" si="33"/>
        <v>-1.1527154149597011E-2</v>
      </c>
      <c r="R139" s="403">
        <f t="shared" si="34"/>
        <v>0.78468128495007028</v>
      </c>
      <c r="S139" s="371">
        <f t="shared" si="35"/>
        <v>-2.9483402069706816E-2</v>
      </c>
      <c r="T139" s="403">
        <f t="shared" si="36"/>
        <v>0.25632927126923355</v>
      </c>
      <c r="U139" s="610">
        <f t="shared" si="37"/>
        <v>0.74367072873076645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0.66076331375855513</v>
      </c>
      <c r="C140" s="386">
        <f t="shared" si="23"/>
        <v>0.23870040304686163</v>
      </c>
      <c r="D140" s="401">
        <f t="shared" si="24"/>
        <v>3.4958656665052823E-3</v>
      </c>
      <c r="E140" s="386">
        <f t="shared" si="38"/>
        <v>0.16751589629975791</v>
      </c>
      <c r="F140" s="401">
        <f t="shared" si="21"/>
        <v>0.21321337349331129</v>
      </c>
      <c r="G140" s="403">
        <f t="shared" si="25"/>
        <v>-2.8108794291678278E-2</v>
      </c>
      <c r="H140" s="403">
        <f t="shared" si="26"/>
        <v>1.0281087942916782</v>
      </c>
      <c r="I140" s="403">
        <f t="shared" si="39"/>
        <v>0.79528891009655323</v>
      </c>
      <c r="J140" s="375">
        <f t="shared" si="40"/>
        <v>0.20471108990344677</v>
      </c>
      <c r="L140" s="385">
        <v>-0.14999999999999991</v>
      </c>
      <c r="M140" s="401">
        <f t="shared" si="27"/>
        <v>9.6549541939657313E-2</v>
      </c>
      <c r="N140" s="386">
        <f t="shared" si="28"/>
        <v>0.66076331375855513</v>
      </c>
      <c r="O140" s="401">
        <f t="shared" si="29"/>
        <v>0.23870040304686163</v>
      </c>
      <c r="P140" s="386">
        <f t="shared" si="30"/>
        <v>0.62483667140260812</v>
      </c>
      <c r="Q140" s="403">
        <f t="shared" si="33"/>
        <v>-1.2546110920433047E-2</v>
      </c>
      <c r="R140" s="403">
        <f t="shared" si="34"/>
        <v>0.79528891009655323</v>
      </c>
      <c r="S140" s="371">
        <f t="shared" si="35"/>
        <v>-2.8108794291678323E-2</v>
      </c>
      <c r="T140" s="403">
        <f t="shared" si="36"/>
        <v>0.24536599511555812</v>
      </c>
      <c r="U140" s="610">
        <f t="shared" si="37"/>
        <v>0.75463400488444188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0.66723661980152138</v>
      </c>
      <c r="C141" s="386">
        <f t="shared" si="23"/>
        <v>0.22386246770468132</v>
      </c>
      <c r="D141" s="401">
        <f t="shared" si="24"/>
        <v>3.0055877770322481E-3</v>
      </c>
      <c r="E141" s="386">
        <f t="shared" si="38"/>
        <v>0.15203679720530688</v>
      </c>
      <c r="F141" s="401">
        <f t="shared" si="21"/>
        <v>0.1935116555700199</v>
      </c>
      <c r="G141" s="403">
        <f t="shared" si="25"/>
        <v>-2.6708920963670429E-2</v>
      </c>
      <c r="H141" s="403">
        <f t="shared" si="26"/>
        <v>1.0267089209636704</v>
      </c>
      <c r="I141" s="403">
        <f t="shared" si="39"/>
        <v>0.80435703150347715</v>
      </c>
      <c r="J141" s="375">
        <f t="shared" si="40"/>
        <v>0.19564296849652285</v>
      </c>
      <c r="L141" s="385">
        <v>-0.125</v>
      </c>
      <c r="M141" s="401">
        <f t="shared" si="27"/>
        <v>0.10531016038093177</v>
      </c>
      <c r="N141" s="386">
        <f t="shared" si="28"/>
        <v>0.66723661980152138</v>
      </c>
      <c r="O141" s="401">
        <f t="shared" si="29"/>
        <v>0.22386246770468132</v>
      </c>
      <c r="P141" s="386">
        <f t="shared" si="30"/>
        <v>0.63196124553389976</v>
      </c>
      <c r="Q141" s="403">
        <f t="shared" si="33"/>
        <v>-1.3620683792809557E-2</v>
      </c>
      <c r="R141" s="403">
        <f t="shared" si="34"/>
        <v>0.80435703150347715</v>
      </c>
      <c r="S141" s="371">
        <f t="shared" si="35"/>
        <v>-2.6708920963670429E-2</v>
      </c>
      <c r="T141" s="403">
        <f t="shared" si="36"/>
        <v>0.2359725732530028</v>
      </c>
      <c r="U141" s="610">
        <f t="shared" si="37"/>
        <v>0.7640274267469972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0.67257732157654515</v>
      </c>
      <c r="C142" s="386">
        <f t="shared" si="23"/>
        <v>0.20952452450507703</v>
      </c>
      <c r="D142" s="401">
        <f t="shared" si="24"/>
        <v>2.5781318525379682E-3</v>
      </c>
      <c r="E142" s="386">
        <f t="shared" si="38"/>
        <v>0.137172332140096</v>
      </c>
      <c r="F142" s="401">
        <f t="shared" si="21"/>
        <v>0.17459224068621781</v>
      </c>
      <c r="G142" s="403">
        <f t="shared" si="25"/>
        <v>-2.5297294179085338E-2</v>
      </c>
      <c r="H142" s="403">
        <f t="shared" si="26"/>
        <v>1.0252972941790854</v>
      </c>
      <c r="I142" s="403">
        <f t="shared" si="39"/>
        <v>0.81183994321306396</v>
      </c>
      <c r="J142" s="375">
        <f t="shared" si="40"/>
        <v>0.18816005678693604</v>
      </c>
      <c r="L142" s="617">
        <v>-9.9999999999999645E-2</v>
      </c>
      <c r="M142" s="618">
        <f t="shared" si="27"/>
        <v>0.11462386185394402</v>
      </c>
      <c r="N142" s="619">
        <f t="shared" si="28"/>
        <v>0.67257732157654515</v>
      </c>
      <c r="O142" s="618">
        <f t="shared" si="29"/>
        <v>0.20952452450507703</v>
      </c>
      <c r="P142" s="619">
        <f t="shared" si="30"/>
        <v>0.63784036390919585</v>
      </c>
      <c r="Q142" s="620">
        <f t="shared" si="33"/>
        <v>-1.4749516866195715E-2</v>
      </c>
      <c r="R142" s="620">
        <f t="shared" si="34"/>
        <v>0.81183994321306396</v>
      </c>
      <c r="S142" s="621">
        <f t="shared" si="35"/>
        <v>-2.5297294179085338E-2</v>
      </c>
      <c r="T142" s="620">
        <f t="shared" si="36"/>
        <v>0.22820686783221711</v>
      </c>
      <c r="U142" s="622">
        <f t="shared" si="37"/>
        <v>0.77179313216778289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0.67675899024582042</v>
      </c>
      <c r="C143" s="386">
        <f t="shared" si="23"/>
        <v>0.1957084669553561</v>
      </c>
      <c r="D143" s="401">
        <f t="shared" si="24"/>
        <v>2.206378524202468E-3</v>
      </c>
      <c r="E143" s="386">
        <f t="shared" si="38"/>
        <v>0.12294798976316686</v>
      </c>
      <c r="F143" s="401">
        <f t="shared" si="21"/>
        <v>0.15648757067638239</v>
      </c>
      <c r="G143" s="403">
        <f t="shared" si="25"/>
        <v>-2.3885959952545804E-2</v>
      </c>
      <c r="H143" s="403">
        <f t="shared" si="26"/>
        <v>1.0238859599525458</v>
      </c>
      <c r="I143" s="403">
        <f t="shared" si="39"/>
        <v>0.81769978430299284</v>
      </c>
      <c r="J143" s="375">
        <f t="shared" si="40"/>
        <v>0.18230021569700716</v>
      </c>
      <c r="L143" s="385">
        <v>-7.4999999999999734E-2</v>
      </c>
      <c r="M143" s="401">
        <f t="shared" si="27"/>
        <v>0.12449970967903401</v>
      </c>
      <c r="N143" s="386">
        <f t="shared" si="28"/>
        <v>0.67675899024582042</v>
      </c>
      <c r="O143" s="401">
        <f t="shared" si="29"/>
        <v>0.1957084669553561</v>
      </c>
      <c r="P143" s="386">
        <f t="shared" si="30"/>
        <v>0.64244428024085309</v>
      </c>
      <c r="Q143" s="403">
        <f t="shared" si="33"/>
        <v>-1.5930534439233594E-2</v>
      </c>
      <c r="R143" s="403">
        <f t="shared" si="34"/>
        <v>0.81769978430299284</v>
      </c>
      <c r="S143" s="371">
        <f t="shared" si="35"/>
        <v>-2.3885959952545752E-2</v>
      </c>
      <c r="T143" s="403">
        <f t="shared" si="36"/>
        <v>0.22211671008878653</v>
      </c>
      <c r="U143" s="610">
        <f t="shared" si="37"/>
        <v>0.77788328991121347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0.6797608621532738</v>
      </c>
      <c r="C144" s="386">
        <f t="shared" si="23"/>
        <v>0.18243211952719951</v>
      </c>
      <c r="D144" s="401">
        <f t="shared" si="24"/>
        <v>1.8838760115974518E-3</v>
      </c>
      <c r="E144" s="386">
        <f t="shared" si="38"/>
        <v>0.10938451105452027</v>
      </c>
      <c r="F144" s="401">
        <f t="shared" si="21"/>
        <v>0.13922404455346232</v>
      </c>
      <c r="G144" s="403">
        <f t="shared" si="25"/>
        <v>-2.248555992190443E-2</v>
      </c>
      <c r="H144" s="403">
        <f t="shared" si="26"/>
        <v>1.0224855599219045</v>
      </c>
      <c r="I144" s="403">
        <f t="shared" si="39"/>
        <v>0.82190681582600622</v>
      </c>
      <c r="J144" s="375">
        <f t="shared" si="40"/>
        <v>0.17809318417399378</v>
      </c>
      <c r="L144" s="385">
        <v>-4.9999999999999822E-2</v>
      </c>
      <c r="M144" s="401">
        <f t="shared" si="27"/>
        <v>0.13494415455759573</v>
      </c>
      <c r="N144" s="386">
        <f t="shared" si="28"/>
        <v>0.6797608621532738</v>
      </c>
      <c r="O144" s="401">
        <f t="shared" si="29"/>
        <v>0.18243211952719951</v>
      </c>
      <c r="P144" s="386">
        <f t="shared" si="30"/>
        <v>0.6457496294541426</v>
      </c>
      <c r="Q144" s="403">
        <f t="shared" si="33"/>
        <v>-1.7160864108218175E-2</v>
      </c>
      <c r="R144" s="403">
        <f t="shared" si="34"/>
        <v>0.82190681582600622</v>
      </c>
      <c r="S144" s="371">
        <f t="shared" si="35"/>
        <v>-2.248555992190443E-2</v>
      </c>
      <c r="T144" s="403">
        <f t="shared" si="36"/>
        <v>0.21773960820411631</v>
      </c>
      <c r="U144" s="610">
        <f t="shared" si="37"/>
        <v>0.78226039179588369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0.68156799408653523</v>
      </c>
      <c r="C145" s="386">
        <f t="shared" si="23"/>
        <v>0.16970933442259911</v>
      </c>
      <c r="D145" s="401">
        <f t="shared" si="24"/>
        <v>1.6047975942673487E-3</v>
      </c>
      <c r="E145" s="386">
        <f t="shared" si="38"/>
        <v>9.6497974000102765E-2</v>
      </c>
      <c r="F145" s="401">
        <f t="shared" si="21"/>
        <v>0.12282212629549408</v>
      </c>
      <c r="G145" s="403">
        <f t="shared" si="25"/>
        <v>-2.1105398614827752E-2</v>
      </c>
      <c r="H145" s="403">
        <f t="shared" si="26"/>
        <v>1.0211053986148277</v>
      </c>
      <c r="I145" s="403">
        <f t="shared" si="39"/>
        <v>0.82443963858726699</v>
      </c>
      <c r="J145" s="375">
        <f t="shared" si="40"/>
        <v>0.17556036141273301</v>
      </c>
      <c r="L145" s="385">
        <v>-2.4999999999999911E-2</v>
      </c>
      <c r="M145" s="401">
        <f t="shared" si="27"/>
        <v>0.14596078999755063</v>
      </c>
      <c r="N145" s="386">
        <f t="shared" si="28"/>
        <v>0.68156799408653523</v>
      </c>
      <c r="O145" s="401">
        <f t="shared" si="29"/>
        <v>0.16970933442259911</v>
      </c>
      <c r="P145" s="386">
        <f t="shared" si="30"/>
        <v>0.64773959878894294</v>
      </c>
      <c r="Q145" s="403">
        <f t="shared" si="33"/>
        <v>-1.8436758340404594E-2</v>
      </c>
      <c r="R145" s="403">
        <f t="shared" si="34"/>
        <v>0.82443963858726699</v>
      </c>
      <c r="S145" s="371">
        <f t="shared" si="35"/>
        <v>-2.110539861482771E-2</v>
      </c>
      <c r="T145" s="403">
        <f t="shared" si="36"/>
        <v>0.21510251836796535</v>
      </c>
      <c r="U145" s="610">
        <f t="shared" si="37"/>
        <v>0.78489748163203465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0.68217137511808135</v>
      </c>
      <c r="C146" s="386">
        <f t="shared" si="23"/>
        <v>0.15755011885356734</v>
      </c>
      <c r="D146" s="401">
        <f t="shared" si="24"/>
        <v>1.3638988742136204E-3</v>
      </c>
      <c r="E146" s="386">
        <f t="shared" si="38"/>
        <v>8.42999134661125E-2</v>
      </c>
      <c r="F146" s="401">
        <f t="shared" si="21"/>
        <v>0.10729649742100351</v>
      </c>
      <c r="G146" s="403">
        <f t="shared" si="25"/>
        <v>-1.9753515154439284E-2</v>
      </c>
      <c r="H146" s="403">
        <f t="shared" si="26"/>
        <v>1.0197535151544392</v>
      </c>
      <c r="I146" s="403">
        <f t="shared" si="39"/>
        <v>0.82528534997788705</v>
      </c>
      <c r="J146" s="375">
        <f t="shared" si="40"/>
        <v>0.17471465002211295</v>
      </c>
      <c r="L146" s="633">
        <v>0</v>
      </c>
      <c r="M146" s="634">
        <f t="shared" si="27"/>
        <v>0.15755011885356734</v>
      </c>
      <c r="N146" s="635">
        <f t="shared" si="28"/>
        <v>0.68217137511808135</v>
      </c>
      <c r="O146" s="634">
        <f t="shared" si="29"/>
        <v>0.15755011885356734</v>
      </c>
      <c r="P146" s="635">
        <f t="shared" si="30"/>
        <v>0.64840405101953946</v>
      </c>
      <c r="Q146" s="636">
        <f t="shared" si="33"/>
        <v>-1.9753515154439284E-2</v>
      </c>
      <c r="R146" s="636">
        <f t="shared" si="34"/>
        <v>0.82528534997788705</v>
      </c>
      <c r="S146" s="637">
        <f t="shared" si="35"/>
        <v>-1.9753515154439284E-2</v>
      </c>
      <c r="T146" s="636">
        <f t="shared" si="36"/>
        <v>0.21422168033099143</v>
      </c>
      <c r="U146" s="638">
        <f t="shared" si="37"/>
        <v>0.78577831966900857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0.73120513766602446</v>
      </c>
      <c r="AD146">
        <f ca="1">OFFSET(H106,-AB146,0)</f>
        <v>0.74519657142922124</v>
      </c>
    </row>
    <row r="147" spans="1:30">
      <c r="A147" s="385">
        <v>1.0250000000000004</v>
      </c>
      <c r="B147" s="401">
        <f t="shared" si="22"/>
        <v>0.68156799408653512</v>
      </c>
      <c r="C147" s="386">
        <f t="shared" si="23"/>
        <v>0.14596078999755047</v>
      </c>
      <c r="D147" s="401">
        <f t="shared" si="24"/>
        <v>1.1564753593918398E-3</v>
      </c>
      <c r="E147" s="386">
        <f t="shared" si="38"/>
        <v>7.2797473468374507E-2</v>
      </c>
      <c r="F147" s="401">
        <f t="shared" si="21"/>
        <v>9.2656250796685644E-2</v>
      </c>
      <c r="G147" s="403"/>
      <c r="H147" s="403"/>
      <c r="I147" s="403"/>
      <c r="J147" s="375"/>
      <c r="L147" s="385">
        <v>2.5000000000000355E-2</v>
      </c>
      <c r="M147" s="401">
        <f t="shared" si="27"/>
        <v>0.16970933442259933</v>
      </c>
      <c r="N147" s="386">
        <f t="shared" si="28"/>
        <v>0.68156799408653512</v>
      </c>
      <c r="O147" s="401">
        <f t="shared" si="29"/>
        <v>0.14596078999755047</v>
      </c>
      <c r="P147" s="386">
        <f t="shared" si="30"/>
        <v>0.64773959878894283</v>
      </c>
      <c r="Q147" s="403">
        <f t="shared" si="33"/>
        <v>-2.1105398614827766E-2</v>
      </c>
      <c r="R147" s="403">
        <f t="shared" si="34"/>
        <v>0.82443963858726688</v>
      </c>
      <c r="S147" s="371">
        <f t="shared" si="35"/>
        <v>-1.8436758340404567E-2</v>
      </c>
      <c r="T147" s="403">
        <f t="shared" si="36"/>
        <v>0.21510251836796546</v>
      </c>
      <c r="U147" s="610">
        <f t="shared" si="37"/>
        <v>0.78489748163203454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0.6797608621532738</v>
      </c>
      <c r="C148" s="386">
        <f t="shared" si="23"/>
        <v>0.13494415455759556</v>
      </c>
      <c r="D148" s="401">
        <f t="shared" si="24"/>
        <v>9.7832082143395338E-4</v>
      </c>
      <c r="E148" s="386">
        <f t="shared" si="38"/>
        <v>6.1993588777799931E-2</v>
      </c>
      <c r="F148" s="401">
        <f t="shared" si="21"/>
        <v>7.890512178390148E-2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0.18243211952719979</v>
      </c>
      <c r="N148" s="386">
        <f t="shared" si="28"/>
        <v>0.6797608621532738</v>
      </c>
      <c r="O148" s="401">
        <f t="shared" si="29"/>
        <v>0.13494415455759556</v>
      </c>
      <c r="P148" s="386">
        <f t="shared" si="30"/>
        <v>0.64574962945414249</v>
      </c>
      <c r="Q148" s="403">
        <f t="shared" si="33"/>
        <v>-2.2485559921904461E-2</v>
      </c>
      <c r="R148" s="403">
        <f t="shared" si="34"/>
        <v>0.82190681582600611</v>
      </c>
      <c r="S148" s="371">
        <f t="shared" si="35"/>
        <v>-1.7160864108218134E-2</v>
      </c>
      <c r="T148" s="403">
        <f t="shared" si="36"/>
        <v>0.21773960820411653</v>
      </c>
      <c r="U148" s="610">
        <f t="shared" si="37"/>
        <v>0.78226039179588347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0.67675899024582042</v>
      </c>
      <c r="C149" s="386">
        <f t="shared" si="23"/>
        <v>0.12449970967903384</v>
      </c>
      <c r="D149" s="401">
        <f t="shared" si="24"/>
        <v>8.2568680716677001E-4</v>
      </c>
      <c r="E149" s="386">
        <f t="shared" si="38"/>
        <v>5.1887192593217647E-2</v>
      </c>
      <c r="F149" s="401">
        <f t="shared" si="21"/>
        <v>6.6041752563592848E-2</v>
      </c>
      <c r="G149" s="403"/>
      <c r="H149" s="403"/>
      <c r="I149" s="403"/>
      <c r="J149" s="375"/>
      <c r="L149" s="385">
        <v>7.5000000000000178E-2</v>
      </c>
      <c r="M149" s="401">
        <f t="shared" si="27"/>
        <v>0.19570846695535626</v>
      </c>
      <c r="N149" s="386">
        <f t="shared" si="28"/>
        <v>0.67675899024582042</v>
      </c>
      <c r="O149" s="401">
        <f t="shared" si="29"/>
        <v>0.12449970967903384</v>
      </c>
      <c r="P149" s="386">
        <f t="shared" si="30"/>
        <v>0.64244428024085309</v>
      </c>
      <c r="Q149" s="403">
        <f t="shared" si="33"/>
        <v>-2.3885959952545811E-2</v>
      </c>
      <c r="R149" s="403">
        <f t="shared" si="34"/>
        <v>0.81769978430299284</v>
      </c>
      <c r="S149" s="371">
        <f t="shared" si="35"/>
        <v>-1.5930534439233594E-2</v>
      </c>
      <c r="T149" s="403">
        <f t="shared" si="36"/>
        <v>0.22211671008878664</v>
      </c>
      <c r="U149" s="610">
        <f t="shared" si="37"/>
        <v>0.77788328991121336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0.67257732157654504</v>
      </c>
      <c r="C150" s="386">
        <f t="shared" si="23"/>
        <v>0.1146238618539438</v>
      </c>
      <c r="D150" s="401">
        <f t="shared" si="24"/>
        <v>6.9524361400291612E-4</v>
      </c>
      <c r="E150" s="386">
        <f t="shared" si="38"/>
        <v>4.247344685941034E-2</v>
      </c>
      <c r="F150" s="401">
        <f t="shared" si="21"/>
        <v>5.405998528389723E-2</v>
      </c>
      <c r="G150" s="403"/>
      <c r="H150" s="403"/>
      <c r="I150" s="403"/>
      <c r="J150" s="375"/>
      <c r="L150" s="617">
        <v>0.10000000000000009</v>
      </c>
      <c r="M150" s="618">
        <f t="shared" si="27"/>
        <v>0.2095245245050773</v>
      </c>
      <c r="N150" s="619">
        <f t="shared" si="28"/>
        <v>0.67257732157654504</v>
      </c>
      <c r="O150" s="618">
        <f t="shared" si="29"/>
        <v>0.1146238618539438</v>
      </c>
      <c r="P150" s="619">
        <f t="shared" si="30"/>
        <v>0.63784036390919574</v>
      </c>
      <c r="Q150" s="620">
        <f t="shared" si="33"/>
        <v>-2.5297294179085373E-2</v>
      </c>
      <c r="R150" s="620">
        <f t="shared" si="34"/>
        <v>0.81183994321306385</v>
      </c>
      <c r="S150" s="621">
        <f t="shared" si="35"/>
        <v>-1.4749516866195694E-2</v>
      </c>
      <c r="T150" s="620">
        <f t="shared" si="36"/>
        <v>0.22820686783221722</v>
      </c>
      <c r="U150" s="622">
        <f t="shared" si="37"/>
        <v>0.77179313216778278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0.66723661980152138</v>
      </c>
      <c r="C151" s="386">
        <f t="shared" si="23"/>
        <v>0.10531016038093177</v>
      </c>
      <c r="D151" s="401">
        <f t="shared" si="24"/>
        <v>5.8404297462477661E-4</v>
      </c>
      <c r="E151" s="386">
        <f t="shared" si="38"/>
        <v>3.3743991711060975E-2</v>
      </c>
      <c r="F151" s="401">
        <f t="shared" si="21"/>
        <v>4.2949179551123241E-2</v>
      </c>
      <c r="G151" s="403"/>
      <c r="H151" s="403"/>
      <c r="I151" s="403"/>
      <c r="J151" s="375"/>
      <c r="L151" s="385">
        <v>0.125</v>
      </c>
      <c r="M151" s="401">
        <f t="shared" si="27"/>
        <v>0.22386246770468132</v>
      </c>
      <c r="N151" s="386">
        <f t="shared" si="28"/>
        <v>0.66723661980152138</v>
      </c>
      <c r="O151" s="401">
        <f t="shared" si="29"/>
        <v>0.10531016038093177</v>
      </c>
      <c r="P151" s="386">
        <f t="shared" si="30"/>
        <v>0.63196124553389976</v>
      </c>
      <c r="Q151" s="403">
        <f t="shared" si="33"/>
        <v>-2.6708920963670429E-2</v>
      </c>
      <c r="R151" s="403">
        <f t="shared" si="34"/>
        <v>0.80435703150347715</v>
      </c>
      <c r="S151" s="371">
        <f t="shared" si="35"/>
        <v>-1.3620683792809557E-2</v>
      </c>
      <c r="T151" s="403">
        <f t="shared" si="36"/>
        <v>0.2359725732530028</v>
      </c>
      <c r="U151" s="610">
        <f t="shared" si="37"/>
        <v>0.7640274267469972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0.6607633137585549</v>
      </c>
      <c r="C152" s="386">
        <f t="shared" si="23"/>
        <v>9.6549541939657202E-2</v>
      </c>
      <c r="D152" s="401">
        <f t="shared" si="24"/>
        <v>4.8948263705561601E-4</v>
      </c>
      <c r="E152" s="386">
        <f t="shared" si="38"/>
        <v>2.568721048146632E-2</v>
      </c>
      <c r="F152" s="401">
        <f t="shared" si="21"/>
        <v>3.2694549731481781E-2</v>
      </c>
      <c r="G152" s="403"/>
      <c r="H152" s="403"/>
      <c r="I152" s="403"/>
      <c r="J152" s="375"/>
      <c r="L152" s="385">
        <v>0.15000000000000036</v>
      </c>
      <c r="M152" s="401">
        <f t="shared" si="27"/>
        <v>0.23870040304686196</v>
      </c>
      <c r="N152" s="386">
        <f t="shared" si="28"/>
        <v>0.6607633137585549</v>
      </c>
      <c r="O152" s="401">
        <f t="shared" si="29"/>
        <v>9.6549541939657202E-2</v>
      </c>
      <c r="P152" s="386">
        <f t="shared" si="30"/>
        <v>0.6248366714026079</v>
      </c>
      <c r="Q152" s="403">
        <f t="shared" si="33"/>
        <v>-2.8108794291678306E-2</v>
      </c>
      <c r="R152" s="403">
        <f t="shared" si="34"/>
        <v>0.795288910096553</v>
      </c>
      <c r="S152" s="371">
        <f t="shared" si="35"/>
        <v>-1.2546110920433031E-2</v>
      </c>
      <c r="T152" s="403">
        <f t="shared" si="36"/>
        <v>0.24536599511555834</v>
      </c>
      <c r="U152" s="610">
        <f t="shared" si="37"/>
        <v>0.75463400488444166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0.65318930009375675</v>
      </c>
      <c r="C153" s="386">
        <f t="shared" si="23"/>
        <v>8.8330582884723507E-2</v>
      </c>
      <c r="D153" s="401">
        <f t="shared" si="24"/>
        <v>4.0927297253096073E-4</v>
      </c>
      <c r="E153" s="386">
        <f t="shared" si="38"/>
        <v>1.8288506726130617E-2</v>
      </c>
      <c r="F153" s="401">
        <f t="shared" si="21"/>
        <v>2.3277517545294942E-2</v>
      </c>
      <c r="G153" s="403"/>
      <c r="H153" s="403"/>
      <c r="I153" s="403"/>
      <c r="J153" s="375"/>
      <c r="L153" s="385">
        <v>0.17500000000000027</v>
      </c>
      <c r="M153" s="401">
        <f t="shared" si="27"/>
        <v>0.25401230428859639</v>
      </c>
      <c r="N153" s="386">
        <f t="shared" si="28"/>
        <v>0.65318930009375675</v>
      </c>
      <c r="O153" s="401">
        <f t="shared" si="29"/>
        <v>8.8330582884723507E-2</v>
      </c>
      <c r="P153" s="386">
        <f t="shared" si="30"/>
        <v>0.61650255143202981</v>
      </c>
      <c r="Q153" s="403">
        <f t="shared" si="33"/>
        <v>-2.9483402069706833E-2</v>
      </c>
      <c r="R153" s="403">
        <f t="shared" si="34"/>
        <v>0.78468128495007006</v>
      </c>
      <c r="S153" s="371">
        <f t="shared" si="35"/>
        <v>-1.1527154149596975E-2</v>
      </c>
      <c r="T153" s="403">
        <f t="shared" si="36"/>
        <v>0.25632927126923366</v>
      </c>
      <c r="U153" s="610">
        <f t="shared" si="37"/>
        <v>0.74367072873076634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0.64455170545074747</v>
      </c>
      <c r="C154" s="386">
        <f t="shared" si="23"/>
        <v>8.0639755958755888E-2</v>
      </c>
      <c r="D154" s="401">
        <f t="shared" si="24"/>
        <v>3.4140569570145773E-4</v>
      </c>
      <c r="E154" s="386">
        <f t="shared" ref="E154:E185" si="41">C154+$B$13*B154+$B$13*D154</f>
        <v>1.1530589772601435E-2</v>
      </c>
      <c r="F154" s="401">
        <f t="shared" ref="F154:F186" si="42">$B$14*E154</f>
        <v>1.4676075513362358E-2</v>
      </c>
      <c r="G154" s="403"/>
      <c r="H154" s="403"/>
      <c r="I154" s="403"/>
      <c r="J154" s="375"/>
      <c r="L154" s="385">
        <v>0.20000000000000018</v>
      </c>
      <c r="M154" s="401">
        <f t="shared" si="27"/>
        <v>0.26976798403345609</v>
      </c>
      <c r="N154" s="386">
        <f t="shared" si="28"/>
        <v>0.64455170545074747</v>
      </c>
      <c r="O154" s="401">
        <f t="shared" si="29"/>
        <v>8.0639755958755888E-2</v>
      </c>
      <c r="P154" s="386">
        <f t="shared" si="30"/>
        <v>0.60700069689215663</v>
      </c>
      <c r="Q154" s="403">
        <f t="shared" si="33"/>
        <v>-3.0817711169873481E-2</v>
      </c>
      <c r="R154" s="403">
        <f t="shared" si="34"/>
        <v>0.77258737323399118</v>
      </c>
      <c r="S154" s="371">
        <f t="shared" si="35"/>
        <v>-1.0564524398093238E-2</v>
      </c>
      <c r="T154" s="403">
        <f t="shared" si="36"/>
        <v>0.26879486233397554</v>
      </c>
      <c r="U154" s="610">
        <f t="shared" si="37"/>
        <v>0.73120513766602446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0.63489261025345067</v>
      </c>
      <c r="C155" s="386">
        <f t="shared" ref="C155:C197" si="44">0.5*SIGN(2*A155+$B$6)*ERF((2.563*(ABS(2*A155+$B$6)))/(2*SQRT(2)*$B$7))-0.5*SIGN(2*A155-$B$6)*ERF((2.563*(ABS(2*A155-$B$6)))/(2*SQRT(2)*$B$7))</f>
        <v>7.3461688265516689E-2</v>
      </c>
      <c r="D155" s="401">
        <f t="shared" ref="D155:D197" si="45">0.5*SIGN(2*(A155+$B$6)+$B$6)*ERF((2.563*(ABS(2*(A155+$B$6)+$B$6)))/(2*SQRT(2)*$B$7))-0.5*SIGN(2*(A155+$B$6)-$B$6)*ERF((2.563*(ABS(2*(A155+$B$6)-$B$6)))/(2*SQRT(2)*$B$7))</f>
        <v>2.8412473963057572E-4</v>
      </c>
      <c r="E155" s="386">
        <f t="shared" si="41"/>
        <v>5.3937654152020941E-3</v>
      </c>
      <c r="F155" s="401">
        <f t="shared" si="42"/>
        <v>6.8651569517253711E-3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0.28593310243261616</v>
      </c>
      <c r="N155" s="386">
        <f t="shared" ref="N155:N218" si="47">0.5*SIGN(2*L155+$B$6)*ERF((2.563*(ABS(2*L155+$B$6)))/(2*SQRT(2)*$B$7))-0.5*SIGN(2*L155-$B$6)*ERF((2.563*(ABS(2*L155-$B$6)))/(2*SQRT(2)*$B$7))</f>
        <v>0.63489261025345067</v>
      </c>
      <c r="O155" s="401">
        <f t="shared" ref="O155:O218" si="48">0.5*SIGN(2*(L155+$B$6)+$B$6)*ERF((2.563*(ABS(2*(L155+$B$6)+$B$6)))/(2*SQRT(2)*$B$7))-0.5*SIGN(2*(L155+$B$6)-$B$6)*ERF((2.563*(ABS(2*(L155+$B$6)-$B$6)))/(2*SQRT(2)*$B$7))</f>
        <v>7.3461688265516689E-2</v>
      </c>
      <c r="P155" s="386">
        <f t="shared" ref="P155:P218" si="49">N155+$B$13*M155+$B$13*O155</f>
        <v>0.59637851561125332</v>
      </c>
      <c r="Q155" s="403">
        <f t="shared" si="33"/>
        <v>-3.2095120451385489E-2</v>
      </c>
      <c r="R155" s="403">
        <f t="shared" si="34"/>
        <v>0.75906751538894102</v>
      </c>
      <c r="S155" s="371">
        <f t="shared" si="35"/>
        <v>-9.6583598502424789E-3</v>
      </c>
      <c r="T155" s="403">
        <f t="shared" si="36"/>
        <v>0.28268596491268694</v>
      </c>
      <c r="U155" s="610">
        <f t="shared" si="37"/>
        <v>0.71731403508731306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0.62425873645989782</v>
      </c>
      <c r="C156" s="386">
        <f t="shared" si="44"/>
        <v>6.677941752581118E-2</v>
      </c>
      <c r="D156" s="401">
        <f t="shared" si="45"/>
        <v>2.3589929168954527E-4</v>
      </c>
      <c r="E156" s="386">
        <f t="shared" si="41"/>
        <v>-1.4377147801369826E-4</v>
      </c>
      <c r="F156" s="401">
        <f t="shared" si="42"/>
        <v>-1.829915997020776E-4</v>
      </c>
      <c r="G156" s="403"/>
      <c r="H156" s="403"/>
      <c r="I156" s="403"/>
      <c r="J156" s="375"/>
      <c r="L156" s="385">
        <v>0.25</v>
      </c>
      <c r="M156" s="401">
        <f t="shared" si="46"/>
        <v>0.30246921442168684</v>
      </c>
      <c r="N156" s="386">
        <f t="shared" si="47"/>
        <v>0.62425873645989782</v>
      </c>
      <c r="O156" s="401">
        <f t="shared" si="48"/>
        <v>6.677941752581118E-2</v>
      </c>
      <c r="P156" s="386">
        <f t="shared" si="49"/>
        <v>0.58468866720624313</v>
      </c>
      <c r="Q156" s="403">
        <f t="shared" si="33"/>
        <v>-3.3297423031136378E-2</v>
      </c>
      <c r="R156" s="403">
        <f t="shared" si="34"/>
        <v>0.74418873630520799</v>
      </c>
      <c r="S156" s="371">
        <f t="shared" si="35"/>
        <v>-8.8082952231220389E-3</v>
      </c>
      <c r="T156" s="403">
        <f t="shared" si="36"/>
        <v>0.29791698194905036</v>
      </c>
      <c r="U156" s="610">
        <f t="shared" si="37"/>
        <v>0.70208301805094964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0.61270110199759276</v>
      </c>
      <c r="C157" s="386">
        <f t="shared" si="44"/>
        <v>6.0574643856189381E-2</v>
      </c>
      <c r="D157" s="401">
        <f t="shared" si="45"/>
        <v>1.9539896558873338E-4</v>
      </c>
      <c r="E157" s="386">
        <f t="shared" si="41"/>
        <v>-5.1056454938983977E-3</v>
      </c>
      <c r="F157" s="401">
        <f t="shared" si="42"/>
        <v>-6.4984393938772372E-3</v>
      </c>
      <c r="G157" s="403"/>
      <c r="H157" s="403"/>
      <c r="I157" s="403"/>
      <c r="J157" s="375"/>
      <c r="L157" s="385">
        <v>0.27500000000000036</v>
      </c>
      <c r="M157" s="401">
        <f t="shared" si="46"/>
        <v>0.31933385645908025</v>
      </c>
      <c r="N157" s="386">
        <f t="shared" si="47"/>
        <v>0.61270110199759276</v>
      </c>
      <c r="O157" s="401">
        <f t="shared" si="48"/>
        <v>6.0574643856189381E-2</v>
      </c>
      <c r="P157" s="386">
        <f t="shared" si="49"/>
        <v>0.57198868124131275</v>
      </c>
      <c r="Q157" s="403">
        <f t="shared" si="33"/>
        <v>-3.4404779105879045E-2</v>
      </c>
      <c r="R157" s="403">
        <f t="shared" si="34"/>
        <v>0.7280242593169759</v>
      </c>
      <c r="S157" s="371">
        <f t="shared" si="35"/>
        <v>-8.0135277045131174E-3</v>
      </c>
      <c r="T157" s="403">
        <f t="shared" si="36"/>
        <v>0.31439404749341626</v>
      </c>
      <c r="U157" s="610">
        <f t="shared" si="37"/>
        <v>0.68560595250658374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0.6002746449073777</v>
      </c>
      <c r="C158" s="386">
        <f t="shared" si="44"/>
        <v>5.4827974557081882E-2</v>
      </c>
      <c r="D158" s="401">
        <f t="shared" si="45"/>
        <v>1.6147105913522086E-4</v>
      </c>
      <c r="E158" s="386">
        <f t="shared" si="41"/>
        <v>-9.5170131707767811E-3</v>
      </c>
      <c r="F158" s="401">
        <f t="shared" si="42"/>
        <v>-1.2113205543732778E-2</v>
      </c>
      <c r="G158" s="403"/>
      <c r="H158" s="403"/>
      <c r="I158" s="403"/>
      <c r="J158" s="375"/>
      <c r="L158" s="385">
        <v>0.30000000000000027</v>
      </c>
      <c r="M158" s="401">
        <f t="shared" si="46"/>
        <v>0.33648067325547515</v>
      </c>
      <c r="N158" s="386">
        <f t="shared" si="47"/>
        <v>0.6002746449073777</v>
      </c>
      <c r="O158" s="401">
        <f t="shared" si="48"/>
        <v>5.4827974557081882E-2</v>
      </c>
      <c r="P158" s="386">
        <f t="shared" si="49"/>
        <v>0.5583405415585575</v>
      </c>
      <c r="Q158" s="403">
        <f t="shared" si="33"/>
        <v>-3.5395700647644746E-2</v>
      </c>
      <c r="R158" s="403">
        <f t="shared" si="34"/>
        <v>0.71065297714050113</v>
      </c>
      <c r="S158" s="371">
        <f t="shared" si="35"/>
        <v>-7.2728792836686141E-3</v>
      </c>
      <c r="T158" s="403">
        <f t="shared" si="36"/>
        <v>0.33201560279081221</v>
      </c>
      <c r="U158" s="610">
        <f t="shared" si="37"/>
        <v>0.66798439720918779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0.58703782051867637</v>
      </c>
      <c r="C159" s="386">
        <f t="shared" si="44"/>
        <v>4.9519159666776336E-2</v>
      </c>
      <c r="D159" s="401">
        <f t="shared" si="45"/>
        <v>1.3311982651798004E-4</v>
      </c>
      <c r="E159" s="386">
        <f t="shared" si="41"/>
        <v>-1.3404282054996915E-2</v>
      </c>
      <c r="F159" s="401">
        <f t="shared" si="42"/>
        <v>-1.7060901438796038E-2</v>
      </c>
      <c r="G159" s="403"/>
      <c r="H159" s="403"/>
      <c r="I159" s="403"/>
      <c r="J159" s="375"/>
      <c r="L159" s="385">
        <v>0.32500000000000018</v>
      </c>
      <c r="M159" s="401">
        <f t="shared" si="46"/>
        <v>0.35385958449108978</v>
      </c>
      <c r="N159" s="386">
        <f t="shared" si="47"/>
        <v>0.58703782051867637</v>
      </c>
      <c r="O159" s="401">
        <f t="shared" si="48"/>
        <v>4.9519159666776336E-2</v>
      </c>
      <c r="P159" s="386">
        <f t="shared" si="49"/>
        <v>0.54381024034432768</v>
      </c>
      <c r="Q159" s="403">
        <f t="shared" si="33"/>
        <v>-3.6247049299746863E-2</v>
      </c>
      <c r="R159" s="403">
        <f t="shared" si="34"/>
        <v>0.69215888429204608</v>
      </c>
      <c r="S159" s="371">
        <f t="shared" si="35"/>
        <v>-6.5848552593015192E-3</v>
      </c>
      <c r="T159" s="403">
        <f t="shared" si="36"/>
        <v>0.35067302026700231</v>
      </c>
      <c r="U159" s="610">
        <f t="shared" si="37"/>
        <v>0.64932697973299769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0.57305217525043106</v>
      </c>
      <c r="C160" s="386">
        <f t="shared" si="44"/>
        <v>4.4627316324210298E-2</v>
      </c>
      <c r="D160" s="401">
        <f t="shared" si="45"/>
        <v>1.0948767760471378E-4</v>
      </c>
      <c r="E160" s="386">
        <f t="shared" si="41"/>
        <v>-1.6794838650292222E-2</v>
      </c>
      <c r="F160" s="401">
        <f t="shared" si="42"/>
        <v>-2.1376384480532615E-2</v>
      </c>
      <c r="G160" s="403"/>
      <c r="H160" s="403"/>
      <c r="I160" s="403"/>
      <c r="J160" s="375"/>
      <c r="L160" s="385">
        <v>0.35000000000000009</v>
      </c>
      <c r="M160" s="401">
        <f t="shared" si="46"/>
        <v>0.37141699101632458</v>
      </c>
      <c r="N160" s="386">
        <f t="shared" si="47"/>
        <v>0.57305217525043106</v>
      </c>
      <c r="O160" s="401">
        <f t="shared" si="48"/>
        <v>4.4627316324210298E-2</v>
      </c>
      <c r="P160" s="386">
        <f t="shared" si="49"/>
        <v>0.52846730578937229</v>
      </c>
      <c r="Q160" s="403">
        <f t="shared" si="33"/>
        <v>-3.693404879107625E-2</v>
      </c>
      <c r="R160" s="403">
        <f t="shared" si="34"/>
        <v>0.67263047589613278</v>
      </c>
      <c r="S160" s="371">
        <f t="shared" si="35"/>
        <v>-5.9476987690878112E-3</v>
      </c>
      <c r="T160" s="403">
        <f t="shared" si="36"/>
        <v>0.37025127166403127</v>
      </c>
      <c r="U160" s="610">
        <f t="shared" si="37"/>
        <v>0.62974872833596873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0.55838190087466621</v>
      </c>
      <c r="C161" s="386">
        <f t="shared" si="44"/>
        <v>4.0131140280618649E-2</v>
      </c>
      <c r="D161" s="401">
        <f t="shared" si="45"/>
        <v>8.9838204463232874E-5</v>
      </c>
      <c r="E161" s="386">
        <f t="shared" si="41"/>
        <v>-1.9716787320402943E-2</v>
      </c>
      <c r="F161" s="401">
        <f t="shared" si="42"/>
        <v>-2.5095425758942334E-2</v>
      </c>
      <c r="G161" s="403"/>
      <c r="H161" s="403"/>
      <c r="I161" s="403"/>
      <c r="J161" s="375"/>
      <c r="L161" s="385">
        <v>0.375</v>
      </c>
      <c r="M161" s="401">
        <f t="shared" si="46"/>
        <v>0.38909601953052086</v>
      </c>
      <c r="N161" s="386">
        <f t="shared" si="47"/>
        <v>0.55838190087466621</v>
      </c>
      <c r="O161" s="401">
        <f t="shared" si="48"/>
        <v>4.0131140280618649E-2</v>
      </c>
      <c r="P161" s="386">
        <f t="shared" si="49"/>
        <v>0.51238430746532548</v>
      </c>
      <c r="Q161" s="403">
        <f t="shared" si="33"/>
        <v>-3.7430313159581022E-2</v>
      </c>
      <c r="R161" s="403">
        <f t="shared" si="34"/>
        <v>0.65216011813127239</v>
      </c>
      <c r="S161" s="371">
        <f t="shared" si="35"/>
        <v>-5.3594412411460653E-3</v>
      </c>
      <c r="T161" s="403">
        <f t="shared" si="36"/>
        <v>0.39062963626945468</v>
      </c>
      <c r="U161" s="610">
        <f t="shared" si="37"/>
        <v>0.60937036373054532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0.54309337328905094</v>
      </c>
      <c r="C162" s="386">
        <f t="shared" si="44"/>
        <v>3.6009103201536719E-2</v>
      </c>
      <c r="D162" s="401">
        <f t="shared" si="45"/>
        <v>7.3540926658621775E-5</v>
      </c>
      <c r="E162" s="386">
        <f t="shared" si="41"/>
        <v>-2.2198701925458503E-2</v>
      </c>
      <c r="F162" s="401">
        <f t="shared" si="42"/>
        <v>-2.8254393936620763E-2</v>
      </c>
      <c r="G162" s="403"/>
      <c r="H162" s="403"/>
      <c r="I162" s="403"/>
      <c r="J162" s="375"/>
      <c r="L162" s="385">
        <v>0.40000000000000036</v>
      </c>
      <c r="M162" s="401">
        <f t="shared" si="46"/>
        <v>0.40683680424161162</v>
      </c>
      <c r="N162" s="386">
        <f t="shared" si="47"/>
        <v>0.54309337328905094</v>
      </c>
      <c r="O162" s="401">
        <f t="shared" si="48"/>
        <v>3.6009103201536719E-2</v>
      </c>
      <c r="P162" s="386">
        <f t="shared" si="49"/>
        <v>0.49563634376994214</v>
      </c>
      <c r="Q162" s="403">
        <f t="shared" si="33"/>
        <v>-3.7707892029925943E-2</v>
      </c>
      <c r="R162" s="403">
        <f t="shared" si="34"/>
        <v>0.6308433958528904</v>
      </c>
      <c r="S162" s="371">
        <f t="shared" si="35"/>
        <v>-4.8179487201237886E-3</v>
      </c>
      <c r="T162" s="403">
        <f t="shared" si="36"/>
        <v>0.41168244489715933</v>
      </c>
      <c r="U162" s="610">
        <f t="shared" si="37"/>
        <v>0.58831755510284067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0.52725468001667286</v>
      </c>
      <c r="C163" s="386">
        <f t="shared" si="44"/>
        <v>3.2239634700742037E-2</v>
      </c>
      <c r="D163" s="401">
        <f t="shared" si="45"/>
        <v>6.0057641394106742E-5</v>
      </c>
      <c r="E163" s="386">
        <f t="shared" si="41"/>
        <v>-2.4269391690368076E-2</v>
      </c>
      <c r="F163" s="401">
        <f t="shared" si="42"/>
        <v>-3.088995724724778E-2</v>
      </c>
      <c r="G163" s="403"/>
      <c r="H163" s="403"/>
      <c r="I163" s="403"/>
      <c r="J163" s="375"/>
      <c r="L163" s="385">
        <v>0.42500000000000027</v>
      </c>
      <c r="M163" s="401">
        <f t="shared" si="46"/>
        <v>0.42457680353464078</v>
      </c>
      <c r="N163" s="386">
        <f t="shared" si="47"/>
        <v>0.52725468001667286</v>
      </c>
      <c r="O163" s="401">
        <f t="shared" si="48"/>
        <v>3.2239634700742037E-2</v>
      </c>
      <c r="P163" s="386">
        <f t="shared" si="49"/>
        <v>0.47830051598404305</v>
      </c>
      <c r="Q163" s="403">
        <f t="shared" si="33"/>
        <v>-3.7737334123529531E-2</v>
      </c>
      <c r="R163" s="403">
        <f t="shared" si="34"/>
        <v>0.60877844317570395</v>
      </c>
      <c r="S163" s="371">
        <f t="shared" si="35"/>
        <v>-4.320964068451707E-3</v>
      </c>
      <c r="T163" s="403">
        <f t="shared" si="36"/>
        <v>0.4332798550162773</v>
      </c>
      <c r="U163" s="610">
        <f t="shared" si="37"/>
        <v>0.5667201449837227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0.51093514078126256</v>
      </c>
      <c r="C164" s="386">
        <f t="shared" si="44"/>
        <v>2.8801288341076259E-2</v>
      </c>
      <c r="D164" s="401">
        <f t="shared" si="45"/>
        <v>4.8930261814295051E-5</v>
      </c>
      <c r="E164" s="386">
        <f t="shared" si="41"/>
        <v>-2.5957682523747194E-2</v>
      </c>
      <c r="F164" s="401">
        <f t="shared" si="42"/>
        <v>-3.3038805159439119E-2</v>
      </c>
      <c r="G164" s="403"/>
      <c r="H164" s="403"/>
      <c r="I164" s="403"/>
      <c r="J164" s="375"/>
      <c r="L164" s="385">
        <v>0.45000000000000018</v>
      </c>
      <c r="M164" s="401">
        <f t="shared" si="46"/>
        <v>0.44225114922733888</v>
      </c>
      <c r="N164" s="386">
        <f t="shared" si="47"/>
        <v>0.51093514078126256</v>
      </c>
      <c r="O164" s="401">
        <f t="shared" si="48"/>
        <v>2.8801288341076259E-2</v>
      </c>
      <c r="P164" s="386">
        <f t="shared" si="49"/>
        <v>0.46045539362993032</v>
      </c>
      <c r="Q164" s="403">
        <f t="shared" si="33"/>
        <v>-3.7487770089733835E-2</v>
      </c>
      <c r="R164" s="403">
        <f t="shared" si="34"/>
        <v>0.58606526298465611</v>
      </c>
      <c r="S164" s="371">
        <f t="shared" si="35"/>
        <v>-3.866145086856156E-3</v>
      </c>
      <c r="T164" s="403">
        <f t="shared" si="36"/>
        <v>0.45528865219193382</v>
      </c>
      <c r="U164" s="610">
        <f t="shared" si="37"/>
        <v>0.54471134780806618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0.4942048255904386</v>
      </c>
      <c r="C165" s="386">
        <f t="shared" si="44"/>
        <v>2.5672891118920571E-2</v>
      </c>
      <c r="D165" s="401">
        <f t="shared" si="45"/>
        <v>3.9770026378449508E-5</v>
      </c>
      <c r="E165" s="386">
        <f t="shared" si="41"/>
        <v>-2.7292214733070197E-2</v>
      </c>
      <c r="F165" s="401">
        <f t="shared" si="42"/>
        <v>-3.47373909096301E-2</v>
      </c>
      <c r="G165" s="403"/>
      <c r="H165" s="403"/>
      <c r="I165" s="403"/>
      <c r="J165" s="375"/>
      <c r="L165" s="385">
        <v>0.47500000000000009</v>
      </c>
      <c r="M165" s="401">
        <f t="shared" si="46"/>
        <v>0.459793025573347</v>
      </c>
      <c r="N165" s="386">
        <f t="shared" si="47"/>
        <v>0.4942048255904386</v>
      </c>
      <c r="O165" s="401">
        <f t="shared" si="48"/>
        <v>2.5672891118920571E-2</v>
      </c>
      <c r="P165" s="386">
        <f t="shared" si="49"/>
        <v>0.44218047591990722</v>
      </c>
      <c r="Q165" s="403">
        <f t="shared" si="33"/>
        <v>-3.6927015633255414E-2</v>
      </c>
      <c r="R165" s="403">
        <f t="shared" si="34"/>
        <v>0.56280504146935439</v>
      </c>
      <c r="S165" s="371">
        <f t="shared" si="35"/>
        <v>-3.4510986371980249E-3</v>
      </c>
      <c r="T165" s="403">
        <f t="shared" si="36"/>
        <v>0.47757307280109906</v>
      </c>
      <c r="U165" s="610">
        <f t="shared" si="37"/>
        <v>0.52242692719890094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0.47713407479471998</v>
      </c>
      <c r="C166" s="386">
        <f t="shared" si="44"/>
        <v>2.283367621519572E-2</v>
      </c>
      <c r="D166" s="401">
        <f t="shared" si="45"/>
        <v>3.2247963726972362E-5</v>
      </c>
      <c r="E166" s="386">
        <f t="shared" si="41"/>
        <v>-2.8301257819571896E-2</v>
      </c>
      <c r="F166" s="401">
        <f t="shared" si="42"/>
        <v>-3.6021695773976528E-2</v>
      </c>
      <c r="G166" s="403"/>
      <c r="H166" s="403"/>
      <c r="I166" s="403"/>
      <c r="J166" s="375"/>
      <c r="L166" s="385">
        <v>0.5</v>
      </c>
      <c r="M166" s="401">
        <f t="shared" si="46"/>
        <v>0.47713407479471998</v>
      </c>
      <c r="N166" s="386">
        <f t="shared" si="47"/>
        <v>0.47713407479471998</v>
      </c>
      <c r="O166" s="401">
        <f t="shared" si="48"/>
        <v>2.283367621519572E-2</v>
      </c>
      <c r="P166" s="386">
        <f t="shared" si="49"/>
        <v>0.42355565413080992</v>
      </c>
      <c r="Q166" s="403">
        <f t="shared" si="33"/>
        <v>-3.6021695773976528E-2</v>
      </c>
      <c r="R166" s="403">
        <f t="shared" si="34"/>
        <v>0.53909946383713236</v>
      </c>
      <c r="S166" s="371">
        <f t="shared" si="35"/>
        <v>-3.0734108850842892E-3</v>
      </c>
      <c r="T166" s="403">
        <f t="shared" si="36"/>
        <v>0.49999564282192843</v>
      </c>
      <c r="U166" s="610">
        <f t="shared" si="37"/>
        <v>0.50000435717807157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0.45979302557334673</v>
      </c>
      <c r="C167" s="386">
        <f t="shared" si="44"/>
        <v>2.0263399042574959E-2</v>
      </c>
      <c r="D167" s="401">
        <f t="shared" si="45"/>
        <v>2.6086500566124826E-5</v>
      </c>
      <c r="E167" s="386">
        <f t="shared" si="41"/>
        <v>-2.9012542788147456E-2</v>
      </c>
      <c r="F167" s="401">
        <f t="shared" si="42"/>
        <v>-3.6927015633255449E-2</v>
      </c>
      <c r="G167" s="403"/>
      <c r="H167" s="403"/>
      <c r="I167" s="403"/>
      <c r="J167" s="375"/>
      <c r="L167" s="385">
        <v>0.52500000000000036</v>
      </c>
      <c r="M167" s="401">
        <f t="shared" si="46"/>
        <v>0.49420482559043888</v>
      </c>
      <c r="N167" s="386">
        <f t="shared" si="47"/>
        <v>0.45979302557334673</v>
      </c>
      <c r="O167" s="401">
        <f t="shared" si="48"/>
        <v>2.0263399042574959E-2</v>
      </c>
      <c r="P167" s="386">
        <f t="shared" si="49"/>
        <v>0.40466067973319292</v>
      </c>
      <c r="Q167" s="403">
        <f t="shared" si="33"/>
        <v>-3.4737390909630121E-2</v>
      </c>
      <c r="R167" s="403">
        <f t="shared" si="34"/>
        <v>0.51505003735060562</v>
      </c>
      <c r="S167" s="371">
        <f t="shared" si="35"/>
        <v>-2.7306738094236764E-3</v>
      </c>
      <c r="T167" s="403">
        <f t="shared" si="36"/>
        <v>0.52241802736844822</v>
      </c>
      <c r="U167" s="610">
        <f t="shared" si="37"/>
        <v>0.47758197263155178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0.4422511492273386</v>
      </c>
      <c r="C168" s="386">
        <f t="shared" si="44"/>
        <v>1.7942436843279952E-2</v>
      </c>
      <c r="D168" s="401">
        <f t="shared" si="45"/>
        <v>2.1052104427710105E-5</v>
      </c>
      <c r="E168" s="386">
        <f t="shared" si="41"/>
        <v>-2.9453112175714561E-2</v>
      </c>
      <c r="F168" s="401">
        <f t="shared" si="42"/>
        <v>-3.7487770089733856E-2</v>
      </c>
      <c r="G168" s="403"/>
      <c r="H168" s="403"/>
      <c r="I168" s="403"/>
      <c r="J168" s="375"/>
      <c r="L168" s="385">
        <v>0.55000000000000027</v>
      </c>
      <c r="M168" s="401">
        <f t="shared" si="46"/>
        <v>0.51093514078126279</v>
      </c>
      <c r="N168" s="386">
        <f t="shared" si="47"/>
        <v>0.4422511492273386</v>
      </c>
      <c r="O168" s="401">
        <f t="shared" si="48"/>
        <v>1.7942436843279952E-2</v>
      </c>
      <c r="P168" s="386">
        <f t="shared" si="49"/>
        <v>0.38557464303981148</v>
      </c>
      <c r="Q168" s="403">
        <f t="shared" si="33"/>
        <v>-3.3038805159439064E-2</v>
      </c>
      <c r="R168" s="403">
        <f t="shared" si="34"/>
        <v>0.49075742775413439</v>
      </c>
      <c r="S168" s="371">
        <f t="shared" si="35"/>
        <v>-2.4205081512389441E-3</v>
      </c>
      <c r="T168" s="403">
        <f t="shared" si="36"/>
        <v>0.54470188555654364</v>
      </c>
      <c r="U168" s="610">
        <f t="shared" si="37"/>
        <v>0.45529811444345636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0.42457680353464039</v>
      </c>
      <c r="C169" s="386">
        <f t="shared" si="44"/>
        <v>1.5851872292204527E-2</v>
      </c>
      <c r="D169" s="401">
        <f t="shared" si="45"/>
        <v>1.6948858446774739E-5</v>
      </c>
      <c r="E169" s="386">
        <f t="shared" si="41"/>
        <v>-2.9649187788235987E-2</v>
      </c>
      <c r="F169" s="401">
        <f t="shared" si="42"/>
        <v>-3.7737334123529503E-2</v>
      </c>
      <c r="G169" s="403"/>
      <c r="H169" s="403"/>
      <c r="I169" s="403"/>
      <c r="J169" s="375"/>
      <c r="L169" s="385">
        <v>0.57500000000000018</v>
      </c>
      <c r="M169" s="401">
        <f t="shared" si="46"/>
        <v>0.52725468001667308</v>
      </c>
      <c r="N169" s="386">
        <f t="shared" si="47"/>
        <v>0.42457680353464039</v>
      </c>
      <c r="O169" s="401">
        <f t="shared" si="48"/>
        <v>1.5851872292204527E-2</v>
      </c>
      <c r="P169" s="386">
        <f t="shared" si="49"/>
        <v>0.36637546701613</v>
      </c>
      <c r="Q169" s="403">
        <f t="shared" si="33"/>
        <v>-3.0889957247247735E-2</v>
      </c>
      <c r="R169" s="403">
        <f t="shared" si="34"/>
        <v>0.46632081499843531</v>
      </c>
      <c r="S169" s="371">
        <f t="shared" si="35"/>
        <v>-2.1405829946553557E-3</v>
      </c>
      <c r="T169" s="403">
        <f t="shared" si="36"/>
        <v>0.56670972524346785</v>
      </c>
      <c r="U169" s="610">
        <f t="shared" si="37"/>
        <v>0.43329027475653215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0.40683680424161128</v>
      </c>
      <c r="C170" s="386">
        <f t="shared" si="44"/>
        <v>1.3973561734721029E-2</v>
      </c>
      <c r="D170" s="401">
        <f t="shared" si="45"/>
        <v>1.3612871258228409E-5</v>
      </c>
      <c r="E170" s="386">
        <f t="shared" si="41"/>
        <v>-2.9626055943276528E-2</v>
      </c>
      <c r="F170" s="401">
        <f t="shared" si="42"/>
        <v>-3.7707892029926013E-2</v>
      </c>
      <c r="G170" s="403"/>
      <c r="H170" s="403"/>
      <c r="I170" s="403"/>
      <c r="J170" s="375"/>
      <c r="L170" s="385">
        <v>0.60000000000000009</v>
      </c>
      <c r="M170" s="401">
        <f t="shared" si="46"/>
        <v>0.54309337328905127</v>
      </c>
      <c r="N170" s="386">
        <f t="shared" si="47"/>
        <v>0.40683680424161128</v>
      </c>
      <c r="O170" s="401">
        <f t="shared" si="48"/>
        <v>1.3973561734721029E-2</v>
      </c>
      <c r="P170" s="386">
        <f t="shared" si="49"/>
        <v>0.34713942071563508</v>
      </c>
      <c r="Q170" s="403">
        <f t="shared" si="33"/>
        <v>-2.8254393936620666E-2</v>
      </c>
      <c r="R170" s="403">
        <f t="shared" si="34"/>
        <v>0.44183727394354388</v>
      </c>
      <c r="S170" s="371">
        <f t="shared" si="35"/>
        <v>-1.888632189223327E-3</v>
      </c>
      <c r="T170" s="403">
        <f t="shared" si="36"/>
        <v>0.58830575218230008</v>
      </c>
      <c r="U170" s="610">
        <f t="shared" si="37"/>
        <v>0.41169424781769992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0.38909601953052086</v>
      </c>
      <c r="C171" s="386">
        <f t="shared" si="44"/>
        <v>1.2290188836544258E-2</v>
      </c>
      <c r="D171" s="401">
        <f t="shared" si="45"/>
        <v>1.0907431521933741E-5</v>
      </c>
      <c r="E171" s="386">
        <f t="shared" si="41"/>
        <v>-2.9407969842494611E-2</v>
      </c>
      <c r="F171" s="401">
        <f t="shared" si="42"/>
        <v>-3.7430313159581022E-2</v>
      </c>
      <c r="G171" s="403"/>
      <c r="H171" s="403"/>
      <c r="I171" s="403"/>
      <c r="J171" s="375"/>
      <c r="L171" s="385">
        <v>0.625</v>
      </c>
      <c r="M171" s="401">
        <f t="shared" si="46"/>
        <v>0.55838190087466621</v>
      </c>
      <c r="N171" s="386">
        <f t="shared" si="47"/>
        <v>0.38909601953052086</v>
      </c>
      <c r="O171" s="401">
        <f t="shared" si="48"/>
        <v>1.2290188836544258E-2</v>
      </c>
      <c r="P171" s="386">
        <f t="shared" si="49"/>
        <v>0.32794065656573346</v>
      </c>
      <c r="Q171" s="403">
        <f t="shared" ref="Q171:Q186" si="52">$B$14*P91</f>
        <v>-2.5095425758942327E-2</v>
      </c>
      <c r="R171" s="403">
        <f t="shared" ref="R171:R186" si="53">$B$14*P171</f>
        <v>0.41740118541867904</v>
      </c>
      <c r="S171" s="371">
        <f t="shared" ref="S171:S186" si="54">$B$14*P251</f>
        <v>-1.6624678347696084E-3</v>
      </c>
      <c r="T171" s="403">
        <f t="shared" ref="T171:T186" si="55">1-(Q171+R171+S171)</f>
        <v>0.60935670817503285</v>
      </c>
      <c r="U171" s="610">
        <f t="shared" ref="U171:U186" si="56">1-T171</f>
        <v>0.39064329182496715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0.3714169910163243</v>
      </c>
      <c r="C172" s="386">
        <f t="shared" si="44"/>
        <v>1.0785304544284946E-2</v>
      </c>
      <c r="D172" s="401">
        <f t="shared" si="45"/>
        <v>8.7188232449353364E-6</v>
      </c>
      <c r="E172" s="386">
        <f t="shared" si="41"/>
        <v>-2.9018068547235043E-2</v>
      </c>
      <c r="F172" s="401">
        <f t="shared" si="42"/>
        <v>-3.6934048791076285E-2</v>
      </c>
      <c r="G172" s="403"/>
      <c r="H172" s="403"/>
      <c r="I172" s="403"/>
      <c r="J172" s="375"/>
      <c r="L172" s="385">
        <v>0.65000000000000036</v>
      </c>
      <c r="M172" s="401">
        <f t="shared" si="46"/>
        <v>0.57305217525043128</v>
      </c>
      <c r="N172" s="386">
        <f t="shared" si="47"/>
        <v>0.3714169910163243</v>
      </c>
      <c r="O172" s="401">
        <f t="shared" si="48"/>
        <v>1.0785304544284946E-2</v>
      </c>
      <c r="P172" s="386">
        <f t="shared" si="49"/>
        <v>0.30885077543819595</v>
      </c>
      <c r="Q172" s="403">
        <f t="shared" si="52"/>
        <v>-2.1376384480532563E-2</v>
      </c>
      <c r="R172" s="403">
        <f t="shared" si="53"/>
        <v>0.39310368264613499</v>
      </c>
      <c r="S172" s="371">
        <f t="shared" si="54"/>
        <v>-1.4599910580376082E-3</v>
      </c>
      <c r="T172" s="403">
        <f t="shared" si="55"/>
        <v>0.62973269289243516</v>
      </c>
      <c r="U172" s="610">
        <f t="shared" si="56"/>
        <v>0.37026730710756484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0.35385958449108945</v>
      </c>
      <c r="C173" s="386">
        <f t="shared" si="44"/>
        <v>9.4433543501962203E-3</v>
      </c>
      <c r="D173" s="401">
        <f t="shared" si="45"/>
        <v>6.9527248134360065E-6</v>
      </c>
      <c r="E173" s="386">
        <f t="shared" si="41"/>
        <v>-2.8478311900351237E-2</v>
      </c>
      <c r="F173" s="401">
        <f t="shared" si="42"/>
        <v>-3.6247049299746814E-2</v>
      </c>
      <c r="G173" s="403"/>
      <c r="H173" s="403"/>
      <c r="I173" s="403"/>
      <c r="J173" s="375"/>
      <c r="L173" s="385">
        <v>0.67500000000000027</v>
      </c>
      <c r="M173" s="401">
        <f t="shared" si="46"/>
        <v>0.58703782051867659</v>
      </c>
      <c r="N173" s="386">
        <f t="shared" si="47"/>
        <v>0.35385958449108945</v>
      </c>
      <c r="O173" s="401">
        <f t="shared" si="48"/>
        <v>9.4433543501962203E-3</v>
      </c>
      <c r="P173" s="386">
        <f t="shared" si="49"/>
        <v>0.28993842309483386</v>
      </c>
      <c r="Q173" s="403">
        <f t="shared" si="52"/>
        <v>-1.7060901438796051E-2</v>
      </c>
      <c r="R173" s="403">
        <f t="shared" si="53"/>
        <v>0.36903213759940862</v>
      </c>
      <c r="S173" s="371">
        <f t="shared" si="54"/>
        <v>-1.279200314736256E-3</v>
      </c>
      <c r="T173" s="403">
        <f t="shared" si="55"/>
        <v>0.64930796415412373</v>
      </c>
      <c r="U173" s="610">
        <f t="shared" si="56"/>
        <v>0.35069203584587627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0.33648067325547482</v>
      </c>
      <c r="C174" s="386">
        <f t="shared" si="44"/>
        <v>8.2496939239936062E-3</v>
      </c>
      <c r="D174" s="401">
        <f t="shared" si="45"/>
        <v>5.5311213330577758E-6</v>
      </c>
      <c r="E174" s="386">
        <f t="shared" si="41"/>
        <v>-2.7809430628112714E-2</v>
      </c>
      <c r="F174" s="401">
        <f t="shared" si="42"/>
        <v>-3.5395700647644718E-2</v>
      </c>
      <c r="G174" s="403"/>
      <c r="H174" s="403"/>
      <c r="I174" s="403"/>
      <c r="J174" s="375"/>
      <c r="L174" s="385">
        <v>0.70000000000000018</v>
      </c>
      <c r="M174" s="401">
        <f t="shared" si="46"/>
        <v>0.60027464490737792</v>
      </c>
      <c r="N174" s="386">
        <f t="shared" si="47"/>
        <v>0.33648067325547482</v>
      </c>
      <c r="O174" s="401">
        <f t="shared" si="48"/>
        <v>8.2496939239936062E-3</v>
      </c>
      <c r="P174" s="386">
        <f t="shared" si="49"/>
        <v>0.2712689212089146</v>
      </c>
      <c r="Q174" s="403">
        <f t="shared" si="52"/>
        <v>-1.211320554373267E-2</v>
      </c>
      <c r="R174" s="403">
        <f t="shared" si="53"/>
        <v>0.34526969136914998</v>
      </c>
      <c r="S174" s="371">
        <f t="shared" si="54"/>
        <v>-1.118197451572231E-3</v>
      </c>
      <c r="T174" s="403">
        <f t="shared" si="55"/>
        <v>0.66796171162615492</v>
      </c>
      <c r="U174" s="610">
        <f t="shared" si="56"/>
        <v>0.33203828837384508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0.31933385645907997</v>
      </c>
      <c r="C175" s="386">
        <f t="shared" si="44"/>
        <v>7.1905942198430828E-3</v>
      </c>
      <c r="D175" s="401">
        <f t="shared" si="45"/>
        <v>4.3896664065345981E-6</v>
      </c>
      <c r="E175" s="386">
        <f t="shared" si="41"/>
        <v>-2.7030890766790053E-2</v>
      </c>
      <c r="F175" s="401">
        <f t="shared" si="42"/>
        <v>-3.4404779105879017E-2</v>
      </c>
      <c r="G175" s="403"/>
      <c r="H175" s="403"/>
      <c r="I175" s="403"/>
      <c r="J175" s="375"/>
      <c r="L175" s="385">
        <v>0.72500000000000009</v>
      </c>
      <c r="M175" s="401">
        <f t="shared" si="46"/>
        <v>0.61270110199759298</v>
      </c>
      <c r="N175" s="386">
        <f t="shared" si="47"/>
        <v>0.31933385645907997</v>
      </c>
      <c r="O175" s="401">
        <f t="shared" si="48"/>
        <v>7.1905942198430828E-3</v>
      </c>
      <c r="P175" s="386">
        <f t="shared" si="49"/>
        <v>0.25290393573136516</v>
      </c>
      <c r="Q175" s="403">
        <f t="shared" si="52"/>
        <v>-6.4984393938771166E-3</v>
      </c>
      <c r="R175" s="403">
        <f t="shared" si="53"/>
        <v>0.3218948320613671</v>
      </c>
      <c r="S175" s="371">
        <f t="shared" si="54"/>
        <v>-9.7519176069586636E-4</v>
      </c>
      <c r="T175" s="403">
        <f t="shared" si="55"/>
        <v>0.68557879909320585</v>
      </c>
      <c r="U175" s="610">
        <f t="shared" si="56"/>
        <v>0.31442120090679415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0.30246921442168684</v>
      </c>
      <c r="C176" s="386">
        <f t="shared" si="44"/>
        <v>6.2532371893491701E-3</v>
      </c>
      <c r="D176" s="401">
        <f t="shared" si="45"/>
        <v>3.4754357496336041E-6</v>
      </c>
      <c r="E176" s="386">
        <f t="shared" si="41"/>
        <v>-2.6160871488241772E-2</v>
      </c>
      <c r="F176" s="401">
        <f t="shared" si="42"/>
        <v>-3.3297423031136378E-2</v>
      </c>
      <c r="G176" s="403"/>
      <c r="H176" s="403"/>
      <c r="I176" s="403"/>
      <c r="J176" s="375"/>
      <c r="L176" s="385">
        <v>0.75</v>
      </c>
      <c r="M176" s="401">
        <f t="shared" si="46"/>
        <v>0.62425873645989782</v>
      </c>
      <c r="N176" s="386">
        <f t="shared" si="47"/>
        <v>0.30246921442168684</v>
      </c>
      <c r="O176" s="401">
        <f t="shared" si="48"/>
        <v>6.2532371893491701E-3</v>
      </c>
      <c r="P176" s="386">
        <f t="shared" si="49"/>
        <v>0.23490118490463593</v>
      </c>
      <c r="Q176" s="403">
        <f t="shared" si="52"/>
        <v>-1.8299159970207847E-4</v>
      </c>
      <c r="R176" s="403">
        <f t="shared" si="53"/>
        <v>0.29898102315896991</v>
      </c>
      <c r="S176" s="371">
        <f t="shared" si="54"/>
        <v>-8.4850225411214008E-4</v>
      </c>
      <c r="T176" s="403">
        <f t="shared" si="55"/>
        <v>0.70205047069484428</v>
      </c>
      <c r="U176" s="610">
        <f t="shared" si="56"/>
        <v>0.29794952930515572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0.28593310243261594</v>
      </c>
      <c r="C177" s="386">
        <f t="shared" si="44"/>
        <v>5.4257032336181843E-3</v>
      </c>
      <c r="D177" s="401">
        <f t="shared" si="45"/>
        <v>2.7450210130508523E-6</v>
      </c>
      <c r="E177" s="386">
        <f t="shared" si="41"/>
        <v>-2.521625534634294E-2</v>
      </c>
      <c r="F177" s="401">
        <f t="shared" si="42"/>
        <v>-3.2095120451385455E-2</v>
      </c>
      <c r="G177" s="403"/>
      <c r="H177" s="403"/>
      <c r="I177" s="403"/>
      <c r="J177" s="375"/>
      <c r="L177" s="385">
        <v>0.77500000000000036</v>
      </c>
      <c r="M177" s="401">
        <f t="shared" si="46"/>
        <v>0.6348926102534509</v>
      </c>
      <c r="N177" s="386">
        <f t="shared" si="47"/>
        <v>0.28593310243261594</v>
      </c>
      <c r="O177" s="401">
        <f t="shared" si="48"/>
        <v>5.4257032336181843E-3</v>
      </c>
      <c r="P177" s="386">
        <f t="shared" si="49"/>
        <v>0.21731418873364974</v>
      </c>
      <c r="Q177" s="403">
        <f t="shared" si="52"/>
        <v>6.8651569517254362E-3</v>
      </c>
      <c r="R177" s="403">
        <f t="shared" si="53"/>
        <v>0.27659638464967917</v>
      </c>
      <c r="S177" s="371">
        <f t="shared" si="54"/>
        <v>-7.3655837831898888E-4</v>
      </c>
      <c r="T177" s="403">
        <f t="shared" si="55"/>
        <v>0.71727501677691441</v>
      </c>
      <c r="U177" s="610">
        <f t="shared" si="56"/>
        <v>0.28272498322308559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0.26976798403345581</v>
      </c>
      <c r="C178" s="386">
        <f t="shared" si="44"/>
        <v>4.6969515114089755E-3</v>
      </c>
      <c r="D178" s="401">
        <f t="shared" si="45"/>
        <v>2.1629177774373787E-6</v>
      </c>
      <c r="E178" s="386">
        <f t="shared" si="41"/>
        <v>-2.4212629930037543E-2</v>
      </c>
      <c r="F178" s="401">
        <f t="shared" si="42"/>
        <v>-3.0817711169873512E-2</v>
      </c>
      <c r="G178" s="403"/>
      <c r="H178" s="403"/>
      <c r="I178" s="403"/>
      <c r="J178" s="375"/>
      <c r="L178" s="385">
        <v>0.80000000000000027</v>
      </c>
      <c r="M178" s="401">
        <f t="shared" si="46"/>
        <v>0.64455170545074769</v>
      </c>
      <c r="N178" s="386">
        <f t="shared" si="47"/>
        <v>0.26976798403345581</v>
      </c>
      <c r="O178" s="401">
        <f t="shared" si="48"/>
        <v>4.6969515114089755E-3</v>
      </c>
      <c r="P178" s="386">
        <f t="shared" si="49"/>
        <v>0.2001920612105712</v>
      </c>
      <c r="Q178" s="403">
        <f t="shared" si="52"/>
        <v>1.4676075513362394E-2</v>
      </c>
      <c r="R178" s="403">
        <f t="shared" si="53"/>
        <v>0.25480342857077881</v>
      </c>
      <c r="S178" s="371">
        <f t="shared" si="54"/>
        <v>-6.3789938011923702E-4</v>
      </c>
      <c r="T178" s="403">
        <f t="shared" si="55"/>
        <v>0.73115839529597793</v>
      </c>
      <c r="U178" s="610">
        <f t="shared" si="56"/>
        <v>0.26884160470402207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0.25401230428859611</v>
      </c>
      <c r="C179" s="386">
        <f t="shared" si="44"/>
        <v>4.0567941883408176E-3</v>
      </c>
      <c r="D179" s="401">
        <f t="shared" si="45"/>
        <v>1.7001669042615575E-6</v>
      </c>
      <c r="E179" s="386">
        <f t="shared" si="41"/>
        <v>-2.3164299887727322E-2</v>
      </c>
      <c r="F179" s="401">
        <f t="shared" si="42"/>
        <v>-2.9483402069706816E-2</v>
      </c>
      <c r="G179" s="403"/>
      <c r="H179" s="403"/>
      <c r="I179" s="403"/>
      <c r="J179" s="375"/>
      <c r="L179" s="385">
        <v>0.82500000000000018</v>
      </c>
      <c r="M179" s="401">
        <f t="shared" si="46"/>
        <v>0.65318930009375686</v>
      </c>
      <c r="N179" s="386">
        <f t="shared" si="47"/>
        <v>0.25401230428859611</v>
      </c>
      <c r="O179" s="401">
        <f t="shared" si="48"/>
        <v>4.0567941883408176E-3</v>
      </c>
      <c r="P179" s="386">
        <f t="shared" si="49"/>
        <v>0.18357934606673726</v>
      </c>
      <c r="Q179" s="403">
        <f t="shared" si="52"/>
        <v>2.327751754529513E-2</v>
      </c>
      <c r="R179" s="403">
        <f t="shared" si="53"/>
        <v>0.23365884995501568</v>
      </c>
      <c r="S179" s="371">
        <f t="shared" si="54"/>
        <v>-5.5117252354333417E-4</v>
      </c>
      <c r="T179" s="403">
        <f t="shared" si="55"/>
        <v>0.74361480502323252</v>
      </c>
      <c r="U179" s="610">
        <f t="shared" si="56"/>
        <v>0.25638519497676748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0.23870040304686163</v>
      </c>
      <c r="C180" s="386">
        <f t="shared" si="44"/>
        <v>3.4958656665052823E-3</v>
      </c>
      <c r="D180" s="401">
        <f t="shared" si="45"/>
        <v>1.3332132361432159E-6</v>
      </c>
      <c r="E180" s="386">
        <f t="shared" si="41"/>
        <v>-2.2084308280145105E-2</v>
      </c>
      <c r="F180" s="401">
        <f t="shared" si="42"/>
        <v>-2.8108794291678278E-2</v>
      </c>
      <c r="G180" s="403"/>
      <c r="H180" s="403"/>
      <c r="I180" s="403"/>
      <c r="J180" s="375"/>
      <c r="L180" s="385">
        <v>0.85000000000000009</v>
      </c>
      <c r="M180" s="401">
        <f t="shared" si="46"/>
        <v>0.66076331375855513</v>
      </c>
      <c r="N180" s="386">
        <f t="shared" si="47"/>
        <v>0.23870040304686163</v>
      </c>
      <c r="O180" s="401">
        <f t="shared" si="48"/>
        <v>3.4958656665052823E-3</v>
      </c>
      <c r="P180" s="386">
        <f t="shared" si="49"/>
        <v>0.16751589629975791</v>
      </c>
      <c r="Q180" s="403">
        <f t="shared" si="52"/>
        <v>3.2694549731481892E-2</v>
      </c>
      <c r="R180" s="403">
        <f t="shared" si="53"/>
        <v>0.21321337349331129</v>
      </c>
      <c r="S180" s="371">
        <f t="shared" si="54"/>
        <v>-4.7513034547453417E-4</v>
      </c>
      <c r="T180" s="403">
        <f t="shared" si="55"/>
        <v>0.75456720712068137</v>
      </c>
      <c r="U180" s="610">
        <f t="shared" si="56"/>
        <v>0.24543279287931863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0.22386246770468132</v>
      </c>
      <c r="C181" s="386">
        <f t="shared" si="44"/>
        <v>3.0055877770322481E-3</v>
      </c>
      <c r="D181" s="401">
        <f t="shared" si="45"/>
        <v>1.0429500365560784E-6</v>
      </c>
      <c r="E181" s="386">
        <f t="shared" si="41"/>
        <v>-2.098446622331129E-2</v>
      </c>
      <c r="F181" s="401">
        <f t="shared" si="42"/>
        <v>-2.6708920963670429E-2</v>
      </c>
      <c r="G181" s="403"/>
      <c r="H181" s="403"/>
      <c r="I181" s="403"/>
      <c r="J181" s="375"/>
      <c r="L181" s="385">
        <v>0.875</v>
      </c>
      <c r="M181" s="401">
        <f t="shared" si="46"/>
        <v>0.66723661980152138</v>
      </c>
      <c r="N181" s="386">
        <f t="shared" si="47"/>
        <v>0.22386246770468132</v>
      </c>
      <c r="O181" s="401">
        <f t="shared" si="48"/>
        <v>3.0055877770322481E-3</v>
      </c>
      <c r="P181" s="386">
        <f t="shared" si="49"/>
        <v>0.15203679720530688</v>
      </c>
      <c r="Q181" s="403">
        <f t="shared" si="52"/>
        <v>4.2949179551123241E-2</v>
      </c>
      <c r="R181" s="403">
        <f t="shared" si="53"/>
        <v>0.1935116555700199</v>
      </c>
      <c r="S181" s="371">
        <f t="shared" si="54"/>
        <v>-4.0862712422629245E-4</v>
      </c>
      <c r="T181" s="403">
        <f t="shared" si="55"/>
        <v>0.76394779200308316</v>
      </c>
      <c r="U181" s="610">
        <f t="shared" si="56"/>
        <v>0.23605220799691684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0.20952452450507703</v>
      </c>
      <c r="C182" s="386">
        <f t="shared" si="44"/>
        <v>2.5781318525379682E-3</v>
      </c>
      <c r="D182" s="401">
        <f t="shared" si="45"/>
        <v>8.1392155881765405E-7</v>
      </c>
      <c r="E182" s="386">
        <f t="shared" si="41"/>
        <v>-1.9875389798197012E-2</v>
      </c>
      <c r="F182" s="401">
        <f t="shared" si="42"/>
        <v>-2.5297294179085338E-2</v>
      </c>
      <c r="G182" s="403"/>
      <c r="H182" s="403"/>
      <c r="I182" s="403"/>
      <c r="J182" s="375"/>
      <c r="L182" s="385">
        <v>0.90000000000000036</v>
      </c>
      <c r="M182" s="401">
        <f t="shared" si="46"/>
        <v>0.67257732157654515</v>
      </c>
      <c r="N182" s="386">
        <f t="shared" si="47"/>
        <v>0.20952452450507703</v>
      </c>
      <c r="O182" s="401">
        <f t="shared" si="48"/>
        <v>2.5781318525379682E-3</v>
      </c>
      <c r="P182" s="386">
        <f t="shared" si="49"/>
        <v>0.137172332140096</v>
      </c>
      <c r="Q182" s="403">
        <f t="shared" si="52"/>
        <v>5.4059985283897272E-2</v>
      </c>
      <c r="R182" s="403">
        <f t="shared" si="53"/>
        <v>0.17459224068621781</v>
      </c>
      <c r="S182" s="371">
        <f t="shared" si="54"/>
        <v>-3.506147212794033E-4</v>
      </c>
      <c r="T182" s="403">
        <f t="shared" si="55"/>
        <v>0.77169838875116437</v>
      </c>
      <c r="U182" s="610">
        <f t="shared" si="56"/>
        <v>0.22830161124883563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0.1957084669553561</v>
      </c>
      <c r="C183" s="386">
        <f t="shared" si="44"/>
        <v>2.206378524202468E-3</v>
      </c>
      <c r="D183" s="401">
        <f t="shared" si="45"/>
        <v>6.3365973429485578E-7</v>
      </c>
      <c r="E183" s="386">
        <f t="shared" si="41"/>
        <v>-1.8766543227910406E-2</v>
      </c>
      <c r="F183" s="401">
        <f t="shared" si="42"/>
        <v>-2.3885959952545804E-2</v>
      </c>
      <c r="G183" s="403"/>
      <c r="H183" s="403"/>
      <c r="I183" s="403"/>
      <c r="J183" s="375"/>
      <c r="L183" s="385">
        <v>0.92500000000000027</v>
      </c>
      <c r="M183" s="401">
        <f t="shared" si="46"/>
        <v>0.67675899024582042</v>
      </c>
      <c r="N183" s="386">
        <f t="shared" si="47"/>
        <v>0.1957084669553561</v>
      </c>
      <c r="O183" s="401">
        <f t="shared" si="48"/>
        <v>2.206378524202468E-3</v>
      </c>
      <c r="P183" s="386">
        <f t="shared" si="49"/>
        <v>0.12294798976316686</v>
      </c>
      <c r="Q183" s="403">
        <f t="shared" si="52"/>
        <v>6.6041752563593042E-2</v>
      </c>
      <c r="R183" s="403">
        <f t="shared" si="53"/>
        <v>0.15648757067638239</v>
      </c>
      <c r="S183" s="371">
        <f t="shared" si="54"/>
        <v>-3.0013794195994387E-4</v>
      </c>
      <c r="T183" s="403">
        <f t="shared" si="55"/>
        <v>0.7777708147019845</v>
      </c>
      <c r="U183" s="610">
        <f t="shared" si="56"/>
        <v>0.2222291852980155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0.18243211952719951</v>
      </c>
      <c r="C184" s="386">
        <f t="shared" si="44"/>
        <v>1.8838760115974518E-3</v>
      </c>
      <c r="D184" s="401">
        <f t="shared" si="45"/>
        <v>4.9213419750504528E-7</v>
      </c>
      <c r="E184" s="386">
        <f t="shared" si="41"/>
        <v>-1.7666287355271829E-2</v>
      </c>
      <c r="F184" s="401">
        <f t="shared" si="42"/>
        <v>-2.248555992190443E-2</v>
      </c>
      <c r="G184" s="403"/>
      <c r="H184" s="403"/>
      <c r="I184" s="403"/>
      <c r="J184" s="375"/>
      <c r="L184" s="385">
        <v>0.95000000000000018</v>
      </c>
      <c r="M184" s="401">
        <f t="shared" si="46"/>
        <v>0.6797608621532738</v>
      </c>
      <c r="N184" s="386">
        <f t="shared" si="47"/>
        <v>0.18243211952719951</v>
      </c>
      <c r="O184" s="401">
        <f t="shared" si="48"/>
        <v>1.8838760115974518E-3</v>
      </c>
      <c r="P184" s="386">
        <f t="shared" si="49"/>
        <v>0.10938451105452027</v>
      </c>
      <c r="Q184" s="403">
        <f t="shared" si="52"/>
        <v>7.8905121783901674E-2</v>
      </c>
      <c r="R184" s="403">
        <f t="shared" si="53"/>
        <v>0.13922404455346232</v>
      </c>
      <c r="S184" s="371">
        <f t="shared" si="54"/>
        <v>-2.563295462787538E-4</v>
      </c>
      <c r="T184" s="403">
        <f t="shared" si="55"/>
        <v>0.78212716320891473</v>
      </c>
      <c r="U184" s="610">
        <f t="shared" si="56"/>
        <v>0.21787283679108527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0.16970933442259911</v>
      </c>
      <c r="C185" s="386">
        <f t="shared" si="44"/>
        <v>1.6047975942673487E-3</v>
      </c>
      <c r="D185" s="401">
        <f t="shared" si="45"/>
        <v>3.81297740548181E-7</v>
      </c>
      <c r="E185" s="386">
        <f t="shared" si="41"/>
        <v>-1.6581932492323009E-2</v>
      </c>
      <c r="F185" s="401">
        <f t="shared" si="42"/>
        <v>-2.1105398614827752E-2</v>
      </c>
      <c r="G185" s="403"/>
      <c r="H185" s="403"/>
      <c r="I185" s="403"/>
      <c r="J185" s="375"/>
      <c r="L185" s="385">
        <v>0.97500000000000009</v>
      </c>
      <c r="M185" s="401">
        <f t="shared" si="46"/>
        <v>0.68156799408653523</v>
      </c>
      <c r="N185" s="386">
        <f t="shared" si="47"/>
        <v>0.16970933442259911</v>
      </c>
      <c r="O185" s="401">
        <f t="shared" si="48"/>
        <v>1.6047975942673487E-3</v>
      </c>
      <c r="P185" s="386">
        <f t="shared" si="49"/>
        <v>9.6497974000102765E-2</v>
      </c>
      <c r="Q185" s="403">
        <f t="shared" si="52"/>
        <v>9.2656250796685838E-2</v>
      </c>
      <c r="R185" s="403">
        <f t="shared" si="53"/>
        <v>0.12282212629549408</v>
      </c>
      <c r="S185" s="371">
        <f t="shared" si="54"/>
        <v>-2.184050267030786E-4</v>
      </c>
      <c r="T185" s="403">
        <f t="shared" si="55"/>
        <v>0.78474002793452313</v>
      </c>
      <c r="U185" s="610">
        <f t="shared" si="56"/>
        <v>0.21525997206547687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0.15755011885356734</v>
      </c>
      <c r="C186" s="386">
        <f t="shared" si="44"/>
        <v>1.3638988742136204E-3</v>
      </c>
      <c r="D186" s="401">
        <f t="shared" si="45"/>
        <v>2.9471182827478515E-7</v>
      </c>
      <c r="E186" s="386">
        <f t="shared" ref="E186" si="57">C186+$B$13*B186+$B$13*D186</f>
        <v>-1.5519794757482951E-2</v>
      </c>
      <c r="F186" s="401">
        <f t="shared" si="42"/>
        <v>-1.9753515154439284E-2</v>
      </c>
      <c r="G186" s="403"/>
      <c r="H186" s="403"/>
      <c r="I186" s="403"/>
      <c r="J186" s="375"/>
      <c r="L186" s="385">
        <v>1</v>
      </c>
      <c r="M186" s="401">
        <f t="shared" si="46"/>
        <v>0.68217137511808135</v>
      </c>
      <c r="N186" s="386">
        <f t="shared" si="47"/>
        <v>0.15755011885356734</v>
      </c>
      <c r="O186" s="401">
        <f t="shared" si="48"/>
        <v>1.3638988742136204E-3</v>
      </c>
      <c r="P186" s="386">
        <f t="shared" si="49"/>
        <v>8.42999134661125E-2</v>
      </c>
      <c r="Q186" s="403">
        <f t="shared" si="52"/>
        <v>0.10729649742100353</v>
      </c>
      <c r="R186" s="403">
        <f t="shared" si="53"/>
        <v>0.10729649742100351</v>
      </c>
      <c r="S186" s="371">
        <f t="shared" si="54"/>
        <v>-1.8565725550780763E-4</v>
      </c>
      <c r="T186" s="403">
        <f t="shared" si="55"/>
        <v>0.78559266241350079</v>
      </c>
      <c r="U186" s="610">
        <f t="shared" si="56"/>
        <v>0.21440733758649921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0.15755011885356734</v>
      </c>
      <c r="C187" s="386">
        <f t="shared" si="44"/>
        <v>0.68217137511808135</v>
      </c>
      <c r="D187" s="403">
        <f t="shared" si="45"/>
        <v>0.15755011885356734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0.68156799408653512</v>
      </c>
      <c r="N187" s="386">
        <f t="shared" si="47"/>
        <v>0.14596078999755047</v>
      </c>
      <c r="O187" s="401">
        <f t="shared" si="48"/>
        <v>1.1564753593918398E-3</v>
      </c>
      <c r="P187" s="386">
        <f t="shared" si="49"/>
        <v>7.2797473468374507E-2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1.3500867090954216E-12</v>
      </c>
      <c r="C188" s="380">
        <f t="shared" si="44"/>
        <v>2.9471182827478515E-7</v>
      </c>
      <c r="D188" s="410">
        <f t="shared" si="45"/>
        <v>1.3638988742136204E-3</v>
      </c>
      <c r="E188" s="380">
        <f>C188+$B$13*B188+$B$13*D188</f>
        <v>-1.4586581062617639E-4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0.6797608621532738</v>
      </c>
      <c r="N188" s="386">
        <f t="shared" si="47"/>
        <v>0.13494415455759573</v>
      </c>
      <c r="O188" s="401">
        <f t="shared" si="48"/>
        <v>9.7832082143395338E-4</v>
      </c>
      <c r="P188" s="386">
        <f t="shared" si="49"/>
        <v>6.1993588777800097E-2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1.3638988742136204E-3</v>
      </c>
      <c r="C189" s="392">
        <f t="shared" si="44"/>
        <v>2.9471182827478515E-7</v>
      </c>
      <c r="D189" s="402">
        <f t="shared" si="45"/>
        <v>1.3500867090954216E-12</v>
      </c>
      <c r="E189" s="392">
        <f>C189+$B$13*B189+$B$13*D189</f>
        <v>-1.4586581062617639E-4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0.67675899024582042</v>
      </c>
      <c r="N189" s="386">
        <f t="shared" si="47"/>
        <v>0.12449970967903384</v>
      </c>
      <c r="O189" s="401">
        <f t="shared" si="48"/>
        <v>8.2568680716677001E-4</v>
      </c>
      <c r="P189" s="386">
        <f t="shared" si="49"/>
        <v>5.1887192593217647E-2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0.67257732157654493</v>
      </c>
      <c r="N190" s="386">
        <f t="shared" si="47"/>
        <v>0.11462386185394363</v>
      </c>
      <c r="O190" s="401">
        <f t="shared" si="48"/>
        <v>6.9524361400291612E-4</v>
      </c>
      <c r="P190" s="386">
        <f t="shared" si="49"/>
        <v>4.2473446859410173E-2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0.26878124329383979</v>
      </c>
      <c r="C191" s="444">
        <f t="shared" si="44"/>
        <v>0.64511603263824346</v>
      </c>
      <c r="D191" s="443">
        <f t="shared" si="45"/>
        <v>8.1100390991785953E-2</v>
      </c>
      <c r="E191" s="444">
        <f>C191+$B$13*B191+$B$13*D191</f>
        <v>0.60762140354173633</v>
      </c>
      <c r="F191" s="443">
        <f t="shared" ref="F191:F197" si="58">$B$14*E191</f>
        <v>0.77337740547349765</v>
      </c>
      <c r="G191" s="443">
        <f>F192</f>
        <v>1.5184868267737746E-2</v>
      </c>
      <c r="H191" s="443">
        <f>1-G191</f>
        <v>0.98481513173226221</v>
      </c>
      <c r="I191" s="443">
        <f>F193</f>
        <v>0.25347627461967864</v>
      </c>
      <c r="J191" s="445">
        <f>1-I191</f>
        <v>0.74652372538032141</v>
      </c>
      <c r="K191" s="442"/>
      <c r="L191" s="385">
        <v>1.125</v>
      </c>
      <c r="M191" s="401">
        <f t="shared" si="46"/>
        <v>0.66723661980152138</v>
      </c>
      <c r="N191" s="386">
        <f t="shared" si="47"/>
        <v>0.10531016038093177</v>
      </c>
      <c r="O191" s="401">
        <f t="shared" si="48"/>
        <v>5.8404297462477661E-4</v>
      </c>
      <c r="P191" s="386">
        <f t="shared" si="49"/>
        <v>3.3743991711060975E-2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0.64511603263824346</v>
      </c>
      <c r="C192" s="444">
        <f t="shared" si="44"/>
        <v>8.1100390991785953E-2</v>
      </c>
      <c r="D192" s="443">
        <f t="shared" si="45"/>
        <v>3.452792944562133E-4</v>
      </c>
      <c r="E192" s="444">
        <f>C192+$B$13*B192+$B$13*D192</f>
        <v>1.193033427682077E-2</v>
      </c>
      <c r="F192" s="443">
        <f t="shared" si="58"/>
        <v>1.5184868267737746E-2</v>
      </c>
      <c r="L192" s="385">
        <v>1.1500000000000004</v>
      </c>
      <c r="M192" s="401">
        <f t="shared" si="46"/>
        <v>0.6607633137585549</v>
      </c>
      <c r="N192" s="386">
        <f t="shared" si="47"/>
        <v>9.6549541939657202E-2</v>
      </c>
      <c r="O192" s="401">
        <f t="shared" si="48"/>
        <v>4.8948263705561601E-4</v>
      </c>
      <c r="P192" s="386">
        <f t="shared" si="49"/>
        <v>2.568721048146632E-2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4.6548876524670768E-3</v>
      </c>
      <c r="C193" s="444">
        <f t="shared" si="44"/>
        <v>0.26878124329383979</v>
      </c>
      <c r="D193" s="443">
        <f t="shared" si="45"/>
        <v>0.64511603263824346</v>
      </c>
      <c r="E193" s="444">
        <f>C193+$B$13*B193+$B$13*D193</f>
        <v>0.19914935277252249</v>
      </c>
      <c r="F193" s="443">
        <f t="shared" si="58"/>
        <v>0.25347627461967864</v>
      </c>
      <c r="L193" s="385">
        <v>1.1749999999999998</v>
      </c>
      <c r="M193" s="401">
        <f t="shared" si="46"/>
        <v>0.65318930009375686</v>
      </c>
      <c r="N193" s="386">
        <f t="shared" si="47"/>
        <v>8.8330582884723674E-2</v>
      </c>
      <c r="O193" s="401">
        <f t="shared" si="48"/>
        <v>4.0927297253096073E-4</v>
      </c>
      <c r="P193" s="386">
        <f t="shared" si="49"/>
        <v>1.828850672613077E-2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0.64455170545074747</v>
      </c>
      <c r="N194" s="386">
        <f t="shared" si="47"/>
        <v>8.0639755958755888E-2</v>
      </c>
      <c r="O194" s="401">
        <f t="shared" si="48"/>
        <v>3.4140569570145773E-4</v>
      </c>
      <c r="P194" s="386">
        <f t="shared" si="49"/>
        <v>1.1530589772601435E-2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0.20393438678221504</v>
      </c>
      <c r="C195" s="444">
        <f t="shared" si="44"/>
        <v>0.67439036455067614</v>
      </c>
      <c r="D195" s="443">
        <f t="shared" si="45"/>
        <v>0.11850632098654573</v>
      </c>
      <c r="E195" s="444">
        <f>C195+$B$13*B195+$B$13*D195</f>
        <v>0.63983640813027298</v>
      </c>
      <c r="F195" s="443">
        <f t="shared" si="58"/>
        <v>0.81438049805841506</v>
      </c>
      <c r="G195" s="443">
        <f>F196</f>
        <v>5.8747484386624832E-2</v>
      </c>
      <c r="H195" s="443">
        <f>1-G195</f>
        <v>0.9412525156133752</v>
      </c>
      <c r="I195" s="443">
        <f>F197</f>
        <v>0.16725099053572301</v>
      </c>
      <c r="J195" s="445">
        <f>1-I195</f>
        <v>0.83274900946427699</v>
      </c>
      <c r="L195" s="385">
        <v>1.2250000000000005</v>
      </c>
      <c r="M195" s="401">
        <f t="shared" si="46"/>
        <v>0.63489261025345056</v>
      </c>
      <c r="N195" s="386">
        <f t="shared" si="47"/>
        <v>7.3461688265516523E-2</v>
      </c>
      <c r="O195" s="401">
        <f t="shared" si="48"/>
        <v>2.8412473963057572E-4</v>
      </c>
      <c r="P195" s="386">
        <f t="shared" si="49"/>
        <v>5.3937654152019414E-3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0.67439036455067614</v>
      </c>
      <c r="C196" s="444">
        <f t="shared" si="44"/>
        <v>0.11850632098654573</v>
      </c>
      <c r="D196" s="443">
        <f t="shared" si="45"/>
        <v>7.4495480422315241E-4</v>
      </c>
      <c r="E196" s="444">
        <f>C196+$B$13*B196+$B$13*D196</f>
        <v>4.6156286264520917E-2</v>
      </c>
      <c r="F196" s="443">
        <f t="shared" si="58"/>
        <v>5.8747484386624832E-2</v>
      </c>
      <c r="L196" s="385">
        <v>1.25</v>
      </c>
      <c r="M196" s="401">
        <f t="shared" si="46"/>
        <v>0.62425873645989782</v>
      </c>
      <c r="N196" s="386">
        <f t="shared" si="47"/>
        <v>6.677941752581118E-2</v>
      </c>
      <c r="O196" s="401">
        <f t="shared" si="48"/>
        <v>2.3589929168954527E-4</v>
      </c>
      <c r="P196" s="386">
        <f t="shared" si="49"/>
        <v>-1.4377147801369826E-4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2.4231220084356964E-3</v>
      </c>
      <c r="C197" s="444">
        <f t="shared" si="44"/>
        <v>0.20393438678221504</v>
      </c>
      <c r="D197" s="443">
        <f t="shared" si="45"/>
        <v>0.67439036455067614</v>
      </c>
      <c r="E197" s="444">
        <f>C197+$B$13*B197+$B$13*D197</f>
        <v>0.13140451336413422</v>
      </c>
      <c r="F197" s="443">
        <f t="shared" si="58"/>
        <v>0.16725099053572301</v>
      </c>
      <c r="L197" s="385">
        <v>1.2750000000000004</v>
      </c>
      <c r="M197" s="401">
        <f t="shared" si="46"/>
        <v>0.61270110199759276</v>
      </c>
      <c r="N197" s="386">
        <f t="shared" si="47"/>
        <v>6.0574643856189381E-2</v>
      </c>
      <c r="O197" s="401">
        <f t="shared" si="48"/>
        <v>1.9539896558873338E-4</v>
      </c>
      <c r="P197" s="386">
        <f t="shared" si="49"/>
        <v>-5.1056454938983977E-3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0.60027464490737792</v>
      </c>
      <c r="N198" s="386">
        <f t="shared" si="47"/>
        <v>5.4827974557081993E-2</v>
      </c>
      <c r="O198" s="401">
        <f t="shared" si="48"/>
        <v>1.6147105913522086E-4</v>
      </c>
      <c r="P198" s="386">
        <f t="shared" si="49"/>
        <v>-9.5170131707766979E-3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0.58703782051867637</v>
      </c>
      <c r="N199" s="386">
        <f t="shared" si="47"/>
        <v>4.9519159666776336E-2</v>
      </c>
      <c r="O199" s="401">
        <f t="shared" si="48"/>
        <v>1.3311982651798004E-4</v>
      </c>
      <c r="P199" s="386">
        <f t="shared" si="49"/>
        <v>-1.3404282054996915E-2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0.57305217525043073</v>
      </c>
      <c r="N200" s="386">
        <f t="shared" si="47"/>
        <v>4.4627316324210242E-2</v>
      </c>
      <c r="O200" s="401">
        <f t="shared" si="48"/>
        <v>1.0948767760471378E-4</v>
      </c>
      <c r="P200" s="386">
        <f t="shared" si="49"/>
        <v>-1.6794838650292243E-2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0.55838190087466621</v>
      </c>
      <c r="N201" s="386">
        <f t="shared" si="47"/>
        <v>4.0131140280618649E-2</v>
      </c>
      <c r="O201" s="401">
        <f t="shared" si="48"/>
        <v>8.9838204463232874E-5</v>
      </c>
      <c r="P201" s="386">
        <f t="shared" si="49"/>
        <v>-1.9716787320402943E-2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0.54309337328905094</v>
      </c>
      <c r="N202" s="386">
        <f t="shared" si="47"/>
        <v>3.6009103201536719E-2</v>
      </c>
      <c r="O202" s="401">
        <f t="shared" si="48"/>
        <v>7.3540926658621775E-5</v>
      </c>
      <c r="P202" s="386">
        <f t="shared" si="49"/>
        <v>-2.2198701925458503E-2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0.52725468001667308</v>
      </c>
      <c r="N203" s="386">
        <f t="shared" si="47"/>
        <v>3.2239634700742092E-2</v>
      </c>
      <c r="O203" s="401">
        <f t="shared" si="48"/>
        <v>6.0057641394106742E-5</v>
      </c>
      <c r="P203" s="386">
        <f t="shared" si="49"/>
        <v>-2.4269391690368042E-2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0.51093514078126256</v>
      </c>
      <c r="N204" s="386">
        <f t="shared" si="47"/>
        <v>2.8801288341076259E-2</v>
      </c>
      <c r="O204" s="401">
        <f t="shared" si="48"/>
        <v>4.8930261814295051E-5</v>
      </c>
      <c r="P204" s="386">
        <f t="shared" si="49"/>
        <v>-2.5957682523747194E-2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0.49420482559043827</v>
      </c>
      <c r="N205" s="386">
        <f t="shared" si="47"/>
        <v>2.5672891118920516E-2</v>
      </c>
      <c r="O205" s="401">
        <f t="shared" si="48"/>
        <v>3.9770026378449508E-5</v>
      </c>
      <c r="P205" s="386">
        <f t="shared" si="49"/>
        <v>-2.7292214733070218E-2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0.47713407479471998</v>
      </c>
      <c r="N206" s="386">
        <f t="shared" si="47"/>
        <v>2.283367621519572E-2</v>
      </c>
      <c r="O206" s="401">
        <f t="shared" si="48"/>
        <v>3.2247963726972362E-5</v>
      </c>
      <c r="P206" s="386">
        <f t="shared" si="49"/>
        <v>-2.8301257819571896E-2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0.45979302557334673</v>
      </c>
      <c r="N207" s="386">
        <f t="shared" si="47"/>
        <v>2.0263399042574959E-2</v>
      </c>
      <c r="O207" s="401">
        <f t="shared" si="48"/>
        <v>2.6086500566124826E-5</v>
      </c>
      <c r="P207" s="386">
        <f t="shared" si="49"/>
        <v>-2.9012542788147456E-2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0.44225114922733888</v>
      </c>
      <c r="N208" s="386">
        <f t="shared" si="47"/>
        <v>1.7942436843280007E-2</v>
      </c>
      <c r="O208" s="401">
        <f t="shared" si="48"/>
        <v>2.1052104427710105E-5</v>
      </c>
      <c r="P208" s="386">
        <f t="shared" si="49"/>
        <v>-2.945311217571454E-2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0.42457680353464039</v>
      </c>
      <c r="N209" s="386">
        <f t="shared" si="47"/>
        <v>1.5851872292204527E-2</v>
      </c>
      <c r="O209" s="401">
        <f t="shared" si="48"/>
        <v>1.6948858446774739E-5</v>
      </c>
      <c r="P209" s="386">
        <f t="shared" si="49"/>
        <v>-2.9649187788235987E-2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0.40683680424161095</v>
      </c>
      <c r="N210" s="386">
        <f t="shared" si="47"/>
        <v>1.3973561734721029E-2</v>
      </c>
      <c r="O210" s="401">
        <f t="shared" si="48"/>
        <v>1.3612871258228409E-5</v>
      </c>
      <c r="P210" s="386">
        <f t="shared" si="49"/>
        <v>-2.9626055943276493E-2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0.38909601953052086</v>
      </c>
      <c r="N211" s="386">
        <f t="shared" si="47"/>
        <v>1.2290188836544258E-2</v>
      </c>
      <c r="O211" s="401">
        <f t="shared" si="48"/>
        <v>1.0907431521933741E-5</v>
      </c>
      <c r="P211" s="386">
        <f t="shared" si="49"/>
        <v>-2.9407969842494611E-2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0.3714169910163243</v>
      </c>
      <c r="N212" s="386">
        <f t="shared" si="47"/>
        <v>1.0785304544284946E-2</v>
      </c>
      <c r="O212" s="401">
        <f t="shared" si="48"/>
        <v>8.7188232449353364E-6</v>
      </c>
      <c r="P212" s="386">
        <f t="shared" si="49"/>
        <v>-2.9018068547235043E-2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0.35385958449108978</v>
      </c>
      <c r="N213" s="386">
        <f t="shared" si="47"/>
        <v>9.4433543501962203E-3</v>
      </c>
      <c r="O213" s="401">
        <f t="shared" si="48"/>
        <v>6.9527248134360065E-6</v>
      </c>
      <c r="P213" s="386">
        <f t="shared" si="49"/>
        <v>-2.8478311900351272E-2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0.33648067325547482</v>
      </c>
      <c r="N214" s="386">
        <f t="shared" si="47"/>
        <v>8.2496939239936062E-3</v>
      </c>
      <c r="O214" s="401">
        <f t="shared" si="48"/>
        <v>5.5311213330577758E-6</v>
      </c>
      <c r="P214" s="386">
        <f t="shared" si="49"/>
        <v>-2.7809430628112714E-2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0.31933385645907969</v>
      </c>
      <c r="N215" s="386">
        <f t="shared" si="47"/>
        <v>7.1905942198430273E-3</v>
      </c>
      <c r="O215" s="401">
        <f t="shared" si="48"/>
        <v>4.3896664065345981E-6</v>
      </c>
      <c r="P215" s="386">
        <f t="shared" si="49"/>
        <v>-2.7030890766790081E-2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0.30246921442168684</v>
      </c>
      <c r="N216" s="386">
        <f t="shared" si="47"/>
        <v>6.2532371893491701E-3</v>
      </c>
      <c r="O216" s="401">
        <f t="shared" si="48"/>
        <v>3.4754357496336041E-6</v>
      </c>
      <c r="P216" s="386">
        <f t="shared" si="49"/>
        <v>-2.6160871488241772E-2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0.28593310243261594</v>
      </c>
      <c r="N217" s="386">
        <f t="shared" si="47"/>
        <v>5.4257032336181843E-3</v>
      </c>
      <c r="O217" s="401">
        <f t="shared" si="48"/>
        <v>2.7450210130508523E-6</v>
      </c>
      <c r="P217" s="386">
        <f t="shared" si="49"/>
        <v>-2.521625534634294E-2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0.26976798403345553</v>
      </c>
      <c r="N218" s="386">
        <f t="shared" si="47"/>
        <v>4.6969515114089755E-3</v>
      </c>
      <c r="O218" s="401">
        <f t="shared" si="48"/>
        <v>2.1629177774373787E-6</v>
      </c>
      <c r="P218" s="386">
        <f t="shared" si="49"/>
        <v>-2.4212629930037515E-2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0.25401230428859611</v>
      </c>
      <c r="N219" s="386">
        <f t="shared" ref="N219:N266" si="60">0.5*SIGN(2*L219+$B$6)*ERF((2.563*(ABS(2*L219+$B$6)))/(2*SQRT(2)*$B$7))-0.5*SIGN(2*L219-$B$6)*ERF((2.563*(ABS(2*L219-$B$6)))/(2*SQRT(2)*$B$7))</f>
        <v>4.0567941883408176E-3</v>
      </c>
      <c r="O219" s="401">
        <f t="shared" ref="O219:O266" si="61">0.5*SIGN(2*(L219+$B$6)+$B$6)*ERF((2.563*(ABS(2*(L219+$B$6)+$B$6)))/(2*SQRT(2)*$B$7))-0.5*SIGN(2*(L219+$B$6)-$B$6)*ERF((2.563*(ABS(2*(L219+$B$6)-$B$6)))/(2*SQRT(2)*$B$7))</f>
        <v>1.7001669042615575E-6</v>
      </c>
      <c r="P219" s="386">
        <f t="shared" ref="P219:P266" si="62">N219+$B$13*M219+$B$13*O219</f>
        <v>-2.3164299887727322E-2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0.23870040304686141</v>
      </c>
      <c r="N220" s="386">
        <f t="shared" si="60"/>
        <v>3.4958656665052268E-3</v>
      </c>
      <c r="O220" s="401">
        <f t="shared" si="61"/>
        <v>1.3332132361432159E-6</v>
      </c>
      <c r="P220" s="386">
        <f t="shared" si="62"/>
        <v>-2.208430828014514E-2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0.22386246770468132</v>
      </c>
      <c r="N221" s="386">
        <f t="shared" si="60"/>
        <v>3.0055877770322481E-3</v>
      </c>
      <c r="O221" s="401">
        <f t="shared" si="61"/>
        <v>1.0429500365560784E-6</v>
      </c>
      <c r="P221" s="386">
        <f t="shared" si="62"/>
        <v>-2.098446622331129E-2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0.20952452450507703</v>
      </c>
      <c r="N222" s="386">
        <f t="shared" si="60"/>
        <v>2.5781318525379682E-3</v>
      </c>
      <c r="O222" s="401">
        <f t="shared" si="61"/>
        <v>8.1392155881765405E-7</v>
      </c>
      <c r="P222" s="386">
        <f t="shared" si="62"/>
        <v>-1.9875389798197012E-2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0.19570846695535571</v>
      </c>
      <c r="N223" s="386">
        <f t="shared" si="60"/>
        <v>2.206378524202468E-3</v>
      </c>
      <c r="O223" s="401">
        <f t="shared" si="61"/>
        <v>6.3365973429485578E-7</v>
      </c>
      <c r="P223" s="386">
        <f t="shared" si="62"/>
        <v>-1.8766543227910364E-2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0.18243211952719951</v>
      </c>
      <c r="N224" s="386">
        <f t="shared" si="60"/>
        <v>1.8838760115974518E-3</v>
      </c>
      <c r="O224" s="401">
        <f t="shared" si="61"/>
        <v>4.9213419750504528E-7</v>
      </c>
      <c r="P224" s="386">
        <f t="shared" si="62"/>
        <v>-1.7666287355271829E-2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0.16970933442259878</v>
      </c>
      <c r="N225" s="386">
        <f t="shared" si="60"/>
        <v>1.6047975942673487E-3</v>
      </c>
      <c r="O225" s="401">
        <f t="shared" si="61"/>
        <v>3.81297740548181E-7</v>
      </c>
      <c r="P225" s="386">
        <f t="shared" si="62"/>
        <v>-1.6581932492322975E-2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0.15755011885356734</v>
      </c>
      <c r="N226" s="386">
        <f t="shared" si="60"/>
        <v>1.3638988742136204E-3</v>
      </c>
      <c r="O226" s="401">
        <f t="shared" si="61"/>
        <v>2.9471182827478515E-7</v>
      </c>
      <c r="P226" s="386">
        <f t="shared" si="62"/>
        <v>-1.5519794757482951E-2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0.14596078999755047</v>
      </c>
      <c r="N227" s="386">
        <f t="shared" si="60"/>
        <v>1.1564753593918398E-3</v>
      </c>
      <c r="O227" s="401">
        <f t="shared" si="61"/>
        <v>2.2723904563592967E-7</v>
      </c>
      <c r="P227" s="386">
        <f t="shared" si="62"/>
        <v>-1.4485255064696004E-2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0.1349441545575954</v>
      </c>
      <c r="N228" s="386">
        <f t="shared" si="60"/>
        <v>9.7832082143395338E-4</v>
      </c>
      <c r="O228" s="401">
        <f t="shared" si="61"/>
        <v>1.7479130420827715E-7</v>
      </c>
      <c r="P228" s="386">
        <f t="shared" si="62"/>
        <v>-1.348281998106788E-2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0.12449970967903384</v>
      </c>
      <c r="N229" s="386">
        <f t="shared" si="60"/>
        <v>8.2568680716677001E-4</v>
      </c>
      <c r="O229" s="401">
        <f t="shared" si="61"/>
        <v>1.3412434063386769E-7</v>
      </c>
      <c r="P229" s="386">
        <f t="shared" si="62"/>
        <v>-1.2516183724310771E-2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0.11462386185394363</v>
      </c>
      <c r="N230" s="386">
        <f t="shared" si="60"/>
        <v>6.9524361400291612E-4</v>
      </c>
      <c r="O230" s="401">
        <f t="shared" si="61"/>
        <v>1.026705137574524E-7</v>
      </c>
      <c r="P230" s="386">
        <f t="shared" si="62"/>
        <v>-1.1588290628057994E-2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0.10531016038093177</v>
      </c>
      <c r="N231" s="386">
        <f t="shared" si="60"/>
        <v>5.8404297462477661E-4</v>
      </c>
      <c r="O231" s="401">
        <f t="shared" si="61"/>
        <v>7.8403181891228968E-8</v>
      </c>
      <c r="P231" s="386">
        <f t="shared" si="62"/>
        <v>-1.0701397461072758E-2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9.6549541939657202E-2</v>
      </c>
      <c r="N232" s="386">
        <f t="shared" si="60"/>
        <v>4.8948263705561601E-4</v>
      </c>
      <c r="O232" s="401">
        <f t="shared" si="61"/>
        <v>5.9727031653800111E-8</v>
      </c>
      <c r="P232" s="386">
        <f t="shared" si="62"/>
        <v>-9.8571350449480656E-3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8.8330582884723396E-2</v>
      </c>
      <c r="N233" s="386">
        <f t="shared" si="60"/>
        <v>4.0927297253096073E-4</v>
      </c>
      <c r="O233" s="401">
        <f t="shared" si="61"/>
        <v>4.538966202893846E-8</v>
      </c>
      <c r="P233" s="386">
        <f t="shared" si="62"/>
        <v>-9.0565686735207887E-3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8.0639755958755888E-2</v>
      </c>
      <c r="N234" s="386">
        <f t="shared" si="60"/>
        <v>3.4140569570145773E-4</v>
      </c>
      <c r="O234" s="401">
        <f t="shared" si="61"/>
        <v>3.4410519933469885E-8</v>
      </c>
      <c r="P234" s="386">
        <f t="shared" si="62"/>
        <v>-8.3002568953901342E-3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7.3461688265516523E-2</v>
      </c>
      <c r="N235" s="386">
        <f t="shared" si="60"/>
        <v>2.8412473963057572E-4</v>
      </c>
      <c r="O235" s="401">
        <f t="shared" si="61"/>
        <v>2.6023954824427875E-8</v>
      </c>
      <c r="P235" s="386">
        <f t="shared" si="62"/>
        <v>-7.5883082781846248E-3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6.677941752581118E-2</v>
      </c>
      <c r="N236" s="386">
        <f t="shared" si="60"/>
        <v>2.3589929168954527E-4</v>
      </c>
      <c r="O236" s="401">
        <f t="shared" si="61"/>
        <v>1.9633722592171665E-8</v>
      </c>
      <c r="P236" s="386">
        <f t="shared" si="62"/>
        <v>-6.9204358291364548E-3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6.0574643856189381E-2</v>
      </c>
      <c r="N237" s="386">
        <f t="shared" si="60"/>
        <v>1.9539896558873338E-4</v>
      </c>
      <c r="O237" s="401">
        <f t="shared" si="61"/>
        <v>1.4776746604105995E-8</v>
      </c>
      <c r="P237" s="386">
        <f t="shared" si="62"/>
        <v>-6.2960088007170366E-3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5.4827974557081771E-2</v>
      </c>
      <c r="N238" s="386">
        <f t="shared" si="60"/>
        <v>1.6147105913522086E-4</v>
      </c>
      <c r="O238" s="401">
        <f t="shared" si="61"/>
        <v>1.1094337171169144E-8</v>
      </c>
      <c r="P238" s="386">
        <f t="shared" si="62"/>
        <v>-5.7141016622107386E-3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4.9519159666776336E-2</v>
      </c>
      <c r="N239" s="386">
        <f t="shared" si="60"/>
        <v>1.3311982651798004E-4</v>
      </c>
      <c r="O239" s="401">
        <f t="shared" si="61"/>
        <v>8.3094025549179662E-9</v>
      </c>
      <c r="P239" s="386">
        <f t="shared" si="62"/>
        <v>-5.1735400678357213E-3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4.4627316324210242E-2</v>
      </c>
      <c r="N240" s="386">
        <f t="shared" si="60"/>
        <v>1.0948767760471378E-4</v>
      </c>
      <c r="O240" s="401">
        <f t="shared" si="61"/>
        <v>6.2084574148357774E-9</v>
      </c>
      <c r="P240" s="386">
        <f t="shared" si="62"/>
        <v>-4.6729436990778977E-3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4.0131140280618649E-2</v>
      </c>
      <c r="N241" s="386">
        <f t="shared" si="60"/>
        <v>8.9838204463232874E-5</v>
      </c>
      <c r="O241" s="401">
        <f t="shared" si="61"/>
        <v>4.6274596932072143E-9</v>
      </c>
      <c r="P241" s="386">
        <f t="shared" si="62"/>
        <v>-4.2107659030339141E-3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3.6009103201536719E-2</v>
      </c>
      <c r="N242" s="386">
        <f t="shared" si="60"/>
        <v>7.3540926658621775E-5</v>
      </c>
      <c r="O242" s="401">
        <f t="shared" si="61"/>
        <v>3.4406951177068379E-9</v>
      </c>
      <c r="P242" s="386">
        <f t="shared" si="62"/>
        <v>-3.7853300895458459E-3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3.2239634700741981E-2</v>
      </c>
      <c r="N243" s="386">
        <f t="shared" si="60"/>
        <v>6.0057641394106742E-5</v>
      </c>
      <c r="O243" s="401">
        <f t="shared" si="61"/>
        <v>2.5520779378673808E-9</v>
      </c>
      <c r="P243" s="386">
        <f t="shared" si="62"/>
        <v>-3.3948628875685579E-3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2.8801288341076259E-2</v>
      </c>
      <c r="N244" s="386">
        <f t="shared" si="60"/>
        <v>4.8930261814295051E-5</v>
      </c>
      <c r="O244" s="401">
        <f t="shared" si="61"/>
        <v>1.8883629104848865E-9</v>
      </c>
      <c r="P244" s="386">
        <f t="shared" si="62"/>
        <v>-3.0375240954101383E-3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2.5672891118920516E-2</v>
      </c>
      <c r="N245" s="386">
        <f t="shared" si="60"/>
        <v>3.9770026378449508E-5</v>
      </c>
      <c r="O245" s="401">
        <f t="shared" si="61"/>
        <v>1.3938639131794162E-9</v>
      </c>
      <c r="P245" s="386">
        <f t="shared" si="62"/>
        <v>-2.7114334901100195E-3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2.283367621519572E-2</v>
      </c>
      <c r="N246" s="386">
        <f t="shared" si="60"/>
        <v>3.2247963726972362E-5</v>
      </c>
      <c r="O246" s="401">
        <f t="shared" si="61"/>
        <v>1.0263566663226698E-9</v>
      </c>
      <c r="P246" s="386">
        <f t="shared" si="62"/>
        <v>-2.4146945882289046E-3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2.0263399042574959E-2</v>
      </c>
      <c r="N247" s="386">
        <f t="shared" si="60"/>
        <v>2.6086500566124826E-5</v>
      </c>
      <c r="O247" s="401">
        <f t="shared" si="61"/>
        <v>7.5390887976922727E-10</v>
      </c>
      <c r="P247" s="386">
        <f t="shared" si="62"/>
        <v>-2.1454154736791475E-3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1.7942436843279896E-2</v>
      </c>
      <c r="N248" s="386">
        <f t="shared" si="60"/>
        <v>2.1052104427710105E-5</v>
      </c>
      <c r="O248" s="401">
        <f t="shared" si="61"/>
        <v>5.5243559726747549E-10</v>
      </c>
      <c r="P248" s="386">
        <f t="shared" si="62"/>
        <v>-1.9017268279767723E-3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1.5851872292204527E-2</v>
      </c>
      <c r="N249" s="386">
        <f t="shared" si="60"/>
        <v>1.6948858446774739E-5</v>
      </c>
      <c r="O249" s="401">
        <f t="shared" si="61"/>
        <v>4.0381858967819539E-10</v>
      </c>
      <c r="P249" s="386">
        <f t="shared" si="62"/>
        <v>-1.6817973144867522E-3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1.3973561734721029E-2</v>
      </c>
      <c r="N250" s="386">
        <f t="shared" si="60"/>
        <v>1.3612871258228409E-5</v>
      </c>
      <c r="O250" s="401">
        <f t="shared" si="61"/>
        <v>2.9446423077672534E-10</v>
      </c>
      <c r="P250" s="386">
        <f t="shared" si="62"/>
        <v>-1.4838464809912339E-3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1.2290188836544258E-2</v>
      </c>
      <c r="N251" s="386">
        <f t="shared" si="60"/>
        <v>1.0907431521933741E-5</v>
      </c>
      <c r="O251" s="401">
        <f t="shared" si="61"/>
        <v>2.1420015761108857E-10</v>
      </c>
      <c r="P251" s="386">
        <f t="shared" si="62"/>
        <v>-1.3061553543670433E-3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1.0785304544284946E-2</v>
      </c>
      <c r="N252" s="386">
        <f t="shared" si="60"/>
        <v>8.7188232449353364E-6</v>
      </c>
      <c r="O252" s="401">
        <f t="shared" si="61"/>
        <v>1.5543472065004948E-10</v>
      </c>
      <c r="P252" s="386">
        <f t="shared" si="62"/>
        <v>-1.1470749074962423E-3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9.4433543501961648E-3</v>
      </c>
      <c r="N253" s="386">
        <f t="shared" si="60"/>
        <v>6.9527248134360065E-6</v>
      </c>
      <c r="O253" s="401">
        <f t="shared" si="61"/>
        <v>1.1251660714250988E-10</v>
      </c>
      <c r="P253" s="386">
        <f t="shared" si="62"/>
        <v>-1.0050325819580858E-3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8.2496939239936062E-3</v>
      </c>
      <c r="N254" s="386">
        <f t="shared" si="60"/>
        <v>5.5311213330577758E-6</v>
      </c>
      <c r="O254" s="401">
        <f t="shared" si="61"/>
        <v>8.1250450811864994E-11</v>
      </c>
      <c r="P254" s="386">
        <f t="shared" si="62"/>
        <v>-8.7853705080138272E-4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7.1905942198430273E-3</v>
      </c>
      <c r="N255" s="386">
        <f t="shared" si="60"/>
        <v>4.3896664065345981E-6</v>
      </c>
      <c r="O255" s="401">
        <f t="shared" si="61"/>
        <v>5.8529459057155009E-11</v>
      </c>
      <c r="P255" s="386">
        <f t="shared" si="62"/>
        <v>-7.6618140401137568E-4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6.2532371893491701E-3</v>
      </c>
      <c r="N256" s="386">
        <f t="shared" si="60"/>
        <v>3.4754357496336041E-6</v>
      </c>
      <c r="O256" s="401">
        <f t="shared" si="61"/>
        <v>4.2059355997992043E-11</v>
      </c>
      <c r="P256" s="386">
        <f t="shared" si="62"/>
        <v>-6.6664493545203949E-4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5.4257032336181843E-3</v>
      </c>
      <c r="N257" s="386">
        <f t="shared" si="60"/>
        <v>2.7450210130508523E-6</v>
      </c>
      <c r="O257" s="401">
        <f t="shared" si="61"/>
        <v>3.0150215657442914E-11</v>
      </c>
      <c r="P257" s="386">
        <f t="shared" si="62"/>
        <v>-5.7869370433779243E-4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4.6969515114089755E-3</v>
      </c>
      <c r="N258" s="386">
        <f t="shared" si="60"/>
        <v>2.1629177774373787E-6</v>
      </c>
      <c r="O258" s="401">
        <f t="shared" si="61"/>
        <v>2.1560364604766846E-11</v>
      </c>
      <c r="P258" s="386">
        <f t="shared" si="62"/>
        <v>-5.0118003696933303E-4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4.0567941883408176E-3</v>
      </c>
      <c r="N259" s="386">
        <f t="shared" si="60"/>
        <v>1.7001669042615575E-6</v>
      </c>
      <c r="O259" s="401">
        <f t="shared" si="61"/>
        <v>1.538019711588845E-11</v>
      </c>
      <c r="P259" s="386">
        <f t="shared" si="62"/>
        <v>-4.3304112581876822E-4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3.4958656665052268E-3</v>
      </c>
      <c r="N260" s="386">
        <f t="shared" si="60"/>
        <v>1.3332132361432159E-6</v>
      </c>
      <c r="O260" s="401">
        <f t="shared" si="61"/>
        <v>1.0944745110208487E-11</v>
      </c>
      <c r="P260" s="386">
        <f t="shared" si="62"/>
        <v>-3.7329687334963107E-4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3.0055877770322481E-3</v>
      </c>
      <c r="N261" s="386">
        <f t="shared" si="60"/>
        <v>1.0429500365560784E-6</v>
      </c>
      <c r="O261" s="401">
        <f t="shared" si="61"/>
        <v>7.7693962374780767E-12</v>
      </c>
      <c r="P261" s="386">
        <f t="shared" si="62"/>
        <v>-3.2104711747505505E-4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2.5781318525379682E-3</v>
      </c>
      <c r="N262" s="386">
        <f t="shared" si="60"/>
        <v>8.1392155881765405E-7</v>
      </c>
      <c r="O262" s="401">
        <f t="shared" si="61"/>
        <v>5.5018212208324258E-12</v>
      </c>
      <c r="P262" s="386">
        <f t="shared" si="62"/>
        <v>-2.7546836452475891E-4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2.206378524202468E-3</v>
      </c>
      <c r="N263" s="386">
        <f t="shared" si="60"/>
        <v>6.3365973429485578E-7</v>
      </c>
      <c r="O263" s="401">
        <f t="shared" si="61"/>
        <v>3.8865022311540542E-12</v>
      </c>
      <c r="P263" s="386">
        <f t="shared" si="62"/>
        <v>-2.3581014425702512E-4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1.8838760115974518E-3</v>
      </c>
      <c r="N264" s="386">
        <f t="shared" si="60"/>
        <v>4.9213419750504528E-7</v>
      </c>
      <c r="O264" s="401">
        <f t="shared" si="61"/>
        <v>2.7387536682965674E-12</v>
      </c>
      <c r="P264" s="386">
        <f t="shared" si="62"/>
        <v>-2.0139109001219741E-4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1.6047975942673487E-3</v>
      </c>
      <c r="N265" s="386">
        <f t="shared" si="60"/>
        <v>3.81297740548181E-7</v>
      </c>
      <c r="O265" s="401">
        <f t="shared" si="61"/>
        <v>1.925237747002484E-12</v>
      </c>
      <c r="P265" s="386">
        <f t="shared" si="62"/>
        <v>-1.7159483575117542E-4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1.3638988742136204E-3</v>
      </c>
      <c r="N266" s="392">
        <f t="shared" si="60"/>
        <v>2.9471182827478515E-7</v>
      </c>
      <c r="O266" s="402">
        <f t="shared" si="61"/>
        <v>1.3500867090954216E-12</v>
      </c>
      <c r="P266" s="392">
        <f t="shared" si="62"/>
        <v>-1.4586581062617639E-4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0.15507216097401871</v>
      </c>
      <c r="L5" s="377">
        <f>C106</f>
        <v>0.6874050852357908</v>
      </c>
      <c r="M5" s="377">
        <f>K5</f>
        <v>0.15507216097401871</v>
      </c>
      <c r="N5" s="377">
        <f>0</f>
        <v>0</v>
      </c>
      <c r="O5" s="378">
        <f>0</f>
        <v>0</v>
      </c>
      <c r="P5" s="371"/>
      <c r="Q5" s="376">
        <f>K5</f>
        <v>0.15507216097401871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0.15507216097401871</v>
      </c>
      <c r="M6" s="383">
        <f t="shared" si="0"/>
        <v>0.6874050852357908</v>
      </c>
      <c r="N6" s="383">
        <f t="shared" si="0"/>
        <v>0.15507216097401871</v>
      </c>
      <c r="O6" s="384">
        <f>0</f>
        <v>0</v>
      </c>
      <c r="P6" s="371"/>
      <c r="Q6" s="382">
        <f>L5</f>
        <v>0.6874050852357908</v>
      </c>
      <c r="R6" s="383">
        <f>Q5</f>
        <v>0.15507216097401871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2xCDR'!K38/'M5E 850S4500 32GFC EQ &amp; 2xCDR'!Tb_eff</f>
        <v>1.2690731325951587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0.15507216097401871</v>
      </c>
      <c r="N7" s="389">
        <f t="shared" si="0"/>
        <v>0.6874050852357908</v>
      </c>
      <c r="O7" s="390">
        <f>N6</f>
        <v>0.15507216097401871</v>
      </c>
      <c r="P7" s="371"/>
      <c r="Q7" s="382">
        <f>Q5</f>
        <v>0.15507216097401871</v>
      </c>
      <c r="R7" s="383">
        <f>Q6</f>
        <v>0.6874050852357908</v>
      </c>
      <c r="S7" s="384">
        <f>R6</f>
        <v>0.15507216097401871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0.15507216097401871</v>
      </c>
      <c r="S8" s="384">
        <f>R7</f>
        <v>0.6874050852357908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0.15507216097401871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14.61084396063031</v>
      </c>
      <c r="C12" s="366" t="s">
        <v>229</v>
      </c>
      <c r="E12" s="365"/>
      <c r="F12" s="365"/>
      <c r="J12" s="370"/>
      <c r="K12" s="379">
        <f t="array" ref="K12:M14">MMULT(K5:O7,Q5:S9)</f>
        <v>0.52062050142632876</v>
      </c>
      <c r="L12" s="380">
        <v>0.21319478406408721</v>
      </c>
      <c r="M12" s="381">
        <v>2.4047375109151971E-2</v>
      </c>
      <c r="N12" s="371"/>
      <c r="O12" s="379">
        <f t="shared" ref="O12:Q14" si="1">$B$9^2*K12</f>
        <v>0.26031025071316444</v>
      </c>
      <c r="P12" s="380">
        <f t="shared" si="1"/>
        <v>0.10659739203204363</v>
      </c>
      <c r="Q12" s="381">
        <f t="shared" si="1"/>
        <v>1.2023687554575989E-2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0.21319478406408721</v>
      </c>
      <c r="L13" s="386">
        <v>0.52062050142632876</v>
      </c>
      <c r="M13" s="387">
        <v>0.21319478406408721</v>
      </c>
      <c r="N13" s="371"/>
      <c r="O13" s="385">
        <f t="shared" si="1"/>
        <v>0.10659739203204363</v>
      </c>
      <c r="P13" s="386">
        <f t="shared" si="1"/>
        <v>0.26031025071316444</v>
      </c>
      <c r="Q13" s="387">
        <f t="shared" si="1"/>
        <v>0.10659739203204363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1.2727948954426851</v>
      </c>
      <c r="C14" s="366" t="s">
        <v>236</v>
      </c>
      <c r="E14" s="365"/>
      <c r="F14" s="365"/>
      <c r="J14" s="370"/>
      <c r="K14" s="391">
        <v>2.4047375109151971E-2</v>
      </c>
      <c r="L14" s="392">
        <v>0.21319478406408721</v>
      </c>
      <c r="M14" s="393">
        <v>0.52062050142632876</v>
      </c>
      <c r="N14" s="371"/>
      <c r="O14" s="391">
        <f t="shared" si="1"/>
        <v>1.2023687554575989E-2</v>
      </c>
      <c r="P14" s="392">
        <f t="shared" si="1"/>
        <v>0.10659739203204363</v>
      </c>
      <c r="Q14" s="393">
        <f t="shared" si="1"/>
        <v>0.26031025071316444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1.2297952964224201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4.2618863304637689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3.2348263416641556</v>
      </c>
      <c r="C17" s="366" t="s">
        <v>18</v>
      </c>
      <c r="E17" s="365"/>
      <c r="F17" s="365"/>
      <c r="J17" s="370"/>
      <c r="K17" s="379">
        <f t="shared" ref="K17:M19" si="3">O12+S12</f>
        <v>0.26252314812402472</v>
      </c>
      <c r="L17" s="380">
        <f t="shared" si="3"/>
        <v>0.10659739203204363</v>
      </c>
      <c r="M17" s="381">
        <f t="shared" si="3"/>
        <v>1.2023687554575989E-2</v>
      </c>
      <c r="N17" s="371"/>
      <c r="O17" s="367">
        <f t="array" ref="O17:Q19">MINVERSE(K17:M19)</f>
        <v>4.6558810192703826</v>
      </c>
      <c r="P17" s="368">
        <v>-2.1600767211375347</v>
      </c>
      <c r="Q17" s="369">
        <v>0.66385645471943933</v>
      </c>
      <c r="R17" s="371"/>
      <c r="S17" s="400">
        <f>$B$9^2*M5</f>
        <v>7.7536080487009371E-2</v>
      </c>
      <c r="T17" s="371"/>
      <c r="U17" s="401">
        <f t="array" ref="U17:U19">MMULT(O17:Q19,S17:S19)</f>
        <v>-0.32995226835166264</v>
      </c>
      <c r="V17" s="371"/>
      <c r="W17" s="401">
        <f>U17/$U$18</f>
        <v>-0.20920374363181835</v>
      </c>
      <c r="X17" s="375"/>
    </row>
    <row r="18" spans="1:26" ht="15">
      <c r="A18" s="441" t="s">
        <v>259</v>
      </c>
      <c r="B18" s="365">
        <f ca="1">-10*LOG(1-2*I191)-B17</f>
        <v>-0.21368318381601314</v>
      </c>
      <c r="C18" s="366" t="s">
        <v>18</v>
      </c>
      <c r="E18" s="365"/>
      <c r="F18" s="365"/>
      <c r="J18" s="370"/>
      <c r="K18" s="385">
        <f t="shared" si="3"/>
        <v>0.10659739203204363</v>
      </c>
      <c r="L18" s="386">
        <f t="shared" si="3"/>
        <v>0.26252314812402472</v>
      </c>
      <c r="M18" s="387">
        <f t="shared" si="3"/>
        <v>0.10659739203204363</v>
      </c>
      <c r="N18" s="371"/>
      <c r="O18" s="370">
        <v>-2.1600767211375347</v>
      </c>
      <c r="P18" s="371">
        <v>5.5633840313189493</v>
      </c>
      <c r="Q18" s="375">
        <v>-2.1600767211375347</v>
      </c>
      <c r="R18" s="371"/>
      <c r="S18" s="403">
        <f>$B$9^2*M6</f>
        <v>0.34370254261789546</v>
      </c>
      <c r="T18" s="371"/>
      <c r="U18" s="401">
        <v>1.5771814721076498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-1.2993534433717926</v>
      </c>
      <c r="C19" s="366" t="s">
        <v>18</v>
      </c>
      <c r="E19" s="365"/>
      <c r="F19" s="365"/>
      <c r="J19" s="370"/>
      <c r="K19" s="391">
        <f t="shared" si="3"/>
        <v>1.2023687554575989E-2</v>
      </c>
      <c r="L19" s="392">
        <f t="shared" si="3"/>
        <v>0.10659739203204363</v>
      </c>
      <c r="M19" s="393">
        <f t="shared" si="3"/>
        <v>0.26252314812402472</v>
      </c>
      <c r="N19" s="371"/>
      <c r="O19" s="397">
        <v>0.66385645471943922</v>
      </c>
      <c r="P19" s="398">
        <v>-2.1600767211375342</v>
      </c>
      <c r="Q19" s="399">
        <v>4.6558810192703834</v>
      </c>
      <c r="R19" s="371"/>
      <c r="S19" s="404">
        <f>$B$9^2*M7</f>
        <v>7.7536080487009371E-2</v>
      </c>
      <c r="T19" s="371"/>
      <c r="U19" s="402">
        <v>-0.32995226835166253</v>
      </c>
      <c r="V19" s="371"/>
      <c r="W19" s="402">
        <f>U19/$U$18</f>
        <v>-0.20920374363181829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1.2449884206786921</v>
      </c>
      <c r="C21" s="365"/>
      <c r="E21" s="365"/>
      <c r="F21" s="365"/>
      <c r="J21" s="370"/>
      <c r="K21" s="405" t="s">
        <v>245</v>
      </c>
      <c r="L21" s="406">
        <f>W17</f>
        <v>-0.20920374363181835</v>
      </c>
      <c r="M21" s="406">
        <f>W18</f>
        <v>1</v>
      </c>
      <c r="N21" s="407">
        <f>W19</f>
        <v>-0.20920374363181829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0.8794797508287816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2.2210960826107851E-7</v>
      </c>
      <c r="C26" s="386">
        <f>0.5*SIGN(2*A26+$B$6)*ERF((2.563*(ABS(2*A26+$B$6)))/(2*SQRT(2)*$B$7))-0.5*SIGN(2*A26-$B$6)*ERF((2.563*(ABS(2*A26-$B$6)))/(2*SQRT(2)*$B$7))</f>
        <v>1.2250742976948059E-3</v>
      </c>
      <c r="D26" s="401">
        <f>0.5*SIGN(2*(A26+$B$6)+$B$6)*ERF((2.563*(ABS(2*(A26+$B$6)+$B$6)))/(2*SQRT(2)*$B$7))-0.5*SIGN(2*(A26+$B$6)-$B$6)*ERF((2.563*(ABS(2*(A26+$B$6)-$B$6)))/(2*SQRT(2)*$B$7))</f>
        <v>0.15507216097401871</v>
      </c>
      <c r="E26" s="386">
        <f t="shared" ref="E26:E57" si="4">C26+$B$13*B26+$B$13*D26</f>
        <v>-1.5393064287097231E-2</v>
      </c>
      <c r="F26" s="401">
        <f t="shared" ref="F26:F89" si="5">$B$14*E26</f>
        <v>-1.9592213649838451E-2</v>
      </c>
      <c r="G26" s="403">
        <f>F66</f>
        <v>0.1034476378671198</v>
      </c>
      <c r="H26" s="403">
        <f>1-G26</f>
        <v>0.89655236213288014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7.8281825466319788E-13</v>
      </c>
      <c r="N26" s="386">
        <f>0.5*SIGN(2*L26+$B$6)*ERF((2.563*(ABS(2*L26+$B$6)))/(2*SQRT(2)*$B$7))-0.5*SIGN(2*L26-$B$6)*ERF((2.563*(ABS(2*L26-$B$6)))/(2*SQRT(2)*$B$7))</f>
        <v>2.2210960826107851E-7</v>
      </c>
      <c r="O26" s="401">
        <f>0.5*SIGN(2*(L26+$B$6)+$B$6)*ERF((2.563*(ABS(2*(L26+$B$6)+$B$6)))/(2*SQRT(2)*$B$7))-0.5*SIGN(2*(L26+$B$6)-$B$6)*ERF((2.563*(ABS(2*(L26+$B$6)-$B$6)))/(2*SQRT(2)*$B$7))</f>
        <v>1.2250742976948059E-3</v>
      </c>
      <c r="P26" s="386">
        <f>N26+$B$13*M26+$B$13*O26</f>
        <v>-1.3106145013292892E-4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2.8893264703011567E-7</v>
      </c>
      <c r="C27" s="386">
        <f t="shared" ref="C27:C90" si="7">0.5*SIGN(2*A27+$B$6)*ERF((2.563*(ABS(2*A27+$B$6)))/(2*SQRT(2)*$B$7))-0.5*SIGN(2*A27-$B$6)*ERF((2.563*(ABS(2*A27-$B$6)))/(2*SQRT(2)*$B$7))</f>
        <v>1.4461999930012182E-3</v>
      </c>
      <c r="D27" s="401">
        <f t="shared" ref="D27:D90" si="8">0.5*SIGN(2*(A27+$B$6)+$B$6)*ERF((2.563*(ABS(2*(A27+$B$6)+$B$6)))/(2*SQRT(2)*$B$7))-0.5*SIGN(2*(A27+$B$6)-$B$6)*ERF((2.563*(ABS(2*(A27+$B$6)-$B$6)))/(2*SQRT(2)*$B$7))</f>
        <v>0.16725670494247619</v>
      </c>
      <c r="E27" s="386">
        <f t="shared" si="4"/>
        <v>-1.6477687215165241E-2</v>
      </c>
      <c r="F27" s="401">
        <f t="shared" si="5"/>
        <v>-2.0972716176163513E-2</v>
      </c>
      <c r="G27" s="403">
        <f t="shared" ref="G27:G90" si="9">F67</f>
        <v>0.11900999312560342</v>
      </c>
      <c r="H27" s="403">
        <f t="shared" ref="H27:H90" si="10">1-G27</f>
        <v>0.88099000687439655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1.1248779685502086E-12</v>
      </c>
      <c r="N27" s="386">
        <f t="shared" ref="N27:N90" si="12">0.5*SIGN(2*L27+$B$6)*ERF((2.563*(ABS(2*L27+$B$6)))/(2*SQRT(2)*$B$7))-0.5*SIGN(2*L27-$B$6)*ERF((2.563*(ABS(2*L27-$B$6)))/(2*SQRT(2)*$B$7))</f>
        <v>2.8893264703011567E-7</v>
      </c>
      <c r="O27" s="401">
        <f t="shared" ref="O27:O90" si="13">0.5*SIGN(2*(L27+$B$6)+$B$6)*ERF((2.563*(ABS(2*(L27+$B$6)+$B$6)))/(2*SQRT(2)*$B$7))-0.5*SIGN(2*(L27+$B$6)-$B$6)*ERF((2.563*(ABS(2*(L27+$B$6)-$B$6)))/(2*SQRT(2)*$B$7))</f>
        <v>1.4461999930012182E-3</v>
      </c>
      <c r="P27" s="386">
        <f t="shared" ref="P27:P90" si="14">N27+$B$13*M27+$B$13*O27</f>
        <v>-1.5469128656293952E-4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3.7493413723721503E-7</v>
      </c>
      <c r="C28" s="386">
        <f t="shared" si="7"/>
        <v>1.7031983609823165E-3</v>
      </c>
      <c r="D28" s="401">
        <f t="shared" si="8"/>
        <v>0.1800208817919241</v>
      </c>
      <c r="E28" s="386">
        <f t="shared" si="4"/>
        <v>-1.758855516078308E-2</v>
      </c>
      <c r="F28" s="401">
        <f t="shared" si="5"/>
        <v>-2.2386623226856799E-2</v>
      </c>
      <c r="G28" s="403">
        <f t="shared" si="9"/>
        <v>0.13547296681593646</v>
      </c>
      <c r="H28" s="403">
        <f t="shared" si="10"/>
        <v>0.86452703318406354</v>
      </c>
      <c r="I28" s="403"/>
      <c r="J28" s="375"/>
      <c r="L28" s="385">
        <v>-2.95</v>
      </c>
      <c r="M28" s="401">
        <f t="shared" si="11"/>
        <v>1.6123768986631148E-12</v>
      </c>
      <c r="N28" s="386">
        <f t="shared" si="12"/>
        <v>3.7493413723721503E-7</v>
      </c>
      <c r="O28" s="401">
        <f t="shared" si="13"/>
        <v>1.7031983609823165E-3</v>
      </c>
      <c r="P28" s="386">
        <f t="shared" si="14"/>
        <v>-1.8214619479727979E-4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4.8533661939353934E-7</v>
      </c>
      <c r="C29" s="386">
        <f t="shared" si="7"/>
        <v>2.0011276076368767E-3</v>
      </c>
      <c r="D29" s="401">
        <f t="shared" si="8"/>
        <v>0.19335537905627281</v>
      </c>
      <c r="E29" s="386">
        <f t="shared" si="4"/>
        <v>-1.8719612518801537E-2</v>
      </c>
      <c r="F29" s="401">
        <f t="shared" si="5"/>
        <v>-2.3826227258595581E-2</v>
      </c>
      <c r="G29" s="403">
        <f t="shared" si="9"/>
        <v>0.15282274686956812</v>
      </c>
      <c r="H29" s="403">
        <f t="shared" si="10"/>
        <v>0.84717725313043191</v>
      </c>
      <c r="I29" s="403"/>
      <c r="J29" s="375"/>
      <c r="L29" s="385">
        <v>-2.9249999999999998</v>
      </c>
      <c r="M29" s="401">
        <f t="shared" si="11"/>
        <v>2.3053225994829063E-12</v>
      </c>
      <c r="N29" s="386">
        <f t="shared" si="12"/>
        <v>4.8533661939353934E-7</v>
      </c>
      <c r="O29" s="401">
        <f t="shared" si="13"/>
        <v>2.0011276076368767E-3</v>
      </c>
      <c r="P29" s="386">
        <f t="shared" si="14"/>
        <v>-2.1396300864102245E-4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6.2670256456565099E-7</v>
      </c>
      <c r="C30" s="386">
        <f t="shared" si="7"/>
        <v>2.3456261337230777E-3</v>
      </c>
      <c r="D30" s="401">
        <f t="shared" si="8"/>
        <v>0.20724691832404624</v>
      </c>
      <c r="E30" s="386">
        <f t="shared" si="4"/>
        <v>-1.986379862731151E-2</v>
      </c>
      <c r="F30" s="401">
        <f t="shared" si="5"/>
        <v>-2.5282541496943506E-2</v>
      </c>
      <c r="G30" s="403">
        <f t="shared" si="9"/>
        <v>0.17103955865711834</v>
      </c>
      <c r="H30" s="403">
        <f t="shared" si="10"/>
        <v>0.82896044134288172</v>
      </c>
      <c r="I30" s="403"/>
      <c r="J30" s="375"/>
      <c r="L30" s="385">
        <v>-2.9</v>
      </c>
      <c r="M30" s="401">
        <f t="shared" si="11"/>
        <v>3.2878144651249386E-12</v>
      </c>
      <c r="N30" s="386">
        <f t="shared" si="12"/>
        <v>6.2670256456565099E-7</v>
      </c>
      <c r="O30" s="401">
        <f t="shared" si="13"/>
        <v>2.3456261337230777E-3</v>
      </c>
      <c r="P30" s="386">
        <f t="shared" si="14"/>
        <v>-2.5073939781925582E-4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8.0725521334201744E-7</v>
      </c>
      <c r="C31" s="386">
        <f t="shared" si="7"/>
        <v>2.7429575219642399E-3</v>
      </c>
      <c r="D31" s="401">
        <f t="shared" si="8"/>
        <v>0.22167811526091702</v>
      </c>
      <c r="E31" s="386">
        <f t="shared" si="4"/>
        <v>-2.1012987814310064E-2</v>
      </c>
      <c r="F31" s="401">
        <f t="shared" si="5"/>
        <v>-2.6745223628053195E-2</v>
      </c>
      <c r="G31" s="403">
        <f t="shared" si="9"/>
        <v>0.1900974964981943</v>
      </c>
      <c r="H31" s="403">
        <f t="shared" si="10"/>
        <v>0.8099025035018057</v>
      </c>
      <c r="I31" s="403"/>
      <c r="J31" s="375"/>
      <c r="L31" s="385">
        <v>-2.875</v>
      </c>
      <c r="M31" s="401">
        <f t="shared" si="11"/>
        <v>4.6773696027457845E-12</v>
      </c>
      <c r="N31" s="386">
        <f t="shared" si="12"/>
        <v>8.0725521334201744E-7</v>
      </c>
      <c r="O31" s="401">
        <f t="shared" si="13"/>
        <v>2.7429575219642399E-3</v>
      </c>
      <c r="P31" s="386">
        <f t="shared" si="14"/>
        <v>-2.9313836813692846E-4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1.0372701416128116E-6</v>
      </c>
      <c r="C32" s="386">
        <f t="shared" si="7"/>
        <v>3.2000556668664304E-3</v>
      </c>
      <c r="D32" s="401">
        <f t="shared" si="8"/>
        <v>0.2366273714082972</v>
      </c>
      <c r="E32" s="386">
        <f t="shared" si="4"/>
        <v>-2.2157932714575359E-2</v>
      </c>
      <c r="F32" s="401">
        <f t="shared" si="5"/>
        <v>-2.8202503652673995E-2</v>
      </c>
      <c r="G32" s="403">
        <f t="shared" si="9"/>
        <v>0.20996440173756556</v>
      </c>
      <c r="H32" s="403">
        <f t="shared" si="10"/>
        <v>0.79003559826243441</v>
      </c>
      <c r="I32" s="403"/>
      <c r="J32" s="375"/>
      <c r="L32" s="385">
        <v>-2.85</v>
      </c>
      <c r="M32" s="401">
        <f t="shared" si="11"/>
        <v>6.6375793750239609E-12</v>
      </c>
      <c r="N32" s="386">
        <f t="shared" si="12"/>
        <v>1.0372701416128116E-6</v>
      </c>
      <c r="O32" s="401">
        <f t="shared" si="13"/>
        <v>3.2000556668664304E-3</v>
      </c>
      <c r="P32" s="386">
        <f t="shared" si="14"/>
        <v>-3.4189270619505995E-4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1.3295516060884971E-6</v>
      </c>
      <c r="C33" s="386">
        <f t="shared" si="7"/>
        <v>3.7245694436656152E-3</v>
      </c>
      <c r="D33" s="401">
        <f t="shared" si="8"/>
        <v>0.25206880053371516</v>
      </c>
      <c r="E33" s="386">
        <f t="shared" si="4"/>
        <v>-2.3288211759196455E-2</v>
      </c>
      <c r="F33" s="401">
        <f t="shared" si="5"/>
        <v>-2.9641117051093561E-2</v>
      </c>
      <c r="G33" s="403">
        <f t="shared" si="9"/>
        <v>0.23060179082150561</v>
      </c>
      <c r="H33" s="403">
        <f t="shared" si="10"/>
        <v>0.76939820917849433</v>
      </c>
      <c r="I33" s="403"/>
      <c r="J33" s="375"/>
      <c r="L33" s="385">
        <v>-2.8250000000000002</v>
      </c>
      <c r="M33" s="401">
        <f t="shared" si="11"/>
        <v>9.3957619462514685E-12</v>
      </c>
      <c r="N33" s="386">
        <f t="shared" si="12"/>
        <v>1.3295516060884971E-6</v>
      </c>
      <c r="O33" s="401">
        <f t="shared" si="13"/>
        <v>3.7245694436656152E-3</v>
      </c>
      <c r="P33" s="386">
        <f t="shared" si="14"/>
        <v>-3.9780928993914187E-4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1.70001014943022E-6</v>
      </c>
      <c r="C34" s="386">
        <f t="shared" si="7"/>
        <v>4.3249062263541194E-3</v>
      </c>
      <c r="D34" s="401">
        <f t="shared" si="8"/>
        <v>0.26797219195179944</v>
      </c>
      <c r="E34" s="386">
        <f t="shared" si="4"/>
        <v>-2.4392181788784155E-2</v>
      </c>
      <c r="F34" s="401">
        <f t="shared" si="5"/>
        <v>-3.1046244469474495E-2</v>
      </c>
      <c r="G34" s="403">
        <f t="shared" si="9"/>
        <v>0.25196483631469624</v>
      </c>
      <c r="H34" s="403">
        <f t="shared" si="10"/>
        <v>0.74803516368530376</v>
      </c>
      <c r="I34" s="403"/>
      <c r="J34" s="375"/>
      <c r="L34" s="385">
        <v>-2.8</v>
      </c>
      <c r="M34" s="401">
        <f t="shared" si="11"/>
        <v>1.3266832077363233E-11</v>
      </c>
      <c r="N34" s="386">
        <f t="shared" si="12"/>
        <v>1.70001014943022E-6</v>
      </c>
      <c r="O34" s="401">
        <f t="shared" si="13"/>
        <v>4.3249062263541194E-3</v>
      </c>
      <c r="P34" s="386">
        <f t="shared" si="14"/>
        <v>-4.6177317461161077E-4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2.1683607034361785E-6</v>
      </c>
      <c r="C35" s="386">
        <f t="shared" si="7"/>
        <v>5.0102734779434166E-3</v>
      </c>
      <c r="D35" s="401">
        <f t="shared" si="8"/>
        <v>0.28430301282826898</v>
      </c>
      <c r="E35" s="386">
        <f t="shared" si="4"/>
        <v>-2.5456936784923782E-2</v>
      </c>
      <c r="F35" s="401">
        <f t="shared" si="5"/>
        <v>-3.2401459193458111E-2</v>
      </c>
      <c r="G35" s="403">
        <f t="shared" si="9"/>
        <v>0.27400240324251135</v>
      </c>
      <c r="H35" s="403">
        <f t="shared" si="10"/>
        <v>0.72599759675748865</v>
      </c>
      <c r="I35" s="403"/>
      <c r="J35" s="375"/>
      <c r="L35" s="385">
        <v>-2.7749999999999999</v>
      </c>
      <c r="M35" s="401">
        <f t="shared" si="11"/>
        <v>1.8686108216314778E-11</v>
      </c>
      <c r="N35" s="386">
        <f t="shared" si="12"/>
        <v>2.1683607034361785E-6</v>
      </c>
      <c r="O35" s="401">
        <f t="shared" si="13"/>
        <v>5.0102734779434166E-3</v>
      </c>
      <c r="P35" s="386">
        <f t="shared" si="14"/>
        <v>-5.347513516208341E-4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2.7589635565039572E-6</v>
      </c>
      <c r="C36" s="386">
        <f t="shared" si="7"/>
        <v>5.7907175509043785E-3</v>
      </c>
      <c r="D36" s="401">
        <f t="shared" si="8"/>
        <v>0.30102245102979042</v>
      </c>
      <c r="E36" s="386">
        <f t="shared" si="4"/>
        <v>-2.6468273751807735E-2</v>
      </c>
      <c r="F36" s="401">
        <f t="shared" si="5"/>
        <v>-3.3688683722480489E-2</v>
      </c>
      <c r="G36" s="403">
        <f t="shared" si="9"/>
        <v>0.29665714253396802</v>
      </c>
      <c r="H36" s="403">
        <f t="shared" si="10"/>
        <v>0.70334285746603198</v>
      </c>
      <c r="I36" s="403"/>
      <c r="J36" s="375"/>
      <c r="L36" s="385">
        <v>-2.75</v>
      </c>
      <c r="M36" s="401">
        <f t="shared" si="11"/>
        <v>2.6253443863311077E-11</v>
      </c>
      <c r="N36" s="386">
        <f t="shared" si="12"/>
        <v>2.7589635565039572E-6</v>
      </c>
      <c r="O36" s="401">
        <f t="shared" si="13"/>
        <v>5.7907175509043785E-3</v>
      </c>
      <c r="P36" s="386">
        <f t="shared" si="14"/>
        <v>-6.1779606557917858E-4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3.5018340626691291E-6</v>
      </c>
      <c r="C37" s="386">
        <f t="shared" si="7"/>
        <v>6.6771587541517574E-3</v>
      </c>
      <c r="D37" s="401">
        <f t="shared" si="8"/>
        <v>0.31808749959733817</v>
      </c>
      <c r="E37" s="386">
        <f t="shared" si="4"/>
        <v>-2.7410666809937496E-2</v>
      </c>
      <c r="F37" s="401">
        <f t="shared" si="5"/>
        <v>-3.4888156796368676E-2</v>
      </c>
      <c r="G37" s="403">
        <f t="shared" si="9"/>
        <v>0.31986564268672008</v>
      </c>
      <c r="H37" s="403">
        <f t="shared" si="10"/>
        <v>0.68013435731327987</v>
      </c>
      <c r="I37" s="403"/>
      <c r="J37" s="375"/>
      <c r="L37" s="385">
        <v>-2.7250000000000001</v>
      </c>
      <c r="M37" s="401">
        <f t="shared" si="11"/>
        <v>3.6793290636438769E-11</v>
      </c>
      <c r="N37" s="386">
        <f t="shared" si="12"/>
        <v>3.5018340626691291E-6</v>
      </c>
      <c r="O37" s="401">
        <f t="shared" si="13"/>
        <v>6.6771587541517574E-3</v>
      </c>
      <c r="P37" s="386">
        <f t="shared" si="14"/>
        <v>-7.120475625100786E-4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4.4338509007091353E-6</v>
      </c>
      <c r="C38" s="386">
        <f t="shared" si="7"/>
        <v>7.6814216672499991E-3</v>
      </c>
      <c r="D38" s="401">
        <f t="shared" si="8"/>
        <v>0.33545108340805979</v>
      </c>
      <c r="E38" s="386">
        <f t="shared" si="4"/>
        <v>-2.8267250584960272E-2</v>
      </c>
      <c r="F38" s="401">
        <f t="shared" si="5"/>
        <v>-3.5978412252736687E-2</v>
      </c>
      <c r="G38" s="403">
        <f t="shared" si="9"/>
        <v>0.34355864008789933</v>
      </c>
      <c r="H38" s="403">
        <f t="shared" si="10"/>
        <v>0.65644135991210062</v>
      </c>
      <c r="I38" s="403"/>
      <c r="J38" s="375"/>
      <c r="L38" s="385">
        <v>-2.7</v>
      </c>
      <c r="M38" s="401">
        <f t="shared" si="11"/>
        <v>5.1435966597068727E-11</v>
      </c>
      <c r="N38" s="386">
        <f t="shared" si="12"/>
        <v>4.4338509007091353E-6</v>
      </c>
      <c r="O38" s="401">
        <f t="shared" si="13"/>
        <v>7.6814216672499436E-3</v>
      </c>
      <c r="P38" s="386">
        <f t="shared" si="14"/>
        <v>-8.1873613018170377E-4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5.6001970528130052E-6</v>
      </c>
      <c r="C39" s="386">
        <f t="shared" si="7"/>
        <v>8.8162596151506456E-3</v>
      </c>
      <c r="D39" s="401">
        <f t="shared" si="8"/>
        <v>0.35306222805957843</v>
      </c>
      <c r="E39" s="386">
        <f t="shared" si="4"/>
        <v>-2.9019813985628005E-2</v>
      </c>
      <c r="F39" s="401">
        <f t="shared" si="5"/>
        <v>-3.6936271107603565E-2</v>
      </c>
      <c r="G39" s="403">
        <f t="shared" si="9"/>
        <v>0.36766128771500006</v>
      </c>
      <c r="H39" s="403">
        <f t="shared" si="10"/>
        <v>0.63233871228499994</v>
      </c>
      <c r="I39" s="403"/>
      <c r="J39" s="375"/>
      <c r="L39" s="385">
        <v>-2.6749999999999998</v>
      </c>
      <c r="M39" s="401">
        <f t="shared" si="11"/>
        <v>7.1726791173176707E-11</v>
      </c>
      <c r="N39" s="386">
        <f t="shared" si="12"/>
        <v>5.6001970528130052E-6</v>
      </c>
      <c r="O39" s="401">
        <f t="shared" si="13"/>
        <v>8.8162596151506456E-3</v>
      </c>
      <c r="P39" s="386">
        <f t="shared" si="14"/>
        <v>-9.3918327994473277E-4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7.0560724795831753E-6</v>
      </c>
      <c r="C40" s="386">
        <f t="shared" si="7"/>
        <v>1.009537216029005E-2</v>
      </c>
      <c r="D40" s="401">
        <f t="shared" si="8"/>
        <v>0.37086627047052256</v>
      </c>
      <c r="E40" s="386">
        <f t="shared" si="4"/>
        <v>-2.9648805463979484E-2</v>
      </c>
      <c r="F40" s="401">
        <f t="shared" si="5"/>
        <v>-3.7736848250526277E-2</v>
      </c>
      <c r="G40" s="403">
        <f t="shared" si="9"/>
        <v>0.39209348122152221</v>
      </c>
      <c r="H40" s="403">
        <f t="shared" si="10"/>
        <v>0.60790651877847779</v>
      </c>
      <c r="I40" s="403"/>
      <c r="J40" s="375"/>
      <c r="L40" s="385">
        <v>-2.65</v>
      </c>
      <c r="M40" s="401">
        <f t="shared" si="11"/>
        <v>9.9772856643198793E-11</v>
      </c>
      <c r="N40" s="386">
        <f t="shared" si="12"/>
        <v>7.0560724795831753E-6</v>
      </c>
      <c r="O40" s="401">
        <f t="shared" si="13"/>
        <v>1.009537216029005E-2</v>
      </c>
      <c r="P40" s="386">
        <f t="shared" si="14"/>
        <v>-1.0748019085918632E-3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8.8687227270956015E-6</v>
      </c>
      <c r="C41" s="386">
        <f t="shared" si="7"/>
        <v>1.1533414425933475E-2</v>
      </c>
      <c r="D41" s="401">
        <f t="shared" si="8"/>
        <v>0.38880511015144903</v>
      </c>
      <c r="E41" s="386">
        <f t="shared" si="4"/>
        <v>-3.0133350836524617E-2</v>
      </c>
      <c r="F41" s="401">
        <f t="shared" si="5"/>
        <v>-3.8353575127312099E-2</v>
      </c>
      <c r="G41" s="403">
        <f t="shared" si="9"/>
        <v>0.41677024069527818</v>
      </c>
      <c r="H41" s="403">
        <f t="shared" si="10"/>
        <v>0.58322975930472176</v>
      </c>
      <c r="I41" s="403"/>
      <c r="J41" s="375"/>
      <c r="L41" s="385">
        <v>-2.625</v>
      </c>
      <c r="M41" s="401">
        <f t="shared" si="11"/>
        <v>1.3843953761139005E-10</v>
      </c>
      <c r="N41" s="386">
        <f t="shared" si="12"/>
        <v>8.8687227270956015E-6</v>
      </c>
      <c r="O41" s="401">
        <f t="shared" si="13"/>
        <v>1.1533414425933475E-2</v>
      </c>
      <c r="P41" s="386">
        <f t="shared" si="14"/>
        <v>-1.2270952688964139E-3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1.1119833406347812E-5</v>
      </c>
      <c r="C42" s="386">
        <f t="shared" si="7"/>
        <v>1.3145997037928459E-2</v>
      </c>
      <c r="D42" s="401">
        <f t="shared" si="8"/>
        <v>0.4068174995707457</v>
      </c>
      <c r="E42" s="386">
        <f t="shared" si="4"/>
        <v>-3.0451284715792351E-2</v>
      </c>
      <c r="F42" s="401">
        <f t="shared" si="5"/>
        <v>-3.8758239745932357E-2</v>
      </c>
      <c r="G42" s="403">
        <f t="shared" si="9"/>
        <v>0.44160214567550832</v>
      </c>
      <c r="H42" s="403">
        <f t="shared" si="10"/>
        <v>0.55839785432449163</v>
      </c>
      <c r="I42" s="403"/>
      <c r="J42" s="375"/>
      <c r="L42" s="385">
        <v>-2.6</v>
      </c>
      <c r="M42" s="401">
        <f t="shared" si="11"/>
        <v>1.9161311426429961E-10</v>
      </c>
      <c r="N42" s="386">
        <f t="shared" si="12"/>
        <v>1.1119833406347812E-5</v>
      </c>
      <c r="O42" s="401">
        <f t="shared" si="13"/>
        <v>1.3145997037928459E-2</v>
      </c>
      <c r="P42" s="386">
        <f t="shared" si="14"/>
        <v>-1.397654568919065E-3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1.3908346616409162E-5</v>
      </c>
      <c r="C43" s="386">
        <f t="shared" si="7"/>
        <v>1.4949675464154766E-2</v>
      </c>
      <c r="D43" s="401">
        <f t="shared" si="8"/>
        <v>0.42483937152979057</v>
      </c>
      <c r="E43" s="386">
        <f t="shared" si="4"/>
        <v>-3.057919655544996E-2</v>
      </c>
      <c r="F43" s="401">
        <f t="shared" si="5"/>
        <v>-3.8921045282515249E-2</v>
      </c>
      <c r="G43" s="403">
        <f t="shared" si="9"/>
        <v>0.46649582034038917</v>
      </c>
      <c r="H43" s="403">
        <f t="shared" si="10"/>
        <v>0.53350417965961083</v>
      </c>
      <c r="I43" s="403"/>
      <c r="J43" s="375"/>
      <c r="L43" s="385">
        <v>-2.5750000000000002</v>
      </c>
      <c r="M43" s="401">
        <f t="shared" si="11"/>
        <v>2.6455004853431774E-10</v>
      </c>
      <c r="N43" s="386">
        <f t="shared" si="12"/>
        <v>1.3908346616409162E-5</v>
      </c>
      <c r="O43" s="401">
        <f t="shared" si="13"/>
        <v>1.4949675464154766E-2</v>
      </c>
      <c r="P43" s="386">
        <f t="shared" si="14"/>
        <v>-1.5881550131975869E-3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1.7353761909533194E-5</v>
      </c>
      <c r="C44" s="386">
        <f t="shared" si="7"/>
        <v>1.6961927544462629E-2</v>
      </c>
      <c r="D44" s="401">
        <f t="shared" si="8"/>
        <v>0.44280420097931289</v>
      </c>
      <c r="E44" s="386">
        <f t="shared" si="4"/>
        <v>-3.0492492247707833E-2</v>
      </c>
      <c r="F44" s="401">
        <f t="shared" si="5"/>
        <v>-3.8810688482208179E-2</v>
      </c>
      <c r="G44" s="403">
        <f t="shared" si="9"/>
        <v>0.49135446514051861</v>
      </c>
      <c r="H44" s="403">
        <f t="shared" si="10"/>
        <v>0.50864553485948139</v>
      </c>
      <c r="I44" s="403"/>
      <c r="J44" s="375"/>
      <c r="L44" s="385">
        <v>-2.5499999999999998</v>
      </c>
      <c r="M44" s="401">
        <f t="shared" si="11"/>
        <v>3.6434133487972531E-10</v>
      </c>
      <c r="N44" s="386">
        <f t="shared" si="12"/>
        <v>1.7353761909533194E-5</v>
      </c>
      <c r="O44" s="401">
        <f t="shared" si="13"/>
        <v>1.6961927544462629E-2</v>
      </c>
      <c r="P44" s="386">
        <f t="shared" si="14"/>
        <v>-1.8003500938553389E-3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2.1599991263165919E-5</v>
      </c>
      <c r="C45" s="386">
        <f t="shared" si="7"/>
        <v>1.9201118041086485E-2</v>
      </c>
      <c r="D45" s="401">
        <f t="shared" si="8"/>
        <v>0.46064339826250356</v>
      </c>
      <c r="E45" s="386">
        <f t="shared" si="4"/>
        <v>-3.016547212742662E-2</v>
      </c>
      <c r="F45" s="401">
        <f t="shared" si="5"/>
        <v>-3.8394458942407193E-2</v>
      </c>
      <c r="G45" s="403">
        <f t="shared" si="9"/>
        <v>0.51607843056698954</v>
      </c>
      <c r="H45" s="403">
        <f t="shared" si="10"/>
        <v>0.48392156943301046</v>
      </c>
      <c r="I45" s="403"/>
      <c r="J45" s="375"/>
      <c r="L45" s="385">
        <v>-2.5249999999999999</v>
      </c>
      <c r="M45" s="401">
        <f t="shared" si="11"/>
        <v>5.0052667566191644E-10</v>
      </c>
      <c r="N45" s="386">
        <f t="shared" si="12"/>
        <v>2.1599991263165919E-5</v>
      </c>
      <c r="O45" s="401">
        <f t="shared" si="13"/>
        <v>1.9201118041086485E-2</v>
      </c>
      <c r="P45" s="386">
        <f t="shared" si="14"/>
        <v>-2.0360639367843661E-3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2.6819844658243497E-5</v>
      </c>
      <c r="C46" s="386">
        <f t="shared" si="7"/>
        <v>2.1686449102457539E-2</v>
      </c>
      <c r="D46" s="401">
        <f t="shared" si="8"/>
        <v>0.47828673036697777</v>
      </c>
      <c r="E46" s="386">
        <f t="shared" si="4"/>
        <v>-2.9571426131937428E-2</v>
      </c>
      <c r="F46" s="401">
        <f t="shared" si="5"/>
        <v>-3.7638360231690385E-2</v>
      </c>
      <c r="G46" s="403">
        <f t="shared" si="9"/>
        <v>0.54056582821396759</v>
      </c>
      <c r="H46" s="403">
        <f t="shared" si="10"/>
        <v>0.45943417178603241</v>
      </c>
      <c r="I46" s="403"/>
      <c r="J46" s="375"/>
      <c r="L46" s="385">
        <v>-2.5</v>
      </c>
      <c r="M46" s="401">
        <f t="shared" si="11"/>
        <v>6.8590610968755072E-10</v>
      </c>
      <c r="N46" s="386">
        <f t="shared" si="12"/>
        <v>2.6819844658243497E-5</v>
      </c>
      <c r="O46" s="401">
        <f t="shared" si="13"/>
        <v>2.1686449102457539E-2</v>
      </c>
      <c r="P46" s="386">
        <f t="shared" si="14"/>
        <v>-2.297181507670313E-3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3.3220230172215093E-5</v>
      </c>
      <c r="C47" s="386">
        <f t="shared" si="7"/>
        <v>2.4437895623679817E-2</v>
      </c>
      <c r="D47" s="401">
        <f t="shared" si="8"/>
        <v>0.49566276641315982</v>
      </c>
      <c r="E47" s="386">
        <f t="shared" si="4"/>
        <v>-2.8682746738034556E-2</v>
      </c>
      <c r="F47" s="401">
        <f t="shared" si="5"/>
        <v>-3.6507253635445706E-2</v>
      </c>
      <c r="G47" s="403">
        <f t="shared" si="9"/>
        <v>0.56471317383302955</v>
      </c>
      <c r="H47" s="403">
        <f t="shared" si="10"/>
        <v>0.43528682616697045</v>
      </c>
      <c r="I47" s="403"/>
      <c r="J47" s="375"/>
      <c r="L47" s="385">
        <v>-2.4750000000000001</v>
      </c>
      <c r="M47" s="401">
        <f t="shared" si="11"/>
        <v>9.3760754715788153E-10</v>
      </c>
      <c r="N47" s="386">
        <f t="shared" si="12"/>
        <v>3.3220230172215093E-5</v>
      </c>
      <c r="O47" s="401">
        <f t="shared" si="13"/>
        <v>2.4437895623679817E-2</v>
      </c>
      <c r="P47" s="386">
        <f t="shared" si="14"/>
        <v>-2.585636484999816E-3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4.1048159842571597E-5</v>
      </c>
      <c r="C48" s="386">
        <f t="shared" si="7"/>
        <v>2.7476124605903429E-2</v>
      </c>
      <c r="D48" s="401">
        <f t="shared" si="8"/>
        <v>0.51269934330573785</v>
      </c>
      <c r="E48" s="386">
        <f t="shared" si="4"/>
        <v>-2.747106014717068E-2</v>
      </c>
      <c r="F48" s="401">
        <f t="shared" si="5"/>
        <v>-3.4965025127717819E-2</v>
      </c>
      <c r="G48" s="403">
        <f t="shared" si="9"/>
        <v>0.58841605668616082</v>
      </c>
      <c r="H48" s="403">
        <f t="shared" si="10"/>
        <v>0.41158394331383918</v>
      </c>
      <c r="I48" s="403"/>
      <c r="J48" s="375"/>
      <c r="L48" s="385">
        <v>-2.4500000000000002</v>
      </c>
      <c r="M48" s="401">
        <f t="shared" si="11"/>
        <v>1.2784888148154039E-9</v>
      </c>
      <c r="N48" s="386">
        <f t="shared" si="12"/>
        <v>4.1048159842571597E-5</v>
      </c>
      <c r="O48" s="401">
        <f t="shared" si="13"/>
        <v>2.7476124605903374E-2</v>
      </c>
      <c r="P48" s="386">
        <f t="shared" si="14"/>
        <v>-2.9033966125949946E-3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5.0597659797979588E-5</v>
      </c>
      <c r="C49" s="386">
        <f t="shared" si="7"/>
        <v>3.0822397765103371E-2</v>
      </c>
      <c r="D49" s="401">
        <f t="shared" si="8"/>
        <v>0.52932404723101412</v>
      </c>
      <c r="E49" s="386">
        <f t="shared" si="4"/>
        <v>-2.5907376016256832E-2</v>
      </c>
      <c r="F49" s="401">
        <f t="shared" si="5"/>
        <v>-3.2974775947805943E-2</v>
      </c>
      <c r="G49" s="403">
        <f t="shared" si="9"/>
        <v>0.61156982919072822</v>
      </c>
      <c r="H49" s="403">
        <f t="shared" si="10"/>
        <v>0.38843017080927178</v>
      </c>
      <c r="I49" s="403"/>
      <c r="J49" s="375"/>
      <c r="L49" s="385">
        <v>-2.4249999999999998</v>
      </c>
      <c r="M49" s="401">
        <f t="shared" si="11"/>
        <v>1.7389717443805353E-9</v>
      </c>
      <c r="N49" s="386">
        <f t="shared" si="12"/>
        <v>5.0597659797979588E-5</v>
      </c>
      <c r="O49" s="401">
        <f t="shared" si="13"/>
        <v>3.0822397765103371E-2</v>
      </c>
      <c r="P49" s="386">
        <f t="shared" si="14"/>
        <v>-3.2524463528701051E-3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6.2217690091459499E-5</v>
      </c>
      <c r="C50" s="386">
        <f t="shared" si="7"/>
        <v>3.4498456818418732E-2</v>
      </c>
      <c r="D50" s="401">
        <f t="shared" si="8"/>
        <v>0.54546470649835788</v>
      </c>
      <c r="E50" s="386">
        <f t="shared" si="4"/>
        <v>-2.3962255834782051E-2</v>
      </c>
      <c r="F50" s="401">
        <f t="shared" si="5"/>
        <v>-3.0499036909802293E-2</v>
      </c>
      <c r="G50" s="403">
        <f t="shared" si="9"/>
        <v>0.63407031061570862</v>
      </c>
      <c r="H50" s="403">
        <f t="shared" si="10"/>
        <v>0.36592968938429138</v>
      </c>
      <c r="I50" s="403"/>
      <c r="J50" s="375"/>
      <c r="L50" s="385">
        <v>-2.4</v>
      </c>
      <c r="M50" s="401">
        <f t="shared" si="11"/>
        <v>2.3594365905488246E-9</v>
      </c>
      <c r="N50" s="386">
        <f t="shared" si="12"/>
        <v>6.2217690091459499E-5</v>
      </c>
      <c r="O50" s="401">
        <f t="shared" si="13"/>
        <v>3.4498456818418732E-2</v>
      </c>
      <c r="P50" s="386">
        <f t="shared" si="14"/>
        <v>-3.6347666741084698E-3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7.632118608297267E-5</v>
      </c>
      <c r="C51" s="386">
        <f t="shared" si="7"/>
        <v>3.8526391082621791E-2</v>
      </c>
      <c r="D51" s="401">
        <f t="shared" si="8"/>
        <v>0.56104989109940706</v>
      </c>
      <c r="E51" s="386">
        <f t="shared" si="4"/>
        <v>-2.1605999829891753E-2</v>
      </c>
      <c r="F51" s="401">
        <f t="shared" si="5"/>
        <v>-2.7500006294421744E-2</v>
      </c>
      <c r="G51" s="403">
        <f t="shared" si="9"/>
        <v>0.65581449843503359</v>
      </c>
      <c r="H51" s="403">
        <f t="shared" si="10"/>
        <v>0.34418550156496641</v>
      </c>
      <c r="I51" s="403"/>
      <c r="J51" s="375"/>
      <c r="L51" s="385">
        <v>-2.375</v>
      </c>
      <c r="M51" s="401">
        <f t="shared" si="11"/>
        <v>3.1933364286196309E-9</v>
      </c>
      <c r="N51" s="386">
        <f t="shared" si="12"/>
        <v>7.632118608297267E-5</v>
      </c>
      <c r="O51" s="401">
        <f t="shared" si="13"/>
        <v>3.8526391082621791E-2</v>
      </c>
      <c r="P51" s="386">
        <f t="shared" si="14"/>
        <v>-4.0523118207687198E-3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9.3395338843005327E-5</v>
      </c>
      <c r="C52" s="386">
        <f t="shared" si="7"/>
        <v>4.2928487253122927E-2</v>
      </c>
      <c r="D52" s="401">
        <f t="shared" si="8"/>
        <v>0.57600941429372687</v>
      </c>
      <c r="E52" s="386">
        <f t="shared" si="4"/>
        <v>-1.8808852040871182E-2</v>
      </c>
      <c r="F52" s="401">
        <f t="shared" si="5"/>
        <v>-2.3939810866757571E-2</v>
      </c>
      <c r="G52" s="403">
        <f t="shared" si="9"/>
        <v>0.67670128087038717</v>
      </c>
      <c r="H52" s="403">
        <f t="shared" si="10"/>
        <v>0.32329871912961283</v>
      </c>
      <c r="I52" s="403"/>
      <c r="J52" s="375"/>
      <c r="L52" s="385">
        <v>-2.35</v>
      </c>
      <c r="M52" s="401">
        <f t="shared" si="11"/>
        <v>4.3112384218169097E-9</v>
      </c>
      <c r="N52" s="386">
        <f t="shared" si="12"/>
        <v>9.3395338843005327E-5</v>
      </c>
      <c r="O52" s="401">
        <f t="shared" si="13"/>
        <v>4.2928487253122927E-2</v>
      </c>
      <c r="P52" s="386">
        <f t="shared" si="14"/>
        <v>-4.5069829352686218E-3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1.1401323658360996E-4</v>
      </c>
      <c r="C53" s="386">
        <f t="shared" si="7"/>
        <v>4.7727061491078637E-2</v>
      </c>
      <c r="D53" s="401">
        <f t="shared" si="8"/>
        <v>0.5902748315227726</v>
      </c>
      <c r="E53" s="386">
        <f t="shared" si="4"/>
        <v>-1.5541222945069606E-2</v>
      </c>
      <c r="F53" s="401">
        <f t="shared" si="5"/>
        <v>-1.9780789233421327E-2</v>
      </c>
      <c r="G53" s="403">
        <f t="shared" si="9"/>
        <v>0.6966321441600849</v>
      </c>
      <c r="H53" s="403">
        <f t="shared" si="10"/>
        <v>0.3033678558399151</v>
      </c>
      <c r="I53" s="403"/>
      <c r="J53" s="375"/>
      <c r="L53" s="385">
        <v>-2.3250000000000002</v>
      </c>
      <c r="M53" s="401">
        <f t="shared" si="11"/>
        <v>5.8060509178226027E-9</v>
      </c>
      <c r="N53" s="386">
        <f t="shared" si="12"/>
        <v>1.1401323658360996E-4</v>
      </c>
      <c r="O53" s="401">
        <f t="shared" si="13"/>
        <v>4.7727061491078637E-2</v>
      </c>
      <c r="P53" s="386">
        <f t="shared" si="14"/>
        <v>-5.0005984229384822E-3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1.3884699223359886E-4</v>
      </c>
      <c r="C54" s="386">
        <f t="shared" si="7"/>
        <v>5.2944274227756494E-2</v>
      </c>
      <c r="D54" s="401">
        <f t="shared" si="8"/>
        <v>0.6037799320025905</v>
      </c>
      <c r="E54" s="386">
        <f t="shared" si="4"/>
        <v>-1.1773928741254394E-2</v>
      </c>
      <c r="F54" s="401">
        <f t="shared" si="5"/>
        <v>-1.4985796401174511E-2</v>
      </c>
      <c r="G54" s="403">
        <f t="shared" si="9"/>
        <v>0.7155118681691196</v>
      </c>
      <c r="H54" s="403">
        <f t="shared" si="10"/>
        <v>0.2844881318308804</v>
      </c>
      <c r="I54" s="403"/>
      <c r="J54" s="375"/>
      <c r="L54" s="385">
        <v>-2.2999999999999998</v>
      </c>
      <c r="M54" s="401">
        <f t="shared" si="11"/>
        <v>7.7997647784933122E-9</v>
      </c>
      <c r="N54" s="386">
        <f t="shared" si="12"/>
        <v>1.3884699223359886E-4</v>
      </c>
      <c r="O54" s="401">
        <f t="shared" si="13"/>
        <v>5.2944274227756494E-2</v>
      </c>
      <c r="P54" s="386">
        <f t="shared" si="14"/>
        <v>-5.5348609789090631E-3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1.6868248357765347E-4</v>
      </c>
      <c r="C55" s="386">
        <f t="shared" si="7"/>
        <v>5.8601928395663916E-2</v>
      </c>
      <c r="D55" s="401">
        <f t="shared" si="8"/>
        <v>0.61646121844627788</v>
      </c>
      <c r="E55" s="386">
        <f t="shared" si="4"/>
        <v>-7.4784461069502678E-3</v>
      </c>
      <c r="F55" s="401">
        <f t="shared" si="5"/>
        <v>-9.5185280307695207E-3</v>
      </c>
      <c r="G55" s="403">
        <f t="shared" si="9"/>
        <v>0.73324920410339978</v>
      </c>
      <c r="H55" s="403">
        <f t="shared" si="10"/>
        <v>0.26675079589660022</v>
      </c>
      <c r="I55" s="403"/>
      <c r="J55" s="375"/>
      <c r="L55" s="385">
        <v>-2.2749999999999999</v>
      </c>
      <c r="M55" s="401">
        <f t="shared" si="11"/>
        <v>1.0452122334303482E-8</v>
      </c>
      <c r="N55" s="386">
        <f t="shared" si="12"/>
        <v>1.6868248357765347E-4</v>
      </c>
      <c r="O55" s="401">
        <f t="shared" si="13"/>
        <v>5.8601928395663916E-2</v>
      </c>
      <c r="P55" s="386">
        <f t="shared" si="14"/>
        <v>-6.1113212265919547E-3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2.0443583147189415E-4</v>
      </c>
      <c r="C56" s="386">
        <f t="shared" si="7"/>
        <v>6.4721252110636285E-2</v>
      </c>
      <c r="D56" s="401">
        <f t="shared" si="8"/>
        <v>0.6282583705156376</v>
      </c>
      <c r="E56" s="386">
        <f t="shared" si="4"/>
        <v>-2.6271809474372604E-3</v>
      </c>
      <c r="F56" s="401">
        <f t="shared" si="5"/>
        <v>-3.3438624993024223E-3</v>
      </c>
      <c r="G56" s="403">
        <f t="shared" si="9"/>
        <v>0.74975752830298648</v>
      </c>
      <c r="H56" s="403">
        <f t="shared" si="10"/>
        <v>0.25024247169701352</v>
      </c>
      <c r="I56" s="403"/>
      <c r="J56" s="375"/>
      <c r="L56" s="385">
        <v>-2.25</v>
      </c>
      <c r="M56" s="401">
        <f t="shared" si="11"/>
        <v>1.3971731327444559E-8</v>
      </c>
      <c r="N56" s="386">
        <f t="shared" si="12"/>
        <v>2.0443583147189415E-4</v>
      </c>
      <c r="O56" s="401">
        <f t="shared" si="13"/>
        <v>6.4721252110636285E-2</v>
      </c>
      <c r="P56" s="386">
        <f t="shared" si="14"/>
        <v>-6.7313379520519438E-3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2.471717380839733E-4</v>
      </c>
      <c r="C57" s="386">
        <f t="shared" si="7"/>
        <v>7.1322667152978192E-2</v>
      </c>
      <c r="D57" s="401">
        <f t="shared" si="8"/>
        <v>0.63911468779303715</v>
      </c>
      <c r="E57" s="386">
        <f t="shared" si="4"/>
        <v>2.8062506496689676E-3</v>
      </c>
      <c r="F57" s="401">
        <f t="shared" si="5"/>
        <v>3.5717815022313806E-3</v>
      </c>
      <c r="G57" s="403">
        <f t="shared" si="9"/>
        <v>0.76495546635838263</v>
      </c>
      <c r="H57" s="403">
        <f t="shared" si="10"/>
        <v>0.23504453364161737</v>
      </c>
      <c r="I57" s="403"/>
      <c r="J57" s="375"/>
      <c r="L57" s="385">
        <v>-2.2250000000000001</v>
      </c>
      <c r="M57" s="401">
        <f t="shared" si="11"/>
        <v>1.8630272047293062E-8</v>
      </c>
      <c r="N57" s="386">
        <f t="shared" si="12"/>
        <v>2.471717380839733E-4</v>
      </c>
      <c r="O57" s="401">
        <f t="shared" si="13"/>
        <v>7.1322667152978192E-2</v>
      </c>
      <c r="P57" s="386">
        <f t="shared" si="14"/>
        <v>-7.3960349568595813E-3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2.9812380042620878E-4</v>
      </c>
      <c r="C58" s="386">
        <f t="shared" si="7"/>
        <v>7.8425544923105717E-2</v>
      </c>
      <c r="D58" s="401">
        <f t="shared" si="8"/>
        <v>0.64897750829425571</v>
      </c>
      <c r="E58" s="386">
        <f t="shared" ref="E58:E89" si="17">C58+$B$13*B58+$B$13*D58</f>
        <v>8.8467313437773643E-3</v>
      </c>
      <c r="F58" s="401">
        <f t="shared" si="5"/>
        <v>1.1260074495712636E-2</v>
      </c>
      <c r="G58" s="403">
        <f t="shared" si="9"/>
        <v>0.77876748211397795</v>
      </c>
      <c r="H58" s="403">
        <f t="shared" si="10"/>
        <v>0.22123251788602205</v>
      </c>
      <c r="I58" s="403"/>
      <c r="J58" s="375"/>
      <c r="L58" s="385">
        <v>-2.2000000000000002</v>
      </c>
      <c r="M58" s="401">
        <f t="shared" si="11"/>
        <v>2.4780603125051925E-8</v>
      </c>
      <c r="N58" s="386">
        <f t="shared" si="12"/>
        <v>2.9812380042620878E-4</v>
      </c>
      <c r="O58" s="401">
        <f t="shared" si="13"/>
        <v>7.8425544923105606E-2</v>
      </c>
      <c r="P58" s="386">
        <f t="shared" si="14"/>
        <v>-8.106254593789006E-3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3.5871690416278135E-4</v>
      </c>
      <c r="C59" s="386">
        <f t="shared" si="7"/>
        <v>8.6047951871666584E-2</v>
      </c>
      <c r="D59" s="401">
        <f t="shared" si="8"/>
        <v>0.65779859880596281</v>
      </c>
      <c r="E59" s="386">
        <f t="shared" si="17"/>
        <v>1.5517343741608181E-2</v>
      </c>
      <c r="F59" s="401">
        <f t="shared" si="5"/>
        <v>1.9750395905148387E-2</v>
      </c>
      <c r="G59" s="403">
        <f t="shared" si="9"/>
        <v>0.79112442648664649</v>
      </c>
      <c r="H59" s="403">
        <f t="shared" si="10"/>
        <v>0.20887557351335351</v>
      </c>
      <c r="I59" s="403"/>
      <c r="J59" s="375"/>
      <c r="L59" s="385">
        <v>-2.1749999999999998</v>
      </c>
      <c r="M59" s="401">
        <f t="shared" si="11"/>
        <v>3.2879767575266783E-8</v>
      </c>
      <c r="N59" s="386">
        <f t="shared" si="12"/>
        <v>3.5871690416278135E-4</v>
      </c>
      <c r="O59" s="401">
        <f t="shared" si="13"/>
        <v>8.6047951871666584E-2</v>
      </c>
      <c r="P59" s="386">
        <f t="shared" si="14"/>
        <v>-8.8625080948124511E-3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4.3059178830040512E-4</v>
      </c>
      <c r="C60" s="386">
        <f t="shared" si="7"/>
        <v>9.4206386719120294E-2</v>
      </c>
      <c r="D60" s="401">
        <f t="shared" si="8"/>
        <v>0.66553451362241534</v>
      </c>
      <c r="E60" s="386">
        <f t="shared" si="17"/>
        <v>2.2839066540757652E-2</v>
      </c>
      <c r="F60" s="401">
        <f t="shared" si="5"/>
        <v>2.9069447309752163E-2</v>
      </c>
      <c r="G60" s="403">
        <f t="shared" si="9"/>
        <v>0.8019640414285234</v>
      </c>
      <c r="H60" s="403">
        <f t="shared" si="10"/>
        <v>0.1980359585714766</v>
      </c>
      <c r="I60" s="403"/>
      <c r="J60" s="375"/>
      <c r="L60" s="385">
        <v>-2.15</v>
      </c>
      <c r="M60" s="401">
        <f t="shared" si="11"/>
        <v>4.3518136760845039E-8</v>
      </c>
      <c r="N60" s="386">
        <f t="shared" si="12"/>
        <v>4.3059178830040512E-4</v>
      </c>
      <c r="O60" s="401">
        <f t="shared" si="13"/>
        <v>9.4206386719120294E-2</v>
      </c>
      <c r="P60" s="386">
        <f t="shared" si="14"/>
        <v>-9.6649228489965756E-3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5.1563185242514686E-4</v>
      </c>
      <c r="C61" s="386">
        <f t="shared" si="7"/>
        <v>0.10291551207829847</v>
      </c>
      <c r="D61" s="401">
        <f t="shared" si="8"/>
        <v>0.6721469185701624</v>
      </c>
      <c r="E61" s="386">
        <f t="shared" si="17"/>
        <v>3.0830468555790871E-2</v>
      </c>
      <c r="F61" s="401">
        <f t="shared" si="5"/>
        <v>3.9240863001916836E-2</v>
      </c>
      <c r="G61" s="403">
        <f t="shared" si="9"/>
        <v>0.81123141479461425</v>
      </c>
      <c r="H61" s="403">
        <f t="shared" si="10"/>
        <v>0.18876858520538575</v>
      </c>
      <c r="I61" s="403"/>
      <c r="J61" s="375"/>
      <c r="L61" s="385">
        <v>-2.125</v>
      </c>
      <c r="M61" s="401">
        <f t="shared" si="11"/>
        <v>5.7456218949258897E-8</v>
      </c>
      <c r="N61" s="386">
        <f t="shared" si="12"/>
        <v>5.1563185242514686E-4</v>
      </c>
      <c r="O61" s="401">
        <f t="shared" si="13"/>
        <v>0.10291551207829847</v>
      </c>
      <c r="P61" s="386">
        <f t="shared" si="14"/>
        <v>-1.0513186838876611E-2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6.1599225416580916E-4</v>
      </c>
      <c r="C62" s="386">
        <f t="shared" si="7"/>
        <v>0.11218788336847185</v>
      </c>
      <c r="D62" s="401">
        <f t="shared" si="8"/>
        <v>0.67760287754255555</v>
      </c>
      <c r="E62" s="386">
        <f t="shared" si="17"/>
        <v>3.9507403808001731E-2</v>
      </c>
      <c r="F62" s="401">
        <f t="shared" si="5"/>
        <v>5.02848218990175E-2</v>
      </c>
      <c r="G62" s="403">
        <f t="shared" si="9"/>
        <v>0.81887938233215285</v>
      </c>
      <c r="H62" s="403">
        <f t="shared" si="10"/>
        <v>0.18112061766784715</v>
      </c>
      <c r="I62" s="403"/>
      <c r="J62" s="375"/>
      <c r="L62" s="385">
        <v>-2.1</v>
      </c>
      <c r="M62" s="401">
        <f t="shared" si="11"/>
        <v>7.56710060723087E-8</v>
      </c>
      <c r="N62" s="386">
        <f t="shared" si="12"/>
        <v>6.1599225416580916E-4</v>
      </c>
      <c r="O62" s="401">
        <f t="shared" si="13"/>
        <v>0.11218788336847185</v>
      </c>
      <c r="P62" s="386">
        <f t="shared" si="14"/>
        <v>-1.1406490497373597E-2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7.3413131511995688E-4</v>
      </c>
      <c r="C63" s="386">
        <f t="shared" si="7"/>
        <v>0.12203367815395572</v>
      </c>
      <c r="D63" s="401">
        <f t="shared" si="8"/>
        <v>0.68187509911367605</v>
      </c>
      <c r="E63" s="386">
        <f t="shared" si="17"/>
        <v>4.888271107036754E-2</v>
      </c>
      <c r="F63" s="401">
        <f t="shared" si="5"/>
        <v>6.221766512576344E-2</v>
      </c>
      <c r="G63" s="403">
        <f t="shared" si="9"/>
        <v>0.82486887348415516</v>
      </c>
      <c r="H63" s="403">
        <f t="shared" si="10"/>
        <v>0.17513112651584484</v>
      </c>
      <c r="I63" s="403"/>
      <c r="J63" s="375"/>
      <c r="L63" s="385">
        <v>-2.0750000000000002</v>
      </c>
      <c r="M63" s="401">
        <f t="shared" si="11"/>
        <v>9.9414153964527685E-8</v>
      </c>
      <c r="N63" s="386">
        <f t="shared" si="12"/>
        <v>7.3413131511995688E-4</v>
      </c>
      <c r="O63" s="401">
        <f t="shared" si="13"/>
        <v>0.1220336781539556</v>
      </c>
      <c r="P63" s="386">
        <f t="shared" si="14"/>
        <v>-1.2343466303012285E-2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8.7284421820166269E-4</v>
      </c>
      <c r="C64" s="386">
        <f t="shared" si="7"/>
        <v>0.13246042924754575</v>
      </c>
      <c r="D64" s="401">
        <f t="shared" si="8"/>
        <v>0.68494214116042806</v>
      </c>
      <c r="E64" s="386">
        <f t="shared" si="17"/>
        <v>5.8965921431779048E-2</v>
      </c>
      <c r="F64" s="401">
        <f t="shared" si="5"/>
        <v>7.5051523803442793E-2</v>
      </c>
      <c r="G64" s="403">
        <f t="shared" si="9"/>
        <v>0.82916919818977042</v>
      </c>
      <c r="H64" s="403">
        <f t="shared" si="10"/>
        <v>0.17083080181022958</v>
      </c>
      <c r="I64" s="403"/>
      <c r="J64" s="375"/>
      <c r="L64" s="385">
        <v>-2.0499999999999998</v>
      </c>
      <c r="M64" s="401">
        <f t="shared" si="11"/>
        <v>1.3028479223242684E-7</v>
      </c>
      <c r="N64" s="386">
        <f t="shared" si="12"/>
        <v>8.7284421820166269E-4</v>
      </c>
      <c r="O64" s="401">
        <f t="shared" si="13"/>
        <v>0.13246042924754575</v>
      </c>
      <c r="P64" s="386">
        <f t="shared" si="14"/>
        <v>-1.3322126488738505E-2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1.0352989379617261E-3</v>
      </c>
      <c r="C65" s="386">
        <f t="shared" si="7"/>
        <v>0.14347276508283124</v>
      </c>
      <c r="D65" s="401">
        <f t="shared" si="8"/>
        <v>0.68678857178905028</v>
      </c>
      <c r="E65" s="386">
        <f t="shared" si="17"/>
        <v>6.9762977573436719E-2</v>
      </c>
      <c r="F65" s="401">
        <f t="shared" si="5"/>
        <v>8.8793961746352776E-2</v>
      </c>
      <c r="G65" s="403">
        <f t="shared" si="9"/>
        <v>0.83175827236488586</v>
      </c>
      <c r="H65" s="403">
        <f t="shared" si="10"/>
        <v>0.16824172763511414</v>
      </c>
      <c r="I65" s="403"/>
      <c r="J65" s="375"/>
      <c r="L65" s="385">
        <v>-2.0249999999999999</v>
      </c>
      <c r="M65" s="401">
        <f t="shared" si="11"/>
        <v>1.7032036403463735E-7</v>
      </c>
      <c r="N65" s="386">
        <f t="shared" si="12"/>
        <v>1.0352989379617261E-3</v>
      </c>
      <c r="O65" s="401">
        <f t="shared" si="13"/>
        <v>0.14347276508283124</v>
      </c>
      <c r="P65" s="386">
        <f t="shared" si="14"/>
        <v>-1.4339799298656215E-2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1.2250742976948059E-3</v>
      </c>
      <c r="C66" s="386">
        <f t="shared" si="7"/>
        <v>0.15507216097401871</v>
      </c>
      <c r="D66" s="401">
        <f t="shared" si="8"/>
        <v>0.6874050852357908</v>
      </c>
      <c r="E66" s="386">
        <f t="shared" si="17"/>
        <v>8.1275968529980744E-2</v>
      </c>
      <c r="F66" s="401">
        <f t="shared" si="5"/>
        <v>0.1034476378671198</v>
      </c>
      <c r="G66" s="403">
        <f t="shared" si="9"/>
        <v>0.83262278025487435</v>
      </c>
      <c r="H66" s="403">
        <f t="shared" si="10"/>
        <v>0.16737721974512565</v>
      </c>
      <c r="I66" s="403">
        <f>F26</f>
        <v>-1.9592213649838451E-2</v>
      </c>
      <c r="J66" s="375">
        <f>1-I66</f>
        <v>1.0195922136498385</v>
      </c>
      <c r="L66" s="385">
        <v>-2</v>
      </c>
      <c r="M66" s="401">
        <f t="shared" si="11"/>
        <v>2.2210960826107851E-7</v>
      </c>
      <c r="N66" s="386">
        <f t="shared" si="12"/>
        <v>1.2250742976948059E-3</v>
      </c>
      <c r="O66" s="401">
        <f t="shared" si="13"/>
        <v>0.15507216097401871</v>
      </c>
      <c r="P66" s="386">
        <f t="shared" si="14"/>
        <v>-1.5393064287097231E-2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1.4461999930012182E-3</v>
      </c>
      <c r="C67" s="386">
        <f t="shared" si="7"/>
        <v>0.16725670494247624</v>
      </c>
      <c r="D67" s="401">
        <f t="shared" si="8"/>
        <v>0.68678857178905017</v>
      </c>
      <c r="E67" s="386">
        <f t="shared" si="17"/>
        <v>9.3502883733840789E-2</v>
      </c>
      <c r="F67" s="401">
        <f t="shared" si="5"/>
        <v>0.11900999312560342</v>
      </c>
      <c r="G67" s="403">
        <f t="shared" si="9"/>
        <v>0.83175827236488586</v>
      </c>
      <c r="H67" s="403">
        <f t="shared" si="10"/>
        <v>0.16824172763511414</v>
      </c>
      <c r="I67" s="403">
        <f t="shared" ref="I67:I130" si="18">F27</f>
        <v>-2.0972716176163513E-2</v>
      </c>
      <c r="J67" s="375">
        <f t="shared" ref="J67:J130" si="19">1-I67</f>
        <v>1.0209727161761635</v>
      </c>
      <c r="L67" s="385">
        <v>-1.9749999999999999</v>
      </c>
      <c r="M67" s="401">
        <f t="shared" si="11"/>
        <v>2.8893264703011567E-7</v>
      </c>
      <c r="N67" s="386">
        <f t="shared" si="12"/>
        <v>1.4461999930012182E-3</v>
      </c>
      <c r="O67" s="401">
        <f t="shared" si="13"/>
        <v>0.16725670494247624</v>
      </c>
      <c r="P67" s="386">
        <f t="shared" si="14"/>
        <v>-1.6477687215165248E-2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1.7031983609823165E-3</v>
      </c>
      <c r="C68" s="386">
        <f t="shared" si="7"/>
        <v>0.1800208817919241</v>
      </c>
      <c r="D68" s="401">
        <f t="shared" si="8"/>
        <v>0.68494214116042818</v>
      </c>
      <c r="E68" s="386">
        <f t="shared" si="17"/>
        <v>0.10643739010975387</v>
      </c>
      <c r="F68" s="401">
        <f t="shared" si="5"/>
        <v>0.13547296681593646</v>
      </c>
      <c r="G68" s="403">
        <f t="shared" si="9"/>
        <v>0.82916919818977053</v>
      </c>
      <c r="H68" s="403">
        <f t="shared" si="10"/>
        <v>0.17083080181022947</v>
      </c>
      <c r="I68" s="403">
        <f t="shared" si="18"/>
        <v>-2.2386623226856799E-2</v>
      </c>
      <c r="J68" s="375">
        <f t="shared" si="19"/>
        <v>1.0223866232268568</v>
      </c>
      <c r="L68" s="385">
        <v>-1.95</v>
      </c>
      <c r="M68" s="401">
        <f t="shared" si="11"/>
        <v>3.7493413723721503E-7</v>
      </c>
      <c r="N68" s="386">
        <f t="shared" si="12"/>
        <v>1.7031983609823165E-3</v>
      </c>
      <c r="O68" s="401">
        <f t="shared" si="13"/>
        <v>0.1800208817919241</v>
      </c>
      <c r="P68" s="386">
        <f t="shared" si="14"/>
        <v>-1.758855516078308E-2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2.0011276076368767E-3</v>
      </c>
      <c r="C69" s="386">
        <f t="shared" si="7"/>
        <v>0.19335537905627281</v>
      </c>
      <c r="D69" s="401">
        <f t="shared" si="8"/>
        <v>0.68187509911367605</v>
      </c>
      <c r="E69" s="386">
        <f t="shared" si="17"/>
        <v>0.12006863589472169</v>
      </c>
      <c r="F69" s="401">
        <f t="shared" si="5"/>
        <v>0.15282274686956812</v>
      </c>
      <c r="G69" s="403">
        <f t="shared" si="9"/>
        <v>0.82486887348415516</v>
      </c>
      <c r="H69" s="403">
        <f t="shared" si="10"/>
        <v>0.17513112651584484</v>
      </c>
      <c r="I69" s="403">
        <f t="shared" si="18"/>
        <v>-2.3826227258595581E-2</v>
      </c>
      <c r="J69" s="375">
        <f t="shared" si="19"/>
        <v>1.0238262272585956</v>
      </c>
      <c r="L69" s="385">
        <v>-1.925</v>
      </c>
      <c r="M69" s="401">
        <f t="shared" si="11"/>
        <v>4.8533661939353934E-7</v>
      </c>
      <c r="N69" s="386">
        <f t="shared" si="12"/>
        <v>2.0011276076368767E-3</v>
      </c>
      <c r="O69" s="401">
        <f t="shared" si="13"/>
        <v>0.19335537905627281</v>
      </c>
      <c r="P69" s="386">
        <f t="shared" si="14"/>
        <v>-1.8719612518801537E-2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2.3456261337230777E-3</v>
      </c>
      <c r="C70" s="386">
        <f t="shared" si="7"/>
        <v>0.20724691832404624</v>
      </c>
      <c r="D70" s="401">
        <f t="shared" si="8"/>
        <v>0.67760287754255555</v>
      </c>
      <c r="E70" s="386">
        <f t="shared" si="17"/>
        <v>0.13438108470542681</v>
      </c>
      <c r="F70" s="401">
        <f t="shared" si="5"/>
        <v>0.17103955865711834</v>
      </c>
      <c r="G70" s="403">
        <f t="shared" si="9"/>
        <v>0.81887938233215285</v>
      </c>
      <c r="H70" s="403">
        <f t="shared" si="10"/>
        <v>0.18112061766784715</v>
      </c>
      <c r="I70" s="403">
        <f t="shared" si="18"/>
        <v>-2.5282541496943506E-2</v>
      </c>
      <c r="J70" s="375">
        <f t="shared" si="19"/>
        <v>1.0252825414969435</v>
      </c>
      <c r="L70" s="385">
        <v>-1.9</v>
      </c>
      <c r="M70" s="401">
        <f t="shared" si="11"/>
        <v>6.2670256456565099E-7</v>
      </c>
      <c r="N70" s="386">
        <f t="shared" si="12"/>
        <v>2.3456261337230777E-3</v>
      </c>
      <c r="O70" s="401">
        <f t="shared" si="13"/>
        <v>0.20724691832404624</v>
      </c>
      <c r="P70" s="386">
        <f t="shared" si="14"/>
        <v>-1.986379862731151E-2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2.7429575219642399E-3</v>
      </c>
      <c r="C71" s="386">
        <f t="shared" si="7"/>
        <v>0.22167811526091702</v>
      </c>
      <c r="D71" s="401">
        <f t="shared" si="8"/>
        <v>0.6721469185701624</v>
      </c>
      <c r="E71" s="386">
        <f t="shared" si="17"/>
        <v>0.14935438316012206</v>
      </c>
      <c r="F71" s="401">
        <f t="shared" si="5"/>
        <v>0.1900974964981943</v>
      </c>
      <c r="G71" s="403">
        <f t="shared" si="9"/>
        <v>0.81123141479461425</v>
      </c>
      <c r="H71" s="403">
        <f t="shared" si="10"/>
        <v>0.18876858520538575</v>
      </c>
      <c r="I71" s="403">
        <f t="shared" si="18"/>
        <v>-2.6745223628053195E-2</v>
      </c>
      <c r="J71" s="375">
        <f t="shared" si="19"/>
        <v>1.0267452236280532</v>
      </c>
      <c r="L71" s="385">
        <v>-1.875</v>
      </c>
      <c r="M71" s="401">
        <f t="shared" si="11"/>
        <v>8.0725521334201744E-7</v>
      </c>
      <c r="N71" s="386">
        <f t="shared" si="12"/>
        <v>2.7429575219642399E-3</v>
      </c>
      <c r="O71" s="401">
        <f t="shared" si="13"/>
        <v>0.22167811526091702</v>
      </c>
      <c r="P71" s="386">
        <f t="shared" si="14"/>
        <v>-2.1012987814310064E-2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3.2000556668664304E-3</v>
      </c>
      <c r="C72" s="386">
        <f t="shared" si="7"/>
        <v>0.23662737140829726</v>
      </c>
      <c r="D72" s="401">
        <f t="shared" si="8"/>
        <v>0.66553451362241534</v>
      </c>
      <c r="E72" s="386">
        <f t="shared" si="17"/>
        <v>0.16496326508642917</v>
      </c>
      <c r="F72" s="401">
        <f t="shared" si="5"/>
        <v>0.20996440173756556</v>
      </c>
      <c r="G72" s="403">
        <f t="shared" si="9"/>
        <v>0.8019640414285234</v>
      </c>
      <c r="H72" s="403">
        <f t="shared" si="10"/>
        <v>0.1980359585714766</v>
      </c>
      <c r="I72" s="403">
        <f t="shared" si="18"/>
        <v>-2.8202503652673995E-2</v>
      </c>
      <c r="J72" s="375">
        <f t="shared" si="19"/>
        <v>1.0282025036526741</v>
      </c>
      <c r="L72" s="385">
        <v>-1.8499999999999999</v>
      </c>
      <c r="M72" s="401">
        <f t="shared" si="11"/>
        <v>1.0372701416128116E-6</v>
      </c>
      <c r="N72" s="386">
        <f t="shared" si="12"/>
        <v>3.2000556668664304E-3</v>
      </c>
      <c r="O72" s="401">
        <f t="shared" si="13"/>
        <v>0.23662737140829726</v>
      </c>
      <c r="P72" s="386">
        <f t="shared" si="14"/>
        <v>-2.2157932714575366E-2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3.7245694436656152E-3</v>
      </c>
      <c r="C73" s="386">
        <f t="shared" si="7"/>
        <v>0.25206880053371516</v>
      </c>
      <c r="D73" s="401">
        <f t="shared" si="8"/>
        <v>0.65779859880596281</v>
      </c>
      <c r="E73" s="386">
        <f t="shared" si="17"/>
        <v>0.18117749501289526</v>
      </c>
      <c r="F73" s="401">
        <f t="shared" si="5"/>
        <v>0.23060179082150561</v>
      </c>
      <c r="G73" s="403">
        <f t="shared" si="9"/>
        <v>0.79112442648664627</v>
      </c>
      <c r="H73" s="403">
        <f t="shared" si="10"/>
        <v>0.20887557351335373</v>
      </c>
      <c r="I73" s="403">
        <f t="shared" si="18"/>
        <v>-2.9641117051093561E-2</v>
      </c>
      <c r="J73" s="375">
        <f t="shared" si="19"/>
        <v>1.0296411170510935</v>
      </c>
      <c r="L73" s="385">
        <v>-1.825</v>
      </c>
      <c r="M73" s="401">
        <f t="shared" si="11"/>
        <v>1.3295516060884971E-6</v>
      </c>
      <c r="N73" s="386">
        <f t="shared" si="12"/>
        <v>3.7245694436656152E-3</v>
      </c>
      <c r="O73" s="401">
        <f t="shared" si="13"/>
        <v>0.25206880053371516</v>
      </c>
      <c r="P73" s="386">
        <f t="shared" si="14"/>
        <v>-2.3288211759196455E-2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4.3249062263541194E-3</v>
      </c>
      <c r="C74" s="386">
        <f t="shared" si="7"/>
        <v>0.26797219195179955</v>
      </c>
      <c r="D74" s="401">
        <f t="shared" si="8"/>
        <v>0.64897750829425571</v>
      </c>
      <c r="E74" s="386">
        <f t="shared" si="17"/>
        <v>0.19796185325449589</v>
      </c>
      <c r="F74" s="401">
        <f t="shared" si="5"/>
        <v>0.25196483631469624</v>
      </c>
      <c r="G74" s="403">
        <f t="shared" si="9"/>
        <v>0.77876748211397806</v>
      </c>
      <c r="H74" s="403">
        <f t="shared" si="10"/>
        <v>0.22123251788602194</v>
      </c>
      <c r="I74" s="403">
        <f t="shared" si="18"/>
        <v>-3.1046244469474495E-2</v>
      </c>
      <c r="J74" s="375">
        <f t="shared" si="19"/>
        <v>1.0310462444694746</v>
      </c>
      <c r="L74" s="385">
        <v>-1.7999999999999998</v>
      </c>
      <c r="M74" s="401">
        <f t="shared" si="11"/>
        <v>1.70001014943022E-6</v>
      </c>
      <c r="N74" s="386">
        <f t="shared" si="12"/>
        <v>4.3249062263541194E-3</v>
      </c>
      <c r="O74" s="401">
        <f t="shared" si="13"/>
        <v>0.26797219195179955</v>
      </c>
      <c r="P74" s="386">
        <f t="shared" si="14"/>
        <v>-2.4392181788784165E-2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5.0102734779434166E-3</v>
      </c>
      <c r="C75" s="386">
        <f t="shared" si="7"/>
        <v>0.28430301282826898</v>
      </c>
      <c r="D75" s="401">
        <f t="shared" si="8"/>
        <v>0.63911468779303715</v>
      </c>
      <c r="E75" s="386">
        <f t="shared" si="17"/>
        <v>0.21527616446576947</v>
      </c>
      <c r="F75" s="401">
        <f t="shared" si="5"/>
        <v>0.27400240324251135</v>
      </c>
      <c r="G75" s="403">
        <f t="shared" si="9"/>
        <v>0.76495546635838263</v>
      </c>
      <c r="H75" s="403">
        <f t="shared" si="10"/>
        <v>0.23504453364161737</v>
      </c>
      <c r="I75" s="403">
        <f t="shared" si="18"/>
        <v>-3.2401459193458111E-2</v>
      </c>
      <c r="J75" s="375">
        <f t="shared" si="19"/>
        <v>1.032401459193458</v>
      </c>
      <c r="L75" s="385">
        <v>-1.7749999999999999</v>
      </c>
      <c r="M75" s="401">
        <f t="shared" si="11"/>
        <v>2.1683607034361785E-6</v>
      </c>
      <c r="N75" s="386">
        <f t="shared" si="12"/>
        <v>5.0102734779434166E-3</v>
      </c>
      <c r="O75" s="401">
        <f t="shared" si="13"/>
        <v>0.28430301282826898</v>
      </c>
      <c r="P75" s="386">
        <f t="shared" si="14"/>
        <v>-2.5456936784923782E-2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5.7907175509043785E-3</v>
      </c>
      <c r="C76" s="386">
        <f t="shared" si="7"/>
        <v>0.30102245102979042</v>
      </c>
      <c r="D76" s="401">
        <f t="shared" si="8"/>
        <v>0.6282583705156376</v>
      </c>
      <c r="E76" s="386">
        <f t="shared" si="17"/>
        <v>0.23307537105637829</v>
      </c>
      <c r="F76" s="401">
        <f t="shared" si="5"/>
        <v>0.29665714253396802</v>
      </c>
      <c r="G76" s="403">
        <f t="shared" si="9"/>
        <v>0.74975752830298648</v>
      </c>
      <c r="H76" s="403">
        <f t="shared" si="10"/>
        <v>0.25024247169701352</v>
      </c>
      <c r="I76" s="403">
        <f t="shared" si="18"/>
        <v>-3.3688683722480489E-2</v>
      </c>
      <c r="J76" s="375">
        <f t="shared" si="19"/>
        <v>1.0336886837224806</v>
      </c>
      <c r="L76" s="385">
        <v>-1.75</v>
      </c>
      <c r="M76" s="401">
        <f t="shared" si="11"/>
        <v>2.7589635565039572E-6</v>
      </c>
      <c r="N76" s="386">
        <f t="shared" si="12"/>
        <v>5.7907175509043785E-3</v>
      </c>
      <c r="O76" s="401">
        <f t="shared" si="13"/>
        <v>0.30102245102979042</v>
      </c>
      <c r="P76" s="386">
        <f t="shared" si="14"/>
        <v>-2.6468273751807735E-2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6.6771587541517574E-3</v>
      </c>
      <c r="C77" s="386">
        <f t="shared" si="7"/>
        <v>0.31808749959733834</v>
      </c>
      <c r="D77" s="401">
        <f t="shared" si="8"/>
        <v>0.61646121844627788</v>
      </c>
      <c r="E77" s="386">
        <f t="shared" si="17"/>
        <v>0.25130965235012909</v>
      </c>
      <c r="F77" s="401">
        <f t="shared" si="5"/>
        <v>0.31986564268672008</v>
      </c>
      <c r="G77" s="403">
        <f t="shared" si="9"/>
        <v>0.73324920410339978</v>
      </c>
      <c r="H77" s="403">
        <f t="shared" si="10"/>
        <v>0.26675079589660022</v>
      </c>
      <c r="I77" s="403">
        <f t="shared" si="18"/>
        <v>-3.4888156796368676E-2</v>
      </c>
      <c r="J77" s="375">
        <f t="shared" si="19"/>
        <v>1.0348881567963686</v>
      </c>
      <c r="L77" s="385">
        <v>-1.7249999999999999</v>
      </c>
      <c r="M77" s="401">
        <f t="shared" si="11"/>
        <v>3.5018340626691291E-6</v>
      </c>
      <c r="N77" s="386">
        <f t="shared" si="12"/>
        <v>6.6771587541517574E-3</v>
      </c>
      <c r="O77" s="401">
        <f t="shared" si="13"/>
        <v>0.31808749959733834</v>
      </c>
      <c r="P77" s="386">
        <f t="shared" si="14"/>
        <v>-2.7410666809937517E-2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7.6814216672499991E-3</v>
      </c>
      <c r="C78" s="386">
        <f t="shared" si="7"/>
        <v>0.33545108340805979</v>
      </c>
      <c r="D78" s="401">
        <f t="shared" si="8"/>
        <v>0.60377993200259028</v>
      </c>
      <c r="E78" s="386">
        <f t="shared" si="17"/>
        <v>0.26992458982828316</v>
      </c>
      <c r="F78" s="401">
        <f t="shared" si="5"/>
        <v>0.34355864008789933</v>
      </c>
      <c r="G78" s="403">
        <f t="shared" si="9"/>
        <v>0.71551186816911916</v>
      </c>
      <c r="H78" s="403">
        <f t="shared" si="10"/>
        <v>0.28448813183088084</v>
      </c>
      <c r="I78" s="403">
        <f t="shared" si="18"/>
        <v>-3.5978412252736687E-2</v>
      </c>
      <c r="J78" s="375">
        <f t="shared" si="19"/>
        <v>1.0359784122527367</v>
      </c>
      <c r="L78" s="385">
        <v>-1.7</v>
      </c>
      <c r="M78" s="401">
        <f t="shared" si="11"/>
        <v>4.4338509007091353E-6</v>
      </c>
      <c r="N78" s="386">
        <f t="shared" si="12"/>
        <v>7.6814216672499991E-3</v>
      </c>
      <c r="O78" s="401">
        <f t="shared" si="13"/>
        <v>0.33545108340805979</v>
      </c>
      <c r="P78" s="386">
        <f t="shared" si="14"/>
        <v>-2.8267250584960272E-2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8.8162596151506456E-3</v>
      </c>
      <c r="C79" s="386">
        <f t="shared" si="7"/>
        <v>0.35306222805957854</v>
      </c>
      <c r="D79" s="401">
        <f t="shared" si="8"/>
        <v>0.59027483152277238</v>
      </c>
      <c r="E79" s="386">
        <f t="shared" si="17"/>
        <v>0.28886137824046304</v>
      </c>
      <c r="F79" s="401">
        <f t="shared" si="5"/>
        <v>0.36766128771500006</v>
      </c>
      <c r="G79" s="403">
        <f t="shared" si="9"/>
        <v>0.69663214416008457</v>
      </c>
      <c r="H79" s="403">
        <f t="shared" si="10"/>
        <v>0.30336785583991543</v>
      </c>
      <c r="I79" s="403">
        <f t="shared" si="18"/>
        <v>-3.6936271107603565E-2</v>
      </c>
      <c r="J79" s="375">
        <f t="shared" si="19"/>
        <v>1.0369362711076036</v>
      </c>
      <c r="L79" s="385">
        <v>-1.6749999999999998</v>
      </c>
      <c r="M79" s="401">
        <f t="shared" si="11"/>
        <v>5.6001970528130052E-6</v>
      </c>
      <c r="N79" s="386">
        <f t="shared" si="12"/>
        <v>8.8162596151506456E-3</v>
      </c>
      <c r="O79" s="401">
        <f t="shared" si="13"/>
        <v>0.35306222805957854</v>
      </c>
      <c r="P79" s="386">
        <f t="shared" si="14"/>
        <v>-2.9019813985628019E-2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1.009537216029005E-2</v>
      </c>
      <c r="C80" s="386">
        <f t="shared" si="7"/>
        <v>0.37086627047052256</v>
      </c>
      <c r="D80" s="401">
        <f t="shared" si="8"/>
        <v>0.57600941429372687</v>
      </c>
      <c r="E80" s="386">
        <f t="shared" si="17"/>
        <v>0.30805708180118835</v>
      </c>
      <c r="F80" s="401">
        <f t="shared" si="5"/>
        <v>0.39209348122152221</v>
      </c>
      <c r="G80" s="403">
        <f t="shared" si="9"/>
        <v>0.67670128087038706</v>
      </c>
      <c r="H80" s="403">
        <f t="shared" si="10"/>
        <v>0.32329871912961294</v>
      </c>
      <c r="I80" s="403">
        <f t="shared" si="18"/>
        <v>-3.7736848250526277E-2</v>
      </c>
      <c r="J80" s="375">
        <f t="shared" si="19"/>
        <v>1.0377368482505263</v>
      </c>
      <c r="L80" s="385">
        <v>-1.65</v>
      </c>
      <c r="M80" s="401">
        <f t="shared" si="11"/>
        <v>7.0560724795831753E-6</v>
      </c>
      <c r="N80" s="386">
        <f t="shared" si="12"/>
        <v>1.009537216029005E-2</v>
      </c>
      <c r="O80" s="401">
        <f t="shared" si="13"/>
        <v>0.37086627047052256</v>
      </c>
      <c r="P80" s="386">
        <f t="shared" si="14"/>
        <v>-2.9648805463979484E-2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1.1533414425933475E-2</v>
      </c>
      <c r="C81" s="386">
        <f t="shared" si="7"/>
        <v>0.38880511015144903</v>
      </c>
      <c r="D81" s="401">
        <f t="shared" si="8"/>
        <v>0.56104989109940706</v>
      </c>
      <c r="E81" s="386">
        <f t="shared" si="17"/>
        <v>0.32744493412689496</v>
      </c>
      <c r="F81" s="401">
        <f t="shared" si="5"/>
        <v>0.41677024069527818</v>
      </c>
      <c r="G81" s="403">
        <f t="shared" si="9"/>
        <v>0.65581449843503359</v>
      </c>
      <c r="H81" s="403">
        <f t="shared" si="10"/>
        <v>0.34418550156496641</v>
      </c>
      <c r="I81" s="403">
        <f t="shared" si="18"/>
        <v>-3.8353575127312099E-2</v>
      </c>
      <c r="J81" s="375">
        <f t="shared" si="19"/>
        <v>1.0383535751273121</v>
      </c>
      <c r="L81" s="385">
        <v>-1.625</v>
      </c>
      <c r="M81" s="401">
        <f t="shared" si="11"/>
        <v>8.8687227270956015E-6</v>
      </c>
      <c r="N81" s="386">
        <f t="shared" si="12"/>
        <v>1.1533414425933475E-2</v>
      </c>
      <c r="O81" s="401">
        <f t="shared" si="13"/>
        <v>0.38880511015144903</v>
      </c>
      <c r="P81" s="386">
        <f t="shared" si="14"/>
        <v>-3.0133350836524617E-2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1.3145997037928514E-2</v>
      </c>
      <c r="C82" s="386">
        <f t="shared" si="7"/>
        <v>0.40681749957074581</v>
      </c>
      <c r="D82" s="401">
        <f t="shared" si="8"/>
        <v>0.54546470649835777</v>
      </c>
      <c r="E82" s="386">
        <f t="shared" si="17"/>
        <v>0.34695468001693758</v>
      </c>
      <c r="F82" s="401">
        <f t="shared" si="5"/>
        <v>0.44160214567550832</v>
      </c>
      <c r="G82" s="403">
        <f t="shared" si="9"/>
        <v>0.63407031061570818</v>
      </c>
      <c r="H82" s="403">
        <f t="shared" si="10"/>
        <v>0.36592968938429182</v>
      </c>
      <c r="I82" s="403">
        <f t="shared" si="18"/>
        <v>-3.8758239745932357E-2</v>
      </c>
      <c r="J82" s="375">
        <f t="shared" si="19"/>
        <v>1.0387582397459323</v>
      </c>
      <c r="L82" s="385">
        <v>-1.5999999999999999</v>
      </c>
      <c r="M82" s="401">
        <f t="shared" si="11"/>
        <v>1.1119833406347812E-5</v>
      </c>
      <c r="N82" s="386">
        <f t="shared" si="12"/>
        <v>1.3145997037928514E-2</v>
      </c>
      <c r="O82" s="401">
        <f t="shared" si="13"/>
        <v>0.40681749957074581</v>
      </c>
      <c r="P82" s="386">
        <f t="shared" si="14"/>
        <v>-3.0451284715792309E-2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1.4949675464154766E-2</v>
      </c>
      <c r="C83" s="386">
        <f t="shared" si="7"/>
        <v>0.42483937152979057</v>
      </c>
      <c r="D83" s="401">
        <f t="shared" si="8"/>
        <v>0.52932404723101389</v>
      </c>
      <c r="E83" s="386">
        <f t="shared" si="17"/>
        <v>0.36651295665209227</v>
      </c>
      <c r="F83" s="401">
        <f t="shared" si="5"/>
        <v>0.46649582034038917</v>
      </c>
      <c r="G83" s="403">
        <f t="shared" si="9"/>
        <v>0.61156982919072767</v>
      </c>
      <c r="H83" s="403">
        <f t="shared" si="10"/>
        <v>0.38843017080927233</v>
      </c>
      <c r="I83" s="403">
        <f t="shared" si="18"/>
        <v>-3.8921045282515249E-2</v>
      </c>
      <c r="J83" s="375">
        <f t="shared" si="19"/>
        <v>1.0389210452825153</v>
      </c>
      <c r="L83" s="385">
        <v>-1.575</v>
      </c>
      <c r="M83" s="401">
        <f t="shared" si="11"/>
        <v>1.3908346616409162E-5</v>
      </c>
      <c r="N83" s="386">
        <f t="shared" si="12"/>
        <v>1.4949675464154766E-2</v>
      </c>
      <c r="O83" s="401">
        <f t="shared" si="13"/>
        <v>0.42483937152979057</v>
      </c>
      <c r="P83" s="386">
        <f t="shared" si="14"/>
        <v>-3.057919655544996E-2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1.6961927544462629E-2</v>
      </c>
      <c r="C84" s="386">
        <f t="shared" si="7"/>
        <v>0.44280420097931311</v>
      </c>
      <c r="D84" s="401">
        <f t="shared" si="8"/>
        <v>0.51269934330573774</v>
      </c>
      <c r="E84" s="386">
        <f t="shared" si="17"/>
        <v>0.38604371128438791</v>
      </c>
      <c r="F84" s="401">
        <f t="shared" si="5"/>
        <v>0.49135446514051861</v>
      </c>
      <c r="G84" s="403">
        <f t="shared" si="9"/>
        <v>0.58841605668616059</v>
      </c>
      <c r="H84" s="403">
        <f t="shared" si="10"/>
        <v>0.41158394331383941</v>
      </c>
      <c r="I84" s="403">
        <f t="shared" si="18"/>
        <v>-3.8810688482208179E-2</v>
      </c>
      <c r="J84" s="375">
        <f t="shared" si="19"/>
        <v>1.0388106884822081</v>
      </c>
      <c r="L84" s="385">
        <v>-1.5499999999999998</v>
      </c>
      <c r="M84" s="401">
        <f t="shared" si="11"/>
        <v>1.7353761909533194E-5</v>
      </c>
      <c r="N84" s="386">
        <f t="shared" si="12"/>
        <v>1.6961927544462629E-2</v>
      </c>
      <c r="O84" s="401">
        <f t="shared" si="13"/>
        <v>0.44280420097931311</v>
      </c>
      <c r="P84" s="386">
        <f t="shared" si="14"/>
        <v>-3.0492492247707854E-2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1.9201118041086485E-2</v>
      </c>
      <c r="C85" s="386">
        <f t="shared" si="7"/>
        <v>0.46064339826250356</v>
      </c>
      <c r="D85" s="401">
        <f t="shared" si="8"/>
        <v>0.49566276641315982</v>
      </c>
      <c r="E85" s="386">
        <f t="shared" si="17"/>
        <v>0.40546865203092652</v>
      </c>
      <c r="F85" s="401">
        <f t="shared" si="5"/>
        <v>0.51607843056698954</v>
      </c>
      <c r="G85" s="403">
        <f t="shared" si="9"/>
        <v>0.56471317383302932</v>
      </c>
      <c r="H85" s="403">
        <f t="shared" si="10"/>
        <v>0.43528682616697068</v>
      </c>
      <c r="I85" s="403">
        <f t="shared" si="18"/>
        <v>-3.8394458942407193E-2</v>
      </c>
      <c r="J85" s="375">
        <f t="shared" si="19"/>
        <v>1.0383944589424072</v>
      </c>
      <c r="L85" s="385">
        <v>-1.5249999999999999</v>
      </c>
      <c r="M85" s="401">
        <f t="shared" si="11"/>
        <v>2.1599991263165919E-5</v>
      </c>
      <c r="N85" s="386">
        <f t="shared" si="12"/>
        <v>1.9201118041086485E-2</v>
      </c>
      <c r="O85" s="401">
        <f t="shared" si="13"/>
        <v>0.46064339826250356</v>
      </c>
      <c r="P85" s="386">
        <f t="shared" si="14"/>
        <v>-3.016547212742662E-2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2.1686449102457539E-2</v>
      </c>
      <c r="C86" s="386">
        <f t="shared" si="7"/>
        <v>0.47828673036697777</v>
      </c>
      <c r="D86" s="401">
        <f t="shared" si="8"/>
        <v>0.47828673036697777</v>
      </c>
      <c r="E86" s="386">
        <f t="shared" si="17"/>
        <v>0.42470772796897166</v>
      </c>
      <c r="F86" s="401">
        <f t="shared" si="5"/>
        <v>0.54056582821396759</v>
      </c>
      <c r="G86" s="403">
        <f t="shared" si="9"/>
        <v>0.54056582821396759</v>
      </c>
      <c r="H86" s="403">
        <f t="shared" si="10"/>
        <v>0.45943417178603241</v>
      </c>
      <c r="I86" s="403">
        <f t="shared" si="18"/>
        <v>-3.7638360231690385E-2</v>
      </c>
      <c r="J86" s="375">
        <f t="shared" si="19"/>
        <v>1.0376383602316903</v>
      </c>
      <c r="L86" s="385">
        <v>-1.5</v>
      </c>
      <c r="M86" s="401">
        <f t="shared" si="11"/>
        <v>2.6819844658243497E-5</v>
      </c>
      <c r="N86" s="386">
        <f t="shared" si="12"/>
        <v>2.1686449102457539E-2</v>
      </c>
      <c r="O86" s="401">
        <f t="shared" si="13"/>
        <v>0.47828673036697777</v>
      </c>
      <c r="P86" s="386">
        <f t="shared" si="14"/>
        <v>-2.9571426131937428E-2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2.4437895623679817E-2</v>
      </c>
      <c r="C87" s="386">
        <f t="shared" si="7"/>
        <v>0.49566276641315998</v>
      </c>
      <c r="D87" s="401">
        <f t="shared" si="8"/>
        <v>0.46064339826250339</v>
      </c>
      <c r="E87" s="386">
        <f t="shared" si="17"/>
        <v>0.44367963436608471</v>
      </c>
      <c r="F87" s="401">
        <f t="shared" si="5"/>
        <v>0.56471317383302955</v>
      </c>
      <c r="G87" s="403">
        <f t="shared" si="9"/>
        <v>0.5160784305669891</v>
      </c>
      <c r="H87" s="403">
        <f t="shared" si="10"/>
        <v>0.4839215694330109</v>
      </c>
      <c r="I87" s="403">
        <f t="shared" si="18"/>
        <v>-3.6507253635445706E-2</v>
      </c>
      <c r="J87" s="375">
        <f t="shared" si="19"/>
        <v>1.0365072536354456</v>
      </c>
      <c r="L87" s="385">
        <v>-1.4749999999999999</v>
      </c>
      <c r="M87" s="401">
        <f t="shared" si="11"/>
        <v>3.3220230172215093E-5</v>
      </c>
      <c r="N87" s="386">
        <f t="shared" si="12"/>
        <v>2.4437895623679817E-2</v>
      </c>
      <c r="O87" s="401">
        <f t="shared" si="13"/>
        <v>0.49566276641315998</v>
      </c>
      <c r="P87" s="386">
        <f t="shared" si="14"/>
        <v>-2.8682746738034576E-2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2.7476124605903429E-2</v>
      </c>
      <c r="C88" s="386">
        <f t="shared" si="7"/>
        <v>0.51269934330573785</v>
      </c>
      <c r="D88" s="401">
        <f t="shared" si="8"/>
        <v>0.44280420097931289</v>
      </c>
      <c r="E88" s="386">
        <f t="shared" si="17"/>
        <v>0.46230233857239544</v>
      </c>
      <c r="F88" s="401">
        <f t="shared" si="5"/>
        <v>0.58841605668616082</v>
      </c>
      <c r="G88" s="403">
        <f t="shared" si="9"/>
        <v>0.49135446514051812</v>
      </c>
      <c r="H88" s="403">
        <f t="shared" si="10"/>
        <v>0.50864553485948183</v>
      </c>
      <c r="I88" s="403">
        <f t="shared" si="18"/>
        <v>-3.4965025127717819E-2</v>
      </c>
      <c r="J88" s="375">
        <f t="shared" si="19"/>
        <v>1.0349650251277178</v>
      </c>
      <c r="L88" s="385">
        <v>-1.45</v>
      </c>
      <c r="M88" s="401">
        <f t="shared" si="11"/>
        <v>4.1048159842571597E-5</v>
      </c>
      <c r="N88" s="386">
        <f t="shared" si="12"/>
        <v>2.7476124605903429E-2</v>
      </c>
      <c r="O88" s="401">
        <f t="shared" si="13"/>
        <v>0.51269934330573785</v>
      </c>
      <c r="P88" s="386">
        <f t="shared" si="14"/>
        <v>-2.747106014717068E-2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3.0822397765103371E-2</v>
      </c>
      <c r="C89" s="386">
        <f t="shared" si="7"/>
        <v>0.52932404723101412</v>
      </c>
      <c r="D89" s="401">
        <f t="shared" si="8"/>
        <v>0.4248393715297904</v>
      </c>
      <c r="E89" s="386">
        <f t="shared" si="17"/>
        <v>0.48049362185571998</v>
      </c>
      <c r="F89" s="401">
        <f t="shared" si="5"/>
        <v>0.61156982919072822</v>
      </c>
      <c r="G89" s="403">
        <f t="shared" si="9"/>
        <v>0.46649582034038894</v>
      </c>
      <c r="H89" s="403">
        <f t="shared" si="10"/>
        <v>0.53350417965961106</v>
      </c>
      <c r="I89" s="403">
        <f t="shared" si="18"/>
        <v>-3.2974775947805943E-2</v>
      </c>
      <c r="J89" s="375">
        <f t="shared" si="19"/>
        <v>1.0329747759478058</v>
      </c>
      <c r="L89" s="385">
        <v>-1.4249999999999998</v>
      </c>
      <c r="M89" s="401">
        <f t="shared" si="11"/>
        <v>5.0597659797979588E-5</v>
      </c>
      <c r="N89" s="386">
        <f t="shared" si="12"/>
        <v>3.0822397765103371E-2</v>
      </c>
      <c r="O89" s="401">
        <f t="shared" si="13"/>
        <v>0.52932404723101412</v>
      </c>
      <c r="P89" s="386">
        <f t="shared" si="14"/>
        <v>-2.5907376016256832E-2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3.4498456818418732E-2</v>
      </c>
      <c r="C90" s="386">
        <f t="shared" si="7"/>
        <v>0.54546470649835788</v>
      </c>
      <c r="D90" s="401">
        <f t="shared" si="8"/>
        <v>0.4068174995707457</v>
      </c>
      <c r="E90" s="386">
        <f t="shared" ref="E90:E121" si="20">C90+$B$13*B90+$B$13*D90</f>
        <v>0.49817163227636568</v>
      </c>
      <c r="F90" s="401">
        <f t="shared" ref="F90:F153" si="21">$B$14*E90</f>
        <v>0.63407031061570862</v>
      </c>
      <c r="G90" s="403">
        <f t="shared" si="9"/>
        <v>0.44160214567550821</v>
      </c>
      <c r="H90" s="403">
        <f t="shared" si="10"/>
        <v>0.55839785432449185</v>
      </c>
      <c r="I90" s="403">
        <f t="shared" si="18"/>
        <v>-3.0499036909802293E-2</v>
      </c>
      <c r="J90" s="375">
        <f t="shared" si="19"/>
        <v>1.0304990369098024</v>
      </c>
      <c r="L90" s="385">
        <v>-1.4</v>
      </c>
      <c r="M90" s="401">
        <f t="shared" si="11"/>
        <v>6.2217690091459499E-5</v>
      </c>
      <c r="N90" s="386">
        <f t="shared" si="12"/>
        <v>3.4498456818418732E-2</v>
      </c>
      <c r="O90" s="401">
        <f t="shared" si="13"/>
        <v>0.54546470649835788</v>
      </c>
      <c r="P90" s="386">
        <f t="shared" si="14"/>
        <v>-2.3962255834782051E-2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3.8526391082621791E-2</v>
      </c>
      <c r="C91" s="386">
        <f t="shared" ref="C91:C154" si="23">0.5*SIGN(2*A91+$B$6)*ERF((2.563*(ABS(2*A91+$B$6)))/(2*SQRT(2)*$B$7))-0.5*SIGN(2*A91-$B$6)*ERF((2.563*(ABS(2*A91-$B$6)))/(2*SQRT(2)*$B$7))</f>
        <v>0.56104989109940706</v>
      </c>
      <c r="D91" s="401">
        <f t="shared" ref="D91:D154" si="24">0.5*SIGN(2*(A91+$B$6)+$B$6)*ERF((2.563*(ABS(2*(A91+$B$6)+$B$6)))/(2*SQRT(2)*$B$7))-0.5*SIGN(2*(A91+$B$6)-$B$6)*ERF((2.563*(ABS(2*(A91+$B$6)-$B$6)))/(2*SQRT(2)*$B$7))</f>
        <v>0.38880511015144903</v>
      </c>
      <c r="E91" s="386">
        <f t="shared" si="20"/>
        <v>0.51525544357792041</v>
      </c>
      <c r="F91" s="401">
        <f t="shared" si="21"/>
        <v>0.65581449843503359</v>
      </c>
      <c r="G91" s="403">
        <f t="shared" ref="G91:G146" si="25">F131</f>
        <v>0.41677024069527818</v>
      </c>
      <c r="H91" s="403">
        <f t="shared" ref="H91:H146" si="26">1-G91</f>
        <v>0.58322975930472176</v>
      </c>
      <c r="I91" s="403">
        <f t="shared" si="18"/>
        <v>-2.7500006294421744E-2</v>
      </c>
      <c r="J91" s="375">
        <f t="shared" si="19"/>
        <v>1.0275000062944217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7.632118608297267E-5</v>
      </c>
      <c r="N91" s="386">
        <f t="shared" ref="N91:N154" si="28">0.5*SIGN(2*L91+$B$6)*ERF((2.563*(ABS(2*L91+$B$6)))/(2*SQRT(2)*$B$7))-0.5*SIGN(2*L91-$B$6)*ERF((2.563*(ABS(2*L91-$B$6)))/(2*SQRT(2)*$B$7))</f>
        <v>3.8526391082621791E-2</v>
      </c>
      <c r="O91" s="401">
        <f t="shared" ref="O91:O154" si="29">0.5*SIGN(2*(L91+$B$6)+$B$6)*ERF((2.563*(ABS(2*(L91+$B$6)+$B$6)))/(2*SQRT(2)*$B$7))-0.5*SIGN(2*(L91+$B$6)-$B$6)*ERF((2.563*(ABS(2*(L91+$B$6)-$B$6)))/(2*SQRT(2)*$B$7))</f>
        <v>0.56104989109940706</v>
      </c>
      <c r="P91" s="386">
        <f t="shared" ref="P91:P154" si="30">N91+$B$13*M91+$B$13*O91</f>
        <v>-2.1605999829891753E-2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4.2928487253122927E-2</v>
      </c>
      <c r="C92" s="386">
        <f t="shared" si="23"/>
        <v>0.57600941429372698</v>
      </c>
      <c r="D92" s="401">
        <f t="shared" si="24"/>
        <v>0.37086627047052245</v>
      </c>
      <c r="E92" s="386">
        <f t="shared" si="20"/>
        <v>0.53166561501256393</v>
      </c>
      <c r="F92" s="401">
        <f t="shared" si="21"/>
        <v>0.67670128087038717</v>
      </c>
      <c r="G92" s="403">
        <f t="shared" si="25"/>
        <v>0.39209348122152177</v>
      </c>
      <c r="H92" s="403">
        <f t="shared" si="26"/>
        <v>0.60790651877847823</v>
      </c>
      <c r="I92" s="403">
        <f t="shared" si="18"/>
        <v>-2.3939810866757571E-2</v>
      </c>
      <c r="J92" s="375">
        <f t="shared" si="19"/>
        <v>1.0239398108667577</v>
      </c>
      <c r="L92" s="385">
        <v>-1.3499999999999999</v>
      </c>
      <c r="M92" s="401">
        <f t="shared" si="27"/>
        <v>9.3395338843005327E-5</v>
      </c>
      <c r="N92" s="386">
        <f t="shared" si="28"/>
        <v>4.2928487253122927E-2</v>
      </c>
      <c r="O92" s="401">
        <f t="shared" si="29"/>
        <v>0.57600941429372698</v>
      </c>
      <c r="P92" s="386">
        <f t="shared" si="30"/>
        <v>-1.8808852040871196E-2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4.7727061491078637E-2</v>
      </c>
      <c r="C93" s="386">
        <f t="shared" si="23"/>
        <v>0.5902748315227726</v>
      </c>
      <c r="D93" s="401">
        <f t="shared" si="24"/>
        <v>0.35306222805957843</v>
      </c>
      <c r="E93" s="386">
        <f t="shared" si="20"/>
        <v>0.54732474702280476</v>
      </c>
      <c r="F93" s="401">
        <f t="shared" si="21"/>
        <v>0.6966321441600849</v>
      </c>
      <c r="G93" s="403">
        <f t="shared" si="25"/>
        <v>0.36766128771499956</v>
      </c>
      <c r="H93" s="403">
        <f t="shared" si="26"/>
        <v>0.63233871228500038</v>
      </c>
      <c r="I93" s="403">
        <f t="shared" si="18"/>
        <v>-1.9780789233421327E-2</v>
      </c>
      <c r="J93" s="375">
        <f t="shared" si="19"/>
        <v>1.0197807892334214</v>
      </c>
      <c r="L93" s="385">
        <v>-1.325</v>
      </c>
      <c r="M93" s="401">
        <f t="shared" si="27"/>
        <v>1.1401323658360996E-4</v>
      </c>
      <c r="N93" s="386">
        <f t="shared" si="28"/>
        <v>4.7727061491078637E-2</v>
      </c>
      <c r="O93" s="401">
        <f t="shared" si="29"/>
        <v>0.5902748315227726</v>
      </c>
      <c r="P93" s="386">
        <f t="shared" si="30"/>
        <v>-1.5541222945069606E-2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5.2944274227756494E-2</v>
      </c>
      <c r="C94" s="386">
        <f t="shared" si="23"/>
        <v>0.6037799320025905</v>
      </c>
      <c r="D94" s="401">
        <f t="shared" si="24"/>
        <v>0.33545108340805968</v>
      </c>
      <c r="E94" s="386">
        <f t="shared" si="20"/>
        <v>0.56215802776319324</v>
      </c>
      <c r="F94" s="401">
        <f t="shared" si="21"/>
        <v>0.7155118681691196</v>
      </c>
      <c r="G94" s="403">
        <f t="shared" si="25"/>
        <v>0.34355864008789916</v>
      </c>
      <c r="H94" s="403">
        <f t="shared" si="26"/>
        <v>0.65644135991210084</v>
      </c>
      <c r="I94" s="403">
        <f t="shared" si="18"/>
        <v>-1.4985796401174511E-2</v>
      </c>
      <c r="J94" s="375">
        <f t="shared" si="19"/>
        <v>1.0149857964011746</v>
      </c>
      <c r="L94" s="385">
        <v>-1.2999999999999998</v>
      </c>
      <c r="M94" s="401">
        <f t="shared" si="27"/>
        <v>1.3884699223359886E-4</v>
      </c>
      <c r="N94" s="386">
        <f t="shared" si="28"/>
        <v>5.2944274227756494E-2</v>
      </c>
      <c r="O94" s="401">
        <f t="shared" si="29"/>
        <v>0.6037799320025905</v>
      </c>
      <c r="P94" s="386">
        <f t="shared" si="30"/>
        <v>-1.1773928741254394E-2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5.8601928395663916E-2</v>
      </c>
      <c r="C95" s="386">
        <f t="shared" si="23"/>
        <v>0.61646121844627788</v>
      </c>
      <c r="D95" s="401">
        <f t="shared" si="24"/>
        <v>0.31808749959733817</v>
      </c>
      <c r="E95" s="386">
        <f t="shared" si="20"/>
        <v>0.57609376556178882</v>
      </c>
      <c r="F95" s="401">
        <f t="shared" si="21"/>
        <v>0.73324920410339978</v>
      </c>
      <c r="G95" s="403">
        <f t="shared" si="25"/>
        <v>0.31986564268671985</v>
      </c>
      <c r="H95" s="403">
        <f t="shared" si="26"/>
        <v>0.68013435731328009</v>
      </c>
      <c r="I95" s="403">
        <f t="shared" si="18"/>
        <v>-9.5185280307695207E-3</v>
      </c>
      <c r="J95" s="375">
        <f t="shared" si="19"/>
        <v>1.0095185280307695</v>
      </c>
      <c r="L95" s="385">
        <v>-1.2749999999999999</v>
      </c>
      <c r="M95" s="401">
        <f t="shared" si="27"/>
        <v>1.6868248357765347E-4</v>
      </c>
      <c r="N95" s="386">
        <f t="shared" si="28"/>
        <v>5.8601928395663916E-2</v>
      </c>
      <c r="O95" s="401">
        <f t="shared" si="29"/>
        <v>0.61646121844627788</v>
      </c>
      <c r="P95" s="386">
        <f t="shared" si="30"/>
        <v>-7.4784461069502678E-3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6.4721252110636285E-2</v>
      </c>
      <c r="C96" s="386">
        <f t="shared" si="23"/>
        <v>0.6282583705156376</v>
      </c>
      <c r="D96" s="401">
        <f t="shared" si="24"/>
        <v>0.30102245102979042</v>
      </c>
      <c r="E96" s="386">
        <f t="shared" si="20"/>
        <v>0.58906390258755448</v>
      </c>
      <c r="F96" s="401">
        <f t="shared" si="21"/>
        <v>0.74975752830298648</v>
      </c>
      <c r="G96" s="403">
        <f t="shared" si="25"/>
        <v>0.29665714253396802</v>
      </c>
      <c r="H96" s="403">
        <f t="shared" si="26"/>
        <v>0.70334285746603198</v>
      </c>
      <c r="I96" s="403">
        <f t="shared" si="18"/>
        <v>-3.3438624993024223E-3</v>
      </c>
      <c r="J96" s="375">
        <f t="shared" si="19"/>
        <v>1.0033438624993025</v>
      </c>
      <c r="L96" s="385">
        <v>-1.25</v>
      </c>
      <c r="M96" s="401">
        <f t="shared" si="27"/>
        <v>2.0443583147189415E-4</v>
      </c>
      <c r="N96" s="386">
        <f t="shared" si="28"/>
        <v>6.4721252110636285E-2</v>
      </c>
      <c r="O96" s="401">
        <f t="shared" si="29"/>
        <v>0.6282583705156376</v>
      </c>
      <c r="P96" s="386">
        <f t="shared" si="30"/>
        <v>-2.6271809474372604E-3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7.1322667152978247E-2</v>
      </c>
      <c r="C97" s="386">
        <f t="shared" si="23"/>
        <v>0.63911468779303715</v>
      </c>
      <c r="D97" s="401">
        <f t="shared" si="24"/>
        <v>0.28430301282826886</v>
      </c>
      <c r="E97" s="386">
        <f t="shared" si="20"/>
        <v>0.60100450520138748</v>
      </c>
      <c r="F97" s="401">
        <f t="shared" si="21"/>
        <v>0.76495546635838263</v>
      </c>
      <c r="G97" s="403">
        <f t="shared" si="25"/>
        <v>0.27400240324251091</v>
      </c>
      <c r="H97" s="403">
        <f t="shared" si="26"/>
        <v>0.72599759675748909</v>
      </c>
      <c r="I97" s="403">
        <f t="shared" si="18"/>
        <v>3.5717815022313806E-3</v>
      </c>
      <c r="J97" s="375">
        <f t="shared" si="19"/>
        <v>0.99642821849776864</v>
      </c>
      <c r="L97" s="385">
        <v>-1.2249999999999999</v>
      </c>
      <c r="M97" s="401">
        <f t="shared" si="27"/>
        <v>2.471717380839733E-4</v>
      </c>
      <c r="N97" s="386">
        <f t="shared" si="28"/>
        <v>7.1322667152978247E-2</v>
      </c>
      <c r="O97" s="401">
        <f t="shared" si="29"/>
        <v>0.63911468779303715</v>
      </c>
      <c r="P97" s="386">
        <f t="shared" si="30"/>
        <v>2.8062506496690232E-3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7.8425544923105717E-2</v>
      </c>
      <c r="C98" s="386">
        <f t="shared" si="23"/>
        <v>0.64897750829425571</v>
      </c>
      <c r="D98" s="401">
        <f t="shared" si="24"/>
        <v>0.26797219195179944</v>
      </c>
      <c r="E98" s="386">
        <f t="shared" si="20"/>
        <v>0.61185622671995266</v>
      </c>
      <c r="F98" s="401">
        <f t="shared" si="21"/>
        <v>0.77876748211397795</v>
      </c>
      <c r="G98" s="403">
        <f t="shared" si="25"/>
        <v>0.25196483631469596</v>
      </c>
      <c r="H98" s="403">
        <f t="shared" si="26"/>
        <v>0.74803516368530398</v>
      </c>
      <c r="I98" s="403">
        <f t="shared" si="18"/>
        <v>1.1260074495712636E-2</v>
      </c>
      <c r="J98" s="375">
        <f t="shared" si="19"/>
        <v>0.98873992550428735</v>
      </c>
      <c r="L98" s="385">
        <v>-1.2</v>
      </c>
      <c r="M98" s="401">
        <f t="shared" si="27"/>
        <v>2.9812380042620878E-4</v>
      </c>
      <c r="N98" s="386">
        <f t="shared" si="28"/>
        <v>7.8425544923105717E-2</v>
      </c>
      <c r="O98" s="401">
        <f t="shared" si="29"/>
        <v>0.64897750829425571</v>
      </c>
      <c r="P98" s="386">
        <f t="shared" si="30"/>
        <v>8.8467313437773643E-3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8.6047951871666584E-2</v>
      </c>
      <c r="C99" s="386">
        <f t="shared" si="23"/>
        <v>0.65779859880596281</v>
      </c>
      <c r="D99" s="401">
        <f t="shared" si="24"/>
        <v>0.25206880053371511</v>
      </c>
      <c r="E99" s="386">
        <f t="shared" si="20"/>
        <v>0.62156473860738504</v>
      </c>
      <c r="F99" s="401">
        <f t="shared" si="21"/>
        <v>0.79112442648664649</v>
      </c>
      <c r="G99" s="403">
        <f t="shared" si="25"/>
        <v>0.23060179082150553</v>
      </c>
      <c r="H99" s="403">
        <f t="shared" si="26"/>
        <v>0.76939820917849444</v>
      </c>
      <c r="I99" s="403">
        <f t="shared" si="18"/>
        <v>1.9750395905148387E-2</v>
      </c>
      <c r="J99" s="375">
        <f t="shared" si="19"/>
        <v>0.98024960409485162</v>
      </c>
      <c r="L99" s="385">
        <v>-1.1749999999999998</v>
      </c>
      <c r="M99" s="401">
        <f t="shared" si="27"/>
        <v>3.5871690416278135E-4</v>
      </c>
      <c r="N99" s="386">
        <f t="shared" si="28"/>
        <v>8.6047951871666584E-2</v>
      </c>
      <c r="O99" s="401">
        <f t="shared" si="29"/>
        <v>0.65779859880596281</v>
      </c>
      <c r="P99" s="386">
        <f t="shared" si="30"/>
        <v>1.5517343741608181E-2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9.4206386719120294E-2</v>
      </c>
      <c r="C100" s="386">
        <f t="shared" si="23"/>
        <v>0.66553451362241534</v>
      </c>
      <c r="D100" s="401">
        <f t="shared" si="24"/>
        <v>0.2366273714082972</v>
      </c>
      <c r="E100" s="386">
        <f t="shared" si="20"/>
        <v>0.63008112642500491</v>
      </c>
      <c r="F100" s="401">
        <f t="shared" si="21"/>
        <v>0.8019640414285234</v>
      </c>
      <c r="G100" s="403">
        <f t="shared" si="25"/>
        <v>0.20996440173756553</v>
      </c>
      <c r="H100" s="403">
        <f t="shared" si="26"/>
        <v>0.79003559826243452</v>
      </c>
      <c r="I100" s="403">
        <f t="shared" si="18"/>
        <v>2.9069447309752163E-2</v>
      </c>
      <c r="J100" s="375">
        <f t="shared" si="19"/>
        <v>0.97093055269024786</v>
      </c>
      <c r="L100" s="385">
        <v>-1.1499999999999999</v>
      </c>
      <c r="M100" s="401">
        <f t="shared" si="27"/>
        <v>4.3059178830040512E-4</v>
      </c>
      <c r="N100" s="386">
        <f t="shared" si="28"/>
        <v>9.4206386719120294E-2</v>
      </c>
      <c r="O100" s="401">
        <f t="shared" si="29"/>
        <v>0.66553451362241534</v>
      </c>
      <c r="P100" s="386">
        <f t="shared" si="30"/>
        <v>2.2839066540757652E-2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0.10291551207829847</v>
      </c>
      <c r="C101" s="386">
        <f t="shared" si="23"/>
        <v>0.6721469185701624</v>
      </c>
      <c r="D101" s="401">
        <f t="shared" si="24"/>
        <v>0.22167811526091702</v>
      </c>
      <c r="E101" s="386">
        <f t="shared" si="20"/>
        <v>0.63736224720830881</v>
      </c>
      <c r="F101" s="401">
        <f t="shared" si="21"/>
        <v>0.81123141479461425</v>
      </c>
      <c r="G101" s="403">
        <f t="shared" si="25"/>
        <v>0.1900974964981943</v>
      </c>
      <c r="H101" s="403">
        <f t="shared" si="26"/>
        <v>0.8099025035018057</v>
      </c>
      <c r="I101" s="403">
        <f t="shared" si="18"/>
        <v>3.9240863001916836E-2</v>
      </c>
      <c r="J101" s="375">
        <f t="shared" si="19"/>
        <v>0.96075913699808313</v>
      </c>
      <c r="L101" s="385">
        <v>-1.125</v>
      </c>
      <c r="M101" s="401">
        <f t="shared" si="27"/>
        <v>5.1563185242514686E-4</v>
      </c>
      <c r="N101" s="386">
        <f t="shared" si="28"/>
        <v>0.10291551207829847</v>
      </c>
      <c r="O101" s="401">
        <f t="shared" si="29"/>
        <v>0.6721469185701624</v>
      </c>
      <c r="P101" s="386">
        <f t="shared" si="30"/>
        <v>3.0830468555790871E-2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0.11218788336847191</v>
      </c>
      <c r="C102" s="386">
        <f t="shared" si="23"/>
        <v>0.67760287754255555</v>
      </c>
      <c r="D102" s="401">
        <f t="shared" si="24"/>
        <v>0.20724691832404607</v>
      </c>
      <c r="E102" s="386">
        <f t="shared" si="20"/>
        <v>0.64337104529896949</v>
      </c>
      <c r="F102" s="401">
        <f t="shared" si="21"/>
        <v>0.81887938233215285</v>
      </c>
      <c r="G102" s="403">
        <f t="shared" si="25"/>
        <v>0.17103955865711798</v>
      </c>
      <c r="H102" s="403">
        <f t="shared" si="26"/>
        <v>0.82896044134288205</v>
      </c>
      <c r="I102" s="403">
        <f t="shared" si="18"/>
        <v>5.02848218990175E-2</v>
      </c>
      <c r="J102" s="375">
        <f t="shared" si="19"/>
        <v>0.94971517810098249</v>
      </c>
      <c r="L102" s="385">
        <v>-1.0999999999999999</v>
      </c>
      <c r="M102" s="401">
        <f t="shared" si="27"/>
        <v>6.1599225416580916E-4</v>
      </c>
      <c r="N102" s="386">
        <f t="shared" si="28"/>
        <v>0.11218788336847191</v>
      </c>
      <c r="O102" s="401">
        <f t="shared" si="29"/>
        <v>0.67760287754255555</v>
      </c>
      <c r="P102" s="386">
        <f t="shared" si="30"/>
        <v>3.9507403808001787E-2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0.12203367815395572</v>
      </c>
      <c r="C103" s="386">
        <f t="shared" si="23"/>
        <v>0.68187509911367605</v>
      </c>
      <c r="D103" s="401">
        <f t="shared" si="24"/>
        <v>0.19335537905627281</v>
      </c>
      <c r="E103" s="386">
        <f t="shared" si="20"/>
        <v>0.64807682403319289</v>
      </c>
      <c r="F103" s="401">
        <f t="shared" si="21"/>
        <v>0.82486887348415516</v>
      </c>
      <c r="G103" s="403">
        <f t="shared" si="25"/>
        <v>0.15282274686956795</v>
      </c>
      <c r="H103" s="403">
        <f t="shared" si="26"/>
        <v>0.84717725313043202</v>
      </c>
      <c r="I103" s="403">
        <f t="shared" si="18"/>
        <v>6.221766512576344E-2</v>
      </c>
      <c r="J103" s="375">
        <f t="shared" si="19"/>
        <v>0.93778233487423657</v>
      </c>
      <c r="L103" s="385">
        <v>-1.075</v>
      </c>
      <c r="M103" s="401">
        <f t="shared" si="27"/>
        <v>7.3413131511995688E-4</v>
      </c>
      <c r="N103" s="386">
        <f t="shared" si="28"/>
        <v>0.12203367815395572</v>
      </c>
      <c r="O103" s="401">
        <f t="shared" si="29"/>
        <v>0.68187509911367605</v>
      </c>
      <c r="P103" s="386">
        <f t="shared" si="30"/>
        <v>4.888271107036754E-2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0.13246042924754575</v>
      </c>
      <c r="C104" s="386">
        <f t="shared" si="23"/>
        <v>0.68494214116042806</v>
      </c>
      <c r="D104" s="401">
        <f t="shared" si="24"/>
        <v>0.18002088179192405</v>
      </c>
      <c r="E104" s="386">
        <f t="shared" si="20"/>
        <v>0.65145547107287916</v>
      </c>
      <c r="F104" s="401">
        <f t="shared" si="21"/>
        <v>0.82916919818977042</v>
      </c>
      <c r="G104" s="403">
        <f t="shared" si="25"/>
        <v>0.13547296681593643</v>
      </c>
      <c r="H104" s="403">
        <f t="shared" si="26"/>
        <v>0.86452703318406354</v>
      </c>
      <c r="I104" s="403">
        <f t="shared" si="18"/>
        <v>7.5051523803442793E-2</v>
      </c>
      <c r="J104" s="375">
        <f t="shared" si="19"/>
        <v>0.92494847619655718</v>
      </c>
      <c r="L104" s="385">
        <v>-1.0499999999999998</v>
      </c>
      <c r="M104" s="401">
        <f t="shared" si="27"/>
        <v>8.7284421820166269E-4</v>
      </c>
      <c r="N104" s="386">
        <f t="shared" si="28"/>
        <v>0.13246042924754575</v>
      </c>
      <c r="O104" s="401">
        <f t="shared" si="29"/>
        <v>0.68494214116042806</v>
      </c>
      <c r="P104" s="386">
        <f t="shared" si="30"/>
        <v>5.8965921431779048E-2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0.14347276508283124</v>
      </c>
      <c r="C105" s="386">
        <f t="shared" si="23"/>
        <v>0.68678857178905028</v>
      </c>
      <c r="D105" s="401">
        <f t="shared" si="24"/>
        <v>0.16725670494247619</v>
      </c>
      <c r="E105" s="386">
        <f t="shared" si="20"/>
        <v>0.6534896355595422</v>
      </c>
      <c r="F105" s="401">
        <f t="shared" si="21"/>
        <v>0.83175827236488586</v>
      </c>
      <c r="G105" s="403">
        <f t="shared" si="25"/>
        <v>0.11900999312560333</v>
      </c>
      <c r="H105" s="403">
        <f t="shared" si="26"/>
        <v>0.88099000687439666</v>
      </c>
      <c r="I105" s="403">
        <f t="shared" si="18"/>
        <v>8.8793961746352776E-2</v>
      </c>
      <c r="J105" s="375">
        <f t="shared" si="19"/>
        <v>0.91120603825364721</v>
      </c>
      <c r="L105" s="385">
        <v>-1.0249999999999999</v>
      </c>
      <c r="M105" s="401">
        <f t="shared" si="27"/>
        <v>1.0352989379617261E-3</v>
      </c>
      <c r="N105" s="386">
        <f t="shared" si="28"/>
        <v>0.14347276508283124</v>
      </c>
      <c r="O105" s="401">
        <f t="shared" si="29"/>
        <v>0.68678857178905028</v>
      </c>
      <c r="P105" s="386">
        <f t="shared" si="30"/>
        <v>6.9762977573436719E-2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0.15507216097401871</v>
      </c>
      <c r="C106" s="386">
        <f t="shared" si="23"/>
        <v>0.6874050852357908</v>
      </c>
      <c r="D106" s="401">
        <f t="shared" si="24"/>
        <v>0.15507216097401871</v>
      </c>
      <c r="E106" s="386">
        <f t="shared" si="20"/>
        <v>0.65416885567040517</v>
      </c>
      <c r="F106" s="401">
        <f t="shared" si="21"/>
        <v>0.83262278025487435</v>
      </c>
      <c r="G106" s="403">
        <f t="shared" si="25"/>
        <v>0.1034476378671198</v>
      </c>
      <c r="H106" s="403">
        <f t="shared" si="26"/>
        <v>0.89655236213288014</v>
      </c>
      <c r="I106" s="403">
        <f t="shared" si="18"/>
        <v>0.1034476378671198</v>
      </c>
      <c r="J106" s="375">
        <f t="shared" si="19"/>
        <v>0.89655236213288014</v>
      </c>
      <c r="L106" s="385">
        <v>-1</v>
      </c>
      <c r="M106" s="401">
        <f t="shared" si="27"/>
        <v>1.2250742976948059E-3</v>
      </c>
      <c r="N106" s="386">
        <f t="shared" si="28"/>
        <v>0.15507216097401871</v>
      </c>
      <c r="O106" s="401">
        <f t="shared" si="29"/>
        <v>0.6874050852357908</v>
      </c>
      <c r="P106" s="386">
        <f t="shared" si="30"/>
        <v>8.1275968529980744E-2</v>
      </c>
      <c r="Q106" s="403">
        <f>$B$14*P26</f>
        <v>-1.6681434471850796E-4</v>
      </c>
      <c r="R106" s="403">
        <f>$B$14*P106</f>
        <v>0.1034476378671198</v>
      </c>
      <c r="S106" s="371">
        <f>$B$14*P186</f>
        <v>0.1034476378671198</v>
      </c>
      <c r="T106" s="403">
        <f>1-(Q106+R106+S106)</f>
        <v>0.79327153861047894</v>
      </c>
      <c r="U106" s="610">
        <f>1-T106</f>
        <v>0.20672846138952106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0.16725670494247619</v>
      </c>
      <c r="C107" s="386">
        <f t="shared" si="23"/>
        <v>0.68678857178905028</v>
      </c>
      <c r="D107" s="401">
        <f t="shared" si="24"/>
        <v>0.14347276508283124</v>
      </c>
      <c r="E107" s="386">
        <f t="shared" si="20"/>
        <v>0.6534896355595422</v>
      </c>
      <c r="F107" s="401">
        <f t="shared" si="21"/>
        <v>0.83175827236488586</v>
      </c>
      <c r="G107" s="403">
        <f t="shared" si="25"/>
        <v>8.8793961746352679E-2</v>
      </c>
      <c r="H107" s="403">
        <f t="shared" si="26"/>
        <v>0.91120603825364732</v>
      </c>
      <c r="I107" s="403">
        <f t="shared" si="18"/>
        <v>0.11900999312560342</v>
      </c>
      <c r="J107" s="375">
        <f t="shared" si="19"/>
        <v>0.88099000687439655</v>
      </c>
      <c r="L107" s="385">
        <v>-0.97500000000000009</v>
      </c>
      <c r="M107" s="401">
        <f t="shared" si="27"/>
        <v>1.4461999930012182E-3</v>
      </c>
      <c r="N107" s="386">
        <f t="shared" si="28"/>
        <v>0.16725670494247619</v>
      </c>
      <c r="O107" s="401">
        <f t="shared" si="29"/>
        <v>0.68678857178905028</v>
      </c>
      <c r="P107" s="386">
        <f t="shared" si="30"/>
        <v>9.3502883733840719E-2</v>
      </c>
      <c r="Q107" s="403">
        <f t="shared" ref="Q107:Q170" si="33">$B$14*P27</f>
        <v>-1.9689027990677104E-4</v>
      </c>
      <c r="R107" s="403">
        <f t="shared" ref="R107:R170" si="34">$B$14*P107</f>
        <v>0.11900999312560334</v>
      </c>
      <c r="S107" s="371">
        <f t="shared" ref="S107:S170" si="35">$B$14*P187</f>
        <v>8.8793961746352679E-2</v>
      </c>
      <c r="T107" s="403">
        <f t="shared" ref="T107:T170" si="36">1-(Q107+R107+S107)</f>
        <v>0.79239293540795075</v>
      </c>
      <c r="U107" s="610">
        <f t="shared" ref="U107:U170" si="37">1-T107</f>
        <v>0.20760706459204925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0.18002088179192421</v>
      </c>
      <c r="C108" s="386">
        <f t="shared" si="23"/>
        <v>0.68494214116042818</v>
      </c>
      <c r="D108" s="401">
        <f t="shared" si="24"/>
        <v>0.13246042924754553</v>
      </c>
      <c r="E108" s="386">
        <f t="shared" si="20"/>
        <v>0.65145547107287927</v>
      </c>
      <c r="F108" s="401">
        <f t="shared" si="21"/>
        <v>0.82916919818977053</v>
      </c>
      <c r="G108" s="403">
        <f t="shared" si="25"/>
        <v>7.5051523803442488E-2</v>
      </c>
      <c r="H108" s="403">
        <f t="shared" si="26"/>
        <v>0.92494847619655751</v>
      </c>
      <c r="I108" s="403">
        <f t="shared" si="18"/>
        <v>0.13547296681593646</v>
      </c>
      <c r="J108" s="375">
        <f t="shared" si="19"/>
        <v>0.86452703318406354</v>
      </c>
      <c r="L108" s="385">
        <v>-0.94999999999999973</v>
      </c>
      <c r="M108" s="401">
        <f t="shared" si="27"/>
        <v>1.7031983609823165E-3</v>
      </c>
      <c r="N108" s="386">
        <f t="shared" si="28"/>
        <v>0.18002088179192421</v>
      </c>
      <c r="O108" s="401">
        <f t="shared" si="29"/>
        <v>0.68494214116042818</v>
      </c>
      <c r="P108" s="386">
        <f t="shared" si="30"/>
        <v>0.10643739010975398</v>
      </c>
      <c r="Q108" s="403">
        <f t="shared" si="33"/>
        <v>-2.3183474696228669E-4</v>
      </c>
      <c r="R108" s="403">
        <f t="shared" si="34"/>
        <v>0.1354729668159366</v>
      </c>
      <c r="S108" s="371">
        <f t="shared" si="35"/>
        <v>7.5051523803442793E-2</v>
      </c>
      <c r="T108" s="403">
        <f t="shared" si="36"/>
        <v>0.78970734412758292</v>
      </c>
      <c r="U108" s="610">
        <f t="shared" si="37"/>
        <v>0.21029265587241708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0.19335537905627292</v>
      </c>
      <c r="C109" s="386">
        <f t="shared" si="23"/>
        <v>0.68187509911367605</v>
      </c>
      <c r="D109" s="401">
        <f t="shared" si="24"/>
        <v>0.1220336781539556</v>
      </c>
      <c r="E109" s="386">
        <f t="shared" si="20"/>
        <v>0.64807682403319289</v>
      </c>
      <c r="F109" s="401">
        <f t="shared" si="21"/>
        <v>0.82486887348415516</v>
      </c>
      <c r="G109" s="403">
        <f t="shared" si="25"/>
        <v>6.2217665125763294E-2</v>
      </c>
      <c r="H109" s="403">
        <f t="shared" si="26"/>
        <v>0.93778233487423668</v>
      </c>
      <c r="I109" s="403">
        <f t="shared" si="18"/>
        <v>0.15282274686956812</v>
      </c>
      <c r="J109" s="375">
        <f t="shared" si="19"/>
        <v>0.84717725313043191</v>
      </c>
      <c r="L109" s="385">
        <v>-0.92499999999999982</v>
      </c>
      <c r="M109" s="401">
        <f t="shared" si="27"/>
        <v>2.0011276076368767E-3</v>
      </c>
      <c r="N109" s="386">
        <f t="shared" si="28"/>
        <v>0.19335537905627292</v>
      </c>
      <c r="O109" s="401">
        <f t="shared" si="29"/>
        <v>0.68187509911367605</v>
      </c>
      <c r="P109" s="386">
        <f t="shared" si="30"/>
        <v>0.1200686358947218</v>
      </c>
      <c r="Q109" s="403">
        <f t="shared" si="33"/>
        <v>-2.7233102521185252E-4</v>
      </c>
      <c r="R109" s="403">
        <f t="shared" si="34"/>
        <v>0.15282274686956826</v>
      </c>
      <c r="S109" s="371">
        <f t="shared" si="35"/>
        <v>6.2217665125763294E-2</v>
      </c>
      <c r="T109" s="403">
        <f t="shared" si="36"/>
        <v>0.78523191902988032</v>
      </c>
      <c r="U109" s="610">
        <f t="shared" si="37"/>
        <v>0.21476808097011968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0.20724691832404624</v>
      </c>
      <c r="C110" s="386">
        <f t="shared" si="23"/>
        <v>0.67760287754255555</v>
      </c>
      <c r="D110" s="401">
        <f t="shared" si="24"/>
        <v>0.11218788336847185</v>
      </c>
      <c r="E110" s="386">
        <f t="shared" si="20"/>
        <v>0.64337104529896949</v>
      </c>
      <c r="F110" s="401">
        <f t="shared" si="21"/>
        <v>0.81887938233215285</v>
      </c>
      <c r="G110" s="403">
        <f t="shared" si="25"/>
        <v>5.02848218990175E-2</v>
      </c>
      <c r="H110" s="403">
        <f t="shared" si="26"/>
        <v>0.94971517810098249</v>
      </c>
      <c r="I110" s="403">
        <f t="shared" si="18"/>
        <v>0.17103955865711834</v>
      </c>
      <c r="J110" s="375">
        <f t="shared" si="19"/>
        <v>0.82896044134288172</v>
      </c>
      <c r="L110" s="385">
        <v>-0.89999999999999991</v>
      </c>
      <c r="M110" s="401">
        <f t="shared" si="27"/>
        <v>2.3456261337230777E-3</v>
      </c>
      <c r="N110" s="386">
        <f t="shared" si="28"/>
        <v>0.20724691832404624</v>
      </c>
      <c r="O110" s="401">
        <f t="shared" si="29"/>
        <v>0.67760287754255555</v>
      </c>
      <c r="P110" s="386">
        <f t="shared" si="30"/>
        <v>0.13438108470542681</v>
      </c>
      <c r="Q110" s="403">
        <f t="shared" si="33"/>
        <v>-3.1913982563072153E-4</v>
      </c>
      <c r="R110" s="403">
        <f t="shared" si="34"/>
        <v>0.17103955865711834</v>
      </c>
      <c r="S110" s="371">
        <f t="shared" si="35"/>
        <v>5.0284821899017236E-2</v>
      </c>
      <c r="T110" s="403">
        <f t="shared" si="36"/>
        <v>0.77899475926949513</v>
      </c>
      <c r="U110" s="610">
        <f t="shared" si="37"/>
        <v>0.22100524073050487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0.22167811526091702</v>
      </c>
      <c r="C111" s="386">
        <f t="shared" si="23"/>
        <v>0.6721469185701624</v>
      </c>
      <c r="D111" s="401">
        <f t="shared" si="24"/>
        <v>0.10291551207829847</v>
      </c>
      <c r="E111" s="386">
        <f t="shared" si="20"/>
        <v>0.63736224720830881</v>
      </c>
      <c r="F111" s="401">
        <f t="shared" si="21"/>
        <v>0.81123141479461425</v>
      </c>
      <c r="G111" s="403">
        <f t="shared" si="25"/>
        <v>3.9240863001916822E-2</v>
      </c>
      <c r="H111" s="403">
        <f t="shared" si="26"/>
        <v>0.96075913699808313</v>
      </c>
      <c r="I111" s="403">
        <f t="shared" si="18"/>
        <v>0.1900974964981943</v>
      </c>
      <c r="J111" s="375">
        <f t="shared" si="19"/>
        <v>0.8099025035018057</v>
      </c>
      <c r="L111" s="385">
        <v>-0.875</v>
      </c>
      <c r="M111" s="401">
        <f t="shared" si="27"/>
        <v>2.7429575219642399E-3</v>
      </c>
      <c r="N111" s="386">
        <f t="shared" si="28"/>
        <v>0.22167811526091702</v>
      </c>
      <c r="O111" s="401">
        <f t="shared" si="29"/>
        <v>0.6721469185701624</v>
      </c>
      <c r="P111" s="386">
        <f t="shared" si="30"/>
        <v>0.14935438316012206</v>
      </c>
      <c r="Q111" s="403">
        <f t="shared" si="33"/>
        <v>-3.731050186230812E-4</v>
      </c>
      <c r="R111" s="403">
        <f t="shared" si="34"/>
        <v>0.1900974964981943</v>
      </c>
      <c r="S111" s="371">
        <f t="shared" si="35"/>
        <v>3.9240863001916822E-2</v>
      </c>
      <c r="T111" s="403">
        <f t="shared" si="36"/>
        <v>0.77103474551851203</v>
      </c>
      <c r="U111" s="610">
        <f t="shared" si="37"/>
        <v>0.22896525448148797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0.2366273714082972</v>
      </c>
      <c r="C112" s="386">
        <f t="shared" si="23"/>
        <v>0.66553451362241534</v>
      </c>
      <c r="D112" s="401">
        <f t="shared" si="24"/>
        <v>9.4206386719120294E-2</v>
      </c>
      <c r="E112" s="386">
        <f t="shared" si="20"/>
        <v>0.63008112642500491</v>
      </c>
      <c r="F112" s="401">
        <f t="shared" si="21"/>
        <v>0.8019640414285234</v>
      </c>
      <c r="G112" s="403">
        <f t="shared" si="25"/>
        <v>2.9069447309752045E-2</v>
      </c>
      <c r="H112" s="403">
        <f t="shared" si="26"/>
        <v>0.97093055269024797</v>
      </c>
      <c r="I112" s="403">
        <f t="shared" si="18"/>
        <v>0.20996440173756556</v>
      </c>
      <c r="J112" s="375">
        <f t="shared" si="19"/>
        <v>0.79003559826243441</v>
      </c>
      <c r="L112" s="385">
        <v>-0.85000000000000009</v>
      </c>
      <c r="M112" s="401">
        <f t="shared" si="27"/>
        <v>3.2000556668664304E-3</v>
      </c>
      <c r="N112" s="386">
        <f t="shared" si="28"/>
        <v>0.2366273714082972</v>
      </c>
      <c r="O112" s="401">
        <f t="shared" si="29"/>
        <v>0.66553451362241534</v>
      </c>
      <c r="P112" s="386">
        <f t="shared" si="30"/>
        <v>0.16496326508642911</v>
      </c>
      <c r="Q112" s="403">
        <f t="shared" si="33"/>
        <v>-4.35159291234158E-4</v>
      </c>
      <c r="R112" s="403">
        <f t="shared" si="34"/>
        <v>0.20996440173756548</v>
      </c>
      <c r="S112" s="371">
        <f t="shared" si="35"/>
        <v>2.9069447309752045E-2</v>
      </c>
      <c r="T112" s="403">
        <f t="shared" si="36"/>
        <v>0.76140131024391666</v>
      </c>
      <c r="U112" s="610">
        <f t="shared" si="37"/>
        <v>0.23859868975608334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0.25206880053371539</v>
      </c>
      <c r="C113" s="386">
        <f t="shared" si="23"/>
        <v>0.6577985988059627</v>
      </c>
      <c r="D113" s="401">
        <f t="shared" si="24"/>
        <v>8.6047951871666417E-2</v>
      </c>
      <c r="E113" s="386">
        <f t="shared" si="20"/>
        <v>0.62156473860738481</v>
      </c>
      <c r="F113" s="401">
        <f t="shared" si="21"/>
        <v>0.79112442648664627</v>
      </c>
      <c r="G113" s="403">
        <f t="shared" si="25"/>
        <v>1.9750395905148193E-2</v>
      </c>
      <c r="H113" s="403">
        <f t="shared" si="26"/>
        <v>0.98024960409485185</v>
      </c>
      <c r="I113" s="403">
        <f t="shared" si="18"/>
        <v>0.23060179082150561</v>
      </c>
      <c r="J113" s="375">
        <f t="shared" si="19"/>
        <v>0.76939820917849433</v>
      </c>
      <c r="L113" s="385">
        <v>-0.82499999999999973</v>
      </c>
      <c r="M113" s="401">
        <f t="shared" si="27"/>
        <v>3.7245694436656152E-3</v>
      </c>
      <c r="N113" s="386">
        <f t="shared" si="28"/>
        <v>0.25206880053371539</v>
      </c>
      <c r="O113" s="401">
        <f t="shared" si="29"/>
        <v>0.6577985988059627</v>
      </c>
      <c r="P113" s="386">
        <f t="shared" si="30"/>
        <v>0.18117749501289551</v>
      </c>
      <c r="Q113" s="403">
        <f t="shared" si="33"/>
        <v>-5.0632963359421889E-4</v>
      </c>
      <c r="R113" s="403">
        <f t="shared" si="34"/>
        <v>0.23060179082150595</v>
      </c>
      <c r="S113" s="371">
        <f t="shared" si="35"/>
        <v>1.9750395905148387E-2</v>
      </c>
      <c r="T113" s="403">
        <f t="shared" si="36"/>
        <v>0.75015414290693994</v>
      </c>
      <c r="U113" s="610">
        <f t="shared" si="37"/>
        <v>0.24984585709306006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0.26797219195179955</v>
      </c>
      <c r="C114" s="386">
        <f t="shared" si="23"/>
        <v>0.64897750829425571</v>
      </c>
      <c r="D114" s="401">
        <f t="shared" si="24"/>
        <v>7.8425544923105606E-2</v>
      </c>
      <c r="E114" s="386">
        <f t="shared" si="20"/>
        <v>0.61185622671995277</v>
      </c>
      <c r="F114" s="401">
        <f t="shared" si="21"/>
        <v>0.77876748211397806</v>
      </c>
      <c r="G114" s="403">
        <f t="shared" si="25"/>
        <v>1.1260074495712501E-2</v>
      </c>
      <c r="H114" s="403">
        <f t="shared" si="26"/>
        <v>0.98873992550428746</v>
      </c>
      <c r="I114" s="403">
        <f t="shared" si="18"/>
        <v>0.25196483631469624</v>
      </c>
      <c r="J114" s="375">
        <f t="shared" si="19"/>
        <v>0.74803516368530376</v>
      </c>
      <c r="L114" s="385">
        <v>-0.79999999999999982</v>
      </c>
      <c r="M114" s="401">
        <f t="shared" si="27"/>
        <v>4.3249062263541194E-3</v>
      </c>
      <c r="N114" s="386">
        <f t="shared" si="28"/>
        <v>0.26797219195179955</v>
      </c>
      <c r="O114" s="401">
        <f t="shared" si="29"/>
        <v>0.64897750829425571</v>
      </c>
      <c r="P114" s="386">
        <f t="shared" si="30"/>
        <v>0.19796185325449589</v>
      </c>
      <c r="Q114" s="403">
        <f t="shared" si="33"/>
        <v>-5.8774253949802192E-4</v>
      </c>
      <c r="R114" s="403">
        <f t="shared" si="34"/>
        <v>0.25196483631469624</v>
      </c>
      <c r="S114" s="371">
        <f t="shared" si="35"/>
        <v>1.1260074495712501E-2</v>
      </c>
      <c r="T114" s="403">
        <f t="shared" si="36"/>
        <v>0.73736283172908923</v>
      </c>
      <c r="U114" s="610">
        <f t="shared" si="37"/>
        <v>0.26263716827091077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0.28430301282826898</v>
      </c>
      <c r="C115" s="386">
        <f t="shared" si="23"/>
        <v>0.63911468779303715</v>
      </c>
      <c r="D115" s="401">
        <f t="shared" si="24"/>
        <v>7.1322667152978192E-2</v>
      </c>
      <c r="E115" s="386">
        <f t="shared" si="20"/>
        <v>0.60100450520138748</v>
      </c>
      <c r="F115" s="401">
        <f t="shared" si="21"/>
        <v>0.76495546635838263</v>
      </c>
      <c r="G115" s="403">
        <f t="shared" si="25"/>
        <v>3.5717815022313724E-3</v>
      </c>
      <c r="H115" s="403">
        <f t="shared" si="26"/>
        <v>0.99642821849776864</v>
      </c>
      <c r="I115" s="403">
        <f t="shared" si="18"/>
        <v>0.27400240324251135</v>
      </c>
      <c r="J115" s="375">
        <f t="shared" si="19"/>
        <v>0.72599759675748865</v>
      </c>
      <c r="L115" s="385">
        <v>-0.77499999999999991</v>
      </c>
      <c r="M115" s="401">
        <f t="shared" si="27"/>
        <v>5.0102734779434166E-3</v>
      </c>
      <c r="N115" s="386">
        <f t="shared" si="28"/>
        <v>0.28430301282826898</v>
      </c>
      <c r="O115" s="401">
        <f t="shared" si="29"/>
        <v>0.63911468779303715</v>
      </c>
      <c r="P115" s="386">
        <f t="shared" si="30"/>
        <v>0.21527616446576947</v>
      </c>
      <c r="Q115" s="403">
        <f t="shared" si="33"/>
        <v>-6.8062879067407403E-4</v>
      </c>
      <c r="R115" s="403">
        <f t="shared" si="34"/>
        <v>0.27400240324251135</v>
      </c>
      <c r="S115" s="371">
        <f t="shared" si="35"/>
        <v>3.5717815022311959E-3</v>
      </c>
      <c r="T115" s="403">
        <f t="shared" si="36"/>
        <v>0.72310644404593161</v>
      </c>
      <c r="U115" s="610">
        <f t="shared" si="37"/>
        <v>0.27689355595406839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0.30102245102979042</v>
      </c>
      <c r="C116" s="386">
        <f t="shared" si="23"/>
        <v>0.6282583705156376</v>
      </c>
      <c r="D116" s="401">
        <f t="shared" si="24"/>
        <v>6.4721252110636285E-2</v>
      </c>
      <c r="E116" s="386">
        <f t="shared" si="20"/>
        <v>0.58906390258755448</v>
      </c>
      <c r="F116" s="401">
        <f t="shared" si="21"/>
        <v>0.74975752830298648</v>
      </c>
      <c r="G116" s="403">
        <f t="shared" si="25"/>
        <v>-3.3438624993024158E-3</v>
      </c>
      <c r="H116" s="403">
        <f t="shared" si="26"/>
        <v>1.0033438624993025</v>
      </c>
      <c r="I116" s="403">
        <f t="shared" si="18"/>
        <v>0.29665714253396802</v>
      </c>
      <c r="J116" s="375">
        <f t="shared" si="19"/>
        <v>0.70334285746603198</v>
      </c>
      <c r="L116" s="385">
        <v>-0.75</v>
      </c>
      <c r="M116" s="401">
        <f t="shared" si="27"/>
        <v>5.7907175509043785E-3</v>
      </c>
      <c r="N116" s="386">
        <f t="shared" si="28"/>
        <v>0.30102245102979042</v>
      </c>
      <c r="O116" s="401">
        <f t="shared" si="29"/>
        <v>0.6282583705156376</v>
      </c>
      <c r="P116" s="386">
        <f t="shared" si="30"/>
        <v>0.23307537105637829</v>
      </c>
      <c r="Q116" s="403">
        <f t="shared" si="33"/>
        <v>-7.8632767869375286E-4</v>
      </c>
      <c r="R116" s="403">
        <f t="shared" si="34"/>
        <v>0.29665714253396802</v>
      </c>
      <c r="S116" s="371">
        <f t="shared" si="35"/>
        <v>-3.3438624993024158E-3</v>
      </c>
      <c r="T116" s="403">
        <f t="shared" si="36"/>
        <v>0.70747304764402807</v>
      </c>
      <c r="U116" s="610">
        <f t="shared" si="37"/>
        <v>0.29252695235597193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0.31808749959733817</v>
      </c>
      <c r="C117" s="386">
        <f t="shared" si="23"/>
        <v>0.61646121844627788</v>
      </c>
      <c r="D117" s="401">
        <f t="shared" si="24"/>
        <v>5.8601928395663916E-2</v>
      </c>
      <c r="E117" s="386">
        <f t="shared" si="20"/>
        <v>0.57609376556178882</v>
      </c>
      <c r="F117" s="401">
        <f t="shared" si="21"/>
        <v>0.73324920410339978</v>
      </c>
      <c r="G117" s="403">
        <f t="shared" si="25"/>
        <v>-9.5185280307696473E-3</v>
      </c>
      <c r="H117" s="403">
        <f t="shared" si="26"/>
        <v>1.0095185280307697</v>
      </c>
      <c r="I117" s="403">
        <f t="shared" si="18"/>
        <v>0.31986564268672008</v>
      </c>
      <c r="J117" s="375">
        <f t="shared" si="19"/>
        <v>0.68013435731327987</v>
      </c>
      <c r="L117" s="385">
        <v>-0.72500000000000009</v>
      </c>
      <c r="M117" s="401">
        <f t="shared" si="27"/>
        <v>6.6771587541517574E-3</v>
      </c>
      <c r="N117" s="386">
        <f t="shared" si="28"/>
        <v>0.31808749959733817</v>
      </c>
      <c r="O117" s="401">
        <f t="shared" si="29"/>
        <v>0.61646121844627788</v>
      </c>
      <c r="P117" s="386">
        <f t="shared" si="30"/>
        <v>0.25130965235012892</v>
      </c>
      <c r="Q117" s="403">
        <f t="shared" si="33"/>
        <v>-9.0629050287523432E-4</v>
      </c>
      <c r="R117" s="403">
        <f t="shared" si="34"/>
        <v>0.31986564268671985</v>
      </c>
      <c r="S117" s="371">
        <f t="shared" si="35"/>
        <v>-9.5185280307696473E-3</v>
      </c>
      <c r="T117" s="403">
        <f t="shared" si="36"/>
        <v>0.69055917584692494</v>
      </c>
      <c r="U117" s="610">
        <f t="shared" si="37"/>
        <v>0.30944082415307506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0.33545108340805996</v>
      </c>
      <c r="C118" s="386">
        <f t="shared" si="23"/>
        <v>0.60377993200259028</v>
      </c>
      <c r="D118" s="401">
        <f t="shared" si="24"/>
        <v>5.2944274227756438E-2</v>
      </c>
      <c r="E118" s="386">
        <f t="shared" si="20"/>
        <v>0.5621580277631929</v>
      </c>
      <c r="F118" s="401">
        <f t="shared" si="21"/>
        <v>0.71551186816911916</v>
      </c>
      <c r="G118" s="403">
        <f t="shared" si="25"/>
        <v>-1.4985796401174561E-2</v>
      </c>
      <c r="H118" s="403">
        <f t="shared" si="26"/>
        <v>1.0149857964011746</v>
      </c>
      <c r="I118" s="403">
        <f t="shared" si="18"/>
        <v>0.34355864008789933</v>
      </c>
      <c r="J118" s="375">
        <f t="shared" si="19"/>
        <v>0.65644135991210062</v>
      </c>
      <c r="L118" s="385">
        <v>-0.69999999999999973</v>
      </c>
      <c r="M118" s="401">
        <f t="shared" si="27"/>
        <v>7.6814216672499991E-3</v>
      </c>
      <c r="N118" s="386">
        <f t="shared" si="28"/>
        <v>0.33545108340805996</v>
      </c>
      <c r="O118" s="401">
        <f t="shared" si="29"/>
        <v>0.60377993200259028</v>
      </c>
      <c r="P118" s="386">
        <f t="shared" si="30"/>
        <v>0.26992458982828332</v>
      </c>
      <c r="Q118" s="403">
        <f t="shared" si="33"/>
        <v>-1.0420831672097702E-3</v>
      </c>
      <c r="R118" s="403">
        <f t="shared" si="34"/>
        <v>0.34355864008789955</v>
      </c>
      <c r="S118" s="371">
        <f t="shared" si="35"/>
        <v>-1.4985796401174509E-2</v>
      </c>
      <c r="T118" s="403">
        <f t="shared" si="36"/>
        <v>0.67246923948048476</v>
      </c>
      <c r="U118" s="610">
        <f t="shared" si="37"/>
        <v>0.32753076051951524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0.35306222805957854</v>
      </c>
      <c r="C119" s="386">
        <f t="shared" si="23"/>
        <v>0.59027483152277238</v>
      </c>
      <c r="D119" s="401">
        <f t="shared" si="24"/>
        <v>4.7727061491078637E-2</v>
      </c>
      <c r="E119" s="386">
        <f t="shared" si="20"/>
        <v>0.54732474702280454</v>
      </c>
      <c r="F119" s="401">
        <f t="shared" si="21"/>
        <v>0.69663214416008457</v>
      </c>
      <c r="G119" s="403">
        <f t="shared" si="25"/>
        <v>-1.9780789233421289E-2</v>
      </c>
      <c r="H119" s="403">
        <f t="shared" si="26"/>
        <v>1.0197807892334212</v>
      </c>
      <c r="I119" s="403">
        <f t="shared" si="18"/>
        <v>0.36766128771500006</v>
      </c>
      <c r="J119" s="375">
        <f t="shared" si="19"/>
        <v>0.63233871228499994</v>
      </c>
      <c r="L119" s="385">
        <v>-0.67499999999999982</v>
      </c>
      <c r="M119" s="401">
        <f t="shared" si="27"/>
        <v>8.8162596151506456E-3</v>
      </c>
      <c r="N119" s="386">
        <f t="shared" si="28"/>
        <v>0.35306222805957854</v>
      </c>
      <c r="O119" s="401">
        <f t="shared" si="29"/>
        <v>0.59027483152277238</v>
      </c>
      <c r="P119" s="386">
        <f t="shared" si="30"/>
        <v>0.28886137824046304</v>
      </c>
      <c r="Q119" s="403">
        <f t="shared" si="33"/>
        <v>-1.1953876845987742E-3</v>
      </c>
      <c r="R119" s="403">
        <f t="shared" si="34"/>
        <v>0.36766128771500006</v>
      </c>
      <c r="S119" s="371">
        <f t="shared" si="35"/>
        <v>-1.9780789233421289E-2</v>
      </c>
      <c r="T119" s="403">
        <f t="shared" si="36"/>
        <v>0.65331488920302005</v>
      </c>
      <c r="U119" s="610">
        <f t="shared" si="37"/>
        <v>0.34668511079697995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0.37086627047052256</v>
      </c>
      <c r="C120" s="386">
        <f t="shared" si="23"/>
        <v>0.57600941429372687</v>
      </c>
      <c r="D120" s="401">
        <f t="shared" si="24"/>
        <v>4.2928487253122927E-2</v>
      </c>
      <c r="E120" s="386">
        <f t="shared" si="20"/>
        <v>0.53166561501256382</v>
      </c>
      <c r="F120" s="401">
        <f t="shared" si="21"/>
        <v>0.67670128087038706</v>
      </c>
      <c r="G120" s="403">
        <f t="shared" si="25"/>
        <v>-2.3939810866757571E-2</v>
      </c>
      <c r="H120" s="403">
        <f t="shared" si="26"/>
        <v>1.0239398108667577</v>
      </c>
      <c r="I120" s="403">
        <f t="shared" si="18"/>
        <v>0.39209348122152221</v>
      </c>
      <c r="J120" s="375">
        <f t="shared" si="19"/>
        <v>0.60790651877847779</v>
      </c>
      <c r="L120" s="385">
        <v>-0.64999999999999991</v>
      </c>
      <c r="M120" s="401">
        <f t="shared" si="27"/>
        <v>1.009537216029005E-2</v>
      </c>
      <c r="N120" s="386">
        <f t="shared" si="28"/>
        <v>0.37086627047052256</v>
      </c>
      <c r="O120" s="401">
        <f t="shared" si="29"/>
        <v>0.57600941429372687</v>
      </c>
      <c r="P120" s="386">
        <f t="shared" si="30"/>
        <v>0.30805708180118835</v>
      </c>
      <c r="Q120" s="403">
        <f t="shared" si="33"/>
        <v>-1.3680023828677788E-3</v>
      </c>
      <c r="R120" s="403">
        <f t="shared" si="34"/>
        <v>0.39209348122152221</v>
      </c>
      <c r="S120" s="371">
        <f t="shared" si="35"/>
        <v>-2.3939810866757685E-2</v>
      </c>
      <c r="T120" s="403">
        <f t="shared" si="36"/>
        <v>0.63321433202810318</v>
      </c>
      <c r="U120" s="610">
        <f t="shared" si="37"/>
        <v>0.36678566797189682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0.38880511015144903</v>
      </c>
      <c r="C121" s="386">
        <f t="shared" si="23"/>
        <v>0.56104989109940706</v>
      </c>
      <c r="D121" s="401">
        <f t="shared" si="24"/>
        <v>3.8526391082621791E-2</v>
      </c>
      <c r="E121" s="386">
        <f t="shared" si="20"/>
        <v>0.51525544357792041</v>
      </c>
      <c r="F121" s="401">
        <f t="shared" si="21"/>
        <v>0.65581449843503359</v>
      </c>
      <c r="G121" s="403">
        <f t="shared" si="25"/>
        <v>-2.7500006294421744E-2</v>
      </c>
      <c r="H121" s="403">
        <f t="shared" si="26"/>
        <v>1.0275000062944217</v>
      </c>
      <c r="I121" s="403">
        <f t="shared" si="18"/>
        <v>0.41677024069527818</v>
      </c>
      <c r="J121" s="375">
        <f t="shared" si="19"/>
        <v>0.58322975930472176</v>
      </c>
      <c r="L121" s="385">
        <v>-0.625</v>
      </c>
      <c r="M121" s="401">
        <f t="shared" si="27"/>
        <v>1.1533414425933475E-2</v>
      </c>
      <c r="N121" s="386">
        <f t="shared" si="28"/>
        <v>0.38880511015144903</v>
      </c>
      <c r="O121" s="401">
        <f t="shared" si="29"/>
        <v>0.56104989109940706</v>
      </c>
      <c r="P121" s="386">
        <f t="shared" si="30"/>
        <v>0.32744493412689496</v>
      </c>
      <c r="Q121" s="403">
        <f t="shared" si="33"/>
        <v>-1.5618405944732247E-3</v>
      </c>
      <c r="R121" s="403">
        <f t="shared" si="34"/>
        <v>0.41677024069527818</v>
      </c>
      <c r="S121" s="371">
        <f t="shared" si="35"/>
        <v>-2.7500006294421744E-2</v>
      </c>
      <c r="T121" s="403">
        <f t="shared" si="36"/>
        <v>0.61229160619361678</v>
      </c>
      <c r="U121" s="610">
        <f t="shared" si="37"/>
        <v>0.38770839380638322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0.40681749957074598</v>
      </c>
      <c r="C122" s="386">
        <f t="shared" si="23"/>
        <v>0.54546470649835754</v>
      </c>
      <c r="D122" s="401">
        <f t="shared" si="24"/>
        <v>3.4498456818418677E-2</v>
      </c>
      <c r="E122" s="386">
        <f t="shared" ref="E122:E153" si="38">C122+$B$13*B122+$B$13*D122</f>
        <v>0.49817163227636535</v>
      </c>
      <c r="F122" s="401">
        <f t="shared" si="21"/>
        <v>0.63407031061570818</v>
      </c>
      <c r="G122" s="403">
        <f t="shared" si="25"/>
        <v>-3.0499036909802317E-2</v>
      </c>
      <c r="H122" s="403">
        <f t="shared" si="26"/>
        <v>1.0304990369098024</v>
      </c>
      <c r="I122" s="403">
        <f t="shared" si="18"/>
        <v>0.44160214567550832</v>
      </c>
      <c r="J122" s="375">
        <f t="shared" si="19"/>
        <v>0.55839785432449163</v>
      </c>
      <c r="L122" s="385">
        <v>-0.59999999999999964</v>
      </c>
      <c r="M122" s="401">
        <f t="shared" si="27"/>
        <v>1.3145997037928514E-2</v>
      </c>
      <c r="N122" s="386">
        <f t="shared" si="28"/>
        <v>0.40681749957074598</v>
      </c>
      <c r="O122" s="401">
        <f t="shared" si="29"/>
        <v>0.54546470649835754</v>
      </c>
      <c r="P122" s="386">
        <f t="shared" si="30"/>
        <v>0.3469546800169378</v>
      </c>
      <c r="Q122" s="403">
        <f t="shared" si="33"/>
        <v>-1.7789276009123325E-3</v>
      </c>
      <c r="R122" s="403">
        <f t="shared" si="34"/>
        <v>0.44160214567550859</v>
      </c>
      <c r="S122" s="371">
        <f t="shared" si="35"/>
        <v>-3.0499036909802317E-2</v>
      </c>
      <c r="T122" s="403">
        <f t="shared" si="36"/>
        <v>0.59067581883520603</v>
      </c>
      <c r="U122" s="610">
        <f t="shared" si="37"/>
        <v>0.40932418116479397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0.42483937152979079</v>
      </c>
      <c r="C123" s="386">
        <f t="shared" si="23"/>
        <v>0.52932404723101378</v>
      </c>
      <c r="D123" s="401">
        <f t="shared" si="24"/>
        <v>3.0822397765103315E-2</v>
      </c>
      <c r="E123" s="386">
        <f t="shared" si="38"/>
        <v>0.48049362185571953</v>
      </c>
      <c r="F123" s="401">
        <f t="shared" si="21"/>
        <v>0.61156982919072767</v>
      </c>
      <c r="G123" s="403">
        <f t="shared" si="25"/>
        <v>-3.297477594780597E-2</v>
      </c>
      <c r="H123" s="403">
        <f t="shared" si="26"/>
        <v>1.0329747759478061</v>
      </c>
      <c r="I123" s="403">
        <f t="shared" si="18"/>
        <v>0.46649582034038917</v>
      </c>
      <c r="J123" s="375">
        <f t="shared" si="19"/>
        <v>0.53350417965961083</v>
      </c>
      <c r="L123" s="385">
        <v>-0.57499999999999973</v>
      </c>
      <c r="M123" s="401">
        <f t="shared" si="27"/>
        <v>1.4949675464154766E-2</v>
      </c>
      <c r="N123" s="386">
        <f t="shared" si="28"/>
        <v>0.42483937152979079</v>
      </c>
      <c r="O123" s="401">
        <f t="shared" si="29"/>
        <v>0.52932404723101378</v>
      </c>
      <c r="P123" s="386">
        <f t="shared" si="30"/>
        <v>0.36651295665209249</v>
      </c>
      <c r="Q123" s="403">
        <f t="shared" si="33"/>
        <v>-2.0213955939695988E-3</v>
      </c>
      <c r="R123" s="403">
        <f t="shared" si="34"/>
        <v>0.46649582034038944</v>
      </c>
      <c r="S123" s="371">
        <f t="shared" si="35"/>
        <v>-3.2974775947805943E-2</v>
      </c>
      <c r="T123" s="403">
        <f t="shared" si="36"/>
        <v>0.56850035120138609</v>
      </c>
      <c r="U123" s="610">
        <f t="shared" si="37"/>
        <v>0.43149964879861391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0.44280420097931311</v>
      </c>
      <c r="C124" s="386">
        <f t="shared" si="23"/>
        <v>0.51269934330573774</v>
      </c>
      <c r="D124" s="401">
        <f t="shared" si="24"/>
        <v>2.7476124605903374E-2</v>
      </c>
      <c r="E124" s="386">
        <f t="shared" si="38"/>
        <v>0.46230233857239522</v>
      </c>
      <c r="F124" s="401">
        <f t="shared" si="21"/>
        <v>0.58841605668616059</v>
      </c>
      <c r="G124" s="403">
        <f t="shared" si="25"/>
        <v>-3.4965025127717875E-2</v>
      </c>
      <c r="H124" s="403">
        <f t="shared" si="26"/>
        <v>1.0349650251277178</v>
      </c>
      <c r="I124" s="403">
        <f t="shared" si="18"/>
        <v>0.49135446514051861</v>
      </c>
      <c r="J124" s="375">
        <f t="shared" si="19"/>
        <v>0.50864553485948139</v>
      </c>
      <c r="L124" s="385">
        <v>-0.54999999999999982</v>
      </c>
      <c r="M124" s="401">
        <f t="shared" si="27"/>
        <v>1.6961927544462629E-2</v>
      </c>
      <c r="N124" s="386">
        <f t="shared" si="28"/>
        <v>0.44280420097931311</v>
      </c>
      <c r="O124" s="401">
        <f t="shared" si="29"/>
        <v>0.51269934330573774</v>
      </c>
      <c r="P124" s="386">
        <f t="shared" si="30"/>
        <v>0.38604371128438791</v>
      </c>
      <c r="Q124" s="403">
        <f t="shared" si="33"/>
        <v>-2.2914764094688345E-3</v>
      </c>
      <c r="R124" s="403">
        <f t="shared" si="34"/>
        <v>0.49135446514051861</v>
      </c>
      <c r="S124" s="371">
        <f t="shared" si="35"/>
        <v>-3.4965025127717875E-2</v>
      </c>
      <c r="T124" s="403">
        <f t="shared" si="36"/>
        <v>0.54590203639666801</v>
      </c>
      <c r="U124" s="610">
        <f t="shared" si="37"/>
        <v>0.45409796360333199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0.46064339826250356</v>
      </c>
      <c r="C125" s="386">
        <f t="shared" si="23"/>
        <v>0.49566276641315982</v>
      </c>
      <c r="D125" s="401">
        <f t="shared" si="24"/>
        <v>2.4437895623679817E-2</v>
      </c>
      <c r="E125" s="386">
        <f t="shared" si="38"/>
        <v>0.44367963436608454</v>
      </c>
      <c r="F125" s="401">
        <f t="shared" si="21"/>
        <v>0.56471317383302932</v>
      </c>
      <c r="G125" s="403">
        <f t="shared" si="25"/>
        <v>-3.6507253635445706E-2</v>
      </c>
      <c r="H125" s="403">
        <f t="shared" si="26"/>
        <v>1.0365072536354456</v>
      </c>
      <c r="I125" s="403">
        <f t="shared" si="18"/>
        <v>0.51607843056698954</v>
      </c>
      <c r="J125" s="375">
        <f t="shared" si="19"/>
        <v>0.48392156943301046</v>
      </c>
      <c r="L125" s="385">
        <v>-0.52499999999999991</v>
      </c>
      <c r="M125" s="401">
        <f t="shared" si="27"/>
        <v>1.9201118041086485E-2</v>
      </c>
      <c r="N125" s="386">
        <f t="shared" si="28"/>
        <v>0.46064339826250356</v>
      </c>
      <c r="O125" s="401">
        <f t="shared" si="29"/>
        <v>0.49566276641315982</v>
      </c>
      <c r="P125" s="386">
        <f t="shared" si="30"/>
        <v>0.40546865203092652</v>
      </c>
      <c r="Q125" s="403">
        <f t="shared" si="33"/>
        <v>-2.5914917855340792E-3</v>
      </c>
      <c r="R125" s="403">
        <f t="shared" si="34"/>
        <v>0.51607843056698954</v>
      </c>
      <c r="S125" s="371">
        <f t="shared" si="35"/>
        <v>-3.6507253635445817E-2</v>
      </c>
      <c r="T125" s="403">
        <f t="shared" si="36"/>
        <v>0.52302031485399036</v>
      </c>
      <c r="U125" s="610">
        <f t="shared" si="37"/>
        <v>0.47697968514600964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0.47828673036697777</v>
      </c>
      <c r="C126" s="386">
        <f t="shared" si="23"/>
        <v>0.47828673036697777</v>
      </c>
      <c r="D126" s="401">
        <f t="shared" si="24"/>
        <v>2.1686449102457539E-2</v>
      </c>
      <c r="E126" s="386">
        <f t="shared" si="38"/>
        <v>0.42470772796897166</v>
      </c>
      <c r="F126" s="401">
        <f t="shared" si="21"/>
        <v>0.54056582821396759</v>
      </c>
      <c r="G126" s="403">
        <f t="shared" si="25"/>
        <v>-3.7638360231690385E-2</v>
      </c>
      <c r="H126" s="403">
        <f t="shared" si="26"/>
        <v>1.0376383602316903</v>
      </c>
      <c r="I126" s="403">
        <f t="shared" si="18"/>
        <v>0.54056582821396759</v>
      </c>
      <c r="J126" s="375">
        <f t="shared" si="19"/>
        <v>0.45943417178603241</v>
      </c>
      <c r="L126" s="385">
        <v>-0.5</v>
      </c>
      <c r="M126" s="401">
        <f t="shared" si="27"/>
        <v>2.1686449102457539E-2</v>
      </c>
      <c r="N126" s="386">
        <f t="shared" si="28"/>
        <v>0.47828673036697777</v>
      </c>
      <c r="O126" s="401">
        <f t="shared" si="29"/>
        <v>0.47828673036697777</v>
      </c>
      <c r="P126" s="386">
        <f t="shared" si="30"/>
        <v>0.42470772796897166</v>
      </c>
      <c r="Q126" s="403">
        <f t="shared" si="33"/>
        <v>-2.9238408968681059E-3</v>
      </c>
      <c r="R126" s="403">
        <f t="shared" si="34"/>
        <v>0.54056582821396759</v>
      </c>
      <c r="S126" s="371">
        <f t="shared" si="35"/>
        <v>-3.7638360231690385E-2</v>
      </c>
      <c r="T126" s="403">
        <f t="shared" si="36"/>
        <v>0.49999637291459098</v>
      </c>
      <c r="U126" s="610">
        <f t="shared" si="37"/>
        <v>0.50000362708540902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0.49566276641316015</v>
      </c>
      <c r="C127" s="386">
        <f t="shared" si="23"/>
        <v>0.46064339826250322</v>
      </c>
      <c r="D127" s="401">
        <f t="shared" si="24"/>
        <v>1.9201118041086485E-2</v>
      </c>
      <c r="E127" s="386">
        <f t="shared" si="38"/>
        <v>0.40546865203092614</v>
      </c>
      <c r="F127" s="401">
        <f t="shared" si="21"/>
        <v>0.5160784305669891</v>
      </c>
      <c r="G127" s="403">
        <f t="shared" si="25"/>
        <v>-3.8394458942407152E-2</v>
      </c>
      <c r="H127" s="403">
        <f t="shared" si="26"/>
        <v>1.0383944589424072</v>
      </c>
      <c r="I127" s="403">
        <f t="shared" si="18"/>
        <v>0.56471317383302955</v>
      </c>
      <c r="J127" s="375">
        <f t="shared" si="19"/>
        <v>0.43528682616697045</v>
      </c>
      <c r="L127" s="385">
        <v>-0.47499999999999964</v>
      </c>
      <c r="M127" s="401">
        <f t="shared" si="27"/>
        <v>2.4437895623679817E-2</v>
      </c>
      <c r="N127" s="386">
        <f t="shared" si="28"/>
        <v>0.49566276641316015</v>
      </c>
      <c r="O127" s="401">
        <f t="shared" si="29"/>
        <v>0.46064339826250322</v>
      </c>
      <c r="P127" s="386">
        <f t="shared" si="30"/>
        <v>0.44367963436608487</v>
      </c>
      <c r="Q127" s="403">
        <f t="shared" si="33"/>
        <v>-3.2909849195781327E-3</v>
      </c>
      <c r="R127" s="403">
        <f t="shared" si="34"/>
        <v>0.56471317383302977</v>
      </c>
      <c r="S127" s="371">
        <f t="shared" si="35"/>
        <v>-3.8394458942407152E-2</v>
      </c>
      <c r="T127" s="403">
        <f t="shared" si="36"/>
        <v>0.47697227002895548</v>
      </c>
      <c r="U127" s="610">
        <f t="shared" si="37"/>
        <v>0.52302772997104452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0.51269934330573808</v>
      </c>
      <c r="C128" s="386">
        <f t="shared" si="23"/>
        <v>0.44280420097931278</v>
      </c>
      <c r="D128" s="401">
        <f t="shared" si="24"/>
        <v>1.6961927544462574E-2</v>
      </c>
      <c r="E128" s="386">
        <f t="shared" si="38"/>
        <v>0.38604371128438753</v>
      </c>
      <c r="F128" s="401">
        <f t="shared" si="21"/>
        <v>0.49135446514051812</v>
      </c>
      <c r="G128" s="403">
        <f t="shared" si="25"/>
        <v>-3.8810688482208228E-2</v>
      </c>
      <c r="H128" s="403">
        <f t="shared" si="26"/>
        <v>1.0388106884822081</v>
      </c>
      <c r="I128" s="403">
        <f t="shared" si="18"/>
        <v>0.58841605668616082</v>
      </c>
      <c r="J128" s="375">
        <f t="shared" si="19"/>
        <v>0.41158394331383918</v>
      </c>
      <c r="L128" s="385">
        <v>-0.44999999999999973</v>
      </c>
      <c r="M128" s="401">
        <f t="shared" si="27"/>
        <v>2.7476124605903429E-2</v>
      </c>
      <c r="N128" s="386">
        <f t="shared" si="28"/>
        <v>0.51269934330573808</v>
      </c>
      <c r="O128" s="401">
        <f t="shared" si="29"/>
        <v>0.44280420097931278</v>
      </c>
      <c r="P128" s="386">
        <f t="shared" si="30"/>
        <v>0.46230233857239567</v>
      </c>
      <c r="Q128" s="403">
        <f t="shared" si="33"/>
        <v>-3.6954283879564922E-3</v>
      </c>
      <c r="R128" s="403">
        <f t="shared" si="34"/>
        <v>0.58841605668616115</v>
      </c>
      <c r="S128" s="371">
        <f t="shared" si="35"/>
        <v>-3.8810688482208207E-2</v>
      </c>
      <c r="T128" s="403">
        <f t="shared" si="36"/>
        <v>0.45409006018400355</v>
      </c>
      <c r="U128" s="610">
        <f t="shared" si="37"/>
        <v>0.54590993981599645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0.52932404723101412</v>
      </c>
      <c r="C129" s="386">
        <f t="shared" si="23"/>
        <v>0.4248393715297904</v>
      </c>
      <c r="D129" s="401">
        <f t="shared" si="24"/>
        <v>1.4949675464154766E-2</v>
      </c>
      <c r="E129" s="386">
        <f t="shared" si="38"/>
        <v>0.3665129566520921</v>
      </c>
      <c r="F129" s="401">
        <f t="shared" si="21"/>
        <v>0.46649582034038894</v>
      </c>
      <c r="G129" s="403">
        <f t="shared" si="25"/>
        <v>-3.8921045282515221E-2</v>
      </c>
      <c r="H129" s="403">
        <f t="shared" si="26"/>
        <v>1.0389210452825153</v>
      </c>
      <c r="I129" s="403">
        <f t="shared" si="18"/>
        <v>0.61156982919072822</v>
      </c>
      <c r="J129" s="375">
        <f t="shared" si="19"/>
        <v>0.38843017080927178</v>
      </c>
      <c r="L129" s="385">
        <v>-0.42499999999999982</v>
      </c>
      <c r="M129" s="401">
        <f t="shared" si="27"/>
        <v>3.0822397765103371E-2</v>
      </c>
      <c r="N129" s="386">
        <f t="shared" si="28"/>
        <v>0.52932404723101412</v>
      </c>
      <c r="O129" s="401">
        <f t="shared" si="29"/>
        <v>0.4248393715297904</v>
      </c>
      <c r="P129" s="386">
        <f t="shared" si="30"/>
        <v>0.48049362185571998</v>
      </c>
      <c r="Q129" s="403">
        <f t="shared" si="33"/>
        <v>-4.1396971156342482E-3</v>
      </c>
      <c r="R129" s="403">
        <f t="shared" si="34"/>
        <v>0.61156982919072822</v>
      </c>
      <c r="S129" s="371">
        <f t="shared" si="35"/>
        <v>-3.8921045282515221E-2</v>
      </c>
      <c r="T129" s="403">
        <f t="shared" si="36"/>
        <v>0.43149091320742117</v>
      </c>
      <c r="U129" s="610">
        <f t="shared" si="37"/>
        <v>0.56850908679257883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0.54546470649835788</v>
      </c>
      <c r="C130" s="386">
        <f t="shared" si="23"/>
        <v>0.4068174995707457</v>
      </c>
      <c r="D130" s="401">
        <f t="shared" si="24"/>
        <v>1.3145997037928459E-2</v>
      </c>
      <c r="E130" s="386">
        <f t="shared" si="38"/>
        <v>0.34695468001693747</v>
      </c>
      <c r="F130" s="401">
        <f t="shared" si="21"/>
        <v>0.44160214567550821</v>
      </c>
      <c r="G130" s="403">
        <f t="shared" si="25"/>
        <v>-3.8758239745932357E-2</v>
      </c>
      <c r="H130" s="403">
        <f t="shared" si="26"/>
        <v>1.0387582397459323</v>
      </c>
      <c r="I130" s="403">
        <f t="shared" si="18"/>
        <v>0.63407031061570862</v>
      </c>
      <c r="J130" s="375">
        <f t="shared" si="19"/>
        <v>0.36592968938429138</v>
      </c>
      <c r="L130" s="385">
        <v>-0.39999999999999991</v>
      </c>
      <c r="M130" s="401">
        <f t="shared" si="27"/>
        <v>3.4498456818418732E-2</v>
      </c>
      <c r="N130" s="386">
        <f t="shared" si="28"/>
        <v>0.54546470649835788</v>
      </c>
      <c r="O130" s="401">
        <f t="shared" si="29"/>
        <v>0.4068174995707457</v>
      </c>
      <c r="P130" s="386">
        <f t="shared" si="30"/>
        <v>0.49817163227636568</v>
      </c>
      <c r="Q130" s="403">
        <f t="shared" si="33"/>
        <v>-4.6263124689304462E-3</v>
      </c>
      <c r="R130" s="403">
        <f t="shared" si="34"/>
        <v>0.63407031061570862</v>
      </c>
      <c r="S130" s="371">
        <f t="shared" si="35"/>
        <v>-3.8758239745932309E-2</v>
      </c>
      <c r="T130" s="403">
        <f t="shared" si="36"/>
        <v>0.40931424159915408</v>
      </c>
      <c r="U130" s="610">
        <f t="shared" si="37"/>
        <v>0.59068575840084592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0.56104989109940706</v>
      </c>
      <c r="C131" s="386">
        <f t="shared" si="23"/>
        <v>0.38880511015144903</v>
      </c>
      <c r="D131" s="401">
        <f t="shared" si="24"/>
        <v>1.1533414425933475E-2</v>
      </c>
      <c r="E131" s="386">
        <f t="shared" si="38"/>
        <v>0.32744493412689496</v>
      </c>
      <c r="F131" s="401">
        <f t="shared" si="21"/>
        <v>0.41677024069527818</v>
      </c>
      <c r="G131" s="403">
        <f t="shared" si="25"/>
        <v>-3.8353575127312092E-2</v>
      </c>
      <c r="H131" s="403">
        <f t="shared" si="26"/>
        <v>1.0383535751273121</v>
      </c>
      <c r="I131" s="403">
        <f t="shared" ref="I131:I146" si="39">F91</f>
        <v>0.65581449843503359</v>
      </c>
      <c r="J131" s="375">
        <f t="shared" ref="J131:J146" si="40">1-I131</f>
        <v>0.34418550156496641</v>
      </c>
      <c r="L131" s="385">
        <v>-0.375</v>
      </c>
      <c r="M131" s="401">
        <f t="shared" si="27"/>
        <v>3.8526391082621791E-2</v>
      </c>
      <c r="N131" s="386">
        <f t="shared" si="28"/>
        <v>0.56104989109940706</v>
      </c>
      <c r="O131" s="401">
        <f t="shared" si="29"/>
        <v>0.38880511015144903</v>
      </c>
      <c r="P131" s="386">
        <f t="shared" si="30"/>
        <v>0.51525544357792041</v>
      </c>
      <c r="Q131" s="403">
        <f t="shared" si="33"/>
        <v>-5.1577618002164793E-3</v>
      </c>
      <c r="R131" s="403">
        <f t="shared" si="34"/>
        <v>0.65581449843503359</v>
      </c>
      <c r="S131" s="371">
        <f t="shared" si="35"/>
        <v>-3.8353575127312092E-2</v>
      </c>
      <c r="T131" s="403">
        <f t="shared" si="36"/>
        <v>0.38769683849249492</v>
      </c>
      <c r="U131" s="610">
        <f t="shared" si="37"/>
        <v>0.61230316150750508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0.5760094142937271</v>
      </c>
      <c r="C132" s="386">
        <f t="shared" si="23"/>
        <v>0.37086627047052223</v>
      </c>
      <c r="D132" s="401">
        <f t="shared" si="24"/>
        <v>1.0095372160289995E-2</v>
      </c>
      <c r="E132" s="386">
        <f t="shared" si="38"/>
        <v>0.30805708180118802</v>
      </c>
      <c r="F132" s="401">
        <f t="shared" si="21"/>
        <v>0.39209348122152177</v>
      </c>
      <c r="G132" s="403">
        <f t="shared" si="25"/>
        <v>-3.7736848250526304E-2</v>
      </c>
      <c r="H132" s="403">
        <f t="shared" si="26"/>
        <v>1.0377368482505263</v>
      </c>
      <c r="I132" s="403">
        <f t="shared" si="39"/>
        <v>0.67670128087038717</v>
      </c>
      <c r="J132" s="375">
        <f t="shared" si="40"/>
        <v>0.32329871912961283</v>
      </c>
      <c r="L132" s="385">
        <v>-0.34999999999999964</v>
      </c>
      <c r="M132" s="401">
        <f t="shared" si="27"/>
        <v>4.2928487253122982E-2</v>
      </c>
      <c r="N132" s="386">
        <f t="shared" si="28"/>
        <v>0.5760094142937271</v>
      </c>
      <c r="O132" s="401">
        <f t="shared" si="29"/>
        <v>0.37086627047052223</v>
      </c>
      <c r="P132" s="386">
        <f t="shared" si="30"/>
        <v>0.53166561501256404</v>
      </c>
      <c r="Q132" s="403">
        <f t="shared" si="33"/>
        <v>-5.7364648738571916E-3</v>
      </c>
      <c r="R132" s="403">
        <f t="shared" si="34"/>
        <v>0.67670128087038728</v>
      </c>
      <c r="S132" s="371">
        <f t="shared" si="35"/>
        <v>-3.7736848250526304E-2</v>
      </c>
      <c r="T132" s="403">
        <f t="shared" si="36"/>
        <v>0.36677203225399613</v>
      </c>
      <c r="U132" s="610">
        <f t="shared" si="37"/>
        <v>0.63322796774600387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0.59027483152277271</v>
      </c>
      <c r="C133" s="386">
        <f t="shared" si="23"/>
        <v>0.35306222805957821</v>
      </c>
      <c r="D133" s="401">
        <f t="shared" si="24"/>
        <v>8.8162596151506456E-3</v>
      </c>
      <c r="E133" s="386">
        <f t="shared" si="38"/>
        <v>0.28886137824046265</v>
      </c>
      <c r="F133" s="401">
        <f t="shared" si="21"/>
        <v>0.36766128771499956</v>
      </c>
      <c r="G133" s="403">
        <f t="shared" si="25"/>
        <v>-3.693627110760353E-2</v>
      </c>
      <c r="H133" s="403">
        <f t="shared" si="26"/>
        <v>1.0369362711076036</v>
      </c>
      <c r="I133" s="403">
        <f t="shared" si="39"/>
        <v>0.6966321441600849</v>
      </c>
      <c r="J133" s="375">
        <f t="shared" si="40"/>
        <v>0.3033678558399151</v>
      </c>
      <c r="L133" s="385">
        <v>-0.32499999999999973</v>
      </c>
      <c r="M133" s="401">
        <f t="shared" si="27"/>
        <v>4.7727061491078693E-2</v>
      </c>
      <c r="N133" s="386">
        <f t="shared" si="28"/>
        <v>0.59027483152277271</v>
      </c>
      <c r="O133" s="401">
        <f t="shared" si="29"/>
        <v>0.35306222805957821</v>
      </c>
      <c r="P133" s="386">
        <f t="shared" si="30"/>
        <v>0.54732474702280487</v>
      </c>
      <c r="Q133" s="403">
        <f t="shared" si="33"/>
        <v>-6.3647361468748415E-3</v>
      </c>
      <c r="R133" s="403">
        <f t="shared" si="34"/>
        <v>0.69663214416008501</v>
      </c>
      <c r="S133" s="371">
        <f t="shared" si="35"/>
        <v>-3.6936271107603585E-2</v>
      </c>
      <c r="T133" s="403">
        <f t="shared" si="36"/>
        <v>0.34666886309439338</v>
      </c>
      <c r="U133" s="610">
        <f t="shared" si="37"/>
        <v>0.65333113690560662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0.6037799320025905</v>
      </c>
      <c r="C134" s="386">
        <f t="shared" si="23"/>
        <v>0.33545108340805968</v>
      </c>
      <c r="D134" s="401">
        <f t="shared" si="24"/>
        <v>7.6814216672499436E-3</v>
      </c>
      <c r="E134" s="386">
        <f t="shared" si="38"/>
        <v>0.26992458982828305</v>
      </c>
      <c r="F134" s="401">
        <f t="shared" si="21"/>
        <v>0.34355864008789916</v>
      </c>
      <c r="G134" s="403">
        <f t="shared" si="25"/>
        <v>-3.5978412252736749E-2</v>
      </c>
      <c r="H134" s="403">
        <f t="shared" si="26"/>
        <v>1.0359784122527367</v>
      </c>
      <c r="I134" s="403">
        <f t="shared" si="39"/>
        <v>0.7155118681691196</v>
      </c>
      <c r="J134" s="375">
        <f t="shared" si="40"/>
        <v>0.2844881318308804</v>
      </c>
      <c r="L134" s="385">
        <v>-0.29999999999999982</v>
      </c>
      <c r="M134" s="401">
        <f t="shared" si="27"/>
        <v>5.2944274227756494E-2</v>
      </c>
      <c r="N134" s="386">
        <f t="shared" si="28"/>
        <v>0.6037799320025905</v>
      </c>
      <c r="O134" s="401">
        <f t="shared" si="29"/>
        <v>0.33545108340805968</v>
      </c>
      <c r="P134" s="386">
        <f t="shared" si="30"/>
        <v>0.56215802776319324</v>
      </c>
      <c r="Q134" s="403">
        <f t="shared" si="33"/>
        <v>-7.0447428009403588E-3</v>
      </c>
      <c r="R134" s="403">
        <f t="shared" si="34"/>
        <v>0.7155118681691196</v>
      </c>
      <c r="S134" s="371">
        <f t="shared" si="35"/>
        <v>-3.5978412252736749E-2</v>
      </c>
      <c r="T134" s="403">
        <f t="shared" si="36"/>
        <v>0.32751128688455755</v>
      </c>
      <c r="U134" s="610">
        <f t="shared" si="37"/>
        <v>0.67248871311544245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0.61646121844627788</v>
      </c>
      <c r="C135" s="386">
        <f t="shared" si="23"/>
        <v>0.31808749959733817</v>
      </c>
      <c r="D135" s="401">
        <f t="shared" si="24"/>
        <v>6.6771587541517574E-3</v>
      </c>
      <c r="E135" s="386">
        <f t="shared" si="38"/>
        <v>0.25130965235012892</v>
      </c>
      <c r="F135" s="401">
        <f t="shared" si="21"/>
        <v>0.31986564268671985</v>
      </c>
      <c r="G135" s="403">
        <f t="shared" si="25"/>
        <v>-3.4888156796368676E-2</v>
      </c>
      <c r="H135" s="403">
        <f t="shared" si="26"/>
        <v>1.0348881567963686</v>
      </c>
      <c r="I135" s="403">
        <f t="shared" si="39"/>
        <v>0.73324920410339978</v>
      </c>
      <c r="J135" s="375">
        <f t="shared" si="40"/>
        <v>0.26675079589660022</v>
      </c>
      <c r="L135" s="385">
        <v>-0.27499999999999991</v>
      </c>
      <c r="M135" s="401">
        <f t="shared" si="27"/>
        <v>5.8601928395663916E-2</v>
      </c>
      <c r="N135" s="386">
        <f t="shared" si="28"/>
        <v>0.61646121844627788</v>
      </c>
      <c r="O135" s="401">
        <f t="shared" si="29"/>
        <v>0.31808749959733817</v>
      </c>
      <c r="P135" s="386">
        <f t="shared" si="30"/>
        <v>0.57609376556178882</v>
      </c>
      <c r="Q135" s="403">
        <f t="shared" si="33"/>
        <v>-7.7784584616167694E-3</v>
      </c>
      <c r="R135" s="403">
        <f t="shared" si="34"/>
        <v>0.73324920410339978</v>
      </c>
      <c r="S135" s="371">
        <f t="shared" si="35"/>
        <v>-3.4888156796368627E-2</v>
      </c>
      <c r="T135" s="403">
        <f t="shared" si="36"/>
        <v>0.30941741115458554</v>
      </c>
      <c r="U135" s="610">
        <f t="shared" si="37"/>
        <v>0.69058258884541446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0.6282583705156376</v>
      </c>
      <c r="C136" s="386">
        <f t="shared" si="23"/>
        <v>0.30102245102979042</v>
      </c>
      <c r="D136" s="401">
        <f t="shared" si="24"/>
        <v>5.7907175509043785E-3</v>
      </c>
      <c r="E136" s="386">
        <f t="shared" si="38"/>
        <v>0.23307537105637827</v>
      </c>
      <c r="F136" s="401">
        <f t="shared" si="21"/>
        <v>0.29665714253396802</v>
      </c>
      <c r="G136" s="403">
        <f t="shared" si="25"/>
        <v>-3.3688683722480489E-2</v>
      </c>
      <c r="H136" s="403">
        <f t="shared" si="26"/>
        <v>1.0336886837224806</v>
      </c>
      <c r="I136" s="403">
        <f t="shared" si="39"/>
        <v>0.74975752830298648</v>
      </c>
      <c r="J136" s="375">
        <f t="shared" si="40"/>
        <v>0.25024247169701352</v>
      </c>
      <c r="L136" s="385">
        <v>-0.25</v>
      </c>
      <c r="M136" s="401">
        <f t="shared" si="27"/>
        <v>6.4721252110636285E-2</v>
      </c>
      <c r="N136" s="386">
        <f t="shared" si="28"/>
        <v>0.6282583705156376</v>
      </c>
      <c r="O136" s="401">
        <f t="shared" si="29"/>
        <v>0.30102245102979042</v>
      </c>
      <c r="P136" s="386">
        <f t="shared" si="30"/>
        <v>0.58906390258755448</v>
      </c>
      <c r="Q136" s="403">
        <f t="shared" si="33"/>
        <v>-8.5676125848713324E-3</v>
      </c>
      <c r="R136" s="403">
        <f t="shared" si="34"/>
        <v>0.74975752830298648</v>
      </c>
      <c r="S136" s="371">
        <f t="shared" si="35"/>
        <v>-3.3688683722480489E-2</v>
      </c>
      <c r="T136" s="403">
        <f t="shared" si="36"/>
        <v>0.29249876800436536</v>
      </c>
      <c r="U136" s="610">
        <f t="shared" si="37"/>
        <v>0.70750123199563464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0.63911468779303726</v>
      </c>
      <c r="C137" s="386">
        <f t="shared" si="23"/>
        <v>0.2843030128282687</v>
      </c>
      <c r="D137" s="401">
        <f t="shared" si="24"/>
        <v>5.0102734779434166E-3</v>
      </c>
      <c r="E137" s="386">
        <f t="shared" si="38"/>
        <v>0.21527616446576914</v>
      </c>
      <c r="F137" s="401">
        <f t="shared" si="21"/>
        <v>0.27400240324251091</v>
      </c>
      <c r="G137" s="403">
        <f t="shared" si="25"/>
        <v>-3.2401459193458076E-2</v>
      </c>
      <c r="H137" s="403">
        <f t="shared" si="26"/>
        <v>1.032401459193458</v>
      </c>
      <c r="I137" s="403">
        <f t="shared" si="39"/>
        <v>0.76495546635838263</v>
      </c>
      <c r="J137" s="375">
        <f t="shared" si="40"/>
        <v>0.23504453364161737</v>
      </c>
      <c r="L137" s="385">
        <v>-0.22499999999999964</v>
      </c>
      <c r="M137" s="401">
        <f t="shared" si="27"/>
        <v>7.1322667152978303E-2</v>
      </c>
      <c r="N137" s="386">
        <f t="shared" si="28"/>
        <v>0.63911468779303726</v>
      </c>
      <c r="O137" s="401">
        <f t="shared" si="29"/>
        <v>0.2843030128282687</v>
      </c>
      <c r="P137" s="386">
        <f t="shared" si="30"/>
        <v>0.6010045052013876</v>
      </c>
      <c r="Q137" s="403">
        <f t="shared" si="33"/>
        <v>-9.4136355396065349E-3</v>
      </c>
      <c r="R137" s="403">
        <f t="shared" si="34"/>
        <v>0.76495546635838285</v>
      </c>
      <c r="S137" s="371">
        <f t="shared" si="35"/>
        <v>-3.2401459193458076E-2</v>
      </c>
      <c r="T137" s="403">
        <f t="shared" si="36"/>
        <v>0.2768596283746817</v>
      </c>
      <c r="U137" s="610">
        <f t="shared" si="37"/>
        <v>0.7231403716253183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0.64897750829425582</v>
      </c>
      <c r="C138" s="386">
        <f t="shared" si="23"/>
        <v>0.26797219195179933</v>
      </c>
      <c r="D138" s="401">
        <f t="shared" si="24"/>
        <v>4.3249062263541194E-3</v>
      </c>
      <c r="E138" s="386">
        <f t="shared" si="38"/>
        <v>0.19796185325449567</v>
      </c>
      <c r="F138" s="401">
        <f t="shared" si="21"/>
        <v>0.25196483631469596</v>
      </c>
      <c r="G138" s="403">
        <f t="shared" si="25"/>
        <v>-3.1046244469474477E-2</v>
      </c>
      <c r="H138" s="403">
        <f t="shared" si="26"/>
        <v>1.0310462444694746</v>
      </c>
      <c r="I138" s="403">
        <f t="shared" si="39"/>
        <v>0.77876748211397795</v>
      </c>
      <c r="J138" s="375">
        <f t="shared" si="40"/>
        <v>0.22123251788602205</v>
      </c>
      <c r="L138" s="625">
        <v>-0.19999999999999973</v>
      </c>
      <c r="M138" s="626">
        <f t="shared" si="27"/>
        <v>7.8425544923105772E-2</v>
      </c>
      <c r="N138" s="627">
        <f t="shared" si="28"/>
        <v>0.64897750829425582</v>
      </c>
      <c r="O138" s="626">
        <f t="shared" si="29"/>
        <v>0.26797219195179933</v>
      </c>
      <c r="P138" s="627">
        <f t="shared" si="30"/>
        <v>0.61185622671995277</v>
      </c>
      <c r="Q138" s="628">
        <f t="shared" si="33"/>
        <v>-1.0317599468133464E-2</v>
      </c>
      <c r="R138" s="628">
        <f t="shared" si="34"/>
        <v>0.77876748211397806</v>
      </c>
      <c r="S138" s="629">
        <f t="shared" si="35"/>
        <v>-3.1046244469474512E-2</v>
      </c>
      <c r="T138" s="628">
        <f t="shared" si="36"/>
        <v>0.26259636182362989</v>
      </c>
      <c r="U138" s="630">
        <f t="shared" si="37"/>
        <v>0.73740363817637011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0.65779859880596281</v>
      </c>
      <c r="C139" s="386">
        <f t="shared" si="23"/>
        <v>0.25206880053371511</v>
      </c>
      <c r="D139" s="401">
        <f t="shared" si="24"/>
        <v>3.7245694436656152E-3</v>
      </c>
      <c r="E139" s="386">
        <f t="shared" si="38"/>
        <v>0.18117749501289518</v>
      </c>
      <c r="F139" s="401">
        <f t="shared" si="21"/>
        <v>0.23060179082150553</v>
      </c>
      <c r="G139" s="403">
        <f t="shared" si="25"/>
        <v>-2.9641117051093558E-2</v>
      </c>
      <c r="H139" s="403">
        <f t="shared" si="26"/>
        <v>1.0296411170510935</v>
      </c>
      <c r="I139" s="403">
        <f t="shared" si="39"/>
        <v>0.79112442648664649</v>
      </c>
      <c r="J139" s="375">
        <f t="shared" si="40"/>
        <v>0.20887557351335351</v>
      </c>
      <c r="L139" s="385">
        <v>-0.17499999999999982</v>
      </c>
      <c r="M139" s="401">
        <f t="shared" si="27"/>
        <v>8.6047951871666584E-2</v>
      </c>
      <c r="N139" s="386">
        <f t="shared" si="28"/>
        <v>0.65779859880596281</v>
      </c>
      <c r="O139" s="401">
        <f t="shared" si="29"/>
        <v>0.25206880053371511</v>
      </c>
      <c r="P139" s="386">
        <f t="shared" si="30"/>
        <v>0.62156473860738504</v>
      </c>
      <c r="Q139" s="403">
        <f t="shared" si="33"/>
        <v>-1.1280155063896765E-2</v>
      </c>
      <c r="R139" s="403">
        <f t="shared" si="34"/>
        <v>0.79112442648664649</v>
      </c>
      <c r="S139" s="371">
        <f t="shared" si="35"/>
        <v>-2.9641117051093558E-2</v>
      </c>
      <c r="T139" s="403">
        <f t="shared" si="36"/>
        <v>0.24979684562834381</v>
      </c>
      <c r="U139" s="610">
        <f t="shared" si="37"/>
        <v>0.75020315437165619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0.66553451362241534</v>
      </c>
      <c r="C140" s="386">
        <f t="shared" si="23"/>
        <v>0.2366273714082972</v>
      </c>
      <c r="D140" s="401">
        <f t="shared" si="24"/>
        <v>3.2000556668664304E-3</v>
      </c>
      <c r="E140" s="386">
        <f t="shared" si="38"/>
        <v>0.16496326508642914</v>
      </c>
      <c r="F140" s="401">
        <f t="shared" si="21"/>
        <v>0.20996440173756553</v>
      </c>
      <c r="G140" s="403">
        <f t="shared" si="25"/>
        <v>-2.8202503652673995E-2</v>
      </c>
      <c r="H140" s="403">
        <f t="shared" si="26"/>
        <v>1.0282025036526741</v>
      </c>
      <c r="I140" s="403">
        <f t="shared" si="39"/>
        <v>0.8019640414285234</v>
      </c>
      <c r="J140" s="375">
        <f t="shared" si="40"/>
        <v>0.1980359585714766</v>
      </c>
      <c r="L140" s="385">
        <v>-0.14999999999999991</v>
      </c>
      <c r="M140" s="401">
        <f t="shared" si="27"/>
        <v>9.4206386719120294E-2</v>
      </c>
      <c r="N140" s="386">
        <f t="shared" si="28"/>
        <v>0.66553451362241534</v>
      </c>
      <c r="O140" s="401">
        <f t="shared" si="29"/>
        <v>0.2366273714082972</v>
      </c>
      <c r="P140" s="386">
        <f t="shared" si="30"/>
        <v>0.63008112642500491</v>
      </c>
      <c r="Q140" s="403">
        <f t="shared" si="33"/>
        <v>-1.2301464467050214E-2</v>
      </c>
      <c r="R140" s="403">
        <f t="shared" si="34"/>
        <v>0.8019640414285234</v>
      </c>
      <c r="S140" s="371">
        <f t="shared" si="35"/>
        <v>-2.820250365267395E-2</v>
      </c>
      <c r="T140" s="403">
        <f t="shared" si="36"/>
        <v>0.23853992669120072</v>
      </c>
      <c r="U140" s="610">
        <f t="shared" si="37"/>
        <v>0.76146007330879928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0.6721469185701624</v>
      </c>
      <c r="C141" s="386">
        <f t="shared" si="23"/>
        <v>0.22167811526091702</v>
      </c>
      <c r="D141" s="401">
        <f t="shared" si="24"/>
        <v>2.7429575219642399E-3</v>
      </c>
      <c r="E141" s="386">
        <f t="shared" si="38"/>
        <v>0.14935438316012206</v>
      </c>
      <c r="F141" s="401">
        <f t="shared" si="21"/>
        <v>0.1900974964981943</v>
      </c>
      <c r="G141" s="403">
        <f t="shared" si="25"/>
        <v>-2.6745223628053195E-2</v>
      </c>
      <c r="H141" s="403">
        <f t="shared" si="26"/>
        <v>1.0267452236280532</v>
      </c>
      <c r="I141" s="403">
        <f t="shared" si="39"/>
        <v>0.81123141479461425</v>
      </c>
      <c r="J141" s="375">
        <f t="shared" si="40"/>
        <v>0.18876858520538575</v>
      </c>
      <c r="L141" s="385">
        <v>-0.125</v>
      </c>
      <c r="M141" s="401">
        <f t="shared" si="27"/>
        <v>0.10291551207829847</v>
      </c>
      <c r="N141" s="386">
        <f t="shared" si="28"/>
        <v>0.6721469185701624</v>
      </c>
      <c r="O141" s="401">
        <f t="shared" si="29"/>
        <v>0.22167811526091702</v>
      </c>
      <c r="P141" s="386">
        <f t="shared" si="30"/>
        <v>0.63736224720830881</v>
      </c>
      <c r="Q141" s="403">
        <f t="shared" si="33"/>
        <v>-1.3381130543357369E-2</v>
      </c>
      <c r="R141" s="403">
        <f t="shared" si="34"/>
        <v>0.81123141479461425</v>
      </c>
      <c r="S141" s="371">
        <f t="shared" si="35"/>
        <v>-2.6745223628053195E-2</v>
      </c>
      <c r="T141" s="403">
        <f t="shared" si="36"/>
        <v>0.22889493937679628</v>
      </c>
      <c r="U141" s="610">
        <f t="shared" si="37"/>
        <v>0.77110506062320372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0.67760287754255555</v>
      </c>
      <c r="C142" s="386">
        <f t="shared" si="23"/>
        <v>0.20724691832404596</v>
      </c>
      <c r="D142" s="401">
        <f t="shared" si="24"/>
        <v>2.3456261337230777E-3</v>
      </c>
      <c r="E142" s="386">
        <f t="shared" si="38"/>
        <v>0.13438108470542653</v>
      </c>
      <c r="F142" s="401">
        <f t="shared" si="21"/>
        <v>0.17103955865711798</v>
      </c>
      <c r="G142" s="403">
        <f t="shared" si="25"/>
        <v>-2.5282541496943464E-2</v>
      </c>
      <c r="H142" s="403">
        <f t="shared" si="26"/>
        <v>1.0252825414969435</v>
      </c>
      <c r="I142" s="403">
        <f t="shared" si="39"/>
        <v>0.81887938233215285</v>
      </c>
      <c r="J142" s="375">
        <f t="shared" si="40"/>
        <v>0.18112061766784715</v>
      </c>
      <c r="L142" s="617">
        <v>-9.9999999999999645E-2</v>
      </c>
      <c r="M142" s="618">
        <f t="shared" si="27"/>
        <v>0.11218788336847202</v>
      </c>
      <c r="N142" s="619">
        <f t="shared" si="28"/>
        <v>0.67760287754255555</v>
      </c>
      <c r="O142" s="618">
        <f t="shared" si="29"/>
        <v>0.20724691832404596</v>
      </c>
      <c r="P142" s="619">
        <f t="shared" si="30"/>
        <v>0.64337104529896949</v>
      </c>
      <c r="Q142" s="620">
        <f t="shared" si="33"/>
        <v>-1.4518122879972608E-2</v>
      </c>
      <c r="R142" s="620">
        <f t="shared" si="34"/>
        <v>0.81887938233215285</v>
      </c>
      <c r="S142" s="621">
        <f t="shared" si="35"/>
        <v>-2.5282541496943464E-2</v>
      </c>
      <c r="T142" s="620">
        <f t="shared" si="36"/>
        <v>0.22092128204476313</v>
      </c>
      <c r="U142" s="622">
        <f t="shared" si="37"/>
        <v>0.77907871795523687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0.68187509911367616</v>
      </c>
      <c r="C143" s="386">
        <f t="shared" si="23"/>
        <v>0.1933553790562727</v>
      </c>
      <c r="D143" s="401">
        <f t="shared" si="24"/>
        <v>2.0011276076368767E-3</v>
      </c>
      <c r="E143" s="386">
        <f t="shared" si="38"/>
        <v>0.12006863589472155</v>
      </c>
      <c r="F143" s="401">
        <f t="shared" si="21"/>
        <v>0.15282274686956795</v>
      </c>
      <c r="G143" s="403">
        <f t="shared" si="25"/>
        <v>-2.3826227258595564E-2</v>
      </c>
      <c r="H143" s="403">
        <f t="shared" si="26"/>
        <v>1.0238262272585956</v>
      </c>
      <c r="I143" s="403">
        <f t="shared" si="39"/>
        <v>0.82486887348415516</v>
      </c>
      <c r="J143" s="375">
        <f t="shared" si="40"/>
        <v>0.17513112651584484</v>
      </c>
      <c r="L143" s="385">
        <v>-7.4999999999999734E-2</v>
      </c>
      <c r="M143" s="401">
        <f t="shared" si="27"/>
        <v>0.12203367815395577</v>
      </c>
      <c r="N143" s="386">
        <f t="shared" si="28"/>
        <v>0.68187509911367616</v>
      </c>
      <c r="O143" s="401">
        <f t="shared" si="29"/>
        <v>0.1933553790562727</v>
      </c>
      <c r="P143" s="386">
        <f t="shared" si="30"/>
        <v>0.648076824033193</v>
      </c>
      <c r="Q143" s="403">
        <f t="shared" si="33"/>
        <v>-1.5710700902542826E-2</v>
      </c>
      <c r="R143" s="403">
        <f t="shared" si="34"/>
        <v>0.82486887348415527</v>
      </c>
      <c r="S143" s="371">
        <f t="shared" si="35"/>
        <v>-2.3826227258595612E-2</v>
      </c>
      <c r="T143" s="403">
        <f t="shared" si="36"/>
        <v>0.21466805467698313</v>
      </c>
      <c r="U143" s="610">
        <f t="shared" si="37"/>
        <v>0.78533194532301687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0.68494214116042806</v>
      </c>
      <c r="C144" s="386">
        <f t="shared" si="23"/>
        <v>0.18002088179192405</v>
      </c>
      <c r="D144" s="401">
        <f t="shared" si="24"/>
        <v>1.7031983609823165E-3</v>
      </c>
      <c r="E144" s="386">
        <f t="shared" si="38"/>
        <v>0.10643739010975384</v>
      </c>
      <c r="F144" s="401">
        <f t="shared" si="21"/>
        <v>0.13547296681593643</v>
      </c>
      <c r="G144" s="403">
        <f t="shared" si="25"/>
        <v>-2.2386623226856792E-2</v>
      </c>
      <c r="H144" s="403">
        <f t="shared" si="26"/>
        <v>1.0223866232268568</v>
      </c>
      <c r="I144" s="403">
        <f t="shared" si="39"/>
        <v>0.82916919818977042</v>
      </c>
      <c r="J144" s="375">
        <f t="shared" si="40"/>
        <v>0.17083080181022958</v>
      </c>
      <c r="L144" s="385">
        <v>-4.9999999999999822E-2</v>
      </c>
      <c r="M144" s="401">
        <f t="shared" si="27"/>
        <v>0.13246042924754575</v>
      </c>
      <c r="N144" s="386">
        <f t="shared" si="28"/>
        <v>0.68494214116042806</v>
      </c>
      <c r="O144" s="401">
        <f t="shared" si="29"/>
        <v>0.18002088179192405</v>
      </c>
      <c r="P144" s="386">
        <f t="shared" si="30"/>
        <v>0.65145547107287916</v>
      </c>
      <c r="Q144" s="403">
        <f t="shared" si="33"/>
        <v>-1.6956334591308152E-2</v>
      </c>
      <c r="R144" s="403">
        <f t="shared" si="34"/>
        <v>0.82916919818977042</v>
      </c>
      <c r="S144" s="371">
        <f t="shared" si="35"/>
        <v>-2.2386623226856792E-2</v>
      </c>
      <c r="T144" s="403">
        <f t="shared" si="36"/>
        <v>0.21017375962839457</v>
      </c>
      <c r="U144" s="610">
        <f t="shared" si="37"/>
        <v>0.78982624037160543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0.68678857178905028</v>
      </c>
      <c r="C145" s="386">
        <f t="shared" si="23"/>
        <v>0.16725670494247619</v>
      </c>
      <c r="D145" s="401">
        <f t="shared" si="24"/>
        <v>1.4461999930012182E-3</v>
      </c>
      <c r="E145" s="386">
        <f t="shared" si="38"/>
        <v>9.3502883733840705E-2</v>
      </c>
      <c r="F145" s="401">
        <f t="shared" si="21"/>
        <v>0.11900999312560333</v>
      </c>
      <c r="G145" s="403">
        <f t="shared" si="25"/>
        <v>-2.0972716176163513E-2</v>
      </c>
      <c r="H145" s="403">
        <f t="shared" si="26"/>
        <v>1.0209727161761635</v>
      </c>
      <c r="I145" s="403">
        <f t="shared" si="39"/>
        <v>0.83175827236488586</v>
      </c>
      <c r="J145" s="375">
        <f t="shared" si="40"/>
        <v>0.16824172763511414</v>
      </c>
      <c r="L145" s="385">
        <v>-2.4999999999999911E-2</v>
      </c>
      <c r="M145" s="401">
        <f t="shared" si="27"/>
        <v>0.14347276508283124</v>
      </c>
      <c r="N145" s="386">
        <f t="shared" si="28"/>
        <v>0.68678857178905028</v>
      </c>
      <c r="O145" s="401">
        <f t="shared" si="29"/>
        <v>0.16725670494247619</v>
      </c>
      <c r="P145" s="386">
        <f t="shared" si="30"/>
        <v>0.6534896355595422</v>
      </c>
      <c r="Q145" s="403">
        <f t="shared" si="33"/>
        <v>-1.8251623349002224E-2</v>
      </c>
      <c r="R145" s="403">
        <f t="shared" si="34"/>
        <v>0.83175827236488586</v>
      </c>
      <c r="S145" s="371">
        <f t="shared" si="35"/>
        <v>-2.0972716176163475E-2</v>
      </c>
      <c r="T145" s="403">
        <f t="shared" si="36"/>
        <v>0.20746606716027982</v>
      </c>
      <c r="U145" s="610">
        <f t="shared" si="37"/>
        <v>0.79253393283972018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0.6874050852357908</v>
      </c>
      <c r="C146" s="386">
        <f t="shared" si="23"/>
        <v>0.15507216097401871</v>
      </c>
      <c r="D146" s="401">
        <f t="shared" si="24"/>
        <v>1.2250742976948059E-3</v>
      </c>
      <c r="E146" s="386">
        <f t="shared" si="38"/>
        <v>8.1275968529980744E-2</v>
      </c>
      <c r="F146" s="401">
        <f t="shared" si="21"/>
        <v>0.1034476378671198</v>
      </c>
      <c r="G146" s="403">
        <f t="shared" si="25"/>
        <v>-1.9592213649838451E-2</v>
      </c>
      <c r="H146" s="403">
        <f t="shared" si="26"/>
        <v>1.0195922136498385</v>
      </c>
      <c r="I146" s="403">
        <f t="shared" si="39"/>
        <v>0.83262278025487435</v>
      </c>
      <c r="J146" s="375">
        <f t="shared" si="40"/>
        <v>0.16737721974512565</v>
      </c>
      <c r="L146" s="633">
        <v>0</v>
      </c>
      <c r="M146" s="634">
        <f t="shared" si="27"/>
        <v>0.15507216097401871</v>
      </c>
      <c r="N146" s="635">
        <f t="shared" si="28"/>
        <v>0.6874050852357908</v>
      </c>
      <c r="O146" s="634">
        <f t="shared" si="29"/>
        <v>0.15507216097401871</v>
      </c>
      <c r="P146" s="635">
        <f t="shared" si="30"/>
        <v>0.65416885567040517</v>
      </c>
      <c r="Q146" s="636">
        <f t="shared" si="33"/>
        <v>-1.9592213649838451E-2</v>
      </c>
      <c r="R146" s="636">
        <f t="shared" si="34"/>
        <v>0.83262278025487435</v>
      </c>
      <c r="S146" s="637">
        <f t="shared" si="35"/>
        <v>-1.9592213649838451E-2</v>
      </c>
      <c r="T146" s="636">
        <f t="shared" si="36"/>
        <v>0.20656164704480251</v>
      </c>
      <c r="U146" s="638">
        <f t="shared" si="37"/>
        <v>0.79343835295519749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0.73740363817637011</v>
      </c>
      <c r="AD146">
        <f ca="1">OFFSET(H106,-AB146,0)</f>
        <v>0.74803516368530398</v>
      </c>
    </row>
    <row r="147" spans="1:30">
      <c r="A147" s="385">
        <v>1.0250000000000004</v>
      </c>
      <c r="B147" s="401">
        <f t="shared" si="22"/>
        <v>0.68678857178905006</v>
      </c>
      <c r="C147" s="386">
        <f t="shared" si="23"/>
        <v>0.14347276508283113</v>
      </c>
      <c r="D147" s="401">
        <f t="shared" si="24"/>
        <v>1.0352989379617261E-3</v>
      </c>
      <c r="E147" s="386">
        <f t="shared" si="38"/>
        <v>6.9762977573436649E-2</v>
      </c>
      <c r="F147" s="401">
        <f t="shared" si="21"/>
        <v>8.8793961746352679E-2</v>
      </c>
      <c r="G147" s="403"/>
      <c r="H147" s="403"/>
      <c r="I147" s="403"/>
      <c r="J147" s="375"/>
      <c r="L147" s="385">
        <v>2.5000000000000355E-2</v>
      </c>
      <c r="M147" s="401">
        <f t="shared" si="27"/>
        <v>0.16725670494247641</v>
      </c>
      <c r="N147" s="386">
        <f t="shared" si="28"/>
        <v>0.68678857178905006</v>
      </c>
      <c r="O147" s="401">
        <f t="shared" si="29"/>
        <v>0.14347276508283113</v>
      </c>
      <c r="P147" s="386">
        <f t="shared" si="30"/>
        <v>0.65348963555954198</v>
      </c>
      <c r="Q147" s="403">
        <f t="shared" si="33"/>
        <v>-2.097271617616352E-2</v>
      </c>
      <c r="R147" s="403">
        <f t="shared" si="34"/>
        <v>0.83175827236488564</v>
      </c>
      <c r="S147" s="371">
        <f t="shared" si="35"/>
        <v>-1.8251623349002211E-2</v>
      </c>
      <c r="T147" s="403">
        <f t="shared" si="36"/>
        <v>0.20746606716028004</v>
      </c>
      <c r="U147" s="610">
        <f t="shared" si="37"/>
        <v>0.79253393283971996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0.68494214116042818</v>
      </c>
      <c r="C148" s="386">
        <f t="shared" si="23"/>
        <v>0.13246042924754553</v>
      </c>
      <c r="D148" s="401">
        <f t="shared" si="24"/>
        <v>8.7284421820166269E-4</v>
      </c>
      <c r="E148" s="386">
        <f t="shared" si="38"/>
        <v>5.8965921431778805E-2</v>
      </c>
      <c r="F148" s="401">
        <f t="shared" si="21"/>
        <v>7.5051523803442488E-2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0.18002088179192421</v>
      </c>
      <c r="N148" s="386">
        <f t="shared" si="28"/>
        <v>0.68494214116042818</v>
      </c>
      <c r="O148" s="401">
        <f t="shared" si="29"/>
        <v>0.13246042924754553</v>
      </c>
      <c r="P148" s="386">
        <f t="shared" si="30"/>
        <v>0.65145547107287927</v>
      </c>
      <c r="Q148" s="403">
        <f t="shared" si="33"/>
        <v>-2.2386623226856799E-2</v>
      </c>
      <c r="R148" s="403">
        <f t="shared" si="34"/>
        <v>0.82916919818977053</v>
      </c>
      <c r="S148" s="371">
        <f t="shared" si="35"/>
        <v>-1.6956334591308096E-2</v>
      </c>
      <c r="T148" s="403">
        <f t="shared" si="36"/>
        <v>0.21017375962839435</v>
      </c>
      <c r="U148" s="610">
        <f t="shared" si="37"/>
        <v>0.78982624037160565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0.68187509911367605</v>
      </c>
      <c r="C149" s="386">
        <f t="shared" si="23"/>
        <v>0.1220336781539556</v>
      </c>
      <c r="D149" s="401">
        <f t="shared" si="24"/>
        <v>7.3413131511995688E-4</v>
      </c>
      <c r="E149" s="386">
        <f t="shared" si="38"/>
        <v>4.8882711070367429E-2</v>
      </c>
      <c r="F149" s="401">
        <f t="shared" si="21"/>
        <v>6.2217665125763294E-2</v>
      </c>
      <c r="G149" s="403"/>
      <c r="H149" s="403"/>
      <c r="I149" s="403"/>
      <c r="J149" s="375"/>
      <c r="L149" s="385">
        <v>7.5000000000000178E-2</v>
      </c>
      <c r="M149" s="401">
        <f t="shared" si="27"/>
        <v>0.19335537905627292</v>
      </c>
      <c r="N149" s="386">
        <f t="shared" si="28"/>
        <v>0.68187509911367605</v>
      </c>
      <c r="O149" s="401">
        <f t="shared" si="29"/>
        <v>0.1220336781539556</v>
      </c>
      <c r="P149" s="386">
        <f t="shared" si="30"/>
        <v>0.64807682403319289</v>
      </c>
      <c r="Q149" s="403">
        <f t="shared" si="33"/>
        <v>-2.3826227258595581E-2</v>
      </c>
      <c r="R149" s="403">
        <f t="shared" si="34"/>
        <v>0.82486887348415516</v>
      </c>
      <c r="S149" s="371">
        <f t="shared" si="35"/>
        <v>-1.5710700902542826E-2</v>
      </c>
      <c r="T149" s="403">
        <f t="shared" si="36"/>
        <v>0.21466805467698324</v>
      </c>
      <c r="U149" s="610">
        <f t="shared" si="37"/>
        <v>0.78533194532301676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0.67760287754255555</v>
      </c>
      <c r="C150" s="386">
        <f t="shared" si="23"/>
        <v>0.11218788336847185</v>
      </c>
      <c r="D150" s="401">
        <f t="shared" si="24"/>
        <v>6.1599225416580916E-4</v>
      </c>
      <c r="E150" s="386">
        <f t="shared" si="38"/>
        <v>3.9507403808001731E-2</v>
      </c>
      <c r="F150" s="401">
        <f t="shared" si="21"/>
        <v>5.02848218990175E-2</v>
      </c>
      <c r="G150" s="403"/>
      <c r="H150" s="403"/>
      <c r="I150" s="403"/>
      <c r="J150" s="375"/>
      <c r="L150" s="617">
        <v>0.10000000000000009</v>
      </c>
      <c r="M150" s="618">
        <f t="shared" si="27"/>
        <v>0.20724691832404624</v>
      </c>
      <c r="N150" s="619">
        <f t="shared" si="28"/>
        <v>0.67760287754255555</v>
      </c>
      <c r="O150" s="618">
        <f t="shared" si="29"/>
        <v>0.11218788336847185</v>
      </c>
      <c r="P150" s="619">
        <f t="shared" si="30"/>
        <v>0.64337104529896949</v>
      </c>
      <c r="Q150" s="620">
        <f t="shared" si="33"/>
        <v>-2.5282541496943506E-2</v>
      </c>
      <c r="R150" s="620">
        <f t="shared" si="34"/>
        <v>0.81887938233215285</v>
      </c>
      <c r="S150" s="621">
        <f t="shared" si="35"/>
        <v>-1.4518122879972581E-2</v>
      </c>
      <c r="T150" s="620">
        <f t="shared" si="36"/>
        <v>0.22092128204476325</v>
      </c>
      <c r="U150" s="622">
        <f t="shared" si="37"/>
        <v>0.77907871795523675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0.6721469185701624</v>
      </c>
      <c r="C151" s="386">
        <f t="shared" si="23"/>
        <v>0.10291551207829847</v>
      </c>
      <c r="D151" s="401">
        <f t="shared" si="24"/>
        <v>5.1563185242514686E-4</v>
      </c>
      <c r="E151" s="386">
        <f t="shared" si="38"/>
        <v>3.0830468555790864E-2</v>
      </c>
      <c r="F151" s="401">
        <f t="shared" si="21"/>
        <v>3.9240863001916822E-2</v>
      </c>
      <c r="G151" s="403"/>
      <c r="H151" s="403"/>
      <c r="I151" s="403"/>
      <c r="J151" s="375"/>
      <c r="L151" s="385">
        <v>0.125</v>
      </c>
      <c r="M151" s="401">
        <f t="shared" si="27"/>
        <v>0.22167811526091702</v>
      </c>
      <c r="N151" s="386">
        <f t="shared" si="28"/>
        <v>0.6721469185701624</v>
      </c>
      <c r="O151" s="401">
        <f t="shared" si="29"/>
        <v>0.10291551207829847</v>
      </c>
      <c r="P151" s="386">
        <f t="shared" si="30"/>
        <v>0.63736224720830881</v>
      </c>
      <c r="Q151" s="403">
        <f t="shared" si="33"/>
        <v>-2.6745223628053195E-2</v>
      </c>
      <c r="R151" s="403">
        <f t="shared" si="34"/>
        <v>0.81123141479461425</v>
      </c>
      <c r="S151" s="371">
        <f t="shared" si="35"/>
        <v>-1.3381130543357369E-2</v>
      </c>
      <c r="T151" s="403">
        <f t="shared" si="36"/>
        <v>0.22889493937679628</v>
      </c>
      <c r="U151" s="610">
        <f t="shared" si="37"/>
        <v>0.77110506062320372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0.66553451362241522</v>
      </c>
      <c r="C152" s="386">
        <f t="shared" si="23"/>
        <v>9.4206386719120183E-2</v>
      </c>
      <c r="D152" s="401">
        <f t="shared" si="24"/>
        <v>4.3059178830040512E-4</v>
      </c>
      <c r="E152" s="386">
        <f t="shared" si="38"/>
        <v>2.2839066540757558E-2</v>
      </c>
      <c r="F152" s="401">
        <f t="shared" si="21"/>
        <v>2.9069447309752045E-2</v>
      </c>
      <c r="G152" s="403"/>
      <c r="H152" s="403"/>
      <c r="I152" s="403"/>
      <c r="J152" s="375"/>
      <c r="L152" s="385">
        <v>0.15000000000000036</v>
      </c>
      <c r="M152" s="401">
        <f t="shared" si="27"/>
        <v>0.23662737140829743</v>
      </c>
      <c r="N152" s="386">
        <f t="shared" si="28"/>
        <v>0.66553451362241522</v>
      </c>
      <c r="O152" s="401">
        <f t="shared" si="29"/>
        <v>9.4206386719120183E-2</v>
      </c>
      <c r="P152" s="386">
        <f t="shared" si="30"/>
        <v>0.63008112642500469</v>
      </c>
      <c r="Q152" s="403">
        <f t="shared" si="33"/>
        <v>-2.8202503652674005E-2</v>
      </c>
      <c r="R152" s="403">
        <f t="shared" si="34"/>
        <v>0.80196404142852307</v>
      </c>
      <c r="S152" s="371">
        <f t="shared" si="35"/>
        <v>-1.2301464467050199E-2</v>
      </c>
      <c r="T152" s="403">
        <f t="shared" si="36"/>
        <v>0.23853992669120105</v>
      </c>
      <c r="U152" s="610">
        <f t="shared" si="37"/>
        <v>0.76146007330879895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0.6577985988059627</v>
      </c>
      <c r="C153" s="386">
        <f t="shared" si="23"/>
        <v>8.6047951871666417E-2</v>
      </c>
      <c r="D153" s="401">
        <f t="shared" si="24"/>
        <v>3.5871690416278135E-4</v>
      </c>
      <c r="E153" s="386">
        <f t="shared" si="38"/>
        <v>1.5517343741608026E-2</v>
      </c>
      <c r="F153" s="401">
        <f t="shared" si="21"/>
        <v>1.9750395905148193E-2</v>
      </c>
      <c r="G153" s="403"/>
      <c r="H153" s="403"/>
      <c r="I153" s="403"/>
      <c r="J153" s="375"/>
      <c r="L153" s="385">
        <v>0.17500000000000027</v>
      </c>
      <c r="M153" s="401">
        <f t="shared" si="27"/>
        <v>0.25206880053371539</v>
      </c>
      <c r="N153" s="386">
        <f t="shared" si="28"/>
        <v>0.6577985988059627</v>
      </c>
      <c r="O153" s="401">
        <f t="shared" si="29"/>
        <v>8.6047951871666417E-2</v>
      </c>
      <c r="P153" s="386">
        <f t="shared" si="30"/>
        <v>0.62156473860738481</v>
      </c>
      <c r="Q153" s="403">
        <f t="shared" si="33"/>
        <v>-2.9641117051093561E-2</v>
      </c>
      <c r="R153" s="403">
        <f t="shared" si="34"/>
        <v>0.79112442648664627</v>
      </c>
      <c r="S153" s="371">
        <f t="shared" si="35"/>
        <v>-1.1280155063896726E-2</v>
      </c>
      <c r="T153" s="403">
        <f t="shared" si="36"/>
        <v>0.24979684562834392</v>
      </c>
      <c r="U153" s="610">
        <f t="shared" si="37"/>
        <v>0.75020315437165608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0.64897750829425571</v>
      </c>
      <c r="C154" s="386">
        <f t="shared" si="23"/>
        <v>7.8425544923105606E-2</v>
      </c>
      <c r="D154" s="401">
        <f t="shared" si="24"/>
        <v>2.9812380042620878E-4</v>
      </c>
      <c r="E154" s="386">
        <f t="shared" ref="E154:E185" si="41">C154+$B$13*B154+$B$13*D154</f>
        <v>8.8467313437772584E-3</v>
      </c>
      <c r="F154" s="401">
        <f t="shared" ref="F154:F186" si="42">$B$14*E154</f>
        <v>1.1260074495712501E-2</v>
      </c>
      <c r="G154" s="403"/>
      <c r="H154" s="403"/>
      <c r="I154" s="403"/>
      <c r="J154" s="375"/>
      <c r="L154" s="385">
        <v>0.20000000000000018</v>
      </c>
      <c r="M154" s="401">
        <f t="shared" si="27"/>
        <v>0.26797219195179955</v>
      </c>
      <c r="N154" s="386">
        <f t="shared" si="28"/>
        <v>0.64897750829425571</v>
      </c>
      <c r="O154" s="401">
        <f t="shared" si="29"/>
        <v>7.8425544923105606E-2</v>
      </c>
      <c r="P154" s="386">
        <f t="shared" si="30"/>
        <v>0.61185622671995277</v>
      </c>
      <c r="Q154" s="403">
        <f t="shared" si="33"/>
        <v>-3.1046244469474508E-2</v>
      </c>
      <c r="R154" s="403">
        <f t="shared" si="34"/>
        <v>0.77876748211397806</v>
      </c>
      <c r="S154" s="371">
        <f t="shared" si="35"/>
        <v>-1.0317599468133464E-2</v>
      </c>
      <c r="T154" s="403">
        <f t="shared" si="36"/>
        <v>0.26259636182362989</v>
      </c>
      <c r="U154" s="610">
        <f t="shared" si="37"/>
        <v>0.73740363817637011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0.63911468779303715</v>
      </c>
      <c r="C155" s="386">
        <f t="shared" ref="C155:C197" si="44">0.5*SIGN(2*A155+$B$6)*ERF((2.563*(ABS(2*A155+$B$6)))/(2*SQRT(2)*$B$7))-0.5*SIGN(2*A155-$B$6)*ERF((2.563*(ABS(2*A155-$B$6)))/(2*SQRT(2)*$B$7))</f>
        <v>7.1322667152978192E-2</v>
      </c>
      <c r="D155" s="401">
        <f t="shared" ref="D155:D197" si="45">0.5*SIGN(2*(A155+$B$6)+$B$6)*ERF((2.563*(ABS(2*(A155+$B$6)+$B$6)))/(2*SQRT(2)*$B$7))-0.5*SIGN(2*(A155+$B$6)-$B$6)*ERF((2.563*(ABS(2*(A155+$B$6)-$B$6)))/(2*SQRT(2)*$B$7))</f>
        <v>2.471717380839733E-4</v>
      </c>
      <c r="E155" s="386">
        <f t="shared" si="41"/>
        <v>2.8062506496689611E-3</v>
      </c>
      <c r="F155" s="401">
        <f t="shared" si="42"/>
        <v>3.5717815022313724E-3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0.28430301282826898</v>
      </c>
      <c r="N155" s="386">
        <f t="shared" ref="N155:N218" si="47">0.5*SIGN(2*L155+$B$6)*ERF((2.563*(ABS(2*L155+$B$6)))/(2*SQRT(2)*$B$7))-0.5*SIGN(2*L155-$B$6)*ERF((2.563*(ABS(2*L155-$B$6)))/(2*SQRT(2)*$B$7))</f>
        <v>0.63911468779303715</v>
      </c>
      <c r="O155" s="401">
        <f t="shared" ref="O155:O218" si="48">0.5*SIGN(2*(L155+$B$6)+$B$6)*ERF((2.563*(ABS(2*(L155+$B$6)+$B$6)))/(2*SQRT(2)*$B$7))-0.5*SIGN(2*(L155+$B$6)-$B$6)*ERF((2.563*(ABS(2*(L155+$B$6)-$B$6)))/(2*SQRT(2)*$B$7))</f>
        <v>7.1322667152978192E-2</v>
      </c>
      <c r="P155" s="386">
        <f t="shared" ref="P155:P218" si="49">N155+$B$13*M155+$B$13*O155</f>
        <v>0.60100450520138748</v>
      </c>
      <c r="Q155" s="403">
        <f t="shared" si="33"/>
        <v>-3.2401459193458111E-2</v>
      </c>
      <c r="R155" s="403">
        <f t="shared" si="34"/>
        <v>0.76495546635838263</v>
      </c>
      <c r="S155" s="371">
        <f t="shared" si="35"/>
        <v>-9.4136355396065123E-3</v>
      </c>
      <c r="T155" s="403">
        <f t="shared" si="36"/>
        <v>0.27685962837468203</v>
      </c>
      <c r="U155" s="610">
        <f t="shared" si="37"/>
        <v>0.72314037162531797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0.6282583705156376</v>
      </c>
      <c r="C156" s="386">
        <f t="shared" si="44"/>
        <v>6.4721252110636285E-2</v>
      </c>
      <c r="D156" s="401">
        <f t="shared" si="45"/>
        <v>2.0443583147189415E-4</v>
      </c>
      <c r="E156" s="386">
        <f t="shared" si="41"/>
        <v>-2.6271809474372552E-3</v>
      </c>
      <c r="F156" s="401">
        <f t="shared" si="42"/>
        <v>-3.3438624993024158E-3</v>
      </c>
      <c r="G156" s="403"/>
      <c r="H156" s="403"/>
      <c r="I156" s="403"/>
      <c r="J156" s="375"/>
      <c r="L156" s="385">
        <v>0.25</v>
      </c>
      <c r="M156" s="401">
        <f t="shared" si="46"/>
        <v>0.30102245102979042</v>
      </c>
      <c r="N156" s="386">
        <f t="shared" si="47"/>
        <v>0.6282583705156376</v>
      </c>
      <c r="O156" s="401">
        <f t="shared" si="48"/>
        <v>6.4721252110636285E-2</v>
      </c>
      <c r="P156" s="386">
        <f t="shared" si="49"/>
        <v>0.58906390258755448</v>
      </c>
      <c r="Q156" s="403">
        <f t="shared" si="33"/>
        <v>-3.3688683722480489E-2</v>
      </c>
      <c r="R156" s="403">
        <f t="shared" si="34"/>
        <v>0.74975752830298648</v>
      </c>
      <c r="S156" s="371">
        <f t="shared" si="35"/>
        <v>-8.5676125848713324E-3</v>
      </c>
      <c r="T156" s="403">
        <f t="shared" si="36"/>
        <v>0.29249876800436536</v>
      </c>
      <c r="U156" s="610">
        <f t="shared" si="37"/>
        <v>0.70750123199563464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0.61646121844627766</v>
      </c>
      <c r="C157" s="386">
        <f t="shared" si="44"/>
        <v>5.8601928395663805E-2</v>
      </c>
      <c r="D157" s="401">
        <f t="shared" si="45"/>
        <v>1.6868248357765347E-4</v>
      </c>
      <c r="E157" s="386">
        <f t="shared" si="41"/>
        <v>-7.4784461069503667E-3</v>
      </c>
      <c r="F157" s="401">
        <f t="shared" si="42"/>
        <v>-9.5185280307696473E-3</v>
      </c>
      <c r="G157" s="403"/>
      <c r="H157" s="403"/>
      <c r="I157" s="403"/>
      <c r="J157" s="375"/>
      <c r="L157" s="385">
        <v>0.27500000000000036</v>
      </c>
      <c r="M157" s="401">
        <f t="shared" si="46"/>
        <v>0.31808749959733851</v>
      </c>
      <c r="N157" s="386">
        <f t="shared" si="47"/>
        <v>0.61646121844627766</v>
      </c>
      <c r="O157" s="401">
        <f t="shared" si="48"/>
        <v>5.8601928395663805E-2</v>
      </c>
      <c r="P157" s="386">
        <f t="shared" si="49"/>
        <v>0.57609376556178848</v>
      </c>
      <c r="Q157" s="403">
        <f t="shared" si="33"/>
        <v>-3.4888156796368697E-2</v>
      </c>
      <c r="R157" s="403">
        <f t="shared" si="34"/>
        <v>0.73324920410339933</v>
      </c>
      <c r="S157" s="371">
        <f t="shared" si="35"/>
        <v>-7.7784584616167537E-3</v>
      </c>
      <c r="T157" s="403">
        <f t="shared" si="36"/>
        <v>0.3094174111545861</v>
      </c>
      <c r="U157" s="610">
        <f t="shared" si="37"/>
        <v>0.6905825888454139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0.60377993200259028</v>
      </c>
      <c r="C158" s="386">
        <f t="shared" si="44"/>
        <v>5.2944274227756438E-2</v>
      </c>
      <c r="D158" s="401">
        <f t="shared" si="45"/>
        <v>1.3884699223359886E-4</v>
      </c>
      <c r="E158" s="386">
        <f t="shared" si="41"/>
        <v>-1.1773928741254434E-2</v>
      </c>
      <c r="F158" s="401">
        <f t="shared" si="42"/>
        <v>-1.4985796401174561E-2</v>
      </c>
      <c r="G158" s="403"/>
      <c r="H158" s="403"/>
      <c r="I158" s="403"/>
      <c r="J158" s="375"/>
      <c r="L158" s="385">
        <v>0.30000000000000027</v>
      </c>
      <c r="M158" s="401">
        <f t="shared" si="46"/>
        <v>0.33545108340805996</v>
      </c>
      <c r="N158" s="386">
        <f t="shared" si="47"/>
        <v>0.60377993200259028</v>
      </c>
      <c r="O158" s="401">
        <f t="shared" si="48"/>
        <v>5.2944274227756438E-2</v>
      </c>
      <c r="P158" s="386">
        <f t="shared" si="49"/>
        <v>0.5621580277631929</v>
      </c>
      <c r="Q158" s="403">
        <f t="shared" si="33"/>
        <v>-3.5978412252736687E-2</v>
      </c>
      <c r="R158" s="403">
        <f t="shared" si="34"/>
        <v>0.71551186816911916</v>
      </c>
      <c r="S158" s="371">
        <f t="shared" si="35"/>
        <v>-7.0447428009403354E-3</v>
      </c>
      <c r="T158" s="403">
        <f t="shared" si="36"/>
        <v>0.32751128688455788</v>
      </c>
      <c r="U158" s="610">
        <f t="shared" si="37"/>
        <v>0.67248871311544212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0.59027483152277238</v>
      </c>
      <c r="C159" s="386">
        <f t="shared" si="44"/>
        <v>4.7727061491078637E-2</v>
      </c>
      <c r="D159" s="401">
        <f t="shared" si="45"/>
        <v>1.1401323658360996E-4</v>
      </c>
      <c r="E159" s="386">
        <f t="shared" si="41"/>
        <v>-1.5541222945069577E-2</v>
      </c>
      <c r="F159" s="401">
        <f t="shared" si="42"/>
        <v>-1.9780789233421289E-2</v>
      </c>
      <c r="G159" s="403"/>
      <c r="H159" s="403"/>
      <c r="I159" s="403"/>
      <c r="J159" s="375"/>
      <c r="L159" s="385">
        <v>0.32500000000000018</v>
      </c>
      <c r="M159" s="401">
        <f t="shared" si="46"/>
        <v>0.35306222805957854</v>
      </c>
      <c r="N159" s="386">
        <f t="shared" si="47"/>
        <v>0.59027483152277238</v>
      </c>
      <c r="O159" s="401">
        <f t="shared" si="48"/>
        <v>4.7727061491078637E-2</v>
      </c>
      <c r="P159" s="386">
        <f t="shared" si="49"/>
        <v>0.54732474702280454</v>
      </c>
      <c r="Q159" s="403">
        <f t="shared" si="33"/>
        <v>-3.6936271107603585E-2</v>
      </c>
      <c r="R159" s="403">
        <f t="shared" si="34"/>
        <v>0.69663214416008457</v>
      </c>
      <c r="S159" s="371">
        <f t="shared" si="35"/>
        <v>-6.3647361468748415E-3</v>
      </c>
      <c r="T159" s="403">
        <f t="shared" si="36"/>
        <v>0.34666886309439382</v>
      </c>
      <c r="U159" s="610">
        <f t="shared" si="37"/>
        <v>0.65333113690560618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0.57600941429372687</v>
      </c>
      <c r="C160" s="386">
        <f t="shared" si="44"/>
        <v>4.2928487253122927E-2</v>
      </c>
      <c r="D160" s="401">
        <f t="shared" si="45"/>
        <v>9.3395338843005327E-5</v>
      </c>
      <c r="E160" s="386">
        <f t="shared" si="41"/>
        <v>-1.8808852040871182E-2</v>
      </c>
      <c r="F160" s="401">
        <f t="shared" si="42"/>
        <v>-2.3939810866757571E-2</v>
      </c>
      <c r="G160" s="403"/>
      <c r="H160" s="403"/>
      <c r="I160" s="403"/>
      <c r="J160" s="375"/>
      <c r="L160" s="385">
        <v>0.35000000000000009</v>
      </c>
      <c r="M160" s="401">
        <f t="shared" si="46"/>
        <v>0.37086627047052256</v>
      </c>
      <c r="N160" s="386">
        <f t="shared" si="47"/>
        <v>0.57600941429372687</v>
      </c>
      <c r="O160" s="401">
        <f t="shared" si="48"/>
        <v>4.2928487253122927E-2</v>
      </c>
      <c r="P160" s="386">
        <f t="shared" si="49"/>
        <v>0.53166561501256382</v>
      </c>
      <c r="Q160" s="403">
        <f t="shared" si="33"/>
        <v>-3.7736848250526277E-2</v>
      </c>
      <c r="R160" s="403">
        <f t="shared" si="34"/>
        <v>0.67670128087038706</v>
      </c>
      <c r="S160" s="371">
        <f t="shared" si="35"/>
        <v>-5.736464873857176E-3</v>
      </c>
      <c r="T160" s="403">
        <f t="shared" si="36"/>
        <v>0.36677203225399635</v>
      </c>
      <c r="U160" s="610">
        <f t="shared" si="37"/>
        <v>0.63322796774600365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0.56104989109940706</v>
      </c>
      <c r="C161" s="386">
        <f t="shared" si="44"/>
        <v>3.8526391082621791E-2</v>
      </c>
      <c r="D161" s="401">
        <f t="shared" si="45"/>
        <v>7.632118608297267E-5</v>
      </c>
      <c r="E161" s="386">
        <f t="shared" si="41"/>
        <v>-2.1605999829891753E-2</v>
      </c>
      <c r="F161" s="401">
        <f t="shared" si="42"/>
        <v>-2.7500006294421744E-2</v>
      </c>
      <c r="G161" s="403"/>
      <c r="H161" s="403"/>
      <c r="I161" s="403"/>
      <c r="J161" s="375"/>
      <c r="L161" s="385">
        <v>0.375</v>
      </c>
      <c r="M161" s="401">
        <f t="shared" si="46"/>
        <v>0.38880511015144903</v>
      </c>
      <c r="N161" s="386">
        <f t="shared" si="47"/>
        <v>0.56104989109940706</v>
      </c>
      <c r="O161" s="401">
        <f t="shared" si="48"/>
        <v>3.8526391082621791E-2</v>
      </c>
      <c r="P161" s="386">
        <f t="shared" si="49"/>
        <v>0.51525544357792041</v>
      </c>
      <c r="Q161" s="403">
        <f t="shared" si="33"/>
        <v>-3.8353575127312099E-2</v>
      </c>
      <c r="R161" s="403">
        <f t="shared" si="34"/>
        <v>0.65581449843503359</v>
      </c>
      <c r="S161" s="371">
        <f t="shared" si="35"/>
        <v>-5.1577618002164793E-3</v>
      </c>
      <c r="T161" s="403">
        <f t="shared" si="36"/>
        <v>0.38769683849249492</v>
      </c>
      <c r="U161" s="610">
        <f t="shared" si="37"/>
        <v>0.61230316150750508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0.54546470649835754</v>
      </c>
      <c r="C162" s="386">
        <f t="shared" si="44"/>
        <v>3.4498456818418677E-2</v>
      </c>
      <c r="D162" s="401">
        <f t="shared" si="45"/>
        <v>6.2217690091459499E-5</v>
      </c>
      <c r="E162" s="386">
        <f t="shared" si="41"/>
        <v>-2.3962255834782072E-2</v>
      </c>
      <c r="F162" s="401">
        <f t="shared" si="42"/>
        <v>-3.0499036909802317E-2</v>
      </c>
      <c r="G162" s="403"/>
      <c r="H162" s="403"/>
      <c r="I162" s="403"/>
      <c r="J162" s="375"/>
      <c r="L162" s="385">
        <v>0.40000000000000036</v>
      </c>
      <c r="M162" s="401">
        <f t="shared" si="46"/>
        <v>0.40681749957074598</v>
      </c>
      <c r="N162" s="386">
        <f t="shared" si="47"/>
        <v>0.54546470649835754</v>
      </c>
      <c r="O162" s="401">
        <f t="shared" si="48"/>
        <v>3.4498456818418677E-2</v>
      </c>
      <c r="P162" s="386">
        <f t="shared" si="49"/>
        <v>0.49817163227636535</v>
      </c>
      <c r="Q162" s="403">
        <f t="shared" si="33"/>
        <v>-3.8758239745932309E-2</v>
      </c>
      <c r="R162" s="403">
        <f t="shared" si="34"/>
        <v>0.63407031061570818</v>
      </c>
      <c r="S162" s="371">
        <f t="shared" si="35"/>
        <v>-4.6263124689304384E-3</v>
      </c>
      <c r="T162" s="403">
        <f t="shared" si="36"/>
        <v>0.40931424159915453</v>
      </c>
      <c r="U162" s="610">
        <f t="shared" si="37"/>
        <v>0.59068575840084547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0.52932404723101378</v>
      </c>
      <c r="C163" s="386">
        <f t="shared" si="44"/>
        <v>3.0822397765103315E-2</v>
      </c>
      <c r="D163" s="401">
        <f t="shared" si="45"/>
        <v>5.0597659797979588E-5</v>
      </c>
      <c r="E163" s="386">
        <f t="shared" si="41"/>
        <v>-2.5907376016256853E-2</v>
      </c>
      <c r="F163" s="401">
        <f t="shared" si="42"/>
        <v>-3.297477594780597E-2</v>
      </c>
      <c r="G163" s="403"/>
      <c r="H163" s="403"/>
      <c r="I163" s="403"/>
      <c r="J163" s="375"/>
      <c r="L163" s="385">
        <v>0.42500000000000027</v>
      </c>
      <c r="M163" s="401">
        <f t="shared" si="46"/>
        <v>0.42483937152979079</v>
      </c>
      <c r="N163" s="386">
        <f t="shared" si="47"/>
        <v>0.52932404723101378</v>
      </c>
      <c r="O163" s="401">
        <f t="shared" si="48"/>
        <v>3.0822397765103315E-2</v>
      </c>
      <c r="P163" s="386">
        <f t="shared" si="49"/>
        <v>0.48049362185571953</v>
      </c>
      <c r="Q163" s="403">
        <f t="shared" si="33"/>
        <v>-3.8921045282515249E-2</v>
      </c>
      <c r="R163" s="403">
        <f t="shared" si="34"/>
        <v>0.61156982919072767</v>
      </c>
      <c r="S163" s="371">
        <f t="shared" si="35"/>
        <v>-4.1396971156342326E-3</v>
      </c>
      <c r="T163" s="403">
        <f t="shared" si="36"/>
        <v>0.43149091320742183</v>
      </c>
      <c r="U163" s="610">
        <f t="shared" si="37"/>
        <v>0.56850908679257817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0.51269934330573774</v>
      </c>
      <c r="C164" s="386">
        <f t="shared" si="44"/>
        <v>2.7476124605903374E-2</v>
      </c>
      <c r="D164" s="401">
        <f t="shared" si="45"/>
        <v>4.1048159842571597E-5</v>
      </c>
      <c r="E164" s="386">
        <f t="shared" si="41"/>
        <v>-2.7471060147170722E-2</v>
      </c>
      <c r="F164" s="401">
        <f t="shared" si="42"/>
        <v>-3.4965025127717875E-2</v>
      </c>
      <c r="G164" s="403"/>
      <c r="H164" s="403"/>
      <c r="I164" s="403"/>
      <c r="J164" s="375"/>
      <c r="L164" s="385">
        <v>0.45000000000000018</v>
      </c>
      <c r="M164" s="401">
        <f t="shared" si="46"/>
        <v>0.44280420097931311</v>
      </c>
      <c r="N164" s="386">
        <f t="shared" si="47"/>
        <v>0.51269934330573774</v>
      </c>
      <c r="O164" s="401">
        <f t="shared" si="48"/>
        <v>2.7476124605903374E-2</v>
      </c>
      <c r="P164" s="386">
        <f t="shared" si="49"/>
        <v>0.46230233857239522</v>
      </c>
      <c r="Q164" s="403">
        <f t="shared" si="33"/>
        <v>-3.8810688482208207E-2</v>
      </c>
      <c r="R164" s="403">
        <f t="shared" si="34"/>
        <v>0.58841605668616059</v>
      </c>
      <c r="S164" s="371">
        <f t="shared" si="35"/>
        <v>-3.6954283879564922E-3</v>
      </c>
      <c r="T164" s="403">
        <f t="shared" si="36"/>
        <v>0.45409006018400411</v>
      </c>
      <c r="U164" s="610">
        <f t="shared" si="37"/>
        <v>0.54590993981599589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0.49566276641315982</v>
      </c>
      <c r="C165" s="386">
        <f t="shared" si="44"/>
        <v>2.4437895623679817E-2</v>
      </c>
      <c r="D165" s="401">
        <f t="shared" si="45"/>
        <v>3.3220230172215093E-5</v>
      </c>
      <c r="E165" s="386">
        <f t="shared" si="41"/>
        <v>-2.8682746738034556E-2</v>
      </c>
      <c r="F165" s="401">
        <f t="shared" si="42"/>
        <v>-3.6507253635445706E-2</v>
      </c>
      <c r="G165" s="403"/>
      <c r="H165" s="403"/>
      <c r="I165" s="403"/>
      <c r="J165" s="375"/>
      <c r="L165" s="385">
        <v>0.47500000000000009</v>
      </c>
      <c r="M165" s="401">
        <f t="shared" si="46"/>
        <v>0.46064339826250356</v>
      </c>
      <c r="N165" s="386">
        <f t="shared" si="47"/>
        <v>0.49566276641315982</v>
      </c>
      <c r="O165" s="401">
        <f t="shared" si="48"/>
        <v>2.4437895623679817E-2</v>
      </c>
      <c r="P165" s="386">
        <f t="shared" si="49"/>
        <v>0.44367963436608454</v>
      </c>
      <c r="Q165" s="403">
        <f t="shared" si="33"/>
        <v>-3.8394458942407193E-2</v>
      </c>
      <c r="R165" s="403">
        <f t="shared" si="34"/>
        <v>0.56471317383302932</v>
      </c>
      <c r="S165" s="371">
        <f t="shared" si="35"/>
        <v>-3.2909849195781179E-3</v>
      </c>
      <c r="T165" s="403">
        <f t="shared" si="36"/>
        <v>0.47697227002895604</v>
      </c>
      <c r="U165" s="610">
        <f t="shared" si="37"/>
        <v>0.52302772997104396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0.47828673036697777</v>
      </c>
      <c r="C166" s="386">
        <f t="shared" si="44"/>
        <v>2.1686449102457539E-2</v>
      </c>
      <c r="D166" s="401">
        <f t="shared" si="45"/>
        <v>2.6819844658243497E-5</v>
      </c>
      <c r="E166" s="386">
        <f t="shared" si="41"/>
        <v>-2.9571426131937428E-2</v>
      </c>
      <c r="F166" s="401">
        <f t="shared" si="42"/>
        <v>-3.7638360231690385E-2</v>
      </c>
      <c r="G166" s="403"/>
      <c r="H166" s="403"/>
      <c r="I166" s="403"/>
      <c r="J166" s="375"/>
      <c r="L166" s="385">
        <v>0.5</v>
      </c>
      <c r="M166" s="401">
        <f t="shared" si="46"/>
        <v>0.47828673036697777</v>
      </c>
      <c r="N166" s="386">
        <f t="shared" si="47"/>
        <v>0.47828673036697777</v>
      </c>
      <c r="O166" s="401">
        <f t="shared" si="48"/>
        <v>2.1686449102457539E-2</v>
      </c>
      <c r="P166" s="386">
        <f t="shared" si="49"/>
        <v>0.42470772796897166</v>
      </c>
      <c r="Q166" s="403">
        <f t="shared" si="33"/>
        <v>-3.7638360231690385E-2</v>
      </c>
      <c r="R166" s="403">
        <f t="shared" si="34"/>
        <v>0.54056582821396759</v>
      </c>
      <c r="S166" s="371">
        <f t="shared" si="35"/>
        <v>-2.9238408968681059E-3</v>
      </c>
      <c r="T166" s="403">
        <f t="shared" si="36"/>
        <v>0.49999637291459098</v>
      </c>
      <c r="U166" s="610">
        <f t="shared" si="37"/>
        <v>0.50000362708540902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0.46064339826250322</v>
      </c>
      <c r="C167" s="386">
        <f t="shared" si="44"/>
        <v>1.9201118041086485E-2</v>
      </c>
      <c r="D167" s="401">
        <f t="shared" si="45"/>
        <v>2.1599991263165919E-5</v>
      </c>
      <c r="E167" s="386">
        <f t="shared" si="41"/>
        <v>-3.0165472127426585E-2</v>
      </c>
      <c r="F167" s="401">
        <f t="shared" si="42"/>
        <v>-3.8394458942407152E-2</v>
      </c>
      <c r="G167" s="403"/>
      <c r="H167" s="403"/>
      <c r="I167" s="403"/>
      <c r="J167" s="375"/>
      <c r="L167" s="385">
        <v>0.52500000000000036</v>
      </c>
      <c r="M167" s="401">
        <f t="shared" si="46"/>
        <v>0.49566276641316015</v>
      </c>
      <c r="N167" s="386">
        <f t="shared" si="47"/>
        <v>0.46064339826250322</v>
      </c>
      <c r="O167" s="401">
        <f t="shared" si="48"/>
        <v>1.9201118041086485E-2</v>
      </c>
      <c r="P167" s="386">
        <f t="shared" si="49"/>
        <v>0.40546865203092614</v>
      </c>
      <c r="Q167" s="403">
        <f t="shared" si="33"/>
        <v>-3.6507253635445734E-2</v>
      </c>
      <c r="R167" s="403">
        <f t="shared" si="34"/>
        <v>0.5160784305669891</v>
      </c>
      <c r="S167" s="371">
        <f t="shared" si="35"/>
        <v>-2.5914917855340792E-3</v>
      </c>
      <c r="T167" s="403">
        <f t="shared" si="36"/>
        <v>0.5230203148539907</v>
      </c>
      <c r="U167" s="610">
        <f t="shared" si="37"/>
        <v>0.4769796851460093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0.44280420097931278</v>
      </c>
      <c r="C168" s="386">
        <f t="shared" si="44"/>
        <v>1.6961927544462574E-2</v>
      </c>
      <c r="D168" s="401">
        <f t="shared" si="45"/>
        <v>1.7353761909533194E-5</v>
      </c>
      <c r="E168" s="386">
        <f t="shared" si="41"/>
        <v>-3.0492492247707875E-2</v>
      </c>
      <c r="F168" s="401">
        <f t="shared" si="42"/>
        <v>-3.8810688482208228E-2</v>
      </c>
      <c r="G168" s="403"/>
      <c r="H168" s="403"/>
      <c r="I168" s="403"/>
      <c r="J168" s="375"/>
      <c r="L168" s="385">
        <v>0.55000000000000027</v>
      </c>
      <c r="M168" s="401">
        <f t="shared" si="46"/>
        <v>0.51269934330573808</v>
      </c>
      <c r="N168" s="386">
        <f t="shared" si="47"/>
        <v>0.44280420097931278</v>
      </c>
      <c r="O168" s="401">
        <f t="shared" si="48"/>
        <v>1.6961927544462574E-2</v>
      </c>
      <c r="P168" s="386">
        <f t="shared" si="49"/>
        <v>0.38604371128438753</v>
      </c>
      <c r="Q168" s="403">
        <f t="shared" si="33"/>
        <v>-3.4965025127717819E-2</v>
      </c>
      <c r="R168" s="403">
        <f t="shared" si="34"/>
        <v>0.49135446514051812</v>
      </c>
      <c r="S168" s="371">
        <f t="shared" si="35"/>
        <v>-2.2914764094688271E-3</v>
      </c>
      <c r="T168" s="403">
        <f t="shared" si="36"/>
        <v>0.54590203639666846</v>
      </c>
      <c r="U168" s="610">
        <f t="shared" si="37"/>
        <v>0.45409796360333154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0.4248393715297904</v>
      </c>
      <c r="C169" s="386">
        <f t="shared" si="44"/>
        <v>1.4949675464154766E-2</v>
      </c>
      <c r="D169" s="401">
        <f t="shared" si="45"/>
        <v>1.3908346616409162E-5</v>
      </c>
      <c r="E169" s="386">
        <f t="shared" si="41"/>
        <v>-3.0579196555449939E-2</v>
      </c>
      <c r="F169" s="401">
        <f t="shared" si="42"/>
        <v>-3.8921045282515221E-2</v>
      </c>
      <c r="G169" s="403"/>
      <c r="H169" s="403"/>
      <c r="I169" s="403"/>
      <c r="J169" s="375"/>
      <c r="L169" s="385">
        <v>0.57500000000000018</v>
      </c>
      <c r="M169" s="401">
        <f t="shared" si="46"/>
        <v>0.52932404723101412</v>
      </c>
      <c r="N169" s="386">
        <f t="shared" si="47"/>
        <v>0.4248393715297904</v>
      </c>
      <c r="O169" s="401">
        <f t="shared" si="48"/>
        <v>1.4949675464154766E-2</v>
      </c>
      <c r="P169" s="386">
        <f t="shared" si="49"/>
        <v>0.3665129566520921</v>
      </c>
      <c r="Q169" s="403">
        <f t="shared" si="33"/>
        <v>-3.2974775947805943E-2</v>
      </c>
      <c r="R169" s="403">
        <f t="shared" si="34"/>
        <v>0.46649582034038894</v>
      </c>
      <c r="S169" s="371">
        <f t="shared" si="35"/>
        <v>-2.0213955939695988E-3</v>
      </c>
      <c r="T169" s="403">
        <f t="shared" si="36"/>
        <v>0.56850035120138664</v>
      </c>
      <c r="U169" s="610">
        <f t="shared" si="37"/>
        <v>0.43149964879861336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0.4068174995707457</v>
      </c>
      <c r="C170" s="386">
        <f t="shared" si="44"/>
        <v>1.3145997037928459E-2</v>
      </c>
      <c r="D170" s="401">
        <f t="shared" si="45"/>
        <v>1.1119833406347812E-5</v>
      </c>
      <c r="E170" s="386">
        <f t="shared" si="41"/>
        <v>-3.0451284715792351E-2</v>
      </c>
      <c r="F170" s="401">
        <f t="shared" si="42"/>
        <v>-3.8758239745932357E-2</v>
      </c>
      <c r="G170" s="403"/>
      <c r="H170" s="403"/>
      <c r="I170" s="403"/>
      <c r="J170" s="375"/>
      <c r="L170" s="385">
        <v>0.60000000000000009</v>
      </c>
      <c r="M170" s="401">
        <f t="shared" si="46"/>
        <v>0.54546470649835788</v>
      </c>
      <c r="N170" s="386">
        <f t="shared" si="47"/>
        <v>0.4068174995707457</v>
      </c>
      <c r="O170" s="401">
        <f t="shared" si="48"/>
        <v>1.3145997037928459E-2</v>
      </c>
      <c r="P170" s="386">
        <f t="shared" si="49"/>
        <v>0.34695468001693747</v>
      </c>
      <c r="Q170" s="403">
        <f t="shared" si="33"/>
        <v>-3.0499036909802293E-2</v>
      </c>
      <c r="R170" s="403">
        <f t="shared" si="34"/>
        <v>0.44160214567550821</v>
      </c>
      <c r="S170" s="371">
        <f t="shared" si="35"/>
        <v>-1.7789276009123325E-3</v>
      </c>
      <c r="T170" s="403">
        <f t="shared" si="36"/>
        <v>0.59067581883520637</v>
      </c>
      <c r="U170" s="610">
        <f t="shared" si="37"/>
        <v>0.40932418116479363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0.38880511015144903</v>
      </c>
      <c r="C171" s="386">
        <f t="shared" si="44"/>
        <v>1.1533414425933475E-2</v>
      </c>
      <c r="D171" s="401">
        <f t="shared" si="45"/>
        <v>8.8687227270956015E-6</v>
      </c>
      <c r="E171" s="386">
        <f t="shared" si="41"/>
        <v>-3.0133350836524613E-2</v>
      </c>
      <c r="F171" s="401">
        <f t="shared" si="42"/>
        <v>-3.8353575127312092E-2</v>
      </c>
      <c r="G171" s="403"/>
      <c r="H171" s="403"/>
      <c r="I171" s="403"/>
      <c r="J171" s="375"/>
      <c r="L171" s="385">
        <v>0.625</v>
      </c>
      <c r="M171" s="401">
        <f t="shared" si="46"/>
        <v>0.56104989109940706</v>
      </c>
      <c r="N171" s="386">
        <f t="shared" si="47"/>
        <v>0.38880511015144903</v>
      </c>
      <c r="O171" s="401">
        <f t="shared" si="48"/>
        <v>1.1533414425933475E-2</v>
      </c>
      <c r="P171" s="386">
        <f t="shared" si="49"/>
        <v>0.32744493412689496</v>
      </c>
      <c r="Q171" s="403">
        <f t="shared" ref="Q171:Q186" si="52">$B$14*P91</f>
        <v>-2.7500006294421744E-2</v>
      </c>
      <c r="R171" s="403">
        <f t="shared" ref="R171:R186" si="53">$B$14*P171</f>
        <v>0.41677024069527818</v>
      </c>
      <c r="S171" s="371">
        <f t="shared" ref="S171:S186" si="54">$B$14*P251</f>
        <v>-1.5618405944732247E-3</v>
      </c>
      <c r="T171" s="403">
        <f t="shared" ref="T171:T186" si="55">1-(Q171+R171+S171)</f>
        <v>0.61229160619361678</v>
      </c>
      <c r="U171" s="610">
        <f t="shared" ref="U171:U186" si="56">1-T171</f>
        <v>0.38770839380638322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0.37086627047052223</v>
      </c>
      <c r="C172" s="386">
        <f t="shared" si="44"/>
        <v>1.0095372160289995E-2</v>
      </c>
      <c r="D172" s="401">
        <f t="shared" si="45"/>
        <v>7.0560724795831753E-6</v>
      </c>
      <c r="E172" s="386">
        <f t="shared" si="41"/>
        <v>-2.9648805463979504E-2</v>
      </c>
      <c r="F172" s="401">
        <f t="shared" si="42"/>
        <v>-3.7736848250526304E-2</v>
      </c>
      <c r="G172" s="403"/>
      <c r="H172" s="403"/>
      <c r="I172" s="403"/>
      <c r="J172" s="375"/>
      <c r="L172" s="385">
        <v>0.65000000000000036</v>
      </c>
      <c r="M172" s="401">
        <f t="shared" si="46"/>
        <v>0.5760094142937271</v>
      </c>
      <c r="N172" s="386">
        <f t="shared" si="47"/>
        <v>0.37086627047052223</v>
      </c>
      <c r="O172" s="401">
        <f t="shared" si="48"/>
        <v>1.0095372160289995E-2</v>
      </c>
      <c r="P172" s="386">
        <f t="shared" si="49"/>
        <v>0.30805708180118802</v>
      </c>
      <c r="Q172" s="403">
        <f t="shared" si="52"/>
        <v>-2.3939810866757588E-2</v>
      </c>
      <c r="R172" s="403">
        <f t="shared" si="53"/>
        <v>0.39209348122152177</v>
      </c>
      <c r="S172" s="371">
        <f t="shared" si="54"/>
        <v>-1.3680023828677714E-3</v>
      </c>
      <c r="T172" s="403">
        <f t="shared" si="55"/>
        <v>0.63321433202810362</v>
      </c>
      <c r="U172" s="610">
        <f t="shared" si="56"/>
        <v>0.36678566797189638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0.35306222805957821</v>
      </c>
      <c r="C173" s="386">
        <f t="shared" si="44"/>
        <v>8.8162596151506456E-3</v>
      </c>
      <c r="D173" s="401">
        <f t="shared" si="45"/>
        <v>5.6001970528130052E-6</v>
      </c>
      <c r="E173" s="386">
        <f t="shared" si="41"/>
        <v>-2.9019813985627977E-2</v>
      </c>
      <c r="F173" s="401">
        <f t="shared" si="42"/>
        <v>-3.693627110760353E-2</v>
      </c>
      <c r="G173" s="403"/>
      <c r="H173" s="403"/>
      <c r="I173" s="403"/>
      <c r="J173" s="375"/>
      <c r="L173" s="385">
        <v>0.67500000000000027</v>
      </c>
      <c r="M173" s="401">
        <f t="shared" si="46"/>
        <v>0.59027483152277271</v>
      </c>
      <c r="N173" s="386">
        <f t="shared" si="47"/>
        <v>0.35306222805957821</v>
      </c>
      <c r="O173" s="401">
        <f t="shared" si="48"/>
        <v>8.8162596151506456E-3</v>
      </c>
      <c r="P173" s="386">
        <f t="shared" si="49"/>
        <v>0.28886137824046265</v>
      </c>
      <c r="Q173" s="403">
        <f t="shared" si="52"/>
        <v>-1.9780789233421327E-2</v>
      </c>
      <c r="R173" s="403">
        <f t="shared" si="53"/>
        <v>0.36766128771499956</v>
      </c>
      <c r="S173" s="371">
        <f t="shared" si="54"/>
        <v>-1.1953876845987742E-3</v>
      </c>
      <c r="T173" s="403">
        <f t="shared" si="55"/>
        <v>0.6533148892030205</v>
      </c>
      <c r="U173" s="610">
        <f t="shared" si="56"/>
        <v>0.3466851107969795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0.33545108340805968</v>
      </c>
      <c r="C174" s="386">
        <f t="shared" si="44"/>
        <v>7.6814216672499436E-3</v>
      </c>
      <c r="D174" s="401">
        <f t="shared" si="45"/>
        <v>4.4338509007091353E-6</v>
      </c>
      <c r="E174" s="386">
        <f t="shared" si="41"/>
        <v>-2.826725058496032E-2</v>
      </c>
      <c r="F174" s="401">
        <f t="shared" si="42"/>
        <v>-3.5978412252736749E-2</v>
      </c>
      <c r="G174" s="403"/>
      <c r="H174" s="403"/>
      <c r="I174" s="403"/>
      <c r="J174" s="375"/>
      <c r="L174" s="385">
        <v>0.70000000000000018</v>
      </c>
      <c r="M174" s="401">
        <f t="shared" si="46"/>
        <v>0.6037799320025905</v>
      </c>
      <c r="N174" s="386">
        <f t="shared" si="47"/>
        <v>0.33545108340805968</v>
      </c>
      <c r="O174" s="401">
        <f t="shared" si="48"/>
        <v>7.6814216672499436E-3</v>
      </c>
      <c r="P174" s="386">
        <f t="shared" si="49"/>
        <v>0.26992458982828305</v>
      </c>
      <c r="Q174" s="403">
        <f t="shared" si="52"/>
        <v>-1.4985796401174511E-2</v>
      </c>
      <c r="R174" s="403">
        <f t="shared" si="53"/>
        <v>0.34355864008789916</v>
      </c>
      <c r="S174" s="371">
        <f t="shared" si="54"/>
        <v>-1.0420831672097702E-3</v>
      </c>
      <c r="T174" s="403">
        <f t="shared" si="55"/>
        <v>0.6724692394804852</v>
      </c>
      <c r="U174" s="610">
        <f t="shared" si="56"/>
        <v>0.3275307605195148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0.31808749959733817</v>
      </c>
      <c r="C175" s="386">
        <f t="shared" si="44"/>
        <v>6.6771587541517574E-3</v>
      </c>
      <c r="D175" s="401">
        <f t="shared" si="45"/>
        <v>3.5018340626691291E-6</v>
      </c>
      <c r="E175" s="386">
        <f t="shared" si="41"/>
        <v>-2.7410666809937496E-2</v>
      </c>
      <c r="F175" s="401">
        <f t="shared" si="42"/>
        <v>-3.4888156796368676E-2</v>
      </c>
      <c r="G175" s="403"/>
      <c r="H175" s="403"/>
      <c r="I175" s="403"/>
      <c r="J175" s="375"/>
      <c r="L175" s="385">
        <v>0.72500000000000009</v>
      </c>
      <c r="M175" s="401">
        <f t="shared" si="46"/>
        <v>0.61646121844627788</v>
      </c>
      <c r="N175" s="386">
        <f t="shared" si="47"/>
        <v>0.31808749959733817</v>
      </c>
      <c r="O175" s="401">
        <f t="shared" si="48"/>
        <v>6.6771587541517574E-3</v>
      </c>
      <c r="P175" s="386">
        <f t="shared" si="49"/>
        <v>0.25130965235012892</v>
      </c>
      <c r="Q175" s="403">
        <f t="shared" si="52"/>
        <v>-9.5185280307695207E-3</v>
      </c>
      <c r="R175" s="403">
        <f t="shared" si="53"/>
        <v>0.31986564268671985</v>
      </c>
      <c r="S175" s="371">
        <f t="shared" si="54"/>
        <v>-9.0629050287523432E-4</v>
      </c>
      <c r="T175" s="403">
        <f t="shared" si="55"/>
        <v>0.69055917584692494</v>
      </c>
      <c r="U175" s="610">
        <f t="shared" si="56"/>
        <v>0.30944082415307506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0.30102245102979042</v>
      </c>
      <c r="C176" s="386">
        <f t="shared" si="44"/>
        <v>5.7907175509043785E-3</v>
      </c>
      <c r="D176" s="401">
        <f t="shared" si="45"/>
        <v>2.7589635565039572E-6</v>
      </c>
      <c r="E176" s="386">
        <f t="shared" si="41"/>
        <v>-2.6468273751807735E-2</v>
      </c>
      <c r="F176" s="401">
        <f t="shared" si="42"/>
        <v>-3.3688683722480489E-2</v>
      </c>
      <c r="G176" s="403"/>
      <c r="H176" s="403"/>
      <c r="I176" s="403"/>
      <c r="J176" s="375"/>
      <c r="L176" s="385">
        <v>0.75</v>
      </c>
      <c r="M176" s="401">
        <f t="shared" si="46"/>
        <v>0.6282583705156376</v>
      </c>
      <c r="N176" s="386">
        <f t="shared" si="47"/>
        <v>0.30102245102979042</v>
      </c>
      <c r="O176" s="401">
        <f t="shared" si="48"/>
        <v>5.7907175509043785E-3</v>
      </c>
      <c r="P176" s="386">
        <f t="shared" si="49"/>
        <v>0.23307537105637827</v>
      </c>
      <c r="Q176" s="403">
        <f t="shared" si="52"/>
        <v>-3.3438624993024223E-3</v>
      </c>
      <c r="R176" s="403">
        <f t="shared" si="53"/>
        <v>0.29665714253396802</v>
      </c>
      <c r="S176" s="371">
        <f t="shared" si="54"/>
        <v>-7.8632767869375286E-4</v>
      </c>
      <c r="T176" s="403">
        <f t="shared" si="55"/>
        <v>0.70747304764402807</v>
      </c>
      <c r="U176" s="610">
        <f t="shared" si="56"/>
        <v>0.29252695235597193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0.2843030128282687</v>
      </c>
      <c r="C177" s="386">
        <f t="shared" si="44"/>
        <v>5.0102734779434166E-3</v>
      </c>
      <c r="D177" s="401">
        <f t="shared" si="45"/>
        <v>2.1683607034361785E-6</v>
      </c>
      <c r="E177" s="386">
        <f t="shared" si="41"/>
        <v>-2.5456936784923754E-2</v>
      </c>
      <c r="F177" s="401">
        <f t="shared" si="42"/>
        <v>-3.2401459193458076E-2</v>
      </c>
      <c r="G177" s="403"/>
      <c r="H177" s="403"/>
      <c r="I177" s="403"/>
      <c r="J177" s="375"/>
      <c r="L177" s="385">
        <v>0.77500000000000036</v>
      </c>
      <c r="M177" s="401">
        <f t="shared" si="46"/>
        <v>0.63911468779303726</v>
      </c>
      <c r="N177" s="386">
        <f t="shared" si="47"/>
        <v>0.2843030128282687</v>
      </c>
      <c r="O177" s="401">
        <f t="shared" si="48"/>
        <v>5.0102734779434166E-3</v>
      </c>
      <c r="P177" s="386">
        <f t="shared" si="49"/>
        <v>0.21527616446576914</v>
      </c>
      <c r="Q177" s="403">
        <f t="shared" si="52"/>
        <v>3.5717815022314513E-3</v>
      </c>
      <c r="R177" s="403">
        <f t="shared" si="53"/>
        <v>0.27400240324251091</v>
      </c>
      <c r="S177" s="371">
        <f t="shared" si="54"/>
        <v>-6.8062879067407403E-4</v>
      </c>
      <c r="T177" s="403">
        <f t="shared" si="55"/>
        <v>0.72310644404593172</v>
      </c>
      <c r="U177" s="610">
        <f t="shared" si="56"/>
        <v>0.27689355595406828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0.26797219195179933</v>
      </c>
      <c r="C178" s="386">
        <f t="shared" si="44"/>
        <v>4.3249062263541194E-3</v>
      </c>
      <c r="D178" s="401">
        <f t="shared" si="45"/>
        <v>1.70001014943022E-6</v>
      </c>
      <c r="E178" s="386">
        <f t="shared" si="41"/>
        <v>-2.4392181788784141E-2</v>
      </c>
      <c r="F178" s="401">
        <f t="shared" si="42"/>
        <v>-3.1046244469474477E-2</v>
      </c>
      <c r="G178" s="403"/>
      <c r="H178" s="403"/>
      <c r="I178" s="403"/>
      <c r="J178" s="375"/>
      <c r="L178" s="385">
        <v>0.80000000000000027</v>
      </c>
      <c r="M178" s="401">
        <f t="shared" si="46"/>
        <v>0.64897750829425582</v>
      </c>
      <c r="N178" s="386">
        <f t="shared" si="47"/>
        <v>0.26797219195179933</v>
      </c>
      <c r="O178" s="401">
        <f t="shared" si="48"/>
        <v>4.3249062263541194E-3</v>
      </c>
      <c r="P178" s="386">
        <f t="shared" si="49"/>
        <v>0.19796185325449567</v>
      </c>
      <c r="Q178" s="403">
        <f t="shared" si="52"/>
        <v>1.1260074495712636E-2</v>
      </c>
      <c r="R178" s="403">
        <f t="shared" si="53"/>
        <v>0.25196483631469596</v>
      </c>
      <c r="S178" s="371">
        <f t="shared" si="54"/>
        <v>-5.8774253949801434E-4</v>
      </c>
      <c r="T178" s="403">
        <f t="shared" si="55"/>
        <v>0.73736283172908945</v>
      </c>
      <c r="U178" s="610">
        <f t="shared" si="56"/>
        <v>0.26263716827091055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0.25206880053371511</v>
      </c>
      <c r="C179" s="386">
        <f t="shared" si="44"/>
        <v>3.7245694436656152E-3</v>
      </c>
      <c r="D179" s="401">
        <f t="shared" si="45"/>
        <v>1.3295516060884971E-6</v>
      </c>
      <c r="E179" s="386">
        <f t="shared" si="41"/>
        <v>-2.3288211759196452E-2</v>
      </c>
      <c r="F179" s="401">
        <f t="shared" si="42"/>
        <v>-2.9641117051093558E-2</v>
      </c>
      <c r="G179" s="403"/>
      <c r="H179" s="403"/>
      <c r="I179" s="403"/>
      <c r="J179" s="375"/>
      <c r="L179" s="385">
        <v>0.82500000000000018</v>
      </c>
      <c r="M179" s="401">
        <f t="shared" si="46"/>
        <v>0.65779859880596281</v>
      </c>
      <c r="N179" s="386">
        <f t="shared" si="47"/>
        <v>0.25206880053371511</v>
      </c>
      <c r="O179" s="401">
        <f t="shared" si="48"/>
        <v>3.7245694436656152E-3</v>
      </c>
      <c r="P179" s="386">
        <f t="shared" si="49"/>
        <v>0.18117749501289518</v>
      </c>
      <c r="Q179" s="403">
        <f t="shared" si="52"/>
        <v>1.9750395905148387E-2</v>
      </c>
      <c r="R179" s="403">
        <f t="shared" si="53"/>
        <v>0.23060179082150553</v>
      </c>
      <c r="S179" s="371">
        <f t="shared" si="54"/>
        <v>-5.0632963359421889E-4</v>
      </c>
      <c r="T179" s="403">
        <f t="shared" si="55"/>
        <v>0.75015414290694027</v>
      </c>
      <c r="U179" s="610">
        <f t="shared" si="56"/>
        <v>0.24984585709305973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0.2366273714082972</v>
      </c>
      <c r="C180" s="386">
        <f t="shared" si="44"/>
        <v>3.2000556668664304E-3</v>
      </c>
      <c r="D180" s="401">
        <f t="shared" si="45"/>
        <v>1.0372701416128116E-6</v>
      </c>
      <c r="E180" s="386">
        <f t="shared" si="41"/>
        <v>-2.2157932714575359E-2</v>
      </c>
      <c r="F180" s="401">
        <f t="shared" si="42"/>
        <v>-2.8202503652673995E-2</v>
      </c>
      <c r="G180" s="403"/>
      <c r="H180" s="403"/>
      <c r="I180" s="403"/>
      <c r="J180" s="375"/>
      <c r="L180" s="385">
        <v>0.85000000000000009</v>
      </c>
      <c r="M180" s="401">
        <f t="shared" si="46"/>
        <v>0.66553451362241534</v>
      </c>
      <c r="N180" s="386">
        <f t="shared" si="47"/>
        <v>0.2366273714082972</v>
      </c>
      <c r="O180" s="401">
        <f t="shared" si="48"/>
        <v>3.2000556668664304E-3</v>
      </c>
      <c r="P180" s="386">
        <f t="shared" si="49"/>
        <v>0.16496326508642914</v>
      </c>
      <c r="Q180" s="403">
        <f t="shared" si="52"/>
        <v>2.9069447309752163E-2</v>
      </c>
      <c r="R180" s="403">
        <f t="shared" si="53"/>
        <v>0.20996440173756553</v>
      </c>
      <c r="S180" s="371">
        <f t="shared" si="54"/>
        <v>-4.35159291234158E-4</v>
      </c>
      <c r="T180" s="403">
        <f t="shared" si="55"/>
        <v>0.76140131024391644</v>
      </c>
      <c r="U180" s="610">
        <f t="shared" si="56"/>
        <v>0.23859868975608356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0.22167811526091702</v>
      </c>
      <c r="C181" s="386">
        <f t="shared" si="44"/>
        <v>2.7429575219642399E-3</v>
      </c>
      <c r="D181" s="401">
        <f t="shared" si="45"/>
        <v>8.0725521334201744E-7</v>
      </c>
      <c r="E181" s="386">
        <f t="shared" si="41"/>
        <v>-2.1012987814310064E-2</v>
      </c>
      <c r="F181" s="401">
        <f t="shared" si="42"/>
        <v>-2.6745223628053195E-2</v>
      </c>
      <c r="G181" s="403"/>
      <c r="H181" s="403"/>
      <c r="I181" s="403"/>
      <c r="J181" s="375"/>
      <c r="L181" s="385">
        <v>0.875</v>
      </c>
      <c r="M181" s="401">
        <f t="shared" si="46"/>
        <v>0.6721469185701624</v>
      </c>
      <c r="N181" s="386">
        <f t="shared" si="47"/>
        <v>0.22167811526091702</v>
      </c>
      <c r="O181" s="401">
        <f t="shared" si="48"/>
        <v>2.7429575219642399E-3</v>
      </c>
      <c r="P181" s="386">
        <f t="shared" si="49"/>
        <v>0.14935438316012206</v>
      </c>
      <c r="Q181" s="403">
        <f t="shared" si="52"/>
        <v>3.9240863001916836E-2</v>
      </c>
      <c r="R181" s="403">
        <f t="shared" si="53"/>
        <v>0.1900974964981943</v>
      </c>
      <c r="S181" s="371">
        <f t="shared" si="54"/>
        <v>-3.731050186230812E-4</v>
      </c>
      <c r="T181" s="403">
        <f t="shared" si="55"/>
        <v>0.77103474551851192</v>
      </c>
      <c r="U181" s="610">
        <f t="shared" si="56"/>
        <v>0.22896525448148808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0.20724691832404596</v>
      </c>
      <c r="C182" s="386">
        <f t="shared" si="44"/>
        <v>2.3456261337230777E-3</v>
      </c>
      <c r="D182" s="401">
        <f t="shared" si="45"/>
        <v>6.2670256456565099E-7</v>
      </c>
      <c r="E182" s="386">
        <f t="shared" si="41"/>
        <v>-1.9863798627311479E-2</v>
      </c>
      <c r="F182" s="401">
        <f t="shared" si="42"/>
        <v>-2.5282541496943464E-2</v>
      </c>
      <c r="G182" s="403"/>
      <c r="H182" s="403"/>
      <c r="I182" s="403"/>
      <c r="J182" s="375"/>
      <c r="L182" s="385">
        <v>0.90000000000000036</v>
      </c>
      <c r="M182" s="401">
        <f t="shared" si="46"/>
        <v>0.67760287754255555</v>
      </c>
      <c r="N182" s="386">
        <f t="shared" si="47"/>
        <v>0.20724691832404596</v>
      </c>
      <c r="O182" s="401">
        <f t="shared" si="48"/>
        <v>2.3456261337230777E-3</v>
      </c>
      <c r="P182" s="386">
        <f t="shared" si="49"/>
        <v>0.13438108470542653</v>
      </c>
      <c r="Q182" s="403">
        <f t="shared" si="52"/>
        <v>5.0284821899017576E-2</v>
      </c>
      <c r="R182" s="403">
        <f t="shared" si="53"/>
        <v>0.17103955865711798</v>
      </c>
      <c r="S182" s="371">
        <f t="shared" si="54"/>
        <v>-3.1913982563072153E-4</v>
      </c>
      <c r="T182" s="403">
        <f t="shared" si="55"/>
        <v>0.77899475926949513</v>
      </c>
      <c r="U182" s="610">
        <f t="shared" si="56"/>
        <v>0.22100524073050487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0.1933553790562727</v>
      </c>
      <c r="C183" s="386">
        <f t="shared" si="44"/>
        <v>2.0011276076368767E-3</v>
      </c>
      <c r="D183" s="401">
        <f t="shared" si="45"/>
        <v>4.8533661939353934E-7</v>
      </c>
      <c r="E183" s="386">
        <f t="shared" si="41"/>
        <v>-1.8719612518801523E-2</v>
      </c>
      <c r="F183" s="401">
        <f t="shared" si="42"/>
        <v>-2.3826227258595564E-2</v>
      </c>
      <c r="G183" s="403"/>
      <c r="H183" s="403"/>
      <c r="I183" s="403"/>
      <c r="J183" s="375"/>
      <c r="L183" s="385">
        <v>0.92500000000000027</v>
      </c>
      <c r="M183" s="401">
        <f t="shared" si="46"/>
        <v>0.68187509911367616</v>
      </c>
      <c r="N183" s="386">
        <f t="shared" si="47"/>
        <v>0.1933553790562727</v>
      </c>
      <c r="O183" s="401">
        <f t="shared" si="48"/>
        <v>2.0011276076368767E-3</v>
      </c>
      <c r="P183" s="386">
        <f t="shared" si="49"/>
        <v>0.12006863589472155</v>
      </c>
      <c r="Q183" s="403">
        <f t="shared" si="52"/>
        <v>6.221766512576344E-2</v>
      </c>
      <c r="R183" s="403">
        <f t="shared" si="53"/>
        <v>0.15282274686956795</v>
      </c>
      <c r="S183" s="371">
        <f t="shared" si="54"/>
        <v>-2.7233102521184493E-4</v>
      </c>
      <c r="T183" s="403">
        <f t="shared" si="55"/>
        <v>0.78523191902988043</v>
      </c>
      <c r="U183" s="610">
        <f t="shared" si="56"/>
        <v>0.21476808097011957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0.18002088179192405</v>
      </c>
      <c r="C184" s="386">
        <f t="shared" si="44"/>
        <v>1.7031983609823165E-3</v>
      </c>
      <c r="D184" s="401">
        <f t="shared" si="45"/>
        <v>3.7493413723721503E-7</v>
      </c>
      <c r="E184" s="386">
        <f t="shared" si="41"/>
        <v>-1.7588555160783073E-2</v>
      </c>
      <c r="F184" s="401">
        <f t="shared" si="42"/>
        <v>-2.2386623226856792E-2</v>
      </c>
      <c r="G184" s="403"/>
      <c r="H184" s="403"/>
      <c r="I184" s="403"/>
      <c r="J184" s="375"/>
      <c r="L184" s="385">
        <v>0.95000000000000018</v>
      </c>
      <c r="M184" s="401">
        <f t="shared" si="46"/>
        <v>0.68494214116042806</v>
      </c>
      <c r="N184" s="386">
        <f t="shared" si="47"/>
        <v>0.18002088179192405</v>
      </c>
      <c r="O184" s="401">
        <f t="shared" si="48"/>
        <v>1.7031983609823165E-3</v>
      </c>
      <c r="P184" s="386">
        <f t="shared" si="49"/>
        <v>0.10643739010975384</v>
      </c>
      <c r="Q184" s="403">
        <f t="shared" si="52"/>
        <v>7.5051523803442793E-2</v>
      </c>
      <c r="R184" s="403">
        <f t="shared" si="53"/>
        <v>0.13547296681593643</v>
      </c>
      <c r="S184" s="371">
        <f t="shared" si="54"/>
        <v>-2.3183474696228669E-4</v>
      </c>
      <c r="T184" s="403">
        <f t="shared" si="55"/>
        <v>0.78970734412758303</v>
      </c>
      <c r="U184" s="610">
        <f t="shared" si="56"/>
        <v>0.21029265587241697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0.16725670494247619</v>
      </c>
      <c r="C185" s="386">
        <f t="shared" si="44"/>
        <v>1.4461999930012182E-3</v>
      </c>
      <c r="D185" s="401">
        <f t="shared" si="45"/>
        <v>2.8893264703011567E-7</v>
      </c>
      <c r="E185" s="386">
        <f t="shared" si="41"/>
        <v>-1.6477687215165241E-2</v>
      </c>
      <c r="F185" s="401">
        <f t="shared" si="42"/>
        <v>-2.0972716176163513E-2</v>
      </c>
      <c r="G185" s="403"/>
      <c r="H185" s="403"/>
      <c r="I185" s="403"/>
      <c r="J185" s="375"/>
      <c r="L185" s="385">
        <v>0.97500000000000009</v>
      </c>
      <c r="M185" s="401">
        <f t="shared" si="46"/>
        <v>0.68678857178905028</v>
      </c>
      <c r="N185" s="386">
        <f t="shared" si="47"/>
        <v>0.16725670494247619</v>
      </c>
      <c r="O185" s="401">
        <f t="shared" si="48"/>
        <v>1.4461999930012182E-3</v>
      </c>
      <c r="P185" s="386">
        <f t="shared" si="49"/>
        <v>9.3502883733840705E-2</v>
      </c>
      <c r="Q185" s="403">
        <f t="shared" si="52"/>
        <v>8.8793961746352776E-2</v>
      </c>
      <c r="R185" s="403">
        <f t="shared" si="53"/>
        <v>0.11900999312560333</v>
      </c>
      <c r="S185" s="371">
        <f t="shared" si="54"/>
        <v>-1.9689027990677104E-4</v>
      </c>
      <c r="T185" s="403">
        <f t="shared" si="55"/>
        <v>0.79239293540795064</v>
      </c>
      <c r="U185" s="610">
        <f t="shared" si="56"/>
        <v>0.20760706459204936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0.15507216097401871</v>
      </c>
      <c r="C186" s="386">
        <f t="shared" si="44"/>
        <v>1.2250742976948059E-3</v>
      </c>
      <c r="D186" s="401">
        <f t="shared" si="45"/>
        <v>2.2210960826107851E-7</v>
      </c>
      <c r="E186" s="386">
        <f t="shared" ref="E186" si="57">C186+$B$13*B186+$B$13*D186</f>
        <v>-1.5393064287097231E-2</v>
      </c>
      <c r="F186" s="401">
        <f t="shared" si="42"/>
        <v>-1.9592213649838451E-2</v>
      </c>
      <c r="G186" s="403"/>
      <c r="H186" s="403"/>
      <c r="I186" s="403"/>
      <c r="J186" s="375"/>
      <c r="L186" s="385">
        <v>1</v>
      </c>
      <c r="M186" s="401">
        <f t="shared" si="46"/>
        <v>0.6874050852357908</v>
      </c>
      <c r="N186" s="386">
        <f t="shared" si="47"/>
        <v>0.15507216097401871</v>
      </c>
      <c r="O186" s="401">
        <f t="shared" si="48"/>
        <v>1.2250742976948059E-3</v>
      </c>
      <c r="P186" s="386">
        <f t="shared" si="49"/>
        <v>8.1275968529980744E-2</v>
      </c>
      <c r="Q186" s="403">
        <f t="shared" si="52"/>
        <v>0.1034476378671198</v>
      </c>
      <c r="R186" s="403">
        <f t="shared" si="53"/>
        <v>0.1034476378671198</v>
      </c>
      <c r="S186" s="371">
        <f t="shared" si="54"/>
        <v>-1.6681434471850796E-4</v>
      </c>
      <c r="T186" s="403">
        <f t="shared" si="55"/>
        <v>0.79327153861047894</v>
      </c>
      <c r="U186" s="610">
        <f t="shared" si="56"/>
        <v>0.20672846138952106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0.15507216097401871</v>
      </c>
      <c r="C187" s="386">
        <f t="shared" si="44"/>
        <v>0.6874050852357908</v>
      </c>
      <c r="D187" s="403">
        <f t="shared" si="45"/>
        <v>0.15507216097401871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0.68678857178905006</v>
      </c>
      <c r="N187" s="386">
        <f t="shared" si="47"/>
        <v>0.14347276508283113</v>
      </c>
      <c r="O187" s="401">
        <f t="shared" si="48"/>
        <v>1.0352989379617261E-3</v>
      </c>
      <c r="P187" s="386">
        <f t="shared" si="49"/>
        <v>6.9762977573436649E-2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7.8281825466319788E-13</v>
      </c>
      <c r="C188" s="380">
        <f t="shared" si="44"/>
        <v>2.2210960826107851E-7</v>
      </c>
      <c r="D188" s="410">
        <f t="shared" si="45"/>
        <v>1.2250742976948059E-3</v>
      </c>
      <c r="E188" s="380">
        <f>C188+$B$13*B188+$B$13*D188</f>
        <v>-1.3106145013292892E-4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0.68494214116042806</v>
      </c>
      <c r="N188" s="386">
        <f t="shared" si="47"/>
        <v>0.13246042924754575</v>
      </c>
      <c r="O188" s="401">
        <f t="shared" si="48"/>
        <v>8.7284421820166269E-4</v>
      </c>
      <c r="P188" s="386">
        <f t="shared" si="49"/>
        <v>5.8965921431779041E-2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1.2250742976948059E-3</v>
      </c>
      <c r="C189" s="392">
        <f t="shared" si="44"/>
        <v>2.2210960826107851E-7</v>
      </c>
      <c r="D189" s="402">
        <f t="shared" si="45"/>
        <v>7.8281825466319788E-13</v>
      </c>
      <c r="E189" s="392">
        <f>C189+$B$13*B189+$B$13*D189</f>
        <v>-1.3106145013292892E-4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0.68187509911367605</v>
      </c>
      <c r="N189" s="386">
        <f t="shared" si="47"/>
        <v>0.1220336781539556</v>
      </c>
      <c r="O189" s="401">
        <f t="shared" si="48"/>
        <v>7.3413131511995688E-4</v>
      </c>
      <c r="P189" s="386">
        <f t="shared" si="49"/>
        <v>4.8882711070367429E-2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0.67760287754255544</v>
      </c>
      <c r="N190" s="386">
        <f t="shared" si="47"/>
        <v>0.11218788336847163</v>
      </c>
      <c r="O190" s="401">
        <f t="shared" si="48"/>
        <v>6.1599225416580916E-4</v>
      </c>
      <c r="P190" s="386">
        <f t="shared" si="49"/>
        <v>3.9507403808001523E-2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0.26697579044977238</v>
      </c>
      <c r="C191" s="444">
        <f t="shared" si="44"/>
        <v>0.64955378637530459</v>
      </c>
      <c r="D191" s="443">
        <f t="shared" si="45"/>
        <v>7.8881740291878055E-2</v>
      </c>
      <c r="E191" s="444">
        <f>C191+$B$13*B191+$B$13*D191</f>
        <v>0.61249039531772853</v>
      </c>
      <c r="F191" s="443">
        <f t="shared" ref="F191:F197" si="58">$B$14*E191</f>
        <v>0.77957464866807713</v>
      </c>
      <c r="G191" s="443">
        <f>F192</f>
        <v>1.1761643876924972E-2</v>
      </c>
      <c r="H191" s="443">
        <f>1-G191</f>
        <v>0.98823835612307498</v>
      </c>
      <c r="I191" s="443">
        <f>F193</f>
        <v>0.25062340627123852</v>
      </c>
      <c r="J191" s="445">
        <f>1-I191</f>
        <v>0.74937659372876153</v>
      </c>
      <c r="K191" s="442"/>
      <c r="L191" s="385">
        <v>1.125</v>
      </c>
      <c r="M191" s="401">
        <f t="shared" si="46"/>
        <v>0.6721469185701624</v>
      </c>
      <c r="N191" s="386">
        <f t="shared" si="47"/>
        <v>0.10291551207829847</v>
      </c>
      <c r="O191" s="401">
        <f t="shared" si="48"/>
        <v>5.1563185242514686E-4</v>
      </c>
      <c r="P191" s="386">
        <f t="shared" si="49"/>
        <v>3.0830468555790864E-2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0.64955378637530459</v>
      </c>
      <c r="C192" s="444">
        <f t="shared" si="44"/>
        <v>7.8881740291878055E-2</v>
      </c>
      <c r="D192" s="443">
        <f t="shared" si="45"/>
        <v>3.015760533694456E-4</v>
      </c>
      <c r="E192" s="444">
        <f>C192+$B$13*B192+$B$13*D192</f>
        <v>9.240800634130613E-3</v>
      </c>
      <c r="F192" s="443">
        <f t="shared" si="58"/>
        <v>1.1761643876924972E-2</v>
      </c>
      <c r="L192" s="385">
        <v>1.1500000000000004</v>
      </c>
      <c r="M192" s="401">
        <f t="shared" si="46"/>
        <v>0.66553451362241522</v>
      </c>
      <c r="N192" s="386">
        <f t="shared" si="47"/>
        <v>9.4206386719120183E-2</v>
      </c>
      <c r="O192" s="401">
        <f t="shared" si="48"/>
        <v>4.3059178830040512E-4</v>
      </c>
      <c r="P192" s="386">
        <f t="shared" si="49"/>
        <v>2.2839066540757558E-2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4.2854071160844387E-3</v>
      </c>
      <c r="C193" s="444">
        <f t="shared" si="44"/>
        <v>0.26697579044977238</v>
      </c>
      <c r="D193" s="443">
        <f t="shared" si="45"/>
        <v>0.64955378637530459</v>
      </c>
      <c r="E193" s="444">
        <f>C193+$B$13*B193+$B$13*D193</f>
        <v>0.19690792850333544</v>
      </c>
      <c r="F193" s="443">
        <f t="shared" si="58"/>
        <v>0.25062340627123852</v>
      </c>
      <c r="L193" s="385">
        <v>1.1749999999999998</v>
      </c>
      <c r="M193" s="401">
        <f t="shared" si="46"/>
        <v>0.65779859880596281</v>
      </c>
      <c r="N193" s="386">
        <f t="shared" si="47"/>
        <v>8.6047951871666584E-2</v>
      </c>
      <c r="O193" s="401">
        <f t="shared" si="48"/>
        <v>3.5871690416278135E-4</v>
      </c>
      <c r="P193" s="386">
        <f t="shared" si="49"/>
        <v>1.5517343741608179E-2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0.64897750829425571</v>
      </c>
      <c r="N194" s="386">
        <f t="shared" si="47"/>
        <v>7.8425544923105606E-2</v>
      </c>
      <c r="O194" s="401">
        <f t="shared" si="48"/>
        <v>2.9812380042620878E-4</v>
      </c>
      <c r="P194" s="386">
        <f t="shared" si="49"/>
        <v>8.8467313437772584E-3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0.20162447678588152</v>
      </c>
      <c r="C195" s="444">
        <f t="shared" si="44"/>
        <v>0.67945514837969456</v>
      </c>
      <c r="D195" s="443">
        <f t="shared" si="45"/>
        <v>0.11605690654979517</v>
      </c>
      <c r="E195" s="444">
        <f>C195+$B$13*B195+$B$13*D195</f>
        <v>0.64541121902811083</v>
      </c>
      <c r="F195" s="443">
        <f t="shared" si="58"/>
        <v>0.82147610504042023</v>
      </c>
      <c r="G195" s="443">
        <f>F196</f>
        <v>5.495051550131011E-2</v>
      </c>
      <c r="H195" s="443">
        <f>1-G195</f>
        <v>0.94504948449868986</v>
      </c>
      <c r="I195" s="443">
        <f>F197</f>
        <v>0.16365030911620218</v>
      </c>
      <c r="J195" s="445">
        <f>1-I195</f>
        <v>0.83634969088379785</v>
      </c>
      <c r="L195" s="385">
        <v>1.2250000000000005</v>
      </c>
      <c r="M195" s="401">
        <f t="shared" si="46"/>
        <v>0.63911468779303693</v>
      </c>
      <c r="N195" s="386">
        <f t="shared" si="47"/>
        <v>7.1322667152978025E-2</v>
      </c>
      <c r="O195" s="401">
        <f t="shared" si="48"/>
        <v>2.471717380839733E-4</v>
      </c>
      <c r="P195" s="386">
        <f t="shared" si="49"/>
        <v>2.8062506496688224E-3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0.67945514837969445</v>
      </c>
      <c r="C196" s="444">
        <f t="shared" si="44"/>
        <v>0.11605690654979517</v>
      </c>
      <c r="D196" s="443">
        <f t="shared" si="45"/>
        <v>6.609658309995603E-4</v>
      </c>
      <c r="E196" s="444">
        <f>C196+$B$13*B196+$B$13*D196</f>
        <v>4.3173111157236391E-2</v>
      </c>
      <c r="F196" s="443">
        <f t="shared" si="58"/>
        <v>5.495051550131011E-2</v>
      </c>
      <c r="L196" s="385">
        <v>1.25</v>
      </c>
      <c r="M196" s="401">
        <f t="shared" si="46"/>
        <v>0.6282583705156376</v>
      </c>
      <c r="N196" s="386">
        <f t="shared" si="47"/>
        <v>6.4721252110636285E-2</v>
      </c>
      <c r="O196" s="401">
        <f t="shared" si="48"/>
        <v>2.0443583147189415E-4</v>
      </c>
      <c r="P196" s="386">
        <f t="shared" si="49"/>
        <v>-2.6271809474372552E-3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2.2018520709046752E-3</v>
      </c>
      <c r="C197" s="444">
        <f t="shared" si="44"/>
        <v>0.20162447678588152</v>
      </c>
      <c r="D197" s="443">
        <f t="shared" si="45"/>
        <v>0.67945514837969456</v>
      </c>
      <c r="E197" s="444">
        <f>C197+$B$13*B197+$B$13*D197</f>
        <v>0.12857555424064118</v>
      </c>
      <c r="F197" s="443">
        <f t="shared" si="58"/>
        <v>0.16365030911620218</v>
      </c>
      <c r="L197" s="385">
        <v>1.2750000000000004</v>
      </c>
      <c r="M197" s="401">
        <f t="shared" si="46"/>
        <v>0.61646121844627766</v>
      </c>
      <c r="N197" s="386">
        <f t="shared" si="47"/>
        <v>5.8601928395663805E-2</v>
      </c>
      <c r="O197" s="401">
        <f t="shared" si="48"/>
        <v>1.6868248357765347E-4</v>
      </c>
      <c r="P197" s="386">
        <f t="shared" si="49"/>
        <v>-7.4784461069503667E-3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0.6037799320025905</v>
      </c>
      <c r="N198" s="386">
        <f t="shared" si="47"/>
        <v>5.2944274227756494E-2</v>
      </c>
      <c r="O198" s="401">
        <f t="shared" si="48"/>
        <v>1.3884699223359886E-4</v>
      </c>
      <c r="P198" s="386">
        <f t="shared" si="49"/>
        <v>-1.1773928741254392E-2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0.59027483152277238</v>
      </c>
      <c r="N199" s="386">
        <f t="shared" si="47"/>
        <v>4.7727061491078637E-2</v>
      </c>
      <c r="O199" s="401">
        <f t="shared" si="48"/>
        <v>1.1401323658360996E-4</v>
      </c>
      <c r="P199" s="386">
        <f t="shared" si="49"/>
        <v>-1.5541222945069577E-2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0.57600941429372665</v>
      </c>
      <c r="N200" s="386">
        <f t="shared" si="47"/>
        <v>4.2928487253122816E-2</v>
      </c>
      <c r="O200" s="401">
        <f t="shared" si="48"/>
        <v>9.3395338843005327E-5</v>
      </c>
      <c r="P200" s="386">
        <f t="shared" si="49"/>
        <v>-1.8808852040871273E-2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0.56104989109940706</v>
      </c>
      <c r="N201" s="386">
        <f t="shared" si="47"/>
        <v>3.8526391082621791E-2</v>
      </c>
      <c r="O201" s="401">
        <f t="shared" si="48"/>
        <v>7.632118608297267E-5</v>
      </c>
      <c r="P201" s="386">
        <f t="shared" si="49"/>
        <v>-2.1605999829891753E-2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0.54546470649835754</v>
      </c>
      <c r="N202" s="386">
        <f t="shared" si="47"/>
        <v>3.4498456818418677E-2</v>
      </c>
      <c r="O202" s="401">
        <f t="shared" si="48"/>
        <v>6.2217690091459499E-5</v>
      </c>
      <c r="P202" s="386">
        <f t="shared" si="49"/>
        <v>-2.3962255834782072E-2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0.52932404723101412</v>
      </c>
      <c r="N203" s="386">
        <f t="shared" si="47"/>
        <v>3.0822397765103371E-2</v>
      </c>
      <c r="O203" s="401">
        <f t="shared" si="48"/>
        <v>5.0597659797979588E-5</v>
      </c>
      <c r="P203" s="386">
        <f t="shared" si="49"/>
        <v>-2.5907376016256832E-2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0.51269934330573774</v>
      </c>
      <c r="N204" s="386">
        <f t="shared" si="47"/>
        <v>2.7476124605903374E-2</v>
      </c>
      <c r="O204" s="401">
        <f t="shared" si="48"/>
        <v>4.1048159842571597E-5</v>
      </c>
      <c r="P204" s="386">
        <f t="shared" si="49"/>
        <v>-2.7471060147170722E-2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0.49566276641315954</v>
      </c>
      <c r="N205" s="386">
        <f t="shared" si="47"/>
        <v>2.4437895623679706E-2</v>
      </c>
      <c r="O205" s="401">
        <f t="shared" si="48"/>
        <v>3.3220230172215093E-5</v>
      </c>
      <c r="P205" s="386">
        <f t="shared" si="49"/>
        <v>-2.8682746738034639E-2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0.47828673036697777</v>
      </c>
      <c r="N206" s="386">
        <f t="shared" si="47"/>
        <v>2.1686449102457539E-2</v>
      </c>
      <c r="O206" s="401">
        <f t="shared" si="48"/>
        <v>2.6819844658243497E-5</v>
      </c>
      <c r="P206" s="386">
        <f t="shared" si="49"/>
        <v>-2.9571426131937428E-2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0.46064339826250322</v>
      </c>
      <c r="N207" s="386">
        <f t="shared" si="47"/>
        <v>1.9201118041086485E-2</v>
      </c>
      <c r="O207" s="401">
        <f t="shared" si="48"/>
        <v>2.1599991263165919E-5</v>
      </c>
      <c r="P207" s="386">
        <f t="shared" si="49"/>
        <v>-3.0165472127426585E-2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0.44280420097931311</v>
      </c>
      <c r="N208" s="386">
        <f t="shared" si="47"/>
        <v>1.6961927544462629E-2</v>
      </c>
      <c r="O208" s="401">
        <f t="shared" si="48"/>
        <v>1.7353761909533194E-5</v>
      </c>
      <c r="P208" s="386">
        <f t="shared" si="49"/>
        <v>-3.0492492247707854E-2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0.4248393715297904</v>
      </c>
      <c r="N209" s="386">
        <f t="shared" si="47"/>
        <v>1.4949675464154766E-2</v>
      </c>
      <c r="O209" s="401">
        <f t="shared" si="48"/>
        <v>1.3908346616409162E-5</v>
      </c>
      <c r="P209" s="386">
        <f t="shared" si="49"/>
        <v>-3.0579196555449939E-2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0.40681749957074531</v>
      </c>
      <c r="N210" s="386">
        <f t="shared" si="47"/>
        <v>1.3145997037928459E-2</v>
      </c>
      <c r="O210" s="401">
        <f t="shared" si="48"/>
        <v>1.1119833406347812E-5</v>
      </c>
      <c r="P210" s="386">
        <f t="shared" si="49"/>
        <v>-3.0451284715792309E-2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0.38880511015144903</v>
      </c>
      <c r="N211" s="386">
        <f t="shared" si="47"/>
        <v>1.1533414425933475E-2</v>
      </c>
      <c r="O211" s="401">
        <f t="shared" si="48"/>
        <v>8.8687227270956015E-6</v>
      </c>
      <c r="P211" s="386">
        <f t="shared" si="49"/>
        <v>-3.0133350836524613E-2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0.37086627047052223</v>
      </c>
      <c r="N212" s="386">
        <f t="shared" si="47"/>
        <v>1.0095372160289995E-2</v>
      </c>
      <c r="O212" s="401">
        <f t="shared" si="48"/>
        <v>7.0560724795831753E-6</v>
      </c>
      <c r="P212" s="386">
        <f t="shared" si="49"/>
        <v>-2.9648805463979504E-2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0.35306222805957854</v>
      </c>
      <c r="N213" s="386">
        <f t="shared" si="47"/>
        <v>8.8162596151506456E-3</v>
      </c>
      <c r="O213" s="401">
        <f t="shared" si="48"/>
        <v>5.6001970528130052E-6</v>
      </c>
      <c r="P213" s="386">
        <f t="shared" si="49"/>
        <v>-2.9019813985628019E-2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0.33545108340805968</v>
      </c>
      <c r="N214" s="386">
        <f t="shared" si="47"/>
        <v>7.6814216672499436E-3</v>
      </c>
      <c r="O214" s="401">
        <f t="shared" si="48"/>
        <v>4.4338509007091353E-6</v>
      </c>
      <c r="P214" s="386">
        <f t="shared" si="49"/>
        <v>-2.826725058496032E-2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0.31808749959733784</v>
      </c>
      <c r="N215" s="386">
        <f t="shared" si="47"/>
        <v>6.6771587541517574E-3</v>
      </c>
      <c r="O215" s="401">
        <f t="shared" si="48"/>
        <v>3.5018340626691291E-6</v>
      </c>
      <c r="P215" s="386">
        <f t="shared" si="49"/>
        <v>-2.7410666809937461E-2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0.30102245102979042</v>
      </c>
      <c r="N216" s="386">
        <f t="shared" si="47"/>
        <v>5.7907175509043785E-3</v>
      </c>
      <c r="O216" s="401">
        <f t="shared" si="48"/>
        <v>2.7589635565039572E-6</v>
      </c>
      <c r="P216" s="386">
        <f t="shared" si="49"/>
        <v>-2.6468273751807735E-2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0.2843030128282687</v>
      </c>
      <c r="N217" s="386">
        <f t="shared" si="47"/>
        <v>5.0102734779434166E-3</v>
      </c>
      <c r="O217" s="401">
        <f t="shared" si="48"/>
        <v>2.1683607034361785E-6</v>
      </c>
      <c r="P217" s="386">
        <f t="shared" si="49"/>
        <v>-2.5456936784923754E-2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0.26797219195179905</v>
      </c>
      <c r="N218" s="386">
        <f t="shared" si="47"/>
        <v>4.3249062263540639E-3</v>
      </c>
      <c r="O218" s="401">
        <f t="shared" si="48"/>
        <v>1.70001014943022E-6</v>
      </c>
      <c r="P218" s="386">
        <f t="shared" si="49"/>
        <v>-2.4392181788784169E-2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0.25206880053371511</v>
      </c>
      <c r="N219" s="386">
        <f t="shared" ref="N219:N266" si="60">0.5*SIGN(2*L219+$B$6)*ERF((2.563*(ABS(2*L219+$B$6)))/(2*SQRT(2)*$B$7))-0.5*SIGN(2*L219-$B$6)*ERF((2.563*(ABS(2*L219-$B$6)))/(2*SQRT(2)*$B$7))</f>
        <v>3.7245694436656152E-3</v>
      </c>
      <c r="O219" s="401">
        <f t="shared" ref="O219:O266" si="61">0.5*SIGN(2*(L219+$B$6)+$B$6)*ERF((2.563*(ABS(2*(L219+$B$6)+$B$6)))/(2*SQRT(2)*$B$7))-0.5*SIGN(2*(L219+$B$6)-$B$6)*ERF((2.563*(ABS(2*(L219+$B$6)-$B$6)))/(2*SQRT(2)*$B$7))</f>
        <v>1.3295516060884971E-6</v>
      </c>
      <c r="P219" s="386">
        <f t="shared" ref="P219:P266" si="62">N219+$B$13*M219+$B$13*O219</f>
        <v>-2.3288211759196452E-2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0.23662737140829687</v>
      </c>
      <c r="N220" s="386">
        <f t="shared" si="60"/>
        <v>3.2000556668664304E-3</v>
      </c>
      <c r="O220" s="401">
        <f t="shared" si="61"/>
        <v>1.0372701416128116E-6</v>
      </c>
      <c r="P220" s="386">
        <f t="shared" si="62"/>
        <v>-2.2157932714575324E-2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0.22167811526091702</v>
      </c>
      <c r="N221" s="386">
        <f t="shared" si="60"/>
        <v>2.7429575219642399E-3</v>
      </c>
      <c r="O221" s="401">
        <f t="shared" si="61"/>
        <v>8.0725521334201744E-7</v>
      </c>
      <c r="P221" s="386">
        <f t="shared" si="62"/>
        <v>-2.1012987814310064E-2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0.20724691832404596</v>
      </c>
      <c r="N222" s="386">
        <f t="shared" si="60"/>
        <v>2.3456261337230777E-3</v>
      </c>
      <c r="O222" s="401">
        <f t="shared" si="61"/>
        <v>6.2670256456565099E-7</v>
      </c>
      <c r="P222" s="386">
        <f t="shared" si="62"/>
        <v>-1.9863798627311479E-2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0.19335537905627254</v>
      </c>
      <c r="N223" s="386">
        <f t="shared" si="60"/>
        <v>2.0011276076368212E-3</v>
      </c>
      <c r="O223" s="401">
        <f t="shared" si="61"/>
        <v>4.8533661939353934E-7</v>
      </c>
      <c r="P223" s="386">
        <f t="shared" si="62"/>
        <v>-1.8719612518801561E-2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0.18002088179192405</v>
      </c>
      <c r="N224" s="386">
        <f t="shared" si="60"/>
        <v>1.7031983609823165E-3</v>
      </c>
      <c r="O224" s="401">
        <f t="shared" si="61"/>
        <v>3.7493413723721503E-7</v>
      </c>
      <c r="P224" s="386">
        <f t="shared" si="62"/>
        <v>-1.7588555160783073E-2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0.16725670494247591</v>
      </c>
      <c r="N225" s="386">
        <f t="shared" si="60"/>
        <v>1.4461999930012182E-3</v>
      </c>
      <c r="O225" s="401">
        <f t="shared" si="61"/>
        <v>2.8893264703011567E-7</v>
      </c>
      <c r="P225" s="386">
        <f t="shared" si="62"/>
        <v>-1.6477687215165213E-2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0.15507216097401871</v>
      </c>
      <c r="N226" s="386">
        <f t="shared" si="60"/>
        <v>1.2250742976948059E-3</v>
      </c>
      <c r="O226" s="401">
        <f t="shared" si="61"/>
        <v>2.2210960826107851E-7</v>
      </c>
      <c r="P226" s="386">
        <f t="shared" si="62"/>
        <v>-1.5393064287097231E-2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0.14347276508283113</v>
      </c>
      <c r="N227" s="386">
        <f t="shared" si="60"/>
        <v>1.0352989379617261E-3</v>
      </c>
      <c r="O227" s="401">
        <f t="shared" si="61"/>
        <v>1.7032036403463735E-7</v>
      </c>
      <c r="P227" s="386">
        <f t="shared" si="62"/>
        <v>-1.4339799298656202E-2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0.13246042924754536</v>
      </c>
      <c r="N228" s="386">
        <f t="shared" si="60"/>
        <v>8.7284421820166269E-4</v>
      </c>
      <c r="O228" s="401">
        <f t="shared" si="61"/>
        <v>1.3028479223242684E-7</v>
      </c>
      <c r="P228" s="386">
        <f t="shared" si="62"/>
        <v>-1.3322126488738463E-2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0.1220336781539556</v>
      </c>
      <c r="N229" s="386">
        <f t="shared" si="60"/>
        <v>7.3413131511995688E-4</v>
      </c>
      <c r="O229" s="401">
        <f t="shared" si="61"/>
        <v>9.9414153964527685E-8</v>
      </c>
      <c r="P229" s="386">
        <f t="shared" si="62"/>
        <v>-1.2343466303012285E-2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0.11218788336847163</v>
      </c>
      <c r="N230" s="386">
        <f t="shared" si="60"/>
        <v>6.1599225416580916E-4</v>
      </c>
      <c r="O230" s="401">
        <f t="shared" si="61"/>
        <v>7.56710060723087E-8</v>
      </c>
      <c r="P230" s="386">
        <f t="shared" si="62"/>
        <v>-1.1406490497373575E-2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0.10291551207829847</v>
      </c>
      <c r="N231" s="386">
        <f t="shared" si="60"/>
        <v>5.1563185242514686E-4</v>
      </c>
      <c r="O231" s="401">
        <f t="shared" si="61"/>
        <v>5.7456218949258897E-8</v>
      </c>
      <c r="P231" s="386">
        <f t="shared" si="62"/>
        <v>-1.0513186838876611E-2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9.4206386719120183E-2</v>
      </c>
      <c r="N232" s="386">
        <f t="shared" si="60"/>
        <v>4.3059178830040512E-4</v>
      </c>
      <c r="O232" s="401">
        <f t="shared" si="61"/>
        <v>4.3518136760845039E-8</v>
      </c>
      <c r="P232" s="386">
        <f t="shared" si="62"/>
        <v>-9.6649228489965634E-3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8.6047951871666306E-2</v>
      </c>
      <c r="N233" s="386">
        <f t="shared" si="60"/>
        <v>3.5871690416278135E-4</v>
      </c>
      <c r="O233" s="401">
        <f t="shared" si="61"/>
        <v>3.2879767575266783E-8</v>
      </c>
      <c r="P233" s="386">
        <f t="shared" si="62"/>
        <v>-8.8625080948124216E-3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7.8425544923105606E-2</v>
      </c>
      <c r="N234" s="386">
        <f t="shared" si="60"/>
        <v>2.9812380042620878E-4</v>
      </c>
      <c r="O234" s="401">
        <f t="shared" si="61"/>
        <v>2.4780603125051925E-8</v>
      </c>
      <c r="P234" s="386">
        <f t="shared" si="62"/>
        <v>-8.106254593789006E-3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7.1322667152978025E-2</v>
      </c>
      <c r="N235" s="386">
        <f t="shared" si="60"/>
        <v>2.471717380839733E-4</v>
      </c>
      <c r="O235" s="401">
        <f t="shared" si="61"/>
        <v>1.8630272047293062E-8</v>
      </c>
      <c r="P235" s="386">
        <f t="shared" si="62"/>
        <v>-7.3960349568595631E-3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6.4721252110636285E-2</v>
      </c>
      <c r="N236" s="386">
        <f t="shared" si="60"/>
        <v>2.0443583147189415E-4</v>
      </c>
      <c r="O236" s="401">
        <f t="shared" si="61"/>
        <v>1.3971731327444559E-8</v>
      </c>
      <c r="P236" s="386">
        <f t="shared" si="62"/>
        <v>-6.7313379520519438E-3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5.8601928395663805E-2</v>
      </c>
      <c r="N237" s="386">
        <f t="shared" si="60"/>
        <v>1.6868248357765347E-4</v>
      </c>
      <c r="O237" s="401">
        <f t="shared" si="61"/>
        <v>1.0452122334303482E-8</v>
      </c>
      <c r="P237" s="386">
        <f t="shared" si="62"/>
        <v>-6.1113212265919425E-3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5.2944274227756327E-2</v>
      </c>
      <c r="N238" s="386">
        <f t="shared" si="60"/>
        <v>1.3884699223359886E-4</v>
      </c>
      <c r="O238" s="401">
        <f t="shared" si="61"/>
        <v>7.7997647784933122E-9</v>
      </c>
      <c r="P238" s="386">
        <f t="shared" si="62"/>
        <v>-5.5348609789090449E-3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4.7727061491078637E-2</v>
      </c>
      <c r="N239" s="386">
        <f t="shared" si="60"/>
        <v>1.1401323658360996E-4</v>
      </c>
      <c r="O239" s="401">
        <f t="shared" si="61"/>
        <v>5.8060509178226027E-9</v>
      </c>
      <c r="P239" s="386">
        <f t="shared" si="62"/>
        <v>-5.0005984229384822E-3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4.2928487253122816E-2</v>
      </c>
      <c r="N240" s="386">
        <f t="shared" si="60"/>
        <v>9.3395338843005327E-5</v>
      </c>
      <c r="O240" s="401">
        <f t="shared" si="61"/>
        <v>4.3112384218169097E-9</v>
      </c>
      <c r="P240" s="386">
        <f t="shared" si="62"/>
        <v>-4.5069829352686096E-3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3.8526391082621791E-2</v>
      </c>
      <c r="N241" s="386">
        <f t="shared" si="60"/>
        <v>7.632118608297267E-5</v>
      </c>
      <c r="O241" s="401">
        <f t="shared" si="61"/>
        <v>3.1933364286196309E-9</v>
      </c>
      <c r="P241" s="386">
        <f t="shared" si="62"/>
        <v>-4.0523118207687198E-3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3.4498456818418677E-2</v>
      </c>
      <c r="N242" s="386">
        <f t="shared" si="60"/>
        <v>6.2217690091459499E-5</v>
      </c>
      <c r="O242" s="401">
        <f t="shared" si="61"/>
        <v>2.3594365905488246E-9</v>
      </c>
      <c r="P242" s="386">
        <f t="shared" si="62"/>
        <v>-3.6347666741084637E-3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3.082239776510326E-2</v>
      </c>
      <c r="N243" s="386">
        <f t="shared" si="60"/>
        <v>5.0597659797979588E-5</v>
      </c>
      <c r="O243" s="401">
        <f t="shared" si="61"/>
        <v>1.7389717443805353E-9</v>
      </c>
      <c r="P243" s="386">
        <f t="shared" si="62"/>
        <v>-3.2524463528700934E-3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2.7476124605903374E-2</v>
      </c>
      <c r="N244" s="386">
        <f t="shared" si="60"/>
        <v>4.1048159842571597E-5</v>
      </c>
      <c r="O244" s="401">
        <f t="shared" si="61"/>
        <v>1.2784888148154039E-9</v>
      </c>
      <c r="P244" s="386">
        <f t="shared" si="62"/>
        <v>-2.9033966125949946E-3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2.4437895623679706E-2</v>
      </c>
      <c r="N245" s="386">
        <f t="shared" si="60"/>
        <v>3.3220230172215093E-5</v>
      </c>
      <c r="O245" s="401">
        <f t="shared" si="61"/>
        <v>9.3760754715788153E-10</v>
      </c>
      <c r="P245" s="386">
        <f t="shared" si="62"/>
        <v>-2.5856364849998043E-3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2.1686449102457539E-2</v>
      </c>
      <c r="N246" s="386">
        <f t="shared" si="60"/>
        <v>2.6819844658243497E-5</v>
      </c>
      <c r="O246" s="401">
        <f t="shared" si="61"/>
        <v>6.8590610968755072E-10</v>
      </c>
      <c r="P246" s="386">
        <f t="shared" si="62"/>
        <v>-2.297181507670313E-3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1.9201118041086485E-2</v>
      </c>
      <c r="N247" s="386">
        <f t="shared" si="60"/>
        <v>2.1599991263165919E-5</v>
      </c>
      <c r="O247" s="401">
        <f t="shared" si="61"/>
        <v>5.0052667566191644E-10</v>
      </c>
      <c r="P247" s="386">
        <f t="shared" si="62"/>
        <v>-2.0360639367843661E-3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1.6961927544462574E-2</v>
      </c>
      <c r="N248" s="386">
        <f t="shared" si="60"/>
        <v>1.7353761909533194E-5</v>
      </c>
      <c r="O248" s="401">
        <f t="shared" si="61"/>
        <v>3.6434133487972531E-10</v>
      </c>
      <c r="P248" s="386">
        <f t="shared" si="62"/>
        <v>-1.8003500938553331E-3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1.4949675464154766E-2</v>
      </c>
      <c r="N249" s="386">
        <f t="shared" si="60"/>
        <v>1.3908346616409162E-5</v>
      </c>
      <c r="O249" s="401">
        <f t="shared" si="61"/>
        <v>2.6455004853431774E-10</v>
      </c>
      <c r="P249" s="386">
        <f t="shared" si="62"/>
        <v>-1.5881550131975869E-3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1.3145997037928459E-2</v>
      </c>
      <c r="N250" s="386">
        <f t="shared" si="60"/>
        <v>1.1119833406347812E-5</v>
      </c>
      <c r="O250" s="401">
        <f t="shared" si="61"/>
        <v>1.9161311426429961E-10</v>
      </c>
      <c r="P250" s="386">
        <f t="shared" si="62"/>
        <v>-1.397654568919065E-3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1.1533414425933475E-2</v>
      </c>
      <c r="N251" s="386">
        <f t="shared" si="60"/>
        <v>8.8687227270956015E-6</v>
      </c>
      <c r="O251" s="401">
        <f t="shared" si="61"/>
        <v>1.3843953761139005E-10</v>
      </c>
      <c r="P251" s="386">
        <f t="shared" si="62"/>
        <v>-1.2270952688964139E-3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1.0095372160289995E-2</v>
      </c>
      <c r="N252" s="386">
        <f t="shared" si="60"/>
        <v>7.0560724795831753E-6</v>
      </c>
      <c r="O252" s="401">
        <f t="shared" si="61"/>
        <v>9.9772856643198793E-11</v>
      </c>
      <c r="P252" s="386">
        <f t="shared" si="62"/>
        <v>-1.0748019085918574E-3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8.8162596151506456E-3</v>
      </c>
      <c r="N253" s="386">
        <f t="shared" si="60"/>
        <v>5.6001970528130052E-6</v>
      </c>
      <c r="O253" s="401">
        <f t="shared" si="61"/>
        <v>7.1726791173176707E-11</v>
      </c>
      <c r="P253" s="386">
        <f t="shared" si="62"/>
        <v>-9.3918327994473277E-4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7.6814216672499436E-3</v>
      </c>
      <c r="N254" s="386">
        <f t="shared" si="60"/>
        <v>4.4338509007091353E-6</v>
      </c>
      <c r="O254" s="401">
        <f t="shared" si="61"/>
        <v>5.1435966597068727E-11</v>
      </c>
      <c r="P254" s="386">
        <f t="shared" si="62"/>
        <v>-8.1873613018170377E-4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6.6771587541517574E-3</v>
      </c>
      <c r="N255" s="386">
        <f t="shared" si="60"/>
        <v>3.5018340626691291E-6</v>
      </c>
      <c r="O255" s="401">
        <f t="shared" si="61"/>
        <v>3.6793290636438769E-11</v>
      </c>
      <c r="P255" s="386">
        <f t="shared" si="62"/>
        <v>-7.120475625100786E-4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5.7907175509043785E-3</v>
      </c>
      <c r="N256" s="386">
        <f t="shared" si="60"/>
        <v>2.7589635565039572E-6</v>
      </c>
      <c r="O256" s="401">
        <f t="shared" si="61"/>
        <v>2.6253443863311077E-11</v>
      </c>
      <c r="P256" s="386">
        <f t="shared" si="62"/>
        <v>-6.1779606557917858E-4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5.0102734779434166E-3</v>
      </c>
      <c r="N257" s="386">
        <f t="shared" si="60"/>
        <v>2.1683607034361785E-6</v>
      </c>
      <c r="O257" s="401">
        <f t="shared" si="61"/>
        <v>1.8686108216314778E-11</v>
      </c>
      <c r="P257" s="386">
        <f t="shared" si="62"/>
        <v>-5.347513516208341E-4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4.3249062263540639E-3</v>
      </c>
      <c r="N258" s="386">
        <f t="shared" si="60"/>
        <v>1.70001014943022E-6</v>
      </c>
      <c r="O258" s="401">
        <f t="shared" si="61"/>
        <v>1.3266832077363233E-11</v>
      </c>
      <c r="P258" s="386">
        <f t="shared" si="62"/>
        <v>-4.6177317461160481E-4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3.7245694436656152E-3</v>
      </c>
      <c r="N259" s="386">
        <f t="shared" si="60"/>
        <v>1.3295516060884971E-6</v>
      </c>
      <c r="O259" s="401">
        <f t="shared" si="61"/>
        <v>9.3957619462514685E-12</v>
      </c>
      <c r="P259" s="386">
        <f t="shared" si="62"/>
        <v>-3.9780928993914187E-4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3.2000556668664304E-3</v>
      </c>
      <c r="N260" s="386">
        <f t="shared" si="60"/>
        <v>1.0372701416128116E-6</v>
      </c>
      <c r="O260" s="401">
        <f t="shared" si="61"/>
        <v>6.6375793750239609E-12</v>
      </c>
      <c r="P260" s="386">
        <f t="shared" si="62"/>
        <v>-3.4189270619505995E-4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2.7429575219642399E-3</v>
      </c>
      <c r="N261" s="386">
        <f t="shared" si="60"/>
        <v>8.0725521334201744E-7</v>
      </c>
      <c r="O261" s="401">
        <f t="shared" si="61"/>
        <v>4.6773696027457845E-12</v>
      </c>
      <c r="P261" s="386">
        <f t="shared" si="62"/>
        <v>-2.9313836813692846E-4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2.3456261337230777E-3</v>
      </c>
      <c r="N262" s="386">
        <f t="shared" si="60"/>
        <v>6.2670256456565099E-7</v>
      </c>
      <c r="O262" s="401">
        <f t="shared" si="61"/>
        <v>3.2878144651249386E-12</v>
      </c>
      <c r="P262" s="386">
        <f t="shared" si="62"/>
        <v>-2.5073939781925582E-4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2.0011276076368212E-3</v>
      </c>
      <c r="N263" s="386">
        <f t="shared" si="60"/>
        <v>4.8533661939353934E-7</v>
      </c>
      <c r="O263" s="401">
        <f t="shared" si="61"/>
        <v>2.3053225994829063E-12</v>
      </c>
      <c r="P263" s="386">
        <f t="shared" si="62"/>
        <v>-2.1396300864101652E-4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1.7031983609823165E-3</v>
      </c>
      <c r="N264" s="386">
        <f t="shared" si="60"/>
        <v>3.7493413723721503E-7</v>
      </c>
      <c r="O264" s="401">
        <f t="shared" si="61"/>
        <v>1.6123768986631148E-12</v>
      </c>
      <c r="P264" s="386">
        <f t="shared" si="62"/>
        <v>-1.8214619479727979E-4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1.4461999930012182E-3</v>
      </c>
      <c r="N265" s="386">
        <f t="shared" si="60"/>
        <v>2.8893264703011567E-7</v>
      </c>
      <c r="O265" s="401">
        <f t="shared" si="61"/>
        <v>1.1248779685502086E-12</v>
      </c>
      <c r="P265" s="386">
        <f t="shared" si="62"/>
        <v>-1.5469128656293952E-4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1.2250742976948059E-3</v>
      </c>
      <c r="N266" s="392">
        <f t="shared" si="60"/>
        <v>2.2210960826107851E-7</v>
      </c>
      <c r="O266" s="402">
        <f t="shared" si="61"/>
        <v>7.8281825466319788E-13</v>
      </c>
      <c r="P266" s="392">
        <f t="shared" si="62"/>
        <v>-1.3106145013292892E-4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0.15263302732107809</v>
      </c>
      <c r="L5" s="377">
        <f>C106</f>
        <v>0.69253275950882731</v>
      </c>
      <c r="M5" s="377">
        <f>K5</f>
        <v>0.15263302732107809</v>
      </c>
      <c r="N5" s="377">
        <f>0</f>
        <v>0</v>
      </c>
      <c r="O5" s="378">
        <f>0</f>
        <v>0</v>
      </c>
      <c r="P5" s="371"/>
      <c r="Q5" s="376">
        <f>K5</f>
        <v>0.15263302732107809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0.15263302732107809</v>
      </c>
      <c r="M6" s="383">
        <f t="shared" si="0"/>
        <v>0.69253275950882731</v>
      </c>
      <c r="N6" s="383">
        <f t="shared" si="0"/>
        <v>0.15263302732107809</v>
      </c>
      <c r="O6" s="384">
        <f>0</f>
        <v>0</v>
      </c>
      <c r="P6" s="371"/>
      <c r="Q6" s="382">
        <f>L5</f>
        <v>0.69253275950882731</v>
      </c>
      <c r="R6" s="383">
        <f>Q5</f>
        <v>0.15263302732107809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2xCDR'!K37/'M5E 850S4500 32GFC EQ &amp; 2xCDR'!Tb_eff</f>
        <v>1.255694294696645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0.15263302732107809</v>
      </c>
      <c r="N7" s="389">
        <f t="shared" si="0"/>
        <v>0.69253275950882731</v>
      </c>
      <c r="O7" s="390">
        <f>N6</f>
        <v>0.15263302732107809</v>
      </c>
      <c r="P7" s="371"/>
      <c r="Q7" s="382">
        <f>Q5</f>
        <v>0.15263302732107809</v>
      </c>
      <c r="R7" s="383">
        <f>Q6</f>
        <v>0.69253275950882731</v>
      </c>
      <c r="S7" s="384">
        <f>R6</f>
        <v>0.15263302732107809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0.15263302732107809</v>
      </c>
      <c r="S8" s="384">
        <f>R7</f>
        <v>0.69253275950882731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0.15263302732107809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14.845130228843892</v>
      </c>
      <c r="C12" s="366" t="s">
        <v>229</v>
      </c>
      <c r="E12" s="365"/>
      <c r="F12" s="365"/>
      <c r="J12" s="370"/>
      <c r="K12" s="379">
        <f t="array" ref="K12:M14">MMULT(K5:O7,Q5:S9)</f>
        <v>0.52619530505130518</v>
      </c>
      <c r="L12" s="380">
        <v>0.21140674320570488</v>
      </c>
      <c r="M12" s="381">
        <v>2.329684102919697E-2</v>
      </c>
      <c r="N12" s="371"/>
      <c r="O12" s="379">
        <f t="shared" ref="O12:Q14" si="1">$B$9^2*K12</f>
        <v>0.26309765252565265</v>
      </c>
      <c r="P12" s="380">
        <f t="shared" si="1"/>
        <v>0.10570337160285247</v>
      </c>
      <c r="Q12" s="381">
        <f t="shared" si="1"/>
        <v>1.1648420514598487E-2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0.21140674320570488</v>
      </c>
      <c r="L13" s="386">
        <v>0.52619530505130518</v>
      </c>
      <c r="M13" s="387">
        <v>0.21140674320570488</v>
      </c>
      <c r="N13" s="371"/>
      <c r="O13" s="385">
        <f t="shared" si="1"/>
        <v>0.10570337160285247</v>
      </c>
      <c r="P13" s="386">
        <f t="shared" si="1"/>
        <v>0.26309765252565265</v>
      </c>
      <c r="Q13" s="387">
        <f t="shared" si="1"/>
        <v>0.10570337160285247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1.2727949144473207</v>
      </c>
      <c r="C14" s="366" t="s">
        <v>236</v>
      </c>
      <c r="E14" s="365"/>
      <c r="F14" s="365"/>
      <c r="J14" s="370"/>
      <c r="K14" s="391">
        <v>2.329684102919697E-2</v>
      </c>
      <c r="L14" s="392">
        <v>0.21140674320570488</v>
      </c>
      <c r="M14" s="393">
        <v>0.52619530505130518</v>
      </c>
      <c r="N14" s="371"/>
      <c r="O14" s="391">
        <f t="shared" si="1"/>
        <v>1.1648420514598487E-2</v>
      </c>
      <c r="P14" s="392">
        <f t="shared" si="1"/>
        <v>0.10570337160285247</v>
      </c>
      <c r="Q14" s="393">
        <f t="shared" si="1"/>
        <v>0.26309765252565265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1.2228629646940905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4.1446536886314931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3.1246155392856938</v>
      </c>
      <c r="C17" s="366" t="s">
        <v>18</v>
      </c>
      <c r="E17" s="365"/>
      <c r="F17" s="365"/>
      <c r="J17" s="370"/>
      <c r="K17" s="379">
        <f t="shared" ref="K17:M19" si="3">O12+S12</f>
        <v>0.26531054993651293</v>
      </c>
      <c r="L17" s="380">
        <f t="shared" si="3"/>
        <v>0.10570337160285247</v>
      </c>
      <c r="M17" s="381">
        <f t="shared" si="3"/>
        <v>1.1648420514598487E-2</v>
      </c>
      <c r="N17" s="371"/>
      <c r="O17" s="367">
        <f t="array" ref="O17:Q19">MINVERSE(K17:M19)</f>
        <v>4.5654070755300413</v>
      </c>
      <c r="P17" s="368">
        <v>-2.0671945714304845</v>
      </c>
      <c r="Q17" s="369">
        <v>0.6231552215423809</v>
      </c>
      <c r="R17" s="371"/>
      <c r="S17" s="400">
        <f>$B$9^2*M5</f>
        <v>7.6316513660539056E-2</v>
      </c>
      <c r="T17" s="371"/>
      <c r="U17" s="401">
        <f t="array" ref="U17:U19">MMULT(O17:Q19,S17:S19)</f>
        <v>-0.31982699507412521</v>
      </c>
      <c r="V17" s="371"/>
      <c r="W17" s="401">
        <f>U17/$U$18</f>
        <v>-0.20501953101878817</v>
      </c>
      <c r="X17" s="375"/>
    </row>
    <row r="18" spans="1:26" ht="15">
      <c r="A18" s="441" t="s">
        <v>259</v>
      </c>
      <c r="B18" s="365">
        <f ca="1">-10*LOG(1-2*I191)-B17</f>
        <v>-0.15272225854315424</v>
      </c>
      <c r="C18" s="366" t="s">
        <v>18</v>
      </c>
      <c r="E18" s="365"/>
      <c r="F18" s="365"/>
      <c r="J18" s="370"/>
      <c r="K18" s="385">
        <f t="shared" si="3"/>
        <v>0.10570337160285247</v>
      </c>
      <c r="L18" s="386">
        <f t="shared" si="3"/>
        <v>0.26531054993651293</v>
      </c>
      <c r="M18" s="387">
        <f t="shared" si="3"/>
        <v>0.10570337160285247</v>
      </c>
      <c r="N18" s="371"/>
      <c r="O18" s="370">
        <v>-2.0671945714304845</v>
      </c>
      <c r="P18" s="371">
        <v>5.4163653584921549</v>
      </c>
      <c r="Q18" s="375">
        <v>-2.0671945714304845</v>
      </c>
      <c r="R18" s="371"/>
      <c r="S18" s="403">
        <f>$B$9^2*M6</f>
        <v>0.34626637975441371</v>
      </c>
      <c r="T18" s="371"/>
      <c r="U18" s="401">
        <v>1.559983058613162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-1.2958433194869778</v>
      </c>
      <c r="C19" s="366" t="s">
        <v>18</v>
      </c>
      <c r="E19" s="365"/>
      <c r="F19" s="365"/>
      <c r="J19" s="370"/>
      <c r="K19" s="391">
        <f t="shared" si="3"/>
        <v>1.1648420514598487E-2</v>
      </c>
      <c r="L19" s="392">
        <f t="shared" si="3"/>
        <v>0.10570337160285247</v>
      </c>
      <c r="M19" s="393">
        <f t="shared" si="3"/>
        <v>0.26531054993651293</v>
      </c>
      <c r="N19" s="371"/>
      <c r="O19" s="397">
        <v>0.62315522154238101</v>
      </c>
      <c r="P19" s="398">
        <v>-2.0671945714304845</v>
      </c>
      <c r="Q19" s="399">
        <v>4.5654070755300413</v>
      </c>
      <c r="R19" s="371"/>
      <c r="S19" s="404">
        <f>$B$9^2*M7</f>
        <v>7.6316513660539056E-2</v>
      </c>
      <c r="T19" s="371"/>
      <c r="U19" s="402">
        <v>-0.31982699507412521</v>
      </c>
      <c r="V19" s="371"/>
      <c r="W19" s="402">
        <f>U19/$U$18</f>
        <v>-0.20501953101878817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1.2474605370466341</v>
      </c>
      <c r="C21" s="365"/>
      <c r="E21" s="365"/>
      <c r="F21" s="365"/>
      <c r="J21" s="370"/>
      <c r="K21" s="405" t="s">
        <v>245</v>
      </c>
      <c r="L21" s="406">
        <f>W17</f>
        <v>-0.20501953101878817</v>
      </c>
      <c r="M21" s="406">
        <f>W18</f>
        <v>1</v>
      </c>
      <c r="N21" s="407">
        <f>W19</f>
        <v>-0.20501953101878817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0.87325290927088139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1.6737190894344778E-7</v>
      </c>
      <c r="C26" s="386">
        <f>0.5*SIGN(2*A26+$B$6)*ERF((2.563*(ABS(2*A26+$B$6)))/(2*SQRT(2)*$B$7))-0.5*SIGN(2*A26-$B$6)*ERF((2.563*(ABS(2*A26-$B$6)))/(2*SQRT(2)*$B$7))</f>
        <v>1.1004255521455675E-3</v>
      </c>
      <c r="D26" s="401">
        <f>0.5*SIGN(2*(A26+$B$6)+$B$6)*ERF((2.563*(ABS(2*(A26+$B$6)+$B$6)))/(2*SQRT(2)*$B$7))-0.5*SIGN(2*(A26+$B$6)-$B$6)*ERF((2.563*(ABS(2*(A26+$B$6)-$B$6)))/(2*SQRT(2)*$B$7))</f>
        <v>0.15263302732107809</v>
      </c>
      <c r="E26" s="386">
        <f t="shared" ref="E26:E57" si="4">C26+$B$13*B26+$B$13*D26</f>
        <v>-1.5256320450008394E-2</v>
      </c>
      <c r="F26" s="401">
        <f t="shared" ref="F26:F89" si="5">$B$14*E26</f>
        <v>-1.9418167081949343E-2</v>
      </c>
      <c r="G26" s="403">
        <f>F66</f>
        <v>9.9660722428033477E-2</v>
      </c>
      <c r="H26" s="403">
        <f>1-G26</f>
        <v>0.90033927757196652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4.5374815016430148E-13</v>
      </c>
      <c r="N26" s="386">
        <f>0.5*SIGN(2*L26+$B$6)*ERF((2.563*(ABS(2*L26+$B$6)))/(2*SQRT(2)*$B$7))-0.5*SIGN(2*L26-$B$6)*ERF((2.563*(ABS(2*L26-$B$6)))/(2*SQRT(2)*$B$7))</f>
        <v>1.6737190894344778E-7</v>
      </c>
      <c r="O26" s="401">
        <f>0.5*SIGN(2*(L26+$B$6)+$B$6)*ERF((2.563*(ABS(2*(L26+$B$6)+$B$6)))/(2*SQRT(2)*$B$7))-0.5*SIGN(2*(L26+$B$6)-$B$6)*ERF((2.563*(ABS(2*(L26+$B$6)-$B$6)))/(2*SQRT(2)*$B$7))</f>
        <v>1.1004255521455675E-3</v>
      </c>
      <c r="P26" s="386">
        <f>N26+$B$13*M26+$B$13*O26</f>
        <v>-1.1775836039556377E-4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2.1891572854482177E-7</v>
      </c>
      <c r="C27" s="386">
        <f t="shared" ref="C27:C90" si="7">0.5*SIGN(2*A27+$B$6)*ERF((2.563*(ABS(2*A27+$B$6)))/(2*SQRT(2)*$B$7))-0.5*SIGN(2*A27-$B$6)*ERF((2.563*(ABS(2*A27-$B$6)))/(2*SQRT(2)*$B$7))</f>
        <v>1.3033329070746835E-3</v>
      </c>
      <c r="D27" s="401">
        <f t="shared" ref="D27:D90" si="8">0.5*SIGN(2*(A27+$B$6)+$B$6)*ERF((2.563*(ABS(2*(A27+$B$6)+$B$6)))/(2*SQRT(2)*$B$7))-0.5*SIGN(2*(A27+$B$6)-$B$6)*ERF((2.563*(ABS(2*(A27+$B$6)-$B$6)))/(2*SQRT(2)*$B$7))</f>
        <v>0.16483850398371336</v>
      </c>
      <c r="E27" s="386">
        <f t="shared" si="4"/>
        <v>-1.6361403307147353E-2</v>
      </c>
      <c r="F27" s="401">
        <f t="shared" si="5"/>
        <v>-2.0824710922558727E-2</v>
      </c>
      <c r="G27" s="403">
        <f t="shared" ref="G27:G90" si="9">F67</f>
        <v>0.11525397914111639</v>
      </c>
      <c r="H27" s="403">
        <f t="shared" ref="H27:H90" si="10">1-G27</f>
        <v>0.88474602085888365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6.5697447482193638E-13</v>
      </c>
      <c r="N27" s="386">
        <f t="shared" ref="N27:N90" si="12">0.5*SIGN(2*L27+$B$6)*ERF((2.563*(ABS(2*L27+$B$6)))/(2*SQRT(2)*$B$7))-0.5*SIGN(2*L27-$B$6)*ERF((2.563*(ABS(2*L27-$B$6)))/(2*SQRT(2)*$B$7))</f>
        <v>2.1891572854482177E-7</v>
      </c>
      <c r="O27" s="401">
        <f t="shared" ref="O27:O90" si="13">0.5*SIGN(2*(L27+$B$6)+$B$6)*ERF((2.563*(ABS(2*(L27+$B$6)+$B$6)))/(2*SQRT(2)*$B$7))-0.5*SIGN(2*(L27+$B$6)-$B$6)*ERF((2.563*(ABS(2*(L27+$B$6)-$B$6)))/(2*SQRT(2)*$B$7))</f>
        <v>1.3033329070746835E-3</v>
      </c>
      <c r="P27" s="386">
        <f t="shared" ref="P27:P90" si="14">N27+$B$13*M27+$B$13*O27</f>
        <v>-1.394511302984417E-4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2.8561228065937527E-7</v>
      </c>
      <c r="C28" s="386">
        <f t="shared" si="7"/>
        <v>1.5399192252061322E-3</v>
      </c>
      <c r="D28" s="401">
        <f t="shared" si="8"/>
        <v>0.17763946017021903</v>
      </c>
      <c r="E28" s="386">
        <f t="shared" si="4"/>
        <v>-1.7496622645623558E-2</v>
      </c>
      <c r="F28" s="401">
        <f t="shared" si="5"/>
        <v>-2.2269612323353491E-2</v>
      </c>
      <c r="G28" s="403">
        <f t="shared" si="9"/>
        <v>0.13177185621857318</v>
      </c>
      <c r="H28" s="403">
        <f t="shared" si="10"/>
        <v>0.86822814378142676</v>
      </c>
      <c r="I28" s="403"/>
      <c r="J28" s="375"/>
      <c r="L28" s="385">
        <v>-2.95</v>
      </c>
      <c r="M28" s="401">
        <f t="shared" si="11"/>
        <v>9.4885210799589004E-13</v>
      </c>
      <c r="N28" s="386">
        <f t="shared" si="12"/>
        <v>2.8561228065937527E-7</v>
      </c>
      <c r="O28" s="401">
        <f t="shared" si="13"/>
        <v>1.5399192252061322E-3</v>
      </c>
      <c r="P28" s="386">
        <f t="shared" si="14"/>
        <v>-1.6473791157805905E-4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3.7169174837980989E-7</v>
      </c>
      <c r="C29" s="386">
        <f t="shared" si="7"/>
        <v>1.8150565796855034E-3</v>
      </c>
      <c r="D29" s="401">
        <f t="shared" si="8"/>
        <v>0.19102730735839113</v>
      </c>
      <c r="E29" s="386">
        <f t="shared" si="4"/>
        <v>-1.8656186467340123E-2</v>
      </c>
      <c r="F29" s="401">
        <f t="shared" si="5"/>
        <v>-2.3745499258611434E-2</v>
      </c>
      <c r="G29" s="403">
        <f t="shared" si="9"/>
        <v>0.149201448488962</v>
      </c>
      <c r="H29" s="403">
        <f t="shared" si="10"/>
        <v>0.850798551511038</v>
      </c>
      <c r="I29" s="403"/>
      <c r="J29" s="375"/>
      <c r="L29" s="385">
        <v>-2.9249999999999998</v>
      </c>
      <c r="M29" s="401">
        <f t="shared" si="11"/>
        <v>1.3668510767672615E-12</v>
      </c>
      <c r="N29" s="386">
        <f t="shared" si="12"/>
        <v>3.7169174837980989E-7</v>
      </c>
      <c r="O29" s="401">
        <f t="shared" si="13"/>
        <v>1.8150565796855034E-3</v>
      </c>
      <c r="P29" s="386">
        <f t="shared" si="14"/>
        <v>-1.941365836993555E-4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4.8249822937052045E-7</v>
      </c>
      <c r="C30" s="386">
        <f t="shared" si="7"/>
        <v>2.134193785301941E-3</v>
      </c>
      <c r="D30" s="401">
        <f t="shared" si="8"/>
        <v>0.20498937084692098</v>
      </c>
      <c r="E30" s="386">
        <f t="shared" si="4"/>
        <v>-1.9833288261638875E-2</v>
      </c>
      <c r="F30" s="401">
        <f t="shared" si="5"/>
        <v>-2.5243708436181702E-2</v>
      </c>
      <c r="G30" s="403">
        <f t="shared" si="9"/>
        <v>0.16752370940127151</v>
      </c>
      <c r="H30" s="403">
        <f t="shared" si="10"/>
        <v>0.83247629059872852</v>
      </c>
      <c r="I30" s="403"/>
      <c r="J30" s="375"/>
      <c r="L30" s="385">
        <v>-2.9</v>
      </c>
      <c r="M30" s="401">
        <f t="shared" si="11"/>
        <v>1.9640400417131332E-12</v>
      </c>
      <c r="N30" s="386">
        <f t="shared" si="12"/>
        <v>4.8249822937052045E-7</v>
      </c>
      <c r="O30" s="401">
        <f t="shared" si="13"/>
        <v>2.134193785301941E-3</v>
      </c>
      <c r="P30" s="386">
        <f t="shared" si="14"/>
        <v>-2.2822571801350537E-4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6.2476391177179735E-7</v>
      </c>
      <c r="C31" s="386">
        <f t="shared" si="7"/>
        <v>2.5034034886436407E-3</v>
      </c>
      <c r="D31" s="401">
        <f t="shared" si="8"/>
        <v>0.21950873658175057</v>
      </c>
      <c r="E31" s="386">
        <f t="shared" si="4"/>
        <v>-2.1020043529863933E-2</v>
      </c>
      <c r="F31" s="401">
        <f t="shared" si="5"/>
        <v>-2.6754204506272122E-2</v>
      </c>
      <c r="G31" s="403">
        <f t="shared" si="9"/>
        <v>0.18671326598891375</v>
      </c>
      <c r="H31" s="403">
        <f t="shared" si="10"/>
        <v>0.81328673401108631</v>
      </c>
      <c r="I31" s="403"/>
      <c r="J31" s="375"/>
      <c r="L31" s="385">
        <v>-2.875</v>
      </c>
      <c r="M31" s="401">
        <f t="shared" si="11"/>
        <v>2.8148594566346219E-12</v>
      </c>
      <c r="N31" s="386">
        <f t="shared" si="12"/>
        <v>6.2476391177179735E-7</v>
      </c>
      <c r="O31" s="401">
        <f t="shared" si="13"/>
        <v>2.5034034886436407E-3</v>
      </c>
      <c r="P31" s="386">
        <f t="shared" si="14"/>
        <v>-2.6764934994043265E-4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8.0694552179183532E-7</v>
      </c>
      <c r="C32" s="386">
        <f t="shared" si="7"/>
        <v>2.9294297611872633E-3</v>
      </c>
      <c r="D32" s="401">
        <f t="shared" si="8"/>
        <v>0.23456413103700963</v>
      </c>
      <c r="E32" s="386">
        <f t="shared" si="4"/>
        <v>-2.2207429355917664E-2</v>
      </c>
      <c r="F32" s="401">
        <f t="shared" si="5"/>
        <v>-2.8265503147160143E-2</v>
      </c>
      <c r="G32" s="403">
        <f t="shared" si="9"/>
        <v>0.2067382821916717</v>
      </c>
      <c r="H32" s="403">
        <f t="shared" si="10"/>
        <v>0.79326171780832833</v>
      </c>
      <c r="I32" s="403"/>
      <c r="J32" s="375"/>
      <c r="L32" s="385">
        <v>-2.85</v>
      </c>
      <c r="M32" s="401">
        <f t="shared" si="11"/>
        <v>4.0240033527538799E-12</v>
      </c>
      <c r="N32" s="386">
        <f t="shared" si="12"/>
        <v>8.0694552179183532E-7</v>
      </c>
      <c r="O32" s="401">
        <f t="shared" si="13"/>
        <v>2.9294297611872633E-3</v>
      </c>
      <c r="P32" s="386">
        <f t="shared" si="14"/>
        <v>-3.1312174277625752E-4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1.0396358398057082E-6</v>
      </c>
      <c r="C33" s="386">
        <f t="shared" si="7"/>
        <v>3.419735601558449E-3</v>
      </c>
      <c r="D33" s="401">
        <f t="shared" si="8"/>
        <v>0.25012983716321402</v>
      </c>
      <c r="E33" s="386">
        <f t="shared" si="4"/>
        <v>-2.3385227940793264E-2</v>
      </c>
      <c r="F33" s="401">
        <f t="shared" si="5"/>
        <v>-2.9764599196233057E-2</v>
      </c>
      <c r="G33" s="403">
        <f t="shared" si="9"/>
        <v>0.22756037426793721</v>
      </c>
      <c r="H33" s="403">
        <f t="shared" si="10"/>
        <v>0.77243962573206282</v>
      </c>
      <c r="I33" s="403"/>
      <c r="J33" s="375"/>
      <c r="L33" s="385">
        <v>-2.8250000000000002</v>
      </c>
      <c r="M33" s="401">
        <f t="shared" si="11"/>
        <v>5.7377991247165028E-12</v>
      </c>
      <c r="N33" s="386">
        <f t="shared" si="12"/>
        <v>1.0396358398057082E-6</v>
      </c>
      <c r="O33" s="401">
        <f t="shared" si="13"/>
        <v>3.419735601558449E-3</v>
      </c>
      <c r="P33" s="386">
        <f t="shared" si="14"/>
        <v>-3.6543206669893767E-4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1.3360653795535526E-6</v>
      </c>
      <c r="C34" s="386">
        <f t="shared" si="7"/>
        <v>3.9825496601093024E-3</v>
      </c>
      <c r="D34" s="401">
        <f t="shared" si="8"/>
        <v>0.26617564903612356</v>
      </c>
      <c r="E34" s="386">
        <f t="shared" si="4"/>
        <v>-2.4541975071760491E-2</v>
      </c>
      <c r="F34" s="401">
        <f t="shared" si="5"/>
        <v>-3.1236901061829671E-2</v>
      </c>
      <c r="G34" s="403">
        <f t="shared" si="9"/>
        <v>0.24913458150762058</v>
      </c>
      <c r="H34" s="403">
        <f t="shared" si="10"/>
        <v>0.75086541849237942</v>
      </c>
      <c r="I34" s="403"/>
      <c r="J34" s="375"/>
      <c r="L34" s="385">
        <v>-2.8</v>
      </c>
      <c r="M34" s="401">
        <f t="shared" si="11"/>
        <v>8.1606943425072132E-12</v>
      </c>
      <c r="N34" s="386">
        <f t="shared" si="12"/>
        <v>1.3360653795535526E-6</v>
      </c>
      <c r="O34" s="401">
        <f t="shared" si="13"/>
        <v>3.9825496601093024E-3</v>
      </c>
      <c r="P34" s="386">
        <f t="shared" si="14"/>
        <v>-4.2544890427192609E-4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1.7127119624760212E-6</v>
      </c>
      <c r="C35" s="386">
        <f t="shared" si="7"/>
        <v>4.6269114045746074E-3</v>
      </c>
      <c r="D35" s="401">
        <f t="shared" si="8"/>
        <v>0.28266686740564689</v>
      </c>
      <c r="E35" s="386">
        <f t="shared" si="4"/>
        <v>-2.5664914545037644E-2</v>
      </c>
      <c r="F35" s="401">
        <f t="shared" si="5"/>
        <v>-3.2666172712648989E-2</v>
      </c>
      <c r="G35" s="403">
        <f t="shared" si="9"/>
        <v>0.27140939486514404</v>
      </c>
      <c r="H35" s="403">
        <f t="shared" si="10"/>
        <v>0.72859060513485596</v>
      </c>
      <c r="I35" s="403"/>
      <c r="J35" s="375"/>
      <c r="L35" s="385">
        <v>-2.7749999999999999</v>
      </c>
      <c r="M35" s="401">
        <f t="shared" si="11"/>
        <v>1.1577128145034976E-11</v>
      </c>
      <c r="N35" s="386">
        <f t="shared" si="12"/>
        <v>1.7127119624760212E-6</v>
      </c>
      <c r="O35" s="401">
        <f t="shared" si="13"/>
        <v>4.6269114045746074E-3</v>
      </c>
      <c r="P35" s="386">
        <f t="shared" si="14"/>
        <v>-4.9412448099341326E-4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2.1900389232665241E-6</v>
      </c>
      <c r="C36" s="386">
        <f t="shared" si="7"/>
        <v>5.3627138517446382E-3</v>
      </c>
      <c r="D36" s="401">
        <f t="shared" si="8"/>
        <v>0.29956433786246156</v>
      </c>
      <c r="E36" s="386">
        <f t="shared" si="4"/>
        <v>-2.673995960330592E-2</v>
      </c>
      <c r="F36" s="401">
        <f t="shared" si="5"/>
        <v>-3.4034484595614568E-2</v>
      </c>
      <c r="G36" s="403">
        <f t="shared" si="9"/>
        <v>0.29432684548100557</v>
      </c>
      <c r="H36" s="403">
        <f t="shared" si="10"/>
        <v>0.70567315451899448</v>
      </c>
      <c r="I36" s="403"/>
      <c r="J36" s="375"/>
      <c r="L36" s="385">
        <v>-2.75</v>
      </c>
      <c r="M36" s="401">
        <f t="shared" si="11"/>
        <v>1.6381951351007729E-11</v>
      </c>
      <c r="N36" s="386">
        <f t="shared" si="12"/>
        <v>2.1900389232665241E-6</v>
      </c>
      <c r="O36" s="401">
        <f t="shared" si="13"/>
        <v>5.3627138517446382E-3</v>
      </c>
      <c r="P36" s="386">
        <f t="shared" si="14"/>
        <v>-5.724985063804732E-4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2.7933860867745963E-6</v>
      </c>
      <c r="C37" s="386">
        <f t="shared" si="7"/>
        <v>6.2007428989727109E-3</v>
      </c>
      <c r="D37" s="401">
        <f t="shared" si="8"/>
        <v>0.3168245328188013</v>
      </c>
      <c r="E37" s="386">
        <f t="shared" si="4"/>
        <v>-2.7751662485051128E-2</v>
      </c>
      <c r="F37" s="401">
        <f t="shared" si="5"/>
        <v>-3.5322174878431568E-2</v>
      </c>
      <c r="G37" s="403">
        <f t="shared" si="9"/>
        <v>0.3178226543599677</v>
      </c>
      <c r="H37" s="403">
        <f t="shared" si="10"/>
        <v>0.6821773456400323</v>
      </c>
      <c r="I37" s="403"/>
      <c r="J37" s="375"/>
      <c r="L37" s="385">
        <v>-2.7250000000000001</v>
      </c>
      <c r="M37" s="401">
        <f t="shared" si="11"/>
        <v>2.3121782266599666E-11</v>
      </c>
      <c r="N37" s="386">
        <f t="shared" si="12"/>
        <v>2.7933860867745963E-6</v>
      </c>
      <c r="O37" s="401">
        <f t="shared" si="13"/>
        <v>6.2007428989727109E-3</v>
      </c>
      <c r="P37" s="386">
        <f t="shared" si="14"/>
        <v>-6.6170149790855889E-4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3.5540414941026555E-6</v>
      </c>
      <c r="C38" s="386">
        <f t="shared" si="7"/>
        <v>7.1527122032866708E-3</v>
      </c>
      <c r="D38" s="401">
        <f t="shared" si="8"/>
        <v>0.33439967794831904</v>
      </c>
      <c r="E38" s="386">
        <f t="shared" si="4"/>
        <v>-2.8683193210072642E-2</v>
      </c>
      <c r="F38" s="401">
        <f t="shared" si="5"/>
        <v>-3.650782244789038E-2</v>
      </c>
      <c r="G38" s="403">
        <f t="shared" si="9"/>
        <v>0.34182644373593252</v>
      </c>
      <c r="H38" s="403">
        <f t="shared" si="10"/>
        <v>0.65817355626406748</v>
      </c>
      <c r="I38" s="403"/>
      <c r="J38" s="375"/>
      <c r="L38" s="385">
        <v>-2.7</v>
      </c>
      <c r="M38" s="401">
        <f t="shared" si="11"/>
        <v>3.2551461526253433E-11</v>
      </c>
      <c r="N38" s="386">
        <f t="shared" si="12"/>
        <v>3.5540414941026555E-6</v>
      </c>
      <c r="O38" s="401">
        <f t="shared" si="13"/>
        <v>7.1527122032866708E-3</v>
      </c>
      <c r="P38" s="386">
        <f t="shared" si="14"/>
        <v>-7.6295744706795002E-4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4.5105261429201349E-6</v>
      </c>
      <c r="C39" s="386">
        <f t="shared" si="7"/>
        <v>8.2312924775084784E-3</v>
      </c>
      <c r="D39" s="401">
        <f t="shared" si="8"/>
        <v>0.35223792315803537</v>
      </c>
      <c r="E39" s="386">
        <f t="shared" si="4"/>
        <v>-2.9516328743037119E-2</v>
      </c>
      <c r="F39" s="401">
        <f t="shared" si="5"/>
        <v>-3.7568233117292925E-2</v>
      </c>
      <c r="G39" s="403">
        <f t="shared" si="9"/>
        <v>0.36626200989084973</v>
      </c>
      <c r="H39" s="403">
        <f t="shared" si="10"/>
        <v>0.63373799010915022</v>
      </c>
      <c r="I39" s="403"/>
      <c r="J39" s="375"/>
      <c r="L39" s="385">
        <v>-2.6749999999999998</v>
      </c>
      <c r="M39" s="401">
        <f t="shared" si="11"/>
        <v>4.5710046858715714E-11</v>
      </c>
      <c r="N39" s="386">
        <f t="shared" si="12"/>
        <v>4.5105261429201349E-6</v>
      </c>
      <c r="O39" s="401">
        <f t="shared" si="13"/>
        <v>8.2312924775084784E-3</v>
      </c>
      <c r="P39" s="386">
        <f t="shared" si="14"/>
        <v>-8.7758567411371066E-4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5.7101287772032272E-6</v>
      </c>
      <c r="C40" s="386">
        <f t="shared" si="7"/>
        <v>9.4501340048619431E-3</v>
      </c>
      <c r="D40" s="401">
        <f t="shared" si="8"/>
        <v>0.37028355758355502</v>
      </c>
      <c r="E40" s="386">
        <f t="shared" si="4"/>
        <v>-3.0231453683038909E-2</v>
      </c>
      <c r="F40" s="401">
        <f t="shared" si="5"/>
        <v>-3.847844050412165E-2</v>
      </c>
      <c r="G40" s="403">
        <f t="shared" si="9"/>
        <v>0.39104765642117134</v>
      </c>
      <c r="H40" s="403">
        <f t="shared" si="10"/>
        <v>0.60895234357882866</v>
      </c>
      <c r="I40" s="403"/>
      <c r="J40" s="375"/>
      <c r="L40" s="385">
        <v>-2.65</v>
      </c>
      <c r="M40" s="401">
        <f t="shared" si="11"/>
        <v>6.4024396895234759E-11</v>
      </c>
      <c r="N40" s="386">
        <f t="shared" si="12"/>
        <v>5.7101287772032272E-6</v>
      </c>
      <c r="O40" s="401">
        <f t="shared" si="13"/>
        <v>9.4501340048619431E-3</v>
      </c>
      <c r="P40" s="386">
        <f t="shared" si="14"/>
        <v>-1.007001706036916E-3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7.2107330182369367E-6</v>
      </c>
      <c r="C41" s="386">
        <f t="shared" si="7"/>
        <v>1.0823881118984302E-2</v>
      </c>
      <c r="D41" s="401">
        <f t="shared" si="8"/>
        <v>0.38847726751765715</v>
      </c>
      <c r="E41" s="386">
        <f t="shared" si="4"/>
        <v>-3.0807573619986463E-2</v>
      </c>
      <c r="F41" s="401">
        <f t="shared" si="5"/>
        <v>-3.9211723029980203E-2</v>
      </c>
      <c r="G41" s="403">
        <f t="shared" si="9"/>
        <v>0.41609658617434819</v>
      </c>
      <c r="H41" s="403">
        <f t="shared" si="10"/>
        <v>0.58390341382565181</v>
      </c>
      <c r="I41" s="403"/>
      <c r="J41" s="375"/>
      <c r="L41" s="385">
        <v>-2.625</v>
      </c>
      <c r="M41" s="401">
        <f t="shared" si="11"/>
        <v>8.9448448647999612E-11</v>
      </c>
      <c r="N41" s="386">
        <f t="shared" si="12"/>
        <v>7.2107330182369367E-6</v>
      </c>
      <c r="O41" s="401">
        <f t="shared" si="13"/>
        <v>1.0823881118984302E-2</v>
      </c>
      <c r="P41" s="386">
        <f t="shared" si="14"/>
        <v>-1.152717001180963E-3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9.0829848865547902E-6</v>
      </c>
      <c r="C42" s="386">
        <f t="shared" si="7"/>
        <v>1.2368177358001109E-2</v>
      </c>
      <c r="D42" s="401">
        <f t="shared" si="8"/>
        <v>0.40675643561264829</v>
      </c>
      <c r="E42" s="386">
        <f t="shared" si="4"/>
        <v>-3.1222342276454328E-2</v>
      </c>
      <c r="F42" s="401">
        <f t="shared" si="5"/>
        <v>-3.9739638466604651E-2</v>
      </c>
      <c r="G42" s="403">
        <f t="shared" si="9"/>
        <v>0.4413173493235148</v>
      </c>
      <c r="H42" s="403">
        <f t="shared" si="10"/>
        <v>0.55868265067648526</v>
      </c>
      <c r="I42" s="403"/>
      <c r="J42" s="375"/>
      <c r="L42" s="385">
        <v>-2.6</v>
      </c>
      <c r="M42" s="401">
        <f t="shared" si="11"/>
        <v>1.2465034560094068E-10</v>
      </c>
      <c r="N42" s="386">
        <f t="shared" si="12"/>
        <v>9.0829848865547902E-6</v>
      </c>
      <c r="O42" s="401">
        <f t="shared" si="13"/>
        <v>1.2368177358001109E-2</v>
      </c>
      <c r="P42" s="386">
        <f t="shared" si="14"/>
        <v>-1.3163373340696924E-3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1.1412855004333533E-5</v>
      </c>
      <c r="C43" s="386">
        <f t="shared" si="7"/>
        <v>1.4099659982352408E-2</v>
      </c>
      <c r="D43" s="401">
        <f t="shared" si="8"/>
        <v>0.4250554791487694</v>
      </c>
      <c r="E43" s="386">
        <f t="shared" si="4"/>
        <v>-3.1452103514544305E-2</v>
      </c>
      <c r="F43" s="401">
        <f t="shared" si="5"/>
        <v>-4.0032077401982696E-2</v>
      </c>
      <c r="G43" s="403">
        <f t="shared" si="9"/>
        <v>0.46661434432432164</v>
      </c>
      <c r="H43" s="403">
        <f t="shared" si="10"/>
        <v>0.53338565567567842</v>
      </c>
      <c r="I43" s="403"/>
      <c r="J43" s="375"/>
      <c r="L43" s="385">
        <v>-2.5750000000000002</v>
      </c>
      <c r="M43" s="401">
        <f t="shared" si="11"/>
        <v>1.732640142471098E-10</v>
      </c>
      <c r="N43" s="386">
        <f t="shared" si="12"/>
        <v>1.1412855004333533E-5</v>
      </c>
      <c r="O43" s="401">
        <f t="shared" si="13"/>
        <v>1.4099659982352353E-2</v>
      </c>
      <c r="P43" s="386">
        <f t="shared" si="14"/>
        <v>-1.4995596457416259E-3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1.4304656485442102E-5</v>
      </c>
      <c r="C44" s="386">
        <f t="shared" si="7"/>
        <v>1.6035942549221416E-2</v>
      </c>
      <c r="D44" s="401">
        <f t="shared" si="8"/>
        <v>0.443306224644131</v>
      </c>
      <c r="E44" s="386">
        <f t="shared" si="4"/>
        <v>-3.1471949229471774E-2</v>
      </c>
      <c r="F44" s="401">
        <f t="shared" si="5"/>
        <v>-4.0057336927015949E-2</v>
      </c>
      <c r="G44" s="403">
        <f t="shared" si="9"/>
        <v>0.49188836781652823</v>
      </c>
      <c r="H44" s="403">
        <f t="shared" si="10"/>
        <v>0.50811163218347177</v>
      </c>
      <c r="I44" s="403"/>
      <c r="J44" s="375"/>
      <c r="L44" s="385">
        <v>-2.5499999999999998</v>
      </c>
      <c r="M44" s="401">
        <f t="shared" si="11"/>
        <v>2.4022450695326825E-10</v>
      </c>
      <c r="N44" s="386">
        <f t="shared" si="12"/>
        <v>1.4304656485442102E-5</v>
      </c>
      <c r="O44" s="401">
        <f t="shared" si="13"/>
        <v>1.6035942549221416E-2</v>
      </c>
      <c r="P44" s="386">
        <f t="shared" si="14"/>
        <v>-1.7041671585062597E-3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1.7884586655525503E-5</v>
      </c>
      <c r="C45" s="386">
        <f t="shared" si="7"/>
        <v>1.8195584264428855E-2</v>
      </c>
      <c r="D45" s="401">
        <f t="shared" si="8"/>
        <v>0.46143831560490739</v>
      </c>
      <c r="E45" s="386">
        <f t="shared" si="4"/>
        <v>-3.1255794073256599E-2</v>
      </c>
      <c r="F45" s="401">
        <f t="shared" si="5"/>
        <v>-3.9782215743453704E-2</v>
      </c>
      <c r="G45" s="403">
        <f t="shared" si="9"/>
        <v>0.51703720890604432</v>
      </c>
      <c r="H45" s="403">
        <f t="shared" si="10"/>
        <v>0.48296279109395568</v>
      </c>
      <c r="I45" s="403"/>
      <c r="J45" s="375"/>
      <c r="L45" s="385">
        <v>-2.5249999999999999</v>
      </c>
      <c r="M45" s="401">
        <f t="shared" si="11"/>
        <v>3.3221625450607917E-10</v>
      </c>
      <c r="N45" s="386">
        <f t="shared" si="12"/>
        <v>1.7884586655525503E-5</v>
      </c>
      <c r="O45" s="401">
        <f t="shared" si="13"/>
        <v>1.8195584264428855E-2</v>
      </c>
      <c r="P45" s="386">
        <f t="shared" si="14"/>
        <v>-1.9320225499059273E-3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2.2304868261213695E-5</v>
      </c>
      <c r="C46" s="386">
        <f t="shared" si="7"/>
        <v>2.0598044887914835E-2</v>
      </c>
      <c r="D46" s="401">
        <f t="shared" si="8"/>
        <v>0.47937964978555586</v>
      </c>
      <c r="E46" s="386">
        <f t="shared" si="4"/>
        <v>-3.0776467851474903E-2</v>
      </c>
      <c r="F46" s="401">
        <f t="shared" si="5"/>
        <v>-3.9172131766008714E-2</v>
      </c>
      <c r="G46" s="403">
        <f t="shared" si="9"/>
        <v>0.54195628270079776</v>
      </c>
      <c r="H46" s="403">
        <f t="shared" si="10"/>
        <v>0.45804371729920224</v>
      </c>
      <c r="I46" s="403"/>
      <c r="J46" s="375"/>
      <c r="L46" s="385">
        <v>-2.5</v>
      </c>
      <c r="M46" s="401">
        <f t="shared" si="11"/>
        <v>4.5826792360870172E-10</v>
      </c>
      <c r="N46" s="386">
        <f t="shared" si="12"/>
        <v>2.2304868261213695E-5</v>
      </c>
      <c r="O46" s="401">
        <f t="shared" si="13"/>
        <v>2.0598044887914835E-2</v>
      </c>
      <c r="P46" s="386">
        <f t="shared" si="14"/>
        <v>-2.1850589790725866E-3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2.7748573616426242E-5</v>
      </c>
      <c r="C47" s="386">
        <f t="shared" si="7"/>
        <v>2.3263624053507292E-2</v>
      </c>
      <c r="D47" s="401">
        <f t="shared" si="8"/>
        <v>0.4970568419541268</v>
      </c>
      <c r="E47" s="386">
        <f t="shared" si="4"/>
        <v>-3.0005826312131813E-2</v>
      </c>
      <c r="F47" s="401">
        <f t="shared" si="5"/>
        <v>-3.8191263133870973E-2</v>
      </c>
      <c r="G47" s="403">
        <f t="shared" si="9"/>
        <v>0.56653929748461229</v>
      </c>
      <c r="H47" s="403">
        <f t="shared" si="10"/>
        <v>0.43346070251538771</v>
      </c>
      <c r="I47" s="403"/>
      <c r="J47" s="375"/>
      <c r="L47" s="385">
        <v>-2.4750000000000001</v>
      </c>
      <c r="M47" s="401">
        <f t="shared" si="11"/>
        <v>6.305411193174848E-10</v>
      </c>
      <c r="N47" s="386">
        <f t="shared" si="12"/>
        <v>2.7748573616426242E-5</v>
      </c>
      <c r="O47" s="401">
        <f t="shared" si="13"/>
        <v>2.3263624053507292E-2</v>
      </c>
      <c r="P47" s="386">
        <f t="shared" si="14"/>
        <v>-2.4652687599446494E-3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3.4435223105089285E-5</v>
      </c>
      <c r="C48" s="386">
        <f t="shared" si="7"/>
        <v>2.6213383979136806E-2</v>
      </c>
      <c r="D48" s="401">
        <f t="shared" si="8"/>
        <v>0.5143957078423228</v>
      </c>
      <c r="E48" s="386">
        <f t="shared" si="4"/>
        <v>-2.8914880897307798E-2</v>
      </c>
      <c r="F48" s="401">
        <f t="shared" si="5"/>
        <v>-3.6802713357943349E-2</v>
      </c>
      <c r="G48" s="403">
        <f t="shared" si="9"/>
        <v>0.5906789495039052</v>
      </c>
      <c r="H48" s="403">
        <f t="shared" si="10"/>
        <v>0.4093210504960948</v>
      </c>
      <c r="I48" s="403"/>
      <c r="J48" s="375"/>
      <c r="L48" s="385">
        <v>-2.4500000000000002</v>
      </c>
      <c r="M48" s="401">
        <f t="shared" si="11"/>
        <v>8.6537244037288019E-10</v>
      </c>
      <c r="N48" s="386">
        <f t="shared" si="12"/>
        <v>3.4435223105089285E-5</v>
      </c>
      <c r="O48" s="401">
        <f t="shared" si="13"/>
        <v>2.6213383979136806E-2</v>
      </c>
      <c r="P48" s="386">
        <f t="shared" si="14"/>
        <v>-2.774689480212479E-3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4.2627257454130874E-5</v>
      </c>
      <c r="C49" s="386">
        <f t="shared" si="7"/>
        <v>2.946905469103378E-2</v>
      </c>
      <c r="D49" s="401">
        <f t="shared" si="8"/>
        <v>0.53132176470747472</v>
      </c>
      <c r="E49" s="386">
        <f t="shared" si="4"/>
        <v>-2.7473947854654662E-2</v>
      </c>
      <c r="F49" s="401">
        <f t="shared" si="5"/>
        <v>-3.4968701109195331E-2</v>
      </c>
      <c r="G49" s="403">
        <f t="shared" si="9"/>
        <v>0.6142676390171764</v>
      </c>
      <c r="H49" s="403">
        <f t="shared" si="10"/>
        <v>0.3857323609828236</v>
      </c>
      <c r="I49" s="403"/>
      <c r="J49" s="375"/>
      <c r="L49" s="385">
        <v>-2.4249999999999998</v>
      </c>
      <c r="M49" s="401">
        <f t="shared" si="11"/>
        <v>1.1846468250809039E-9</v>
      </c>
      <c r="N49" s="386">
        <f t="shared" si="12"/>
        <v>4.2627257454130874E-5</v>
      </c>
      <c r="O49" s="401">
        <f t="shared" si="13"/>
        <v>2.946905469103378E-2</v>
      </c>
      <c r="P49" s="386">
        <f t="shared" si="14"/>
        <v>-3.115387372661827E-3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5.2637491036122697E-5</v>
      </c>
      <c r="C50" s="386">
        <f t="shared" si="7"/>
        <v>3.3052921065095275E-2</v>
      </c>
      <c r="D50" s="401">
        <f t="shared" si="8"/>
        <v>0.54776074374608108</v>
      </c>
      <c r="E50" s="386">
        <f t="shared" si="4"/>
        <v>-2.5652816906910639E-2</v>
      </c>
      <c r="F50" s="401">
        <f t="shared" si="5"/>
        <v>-3.265077490036411E-2</v>
      </c>
      <c r="G50" s="403">
        <f t="shared" si="9"/>
        <v>0.63719820101964808</v>
      </c>
      <c r="H50" s="403">
        <f t="shared" si="10"/>
        <v>0.36280179898035192</v>
      </c>
      <c r="I50" s="403"/>
      <c r="J50" s="375"/>
      <c r="L50" s="385">
        <v>-2.4</v>
      </c>
      <c r="M50" s="401">
        <f t="shared" si="11"/>
        <v>1.6176003869716737E-9</v>
      </c>
      <c r="N50" s="386">
        <f t="shared" si="12"/>
        <v>5.2637491036122697E-5</v>
      </c>
      <c r="O50" s="401">
        <f t="shared" si="13"/>
        <v>3.3052921065095275E-2</v>
      </c>
      <c r="P50" s="386">
        <f t="shared" si="14"/>
        <v>-3.4894377569933072E-3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6.4837660942118625E-5</v>
      </c>
      <c r="C51" s="386">
        <f t="shared" si="7"/>
        <v>3.6987691200171036E-2</v>
      </c>
      <c r="D51" s="401">
        <f t="shared" si="8"/>
        <v>0.56363910947659457</v>
      </c>
      <c r="E51" s="386">
        <f t="shared" si="4"/>
        <v>-2.3420939453773833E-2</v>
      </c>
      <c r="F51" s="401">
        <f t="shared" si="5"/>
        <v>-2.9810052628341945E-2</v>
      </c>
      <c r="G51" s="403">
        <f t="shared" si="9"/>
        <v>0.65936464390577931</v>
      </c>
      <c r="H51" s="403">
        <f t="shared" si="10"/>
        <v>0.34063535609422069</v>
      </c>
      <c r="I51" s="403"/>
      <c r="J51" s="375"/>
      <c r="L51" s="385">
        <v>-2.375</v>
      </c>
      <c r="M51" s="401">
        <f t="shared" si="11"/>
        <v>2.2031828583735091E-9</v>
      </c>
      <c r="N51" s="386">
        <f t="shared" si="12"/>
        <v>6.4837660942118625E-5</v>
      </c>
      <c r="O51" s="401">
        <f t="shared" si="13"/>
        <v>3.6987691200171036E-2</v>
      </c>
      <c r="P51" s="386">
        <f t="shared" si="14"/>
        <v>-3.8989023853900368E-3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7.9668193422699485E-5</v>
      </c>
      <c r="C52" s="386">
        <f t="shared" si="7"/>
        <v>4.1296345880332597E-2</v>
      </c>
      <c r="D52" s="401">
        <f t="shared" si="8"/>
        <v>0.5788845811518829</v>
      </c>
      <c r="E52" s="386">
        <f t="shared" si="4"/>
        <v>-2.0747636032757824E-2</v>
      </c>
      <c r="F52" s="401">
        <f t="shared" si="5"/>
        <v>-2.6407485629298143E-2</v>
      </c>
      <c r="G52" s="403">
        <f t="shared" si="9"/>
        <v>0.68066288926946117</v>
      </c>
      <c r="H52" s="403">
        <f t="shared" si="10"/>
        <v>0.31933711073053883</v>
      </c>
      <c r="I52" s="403"/>
      <c r="J52" s="375"/>
      <c r="L52" s="385">
        <v>-2.35</v>
      </c>
      <c r="M52" s="401">
        <f t="shared" si="11"/>
        <v>2.9931412348638275E-9</v>
      </c>
      <c r="N52" s="386">
        <f t="shared" si="12"/>
        <v>7.9668193422699485E-5</v>
      </c>
      <c r="O52" s="401">
        <f t="shared" si="13"/>
        <v>4.1296345880332597E-2</v>
      </c>
      <c r="P52" s="386">
        <f t="shared" si="14"/>
        <v>-4.3458035442188112E-3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9.7649315230874389E-5</v>
      </c>
      <c r="C53" s="386">
        <f t="shared" si="7"/>
        <v>4.600196915423399E-2</v>
      </c>
      <c r="D53" s="401">
        <f t="shared" si="8"/>
        <v>0.59342665126710059</v>
      </c>
      <c r="E53" s="386">
        <f t="shared" si="4"/>
        <v>-1.760232249581381E-2</v>
      </c>
      <c r="F53" s="401">
        <f t="shared" si="5"/>
        <v>-2.2404146555133488E-2</v>
      </c>
      <c r="G53" s="403">
        <f t="shared" si="9"/>
        <v>0.70099150606259586</v>
      </c>
      <c r="H53" s="403">
        <f t="shared" si="10"/>
        <v>0.29900849393740414</v>
      </c>
      <c r="I53" s="403"/>
      <c r="J53" s="375"/>
      <c r="L53" s="385">
        <v>-2.3250000000000002</v>
      </c>
      <c r="M53" s="401">
        <f t="shared" si="11"/>
        <v>4.0560347858153989E-9</v>
      </c>
      <c r="N53" s="386">
        <f t="shared" si="12"/>
        <v>9.7649315230874389E-5</v>
      </c>
      <c r="O53" s="401">
        <f t="shared" si="13"/>
        <v>4.6001969154233935E-2</v>
      </c>
      <c r="P53" s="386">
        <f t="shared" si="14"/>
        <v>-4.8320947873658898E-3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1.1939364207591563E-4</v>
      </c>
      <c r="C54" s="386">
        <f t="shared" si="7"/>
        <v>5.1127560356579504E-2</v>
      </c>
      <c r="D54" s="401">
        <f t="shared" si="8"/>
        <v>0.60719709629324292</v>
      </c>
      <c r="E54" s="386">
        <f t="shared" si="4"/>
        <v>-1.3954754069013288E-2</v>
      </c>
      <c r="F54" s="401">
        <f t="shared" si="5"/>
        <v>-1.7761540011403169E-2</v>
      </c>
      <c r="G54" s="403">
        <f t="shared" si="9"/>
        <v>0.72025243243292758</v>
      </c>
      <c r="H54" s="403">
        <f t="shared" si="10"/>
        <v>0.27974756756707242</v>
      </c>
      <c r="I54" s="403"/>
      <c r="J54" s="375"/>
      <c r="L54" s="385">
        <v>-2.2999999999999998</v>
      </c>
      <c r="M54" s="401">
        <f t="shared" si="11"/>
        <v>5.4824461637181798E-9</v>
      </c>
      <c r="N54" s="386">
        <f t="shared" si="12"/>
        <v>1.1939364207591563E-4</v>
      </c>
      <c r="O54" s="401">
        <f t="shared" si="13"/>
        <v>5.1127560356579504E-2</v>
      </c>
      <c r="P54" s="386">
        <f t="shared" si="14"/>
        <v>-5.3596282038565982E-3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1.4562037942411621E-4</v>
      </c>
      <c r="C55" s="386">
        <f t="shared" si="7"/>
        <v>5.6695828215695077E-2</v>
      </c>
      <c r="D55" s="401">
        <f t="shared" si="8"/>
        <v>0.62013047488616746</v>
      </c>
      <c r="E55" s="386">
        <f t="shared" si="4"/>
        <v>-9.7752861567363472E-3</v>
      </c>
      <c r="F55" s="401">
        <f t="shared" si="5"/>
        <v>-1.2441934507561318E-2</v>
      </c>
      <c r="G55" s="403">
        <f t="shared" si="9"/>
        <v>0.73835167873560348</v>
      </c>
      <c r="H55" s="403">
        <f t="shared" si="10"/>
        <v>0.26164832126439652</v>
      </c>
      <c r="I55" s="403"/>
      <c r="J55" s="375"/>
      <c r="L55" s="385">
        <v>-2.2749999999999999</v>
      </c>
      <c r="M55" s="401">
        <f t="shared" si="11"/>
        <v>7.3917242882082235E-9</v>
      </c>
      <c r="N55" s="386">
        <f t="shared" si="12"/>
        <v>1.4562037942411621E-4</v>
      </c>
      <c r="O55" s="401">
        <f t="shared" si="13"/>
        <v>5.6695828215695077E-2</v>
      </c>
      <c r="P55" s="386">
        <f t="shared" si="14"/>
        <v>-5.9301181535717064E-3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1.7717127183480841E-4</v>
      </c>
      <c r="C56" s="386">
        <f t="shared" si="7"/>
        <v>6.2728968027649212E-2</v>
      </c>
      <c r="D56" s="401">
        <f t="shared" si="8"/>
        <v>0.63216460899031035</v>
      </c>
      <c r="E56" s="386">
        <f t="shared" si="4"/>
        <v>-5.0351504336214464E-3</v>
      </c>
      <c r="F56" s="401">
        <f t="shared" si="5"/>
        <v>-6.4087138653905985E-3</v>
      </c>
      <c r="G56" s="403">
        <f t="shared" si="9"/>
        <v>0.7552000054532354</v>
      </c>
      <c r="H56" s="403">
        <f t="shared" si="10"/>
        <v>0.2447999945467646</v>
      </c>
      <c r="I56" s="403"/>
      <c r="J56" s="375"/>
      <c r="L56" s="385">
        <v>-2.25</v>
      </c>
      <c r="M56" s="401">
        <f t="shared" si="11"/>
        <v>9.9406844422667007E-9</v>
      </c>
      <c r="N56" s="386">
        <f t="shared" si="12"/>
        <v>1.7717127183480841E-4</v>
      </c>
      <c r="O56" s="401">
        <f t="shared" si="13"/>
        <v>6.2728968027649212E-2</v>
      </c>
      <c r="P56" s="386">
        <f t="shared" si="14"/>
        <v>-6.5451014399863019E-3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2.1502843544213279E-4</v>
      </c>
      <c r="C57" s="386">
        <f t="shared" si="7"/>
        <v>6.9248423225833022E-2</v>
      </c>
      <c r="D57" s="401">
        <f t="shared" si="8"/>
        <v>0.64324104347015199</v>
      </c>
      <c r="E57" s="386">
        <f t="shared" si="4"/>
        <v>2.9325555818608684E-4</v>
      </c>
      <c r="F57" s="401">
        <f t="shared" si="5"/>
        <v>3.7325418309266169E-4</v>
      </c>
      <c r="G57" s="403">
        <f t="shared" si="9"/>
        <v>0.77071357005860808</v>
      </c>
      <c r="H57" s="403">
        <f t="shared" si="10"/>
        <v>0.22928642994139192</v>
      </c>
      <c r="I57" s="403"/>
      <c r="J57" s="375"/>
      <c r="L57" s="385">
        <v>-2.2250000000000001</v>
      </c>
      <c r="M57" s="401">
        <f t="shared" si="11"/>
        <v>1.3334797321906677E-8</v>
      </c>
      <c r="N57" s="386">
        <f t="shared" si="12"/>
        <v>2.1502843544213279E-4</v>
      </c>
      <c r="O57" s="401">
        <f t="shared" si="13"/>
        <v>6.9248423225833022E-2</v>
      </c>
      <c r="P57" s="386">
        <f t="shared" si="14"/>
        <v>-7.2058939277883684E-3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2.6033420357479686E-4</v>
      </c>
      <c r="C58" s="386">
        <f t="shared" si="7"/>
        <v>7.6274633029219996E-2</v>
      </c>
      <c r="D58" s="401">
        <f t="shared" si="8"/>
        <v>0.65330548015487244</v>
      </c>
      <c r="E58" s="386">
        <f t="shared" ref="E58:E89" si="17">C58+$B$13*B58+$B$13*D58</f>
        <v>6.2360674167083879E-3</v>
      </c>
      <c r="F58" s="401">
        <f t="shared" si="5"/>
        <v>7.9372348941370765E-3</v>
      </c>
      <c r="G58" s="403">
        <f t="shared" si="9"/>
        <v>0.78481453720479122</v>
      </c>
      <c r="H58" s="403">
        <f t="shared" si="10"/>
        <v>0.21518546279520878</v>
      </c>
      <c r="I58" s="403"/>
      <c r="J58" s="375"/>
      <c r="L58" s="385">
        <v>-2.2000000000000002</v>
      </c>
      <c r="M58" s="401">
        <f t="shared" si="11"/>
        <v>1.7842538280188336E-8</v>
      </c>
      <c r="N58" s="386">
        <f t="shared" si="12"/>
        <v>2.6033420357479686E-4</v>
      </c>
      <c r="O58" s="401">
        <f t="shared" si="13"/>
        <v>7.6274633029219996E-2</v>
      </c>
      <c r="P58" s="386">
        <f t="shared" si="14"/>
        <v>-7.9135436558371592E-3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3.1441310734170447E-4</v>
      </c>
      <c r="C59" s="386">
        <f t="shared" si="7"/>
        <v>8.382676820587609E-2</v>
      </c>
      <c r="D59" s="401">
        <f t="shared" si="8"/>
        <v>0.66230818246667034</v>
      </c>
      <c r="E59" s="386">
        <f t="shared" si="17"/>
        <v>1.2817643926633787E-2</v>
      </c>
      <c r="F59" s="401">
        <f t="shared" si="5"/>
        <v>1.6314232005016072E-2</v>
      </c>
      <c r="G59" s="403">
        <f t="shared" si="9"/>
        <v>0.79743164702127811</v>
      </c>
      <c r="H59" s="403">
        <f t="shared" si="10"/>
        <v>0.20256835297872189</v>
      </c>
      <c r="I59" s="403"/>
      <c r="J59" s="375"/>
      <c r="L59" s="385">
        <v>-2.1749999999999998</v>
      </c>
      <c r="M59" s="401">
        <f t="shared" si="11"/>
        <v>2.3813730376520681E-8</v>
      </c>
      <c r="N59" s="386">
        <f t="shared" si="12"/>
        <v>3.1441310734170447E-4</v>
      </c>
      <c r="O59" s="401">
        <f t="shared" si="13"/>
        <v>8.382676820587609E-2</v>
      </c>
      <c r="P59" s="386">
        <f t="shared" si="14"/>
        <v>-8.6687805419692898E-3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3.7879610074725845E-4</v>
      </c>
      <c r="C60" s="386">
        <f t="shared" si="7"/>
        <v>9.1922457333371954E-2</v>
      </c>
      <c r="D60" s="401">
        <f t="shared" si="8"/>
        <v>0.67020434711516885</v>
      </c>
      <c r="E60" s="386">
        <f t="shared" si="17"/>
        <v>2.0060250891507175E-2</v>
      </c>
      <c r="F60" s="401">
        <f t="shared" si="5"/>
        <v>2.5532585317247666E-2</v>
      </c>
      <c r="G60" s="403">
        <f t="shared" si="9"/>
        <v>0.80850073672409695</v>
      </c>
      <c r="H60" s="403">
        <f t="shared" si="10"/>
        <v>0.19149926327590305</v>
      </c>
      <c r="I60" s="403"/>
      <c r="J60" s="375"/>
      <c r="L60" s="385">
        <v>-2.15</v>
      </c>
      <c r="M60" s="401">
        <f t="shared" si="11"/>
        <v>3.1702922564935676E-8</v>
      </c>
      <c r="N60" s="386">
        <f t="shared" si="12"/>
        <v>3.7879610074725845E-4</v>
      </c>
      <c r="O60" s="401">
        <f t="shared" si="13"/>
        <v>9.1922457333371954E-2</v>
      </c>
      <c r="P60" s="386">
        <f t="shared" si="14"/>
        <v>-9.4719628254271056E-3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4.5524712300754056E-4</v>
      </c>
      <c r="C61" s="386">
        <f t="shared" si="7"/>
        <v>0.1005775062669102</v>
      </c>
      <c r="D61" s="401">
        <f t="shared" si="8"/>
        <v>0.6769544396737982</v>
      </c>
      <c r="E61" s="386">
        <f t="shared" si="17"/>
        <v>2.7983741793715183E-2</v>
      </c>
      <c r="F61" s="401">
        <f t="shared" si="5"/>
        <v>3.5617564242247629E-2</v>
      </c>
      <c r="G61" s="403">
        <f t="shared" si="9"/>
        <v>0.81796521120539567</v>
      </c>
      <c r="H61" s="403">
        <f t="shared" si="10"/>
        <v>0.18203478879460433</v>
      </c>
      <c r="I61" s="403"/>
      <c r="J61" s="375"/>
      <c r="L61" s="385">
        <v>-2.125</v>
      </c>
      <c r="M61" s="401">
        <f t="shared" si="11"/>
        <v>4.209909459929051E-8</v>
      </c>
      <c r="N61" s="386">
        <f t="shared" si="12"/>
        <v>4.5524712300754056E-4</v>
      </c>
      <c r="O61" s="401">
        <f t="shared" si="13"/>
        <v>0.1005775062669102</v>
      </c>
      <c r="P61" s="386">
        <f t="shared" si="14"/>
        <v>-1.0323020444877437E-2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5.457920686753881E-4</v>
      </c>
      <c r="C62" s="386">
        <f t="shared" si="7"/>
        <v>0.10980561383140619</v>
      </c>
      <c r="D62" s="401">
        <f t="shared" si="8"/>
        <v>0.68252449120412018</v>
      </c>
      <c r="E62" s="386">
        <f t="shared" si="17"/>
        <v>3.6605238594643721E-2</v>
      </c>
      <c r="F62" s="401">
        <f t="shared" si="5"/>
        <v>4.6590961525393319E-2</v>
      </c>
      <c r="G62" s="403">
        <f t="shared" si="9"/>
        <v>0.82577645874713834</v>
      </c>
      <c r="H62" s="403">
        <f t="shared" si="10"/>
        <v>0.17422354125286166</v>
      </c>
      <c r="I62" s="403"/>
      <c r="J62" s="375"/>
      <c r="L62" s="385">
        <v>-2.1</v>
      </c>
      <c r="M62" s="401">
        <f t="shared" si="11"/>
        <v>5.5763281214815663E-8</v>
      </c>
      <c r="N62" s="386">
        <f t="shared" si="12"/>
        <v>5.457920686753881E-4</v>
      </c>
      <c r="O62" s="401">
        <f t="shared" si="13"/>
        <v>0.10980561383140619</v>
      </c>
      <c r="P62" s="386">
        <f t="shared" si="14"/>
        <v>-1.122139560481478E-2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6.5275020845134701E-4</v>
      </c>
      <c r="C63" s="386">
        <f t="shared" si="7"/>
        <v>0.11961808702765975</v>
      </c>
      <c r="D63" s="401">
        <f t="shared" si="8"/>
        <v>0.68688635345646665</v>
      </c>
      <c r="E63" s="386">
        <f t="shared" si="17"/>
        <v>4.5938816225419399E-2</v>
      </c>
      <c r="F63" s="401">
        <f t="shared" si="5"/>
        <v>5.8470691667443876E-2</v>
      </c>
      <c r="G63" s="403">
        <f t="shared" si="9"/>
        <v>0.83189420849856044</v>
      </c>
      <c r="H63" s="403">
        <f t="shared" si="10"/>
        <v>0.16810579150143956</v>
      </c>
      <c r="I63" s="403"/>
      <c r="J63" s="375"/>
      <c r="L63" s="385">
        <v>-2.0750000000000002</v>
      </c>
      <c r="M63" s="401">
        <f t="shared" si="11"/>
        <v>7.3676083234275325E-8</v>
      </c>
      <c r="N63" s="386">
        <f t="shared" si="12"/>
        <v>6.5275020845134701E-4</v>
      </c>
      <c r="O63" s="401">
        <f t="shared" si="13"/>
        <v>0.11961808702765969</v>
      </c>
      <c r="P63" s="386">
        <f t="shared" si="14"/>
        <v>-1.216598084026629E-2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7.7876806969368051E-4</v>
      </c>
      <c r="C64" s="386">
        <f t="shared" si="7"/>
        <v>0.13002355927757708</v>
      </c>
      <c r="D64" s="401">
        <f t="shared" si="8"/>
        <v>0.69001791054638584</v>
      </c>
      <c r="E64" s="386">
        <f t="shared" si="17"/>
        <v>5.5995194517326458E-2</v>
      </c>
      <c r="F64" s="401">
        <f t="shared" si="5"/>
        <v>7.1270398815141606E-2</v>
      </c>
      <c r="G64" s="403">
        <f t="shared" si="9"/>
        <v>0.83628682686306</v>
      </c>
      <c r="H64" s="403">
        <f t="shared" si="10"/>
        <v>0.16371317313694</v>
      </c>
      <c r="I64" s="403"/>
      <c r="J64" s="375"/>
      <c r="L64" s="385">
        <v>-2.0499999999999998</v>
      </c>
      <c r="M64" s="401">
        <f t="shared" si="11"/>
        <v>9.709747406105862E-8</v>
      </c>
      <c r="N64" s="386">
        <f t="shared" si="12"/>
        <v>7.7876806969368051E-4</v>
      </c>
      <c r="O64" s="401">
        <f t="shared" si="13"/>
        <v>0.13002355927757708</v>
      </c>
      <c r="P64" s="386">
        <f t="shared" si="14"/>
        <v>-1.3155054948791404E-2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9.268557452641879E-4</v>
      </c>
      <c r="C65" s="386">
        <f t="shared" si="7"/>
        <v>0.14102771542204412</v>
      </c>
      <c r="D65" s="401">
        <f t="shared" si="8"/>
        <v>0.69190324538335635</v>
      </c>
      <c r="E65" s="386">
        <f t="shared" si="17"/>
        <v>6.6781441473562228E-2</v>
      </c>
      <c r="F65" s="401">
        <f t="shared" si="5"/>
        <v>8.4999079087011389E-2</v>
      </c>
      <c r="G65" s="403">
        <f t="shared" si="9"/>
        <v>0.83893155045347823</v>
      </c>
      <c r="H65" s="403">
        <f t="shared" si="10"/>
        <v>0.16106844954652177</v>
      </c>
      <c r="I65" s="403"/>
      <c r="J65" s="375"/>
      <c r="L65" s="385">
        <v>-2.0249999999999999</v>
      </c>
      <c r="M65" s="401">
        <f t="shared" si="11"/>
        <v>1.2764184920133204E-7</v>
      </c>
      <c r="N65" s="386">
        <f t="shared" si="12"/>
        <v>9.268557452641879E-4</v>
      </c>
      <c r="O65" s="401">
        <f t="shared" si="13"/>
        <v>0.14102771542204412</v>
      </c>
      <c r="P65" s="386">
        <f t="shared" si="14"/>
        <v>-1.4186217219418512E-2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1.1004255521455675E-3</v>
      </c>
      <c r="C66" s="386">
        <f t="shared" si="7"/>
        <v>0.15263302732107809</v>
      </c>
      <c r="D66" s="401">
        <f t="shared" si="8"/>
        <v>0.69253275950882731</v>
      </c>
      <c r="E66" s="386">
        <f t="shared" si="17"/>
        <v>7.830069188429202E-2</v>
      </c>
      <c r="F66" s="401">
        <f t="shared" si="5"/>
        <v>9.9660722428033477E-2</v>
      </c>
      <c r="G66" s="403">
        <f t="shared" si="9"/>
        <v>0.8398146537923219</v>
      </c>
      <c r="H66" s="403">
        <f t="shared" si="10"/>
        <v>0.1601853462076781</v>
      </c>
      <c r="I66" s="403">
        <f>F26</f>
        <v>-1.9418167081949343E-2</v>
      </c>
      <c r="J66" s="375">
        <f>1-I66</f>
        <v>1.0194181670819493</v>
      </c>
      <c r="L66" s="385">
        <v>-2</v>
      </c>
      <c r="M66" s="401">
        <f t="shared" si="11"/>
        <v>1.6737190894344778E-7</v>
      </c>
      <c r="N66" s="386">
        <f t="shared" si="12"/>
        <v>1.1004255521455675E-3</v>
      </c>
      <c r="O66" s="401">
        <f t="shared" si="13"/>
        <v>0.15263302732107809</v>
      </c>
      <c r="P66" s="386">
        <f t="shared" si="14"/>
        <v>-1.5256320450008394E-2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1.3033329070746835E-3</v>
      </c>
      <c r="C67" s="386">
        <f t="shared" si="7"/>
        <v>0.16483850398371347</v>
      </c>
      <c r="D67" s="401">
        <f t="shared" si="8"/>
        <v>0.69190324538335635</v>
      </c>
      <c r="E67" s="386">
        <f t="shared" si="17"/>
        <v>9.055188532958787E-2</v>
      </c>
      <c r="F67" s="401">
        <f t="shared" si="5"/>
        <v>0.11525397914111639</v>
      </c>
      <c r="G67" s="403">
        <f t="shared" si="9"/>
        <v>0.83893155045347823</v>
      </c>
      <c r="H67" s="403">
        <f t="shared" si="10"/>
        <v>0.16106844954652177</v>
      </c>
      <c r="I67" s="403">
        <f t="shared" ref="I67:I130" si="18">F27</f>
        <v>-2.0824710922558727E-2</v>
      </c>
      <c r="J67" s="375">
        <f t="shared" ref="J67:J130" si="19">1-I67</f>
        <v>1.0208247109225588</v>
      </c>
      <c r="L67" s="385">
        <v>-1.9749999999999999</v>
      </c>
      <c r="M67" s="401">
        <f t="shared" si="11"/>
        <v>2.1891572854482177E-7</v>
      </c>
      <c r="N67" s="386">
        <f t="shared" si="12"/>
        <v>1.3033329070746835E-3</v>
      </c>
      <c r="O67" s="401">
        <f t="shared" si="13"/>
        <v>0.16483850398371347</v>
      </c>
      <c r="P67" s="386">
        <f t="shared" si="14"/>
        <v>-1.6361403307147363E-2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1.5399192252061322E-3</v>
      </c>
      <c r="C68" s="386">
        <f t="shared" si="7"/>
        <v>0.17763946017021903</v>
      </c>
      <c r="D68" s="401">
        <f t="shared" si="8"/>
        <v>0.69001791054638595</v>
      </c>
      <c r="E68" s="386">
        <f t="shared" si="17"/>
        <v>0.1035295275954114</v>
      </c>
      <c r="F68" s="401">
        <f t="shared" si="5"/>
        <v>0.13177185621857318</v>
      </c>
      <c r="G68" s="403">
        <f t="shared" si="9"/>
        <v>0.83628682686306</v>
      </c>
      <c r="H68" s="403">
        <f t="shared" si="10"/>
        <v>0.16371317313694</v>
      </c>
      <c r="I68" s="403">
        <f t="shared" si="18"/>
        <v>-2.2269612323353491E-2</v>
      </c>
      <c r="J68" s="375">
        <f t="shared" si="19"/>
        <v>1.0222696123233534</v>
      </c>
      <c r="L68" s="385">
        <v>-1.95</v>
      </c>
      <c r="M68" s="401">
        <f t="shared" si="11"/>
        <v>2.8561228065937527E-7</v>
      </c>
      <c r="N68" s="386">
        <f t="shared" si="12"/>
        <v>1.5399192252061322E-3</v>
      </c>
      <c r="O68" s="401">
        <f t="shared" si="13"/>
        <v>0.17763946017021903</v>
      </c>
      <c r="P68" s="386">
        <f t="shared" si="14"/>
        <v>-1.7496622645623558E-2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1.8150565796855034E-3</v>
      </c>
      <c r="C69" s="386">
        <f t="shared" si="7"/>
        <v>0.19102730735839113</v>
      </c>
      <c r="D69" s="401">
        <f t="shared" si="8"/>
        <v>0.68688635345646665</v>
      </c>
      <c r="E69" s="386">
        <f t="shared" si="17"/>
        <v>0.11722347944307192</v>
      </c>
      <c r="F69" s="401">
        <f t="shared" si="5"/>
        <v>0.149201448488962</v>
      </c>
      <c r="G69" s="403">
        <f t="shared" si="9"/>
        <v>0.83189420849856022</v>
      </c>
      <c r="H69" s="403">
        <f t="shared" si="10"/>
        <v>0.16810579150143978</v>
      </c>
      <c r="I69" s="403">
        <f t="shared" si="18"/>
        <v>-2.3745499258611434E-2</v>
      </c>
      <c r="J69" s="375">
        <f t="shared" si="19"/>
        <v>1.0237454992586115</v>
      </c>
      <c r="L69" s="385">
        <v>-1.925</v>
      </c>
      <c r="M69" s="401">
        <f t="shared" si="11"/>
        <v>3.7169174837980989E-7</v>
      </c>
      <c r="N69" s="386">
        <f t="shared" si="12"/>
        <v>1.8150565796855034E-3</v>
      </c>
      <c r="O69" s="401">
        <f t="shared" si="13"/>
        <v>0.19102730735839113</v>
      </c>
      <c r="P69" s="386">
        <f t="shared" si="14"/>
        <v>-1.8656186467340123E-2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2.134193785301941E-3</v>
      </c>
      <c r="C70" s="386">
        <f t="shared" si="7"/>
        <v>0.20498937084692098</v>
      </c>
      <c r="D70" s="401">
        <f t="shared" si="8"/>
        <v>0.68252449120412018</v>
      </c>
      <c r="E70" s="386">
        <f t="shared" si="17"/>
        <v>0.13161877652065768</v>
      </c>
      <c r="F70" s="401">
        <f t="shared" si="5"/>
        <v>0.16752370940127151</v>
      </c>
      <c r="G70" s="403">
        <f t="shared" si="9"/>
        <v>0.82577645874713834</v>
      </c>
      <c r="H70" s="403">
        <f t="shared" si="10"/>
        <v>0.17422354125286166</v>
      </c>
      <c r="I70" s="403">
        <f t="shared" si="18"/>
        <v>-2.5243708436181702E-2</v>
      </c>
      <c r="J70" s="375">
        <f t="shared" si="19"/>
        <v>1.0252437084361816</v>
      </c>
      <c r="L70" s="385">
        <v>-1.9</v>
      </c>
      <c r="M70" s="401">
        <f t="shared" si="11"/>
        <v>4.8249822937052045E-7</v>
      </c>
      <c r="N70" s="386">
        <f t="shared" si="12"/>
        <v>2.134193785301941E-3</v>
      </c>
      <c r="O70" s="401">
        <f t="shared" si="13"/>
        <v>0.20498937084692098</v>
      </c>
      <c r="P70" s="386">
        <f t="shared" si="14"/>
        <v>-1.9833288261638875E-2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2.5034034886436407E-3</v>
      </c>
      <c r="C71" s="386">
        <f t="shared" si="7"/>
        <v>0.21950873658175057</v>
      </c>
      <c r="D71" s="401">
        <f t="shared" si="8"/>
        <v>0.6769544396737982</v>
      </c>
      <c r="E71" s="386">
        <f t="shared" si="17"/>
        <v>0.14669548398532792</v>
      </c>
      <c r="F71" s="401">
        <f t="shared" si="5"/>
        <v>0.18671326598891375</v>
      </c>
      <c r="G71" s="403">
        <f t="shared" si="9"/>
        <v>0.81796521120539567</v>
      </c>
      <c r="H71" s="403">
        <f t="shared" si="10"/>
        <v>0.18203478879460433</v>
      </c>
      <c r="I71" s="403">
        <f t="shared" si="18"/>
        <v>-2.6754204506272122E-2</v>
      </c>
      <c r="J71" s="375">
        <f t="shared" si="19"/>
        <v>1.0267542045062721</v>
      </c>
      <c r="L71" s="385">
        <v>-1.875</v>
      </c>
      <c r="M71" s="401">
        <f t="shared" si="11"/>
        <v>6.2476391177179735E-7</v>
      </c>
      <c r="N71" s="386">
        <f t="shared" si="12"/>
        <v>2.5034034886436407E-3</v>
      </c>
      <c r="O71" s="401">
        <f t="shared" si="13"/>
        <v>0.21950873658175057</v>
      </c>
      <c r="P71" s="386">
        <f t="shared" si="14"/>
        <v>-2.1020043529863933E-2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2.9294297611872633E-3</v>
      </c>
      <c r="C72" s="386">
        <f t="shared" si="7"/>
        <v>0.23456413103700985</v>
      </c>
      <c r="D72" s="401">
        <f t="shared" si="8"/>
        <v>0.67020434711516863</v>
      </c>
      <c r="E72" s="386">
        <f t="shared" si="17"/>
        <v>0.16242858911912184</v>
      </c>
      <c r="F72" s="401">
        <f t="shared" si="5"/>
        <v>0.2067382821916717</v>
      </c>
      <c r="G72" s="403">
        <f t="shared" si="9"/>
        <v>0.80850073672409695</v>
      </c>
      <c r="H72" s="403">
        <f t="shared" si="10"/>
        <v>0.19149926327590305</v>
      </c>
      <c r="I72" s="403">
        <f t="shared" si="18"/>
        <v>-2.8265503147160143E-2</v>
      </c>
      <c r="J72" s="375">
        <f t="shared" si="19"/>
        <v>1.0282655031471601</v>
      </c>
      <c r="L72" s="385">
        <v>-1.8499999999999999</v>
      </c>
      <c r="M72" s="401">
        <f t="shared" si="11"/>
        <v>8.0694552179183532E-7</v>
      </c>
      <c r="N72" s="386">
        <f t="shared" si="12"/>
        <v>2.9294297611872633E-3</v>
      </c>
      <c r="O72" s="401">
        <f t="shared" si="13"/>
        <v>0.23456413103700985</v>
      </c>
      <c r="P72" s="386">
        <f t="shared" si="14"/>
        <v>-2.2207429355917688E-2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3.419735601558449E-3</v>
      </c>
      <c r="C73" s="386">
        <f t="shared" si="7"/>
        <v>0.25012983716321402</v>
      </c>
      <c r="D73" s="401">
        <f t="shared" si="8"/>
        <v>0.66230818246667011</v>
      </c>
      <c r="E73" s="386">
        <f t="shared" si="17"/>
        <v>0.17878793487067757</v>
      </c>
      <c r="F73" s="401">
        <f t="shared" si="5"/>
        <v>0.22756037426793721</v>
      </c>
      <c r="G73" s="403">
        <f t="shared" si="9"/>
        <v>0.79743164702127778</v>
      </c>
      <c r="H73" s="403">
        <f t="shared" si="10"/>
        <v>0.20256835297872222</v>
      </c>
      <c r="I73" s="403">
        <f t="shared" si="18"/>
        <v>-2.9764599196233057E-2</v>
      </c>
      <c r="J73" s="375">
        <f t="shared" si="19"/>
        <v>1.029764599196233</v>
      </c>
      <c r="L73" s="385">
        <v>-1.825</v>
      </c>
      <c r="M73" s="401">
        <f t="shared" si="11"/>
        <v>1.0396358398057082E-6</v>
      </c>
      <c r="N73" s="386">
        <f t="shared" si="12"/>
        <v>3.419735601558449E-3</v>
      </c>
      <c r="O73" s="401">
        <f t="shared" si="13"/>
        <v>0.25012983716321402</v>
      </c>
      <c r="P73" s="386">
        <f t="shared" si="14"/>
        <v>-2.3385227940793264E-2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3.9825496601093024E-3</v>
      </c>
      <c r="C74" s="386">
        <f t="shared" si="7"/>
        <v>0.26617564903612373</v>
      </c>
      <c r="D74" s="401">
        <f t="shared" si="8"/>
        <v>0.65330548015487222</v>
      </c>
      <c r="E74" s="386">
        <f t="shared" si="17"/>
        <v>0.19573819684516969</v>
      </c>
      <c r="F74" s="401">
        <f t="shared" si="5"/>
        <v>0.24913458150762058</v>
      </c>
      <c r="G74" s="403">
        <f t="shared" si="9"/>
        <v>0.78481453720479089</v>
      </c>
      <c r="H74" s="403">
        <f t="shared" si="10"/>
        <v>0.21518546279520911</v>
      </c>
      <c r="I74" s="403">
        <f t="shared" si="18"/>
        <v>-3.1236901061829671E-2</v>
      </c>
      <c r="J74" s="375">
        <f t="shared" si="19"/>
        <v>1.0312369010618296</v>
      </c>
      <c r="L74" s="385">
        <v>-1.7999999999999998</v>
      </c>
      <c r="M74" s="401">
        <f t="shared" si="11"/>
        <v>1.3360653795535526E-6</v>
      </c>
      <c r="N74" s="386">
        <f t="shared" si="12"/>
        <v>3.9825496601093024E-3</v>
      </c>
      <c r="O74" s="401">
        <f t="shared" si="13"/>
        <v>0.26617564903612373</v>
      </c>
      <c r="P74" s="386">
        <f t="shared" si="14"/>
        <v>-2.4541975071760508E-2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4.6269114045746074E-3</v>
      </c>
      <c r="C75" s="386">
        <f t="shared" si="7"/>
        <v>0.28266686740564689</v>
      </c>
      <c r="D75" s="401">
        <f t="shared" si="8"/>
        <v>0.64324104347015199</v>
      </c>
      <c r="E75" s="386">
        <f t="shared" si="17"/>
        <v>0.2132389058004657</v>
      </c>
      <c r="F75" s="401">
        <f t="shared" si="5"/>
        <v>0.27140939486514404</v>
      </c>
      <c r="G75" s="403">
        <f t="shared" si="9"/>
        <v>0.77071357005860797</v>
      </c>
      <c r="H75" s="403">
        <f t="shared" si="10"/>
        <v>0.22928642994139203</v>
      </c>
      <c r="I75" s="403">
        <f t="shared" si="18"/>
        <v>-3.2666172712648989E-2</v>
      </c>
      <c r="J75" s="375">
        <f t="shared" si="19"/>
        <v>1.0326661727126489</v>
      </c>
      <c r="L75" s="385">
        <v>-1.7749999999999999</v>
      </c>
      <c r="M75" s="401">
        <f t="shared" si="11"/>
        <v>1.7127119624760212E-6</v>
      </c>
      <c r="N75" s="386">
        <f t="shared" si="12"/>
        <v>4.6269114045746074E-3</v>
      </c>
      <c r="O75" s="401">
        <f t="shared" si="13"/>
        <v>0.28266686740564689</v>
      </c>
      <c r="P75" s="386">
        <f t="shared" si="14"/>
        <v>-2.5664914545037644E-2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5.3627138517446382E-3</v>
      </c>
      <c r="C76" s="386">
        <f t="shared" si="7"/>
        <v>0.29956433786246156</v>
      </c>
      <c r="D76" s="401">
        <f t="shared" si="8"/>
        <v>0.63216460899031035</v>
      </c>
      <c r="E76" s="386">
        <f t="shared" si="17"/>
        <v>0.23124451719608702</v>
      </c>
      <c r="F76" s="401">
        <f t="shared" si="5"/>
        <v>0.29432684548100557</v>
      </c>
      <c r="G76" s="403">
        <f t="shared" si="9"/>
        <v>0.7552000054532354</v>
      </c>
      <c r="H76" s="403">
        <f t="shared" si="10"/>
        <v>0.2447999945467646</v>
      </c>
      <c r="I76" s="403">
        <f t="shared" si="18"/>
        <v>-3.4034484595614568E-2</v>
      </c>
      <c r="J76" s="375">
        <f t="shared" si="19"/>
        <v>1.0340344845956146</v>
      </c>
      <c r="L76" s="385">
        <v>-1.75</v>
      </c>
      <c r="M76" s="401">
        <f t="shared" si="11"/>
        <v>2.1900389232665241E-6</v>
      </c>
      <c r="N76" s="386">
        <f t="shared" si="12"/>
        <v>5.3627138517446382E-3</v>
      </c>
      <c r="O76" s="401">
        <f t="shared" si="13"/>
        <v>0.29956433786246156</v>
      </c>
      <c r="P76" s="386">
        <f t="shared" si="14"/>
        <v>-2.673995960330592E-2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6.2007428989727109E-3</v>
      </c>
      <c r="C77" s="386">
        <f t="shared" si="7"/>
        <v>0.31682453281880141</v>
      </c>
      <c r="D77" s="401">
        <f t="shared" si="8"/>
        <v>0.62013047488616735</v>
      </c>
      <c r="E77" s="386">
        <f t="shared" si="17"/>
        <v>0.2497045287912501</v>
      </c>
      <c r="F77" s="401">
        <f t="shared" si="5"/>
        <v>0.3178226543599677</v>
      </c>
      <c r="G77" s="403">
        <f t="shared" si="9"/>
        <v>0.73835167873560348</v>
      </c>
      <c r="H77" s="403">
        <f t="shared" si="10"/>
        <v>0.26164832126439652</v>
      </c>
      <c r="I77" s="403">
        <f t="shared" si="18"/>
        <v>-3.5322174878431568E-2</v>
      </c>
      <c r="J77" s="375">
        <f t="shared" si="19"/>
        <v>1.0353221748784316</v>
      </c>
      <c r="L77" s="385">
        <v>-1.7249999999999999</v>
      </c>
      <c r="M77" s="401">
        <f t="shared" si="11"/>
        <v>2.7933860867745963E-6</v>
      </c>
      <c r="N77" s="386">
        <f t="shared" si="12"/>
        <v>6.2007428989727109E-3</v>
      </c>
      <c r="O77" s="401">
        <f t="shared" si="13"/>
        <v>0.31682453281880141</v>
      </c>
      <c r="P77" s="386">
        <f t="shared" si="14"/>
        <v>-2.7751662485051141E-2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7.1527122032866708E-3</v>
      </c>
      <c r="C78" s="386">
        <f t="shared" si="7"/>
        <v>0.33439967794831904</v>
      </c>
      <c r="D78" s="401">
        <f t="shared" si="8"/>
        <v>0.60719709629324281</v>
      </c>
      <c r="E78" s="386">
        <f t="shared" si="17"/>
        <v>0.26856364670844246</v>
      </c>
      <c r="F78" s="401">
        <f t="shared" si="5"/>
        <v>0.34182644373593252</v>
      </c>
      <c r="G78" s="403">
        <f t="shared" si="9"/>
        <v>0.72025243243292736</v>
      </c>
      <c r="H78" s="403">
        <f t="shared" si="10"/>
        <v>0.27974756756707264</v>
      </c>
      <c r="I78" s="403">
        <f t="shared" si="18"/>
        <v>-3.650782244789038E-2</v>
      </c>
      <c r="J78" s="375">
        <f t="shared" si="19"/>
        <v>1.0365078224478903</v>
      </c>
      <c r="L78" s="385">
        <v>-1.7</v>
      </c>
      <c r="M78" s="401">
        <f t="shared" si="11"/>
        <v>3.5540414941026555E-6</v>
      </c>
      <c r="N78" s="386">
        <f t="shared" si="12"/>
        <v>7.1527122032866708E-3</v>
      </c>
      <c r="O78" s="401">
        <f t="shared" si="13"/>
        <v>0.33439967794831904</v>
      </c>
      <c r="P78" s="386">
        <f t="shared" si="14"/>
        <v>-2.8683193210072642E-2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8.2312924775084784E-3</v>
      </c>
      <c r="C79" s="386">
        <f t="shared" si="7"/>
        <v>0.35223792315803543</v>
      </c>
      <c r="D79" s="401">
        <f t="shared" si="8"/>
        <v>0.59342665126710059</v>
      </c>
      <c r="E79" s="386">
        <f t="shared" si="17"/>
        <v>0.28776199977974443</v>
      </c>
      <c r="F79" s="401">
        <f t="shared" si="5"/>
        <v>0.36626200989084973</v>
      </c>
      <c r="G79" s="403">
        <f t="shared" si="9"/>
        <v>0.70099150606259586</v>
      </c>
      <c r="H79" s="403">
        <f t="shared" si="10"/>
        <v>0.29900849393740414</v>
      </c>
      <c r="I79" s="403">
        <f t="shared" si="18"/>
        <v>-3.7568233117292925E-2</v>
      </c>
      <c r="J79" s="375">
        <f t="shared" si="19"/>
        <v>1.0375682331172928</v>
      </c>
      <c r="L79" s="385">
        <v>-1.6749999999999998</v>
      </c>
      <c r="M79" s="401">
        <f t="shared" si="11"/>
        <v>4.5105261429201349E-6</v>
      </c>
      <c r="N79" s="386">
        <f t="shared" si="12"/>
        <v>8.2312924775084784E-3</v>
      </c>
      <c r="O79" s="401">
        <f t="shared" si="13"/>
        <v>0.35223792315803543</v>
      </c>
      <c r="P79" s="386">
        <f t="shared" si="14"/>
        <v>-2.9516328743037126E-2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9.4501340048619431E-3</v>
      </c>
      <c r="C80" s="386">
        <f t="shared" si="7"/>
        <v>0.37028355758355502</v>
      </c>
      <c r="D80" s="401">
        <f t="shared" si="8"/>
        <v>0.5788845811518829</v>
      </c>
      <c r="E80" s="386">
        <f t="shared" si="17"/>
        <v>0.30723540138512728</v>
      </c>
      <c r="F80" s="401">
        <f t="shared" si="5"/>
        <v>0.39104765642117134</v>
      </c>
      <c r="G80" s="403">
        <f t="shared" si="9"/>
        <v>0.68066288926946072</v>
      </c>
      <c r="H80" s="403">
        <f t="shared" si="10"/>
        <v>0.31933711073053928</v>
      </c>
      <c r="I80" s="403">
        <f t="shared" si="18"/>
        <v>-3.847844050412165E-2</v>
      </c>
      <c r="J80" s="375">
        <f t="shared" si="19"/>
        <v>1.0384784405041216</v>
      </c>
      <c r="L80" s="385">
        <v>-1.65</v>
      </c>
      <c r="M80" s="401">
        <f t="shared" si="11"/>
        <v>5.7101287772032272E-6</v>
      </c>
      <c r="N80" s="386">
        <f t="shared" si="12"/>
        <v>9.4501340048619431E-3</v>
      </c>
      <c r="O80" s="401">
        <f t="shared" si="13"/>
        <v>0.37028355758355502</v>
      </c>
      <c r="P80" s="386">
        <f t="shared" si="14"/>
        <v>-3.0231453683038909E-2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1.0823881118984302E-2</v>
      </c>
      <c r="C81" s="386">
        <f t="shared" si="7"/>
        <v>0.38847726751765715</v>
      </c>
      <c r="D81" s="401">
        <f t="shared" si="8"/>
        <v>0.56363910947659457</v>
      </c>
      <c r="E81" s="386">
        <f t="shared" si="17"/>
        <v>0.32691565738619227</v>
      </c>
      <c r="F81" s="401">
        <f t="shared" si="5"/>
        <v>0.41609658617434819</v>
      </c>
      <c r="G81" s="403">
        <f t="shared" si="9"/>
        <v>0.65936464390577931</v>
      </c>
      <c r="H81" s="403">
        <f t="shared" si="10"/>
        <v>0.34063535609422069</v>
      </c>
      <c r="I81" s="403">
        <f t="shared" si="18"/>
        <v>-3.9211723029980203E-2</v>
      </c>
      <c r="J81" s="375">
        <f t="shared" si="19"/>
        <v>1.0392117230299802</v>
      </c>
      <c r="L81" s="385">
        <v>-1.625</v>
      </c>
      <c r="M81" s="401">
        <f t="shared" si="11"/>
        <v>7.2107330182369367E-6</v>
      </c>
      <c r="N81" s="386">
        <f t="shared" si="12"/>
        <v>1.0823881118984302E-2</v>
      </c>
      <c r="O81" s="401">
        <f t="shared" si="13"/>
        <v>0.38847726751765715</v>
      </c>
      <c r="P81" s="386">
        <f t="shared" si="14"/>
        <v>-3.0807573619986463E-2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1.2368177358001109E-2</v>
      </c>
      <c r="C82" s="386">
        <f t="shared" si="7"/>
        <v>0.4067564356126484</v>
      </c>
      <c r="D82" s="401">
        <f t="shared" si="8"/>
        <v>0.54776074374608097</v>
      </c>
      <c r="E82" s="386">
        <f t="shared" si="17"/>
        <v>0.34673091816614132</v>
      </c>
      <c r="F82" s="401">
        <f t="shared" si="5"/>
        <v>0.4413173493235148</v>
      </c>
      <c r="G82" s="403">
        <f t="shared" si="9"/>
        <v>0.63719820101964741</v>
      </c>
      <c r="H82" s="403">
        <f t="shared" si="10"/>
        <v>0.36280179898035259</v>
      </c>
      <c r="I82" s="403">
        <f t="shared" si="18"/>
        <v>-3.9739638466604651E-2</v>
      </c>
      <c r="J82" s="375">
        <f t="shared" si="19"/>
        <v>1.0397396384666047</v>
      </c>
      <c r="L82" s="385">
        <v>-1.5999999999999999</v>
      </c>
      <c r="M82" s="401">
        <f t="shared" si="11"/>
        <v>9.0829848865547902E-6</v>
      </c>
      <c r="N82" s="386">
        <f t="shared" si="12"/>
        <v>1.2368177358001109E-2</v>
      </c>
      <c r="O82" s="401">
        <f t="shared" si="13"/>
        <v>0.4067564356126484</v>
      </c>
      <c r="P82" s="386">
        <f t="shared" si="14"/>
        <v>-3.1222342276454342E-2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1.4099659982352408E-2</v>
      </c>
      <c r="C83" s="386">
        <f t="shared" si="7"/>
        <v>0.4250554791487694</v>
      </c>
      <c r="D83" s="401">
        <f t="shared" si="8"/>
        <v>0.5313217647074745</v>
      </c>
      <c r="E83" s="386">
        <f t="shared" si="17"/>
        <v>0.3666060722177989</v>
      </c>
      <c r="F83" s="401">
        <f t="shared" si="5"/>
        <v>0.46661434432432164</v>
      </c>
      <c r="G83" s="403">
        <f t="shared" si="9"/>
        <v>0.61426763901717585</v>
      </c>
      <c r="H83" s="403">
        <f t="shared" si="10"/>
        <v>0.38573236098282415</v>
      </c>
      <c r="I83" s="403">
        <f t="shared" si="18"/>
        <v>-4.0032077401982696E-2</v>
      </c>
      <c r="J83" s="375">
        <f t="shared" si="19"/>
        <v>1.0400320774019827</v>
      </c>
      <c r="L83" s="385">
        <v>-1.575</v>
      </c>
      <c r="M83" s="401">
        <f t="shared" si="11"/>
        <v>1.1412855004333533E-5</v>
      </c>
      <c r="N83" s="386">
        <f t="shared" si="12"/>
        <v>1.4099659982352408E-2</v>
      </c>
      <c r="O83" s="401">
        <f t="shared" si="13"/>
        <v>0.4250554791487694</v>
      </c>
      <c r="P83" s="386">
        <f t="shared" si="14"/>
        <v>-3.1452103514544305E-2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1.6035942549221416E-2</v>
      </c>
      <c r="C84" s="386">
        <f t="shared" si="7"/>
        <v>0.44330622464413116</v>
      </c>
      <c r="D84" s="401">
        <f t="shared" si="8"/>
        <v>0.51439570784232269</v>
      </c>
      <c r="E84" s="386">
        <f t="shared" si="17"/>
        <v>0.38646317818618753</v>
      </c>
      <c r="F84" s="401">
        <f t="shared" si="5"/>
        <v>0.49188836781652823</v>
      </c>
      <c r="G84" s="403">
        <f t="shared" si="9"/>
        <v>0.59067894950390498</v>
      </c>
      <c r="H84" s="403">
        <f t="shared" si="10"/>
        <v>0.40932105049609502</v>
      </c>
      <c r="I84" s="403">
        <f t="shared" si="18"/>
        <v>-4.0057336927015949E-2</v>
      </c>
      <c r="J84" s="375">
        <f t="shared" si="19"/>
        <v>1.0400573369270159</v>
      </c>
      <c r="L84" s="385">
        <v>-1.5499999999999998</v>
      </c>
      <c r="M84" s="401">
        <f t="shared" si="11"/>
        <v>1.4304656485442102E-5</v>
      </c>
      <c r="N84" s="386">
        <f t="shared" si="12"/>
        <v>1.6035942549221416E-2</v>
      </c>
      <c r="O84" s="401">
        <f t="shared" si="13"/>
        <v>0.44330622464413116</v>
      </c>
      <c r="P84" s="386">
        <f t="shared" si="14"/>
        <v>-3.1471949229471788E-2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1.8195584264428855E-2</v>
      </c>
      <c r="C85" s="386">
        <f t="shared" si="7"/>
        <v>0.46143831560490739</v>
      </c>
      <c r="D85" s="401">
        <f t="shared" si="8"/>
        <v>0.4970568419541268</v>
      </c>
      <c r="E85" s="386">
        <f t="shared" si="17"/>
        <v>0.40622193177960231</v>
      </c>
      <c r="F85" s="401">
        <f t="shared" si="5"/>
        <v>0.51703720890604432</v>
      </c>
      <c r="G85" s="403">
        <f t="shared" si="9"/>
        <v>0.56653929748461207</v>
      </c>
      <c r="H85" s="403">
        <f t="shared" si="10"/>
        <v>0.43346070251538793</v>
      </c>
      <c r="I85" s="403">
        <f t="shared" si="18"/>
        <v>-3.9782215743453704E-2</v>
      </c>
      <c r="J85" s="375">
        <f t="shared" si="19"/>
        <v>1.0397822157434538</v>
      </c>
      <c r="L85" s="385">
        <v>-1.5249999999999999</v>
      </c>
      <c r="M85" s="401">
        <f t="shared" si="11"/>
        <v>1.7884586655525503E-5</v>
      </c>
      <c r="N85" s="386">
        <f t="shared" si="12"/>
        <v>1.8195584264428855E-2</v>
      </c>
      <c r="O85" s="401">
        <f t="shared" si="13"/>
        <v>0.46143831560490739</v>
      </c>
      <c r="P85" s="386">
        <f t="shared" si="14"/>
        <v>-3.1255794073256599E-2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2.0598044887914835E-2</v>
      </c>
      <c r="C86" s="386">
        <f t="shared" si="7"/>
        <v>0.47937964978555586</v>
      </c>
      <c r="D86" s="401">
        <f t="shared" si="8"/>
        <v>0.47937964978555586</v>
      </c>
      <c r="E86" s="386">
        <f t="shared" si="17"/>
        <v>0.42580016352133893</v>
      </c>
      <c r="F86" s="401">
        <f t="shared" si="5"/>
        <v>0.54195628270079776</v>
      </c>
      <c r="G86" s="403">
        <f t="shared" si="9"/>
        <v>0.54195628270079776</v>
      </c>
      <c r="H86" s="403">
        <f t="shared" si="10"/>
        <v>0.45804371729920224</v>
      </c>
      <c r="I86" s="403">
        <f t="shared" si="18"/>
        <v>-3.9172131766008714E-2</v>
      </c>
      <c r="J86" s="375">
        <f t="shared" si="19"/>
        <v>1.0391721317660088</v>
      </c>
      <c r="L86" s="385">
        <v>-1.5</v>
      </c>
      <c r="M86" s="401">
        <f t="shared" si="11"/>
        <v>2.2304868261213695E-5</v>
      </c>
      <c r="N86" s="386">
        <f t="shared" si="12"/>
        <v>2.0598044887914835E-2</v>
      </c>
      <c r="O86" s="401">
        <f t="shared" si="13"/>
        <v>0.47937964978555586</v>
      </c>
      <c r="P86" s="386">
        <f t="shared" si="14"/>
        <v>-3.0776467851474903E-2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2.3263624053507292E-2</v>
      </c>
      <c r="C87" s="386">
        <f t="shared" si="7"/>
        <v>0.49705684195412697</v>
      </c>
      <c r="D87" s="401">
        <f t="shared" si="8"/>
        <v>0.46143831560490728</v>
      </c>
      <c r="E87" s="386">
        <f t="shared" si="17"/>
        <v>0.44511436292988155</v>
      </c>
      <c r="F87" s="401">
        <f t="shared" si="5"/>
        <v>0.56653929748461229</v>
      </c>
      <c r="G87" s="403">
        <f t="shared" si="9"/>
        <v>0.51703720890604388</v>
      </c>
      <c r="H87" s="403">
        <f t="shared" si="10"/>
        <v>0.48296279109395612</v>
      </c>
      <c r="I87" s="403">
        <f t="shared" si="18"/>
        <v>-3.8191263133870973E-2</v>
      </c>
      <c r="J87" s="375">
        <f t="shared" si="19"/>
        <v>1.038191263133871</v>
      </c>
      <c r="L87" s="385">
        <v>-1.4749999999999999</v>
      </c>
      <c r="M87" s="401">
        <f t="shared" si="11"/>
        <v>2.7748573616426242E-5</v>
      </c>
      <c r="N87" s="386">
        <f t="shared" si="12"/>
        <v>2.3263624053507292E-2</v>
      </c>
      <c r="O87" s="401">
        <f t="shared" si="13"/>
        <v>0.49705684195412697</v>
      </c>
      <c r="P87" s="386">
        <f t="shared" si="14"/>
        <v>-3.0005826312131827E-2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2.6213383979136806E-2</v>
      </c>
      <c r="C88" s="386">
        <f t="shared" si="7"/>
        <v>0.5143957078423228</v>
      </c>
      <c r="D88" s="401">
        <f t="shared" si="8"/>
        <v>0.443306224644131</v>
      </c>
      <c r="E88" s="386">
        <f t="shared" si="17"/>
        <v>0.46408022439372543</v>
      </c>
      <c r="F88" s="401">
        <f t="shared" si="5"/>
        <v>0.5906789495039052</v>
      </c>
      <c r="G88" s="403">
        <f t="shared" si="9"/>
        <v>0.49188836781652789</v>
      </c>
      <c r="H88" s="403">
        <f t="shared" si="10"/>
        <v>0.50811163218347211</v>
      </c>
      <c r="I88" s="403">
        <f t="shared" si="18"/>
        <v>-3.6802713357943349E-2</v>
      </c>
      <c r="J88" s="375">
        <f t="shared" si="19"/>
        <v>1.0368027133579434</v>
      </c>
      <c r="L88" s="385">
        <v>-1.45</v>
      </c>
      <c r="M88" s="401">
        <f t="shared" si="11"/>
        <v>3.4435223105089285E-5</v>
      </c>
      <c r="N88" s="386">
        <f t="shared" si="12"/>
        <v>2.6213383979136806E-2</v>
      </c>
      <c r="O88" s="401">
        <f t="shared" si="13"/>
        <v>0.5143957078423228</v>
      </c>
      <c r="P88" s="386">
        <f t="shared" si="14"/>
        <v>-2.8914880897307798E-2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2.946905469103378E-2</v>
      </c>
      <c r="C89" s="386">
        <f t="shared" si="7"/>
        <v>0.53132176470747472</v>
      </c>
      <c r="D89" s="401">
        <f t="shared" si="8"/>
        <v>0.42505547914876923</v>
      </c>
      <c r="E89" s="386">
        <f t="shared" si="17"/>
        <v>0.48261320975178995</v>
      </c>
      <c r="F89" s="401">
        <f t="shared" si="5"/>
        <v>0.6142676390171764</v>
      </c>
      <c r="G89" s="403">
        <f t="shared" si="9"/>
        <v>0.46661434432432142</v>
      </c>
      <c r="H89" s="403">
        <f t="shared" si="10"/>
        <v>0.53338565567567864</v>
      </c>
      <c r="I89" s="403">
        <f t="shared" si="18"/>
        <v>-3.4968701109195331E-2</v>
      </c>
      <c r="J89" s="375">
        <f t="shared" si="19"/>
        <v>1.0349687011091953</v>
      </c>
      <c r="L89" s="385">
        <v>-1.4249999999999998</v>
      </c>
      <c r="M89" s="401">
        <f t="shared" si="11"/>
        <v>4.2627257454130874E-5</v>
      </c>
      <c r="N89" s="386">
        <f t="shared" si="12"/>
        <v>2.946905469103378E-2</v>
      </c>
      <c r="O89" s="401">
        <f t="shared" si="13"/>
        <v>0.53132176470747472</v>
      </c>
      <c r="P89" s="386">
        <f t="shared" si="14"/>
        <v>-2.7473947854654662E-2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3.3052921065095275E-2</v>
      </c>
      <c r="C90" s="386">
        <f t="shared" si="7"/>
        <v>0.54776074374608108</v>
      </c>
      <c r="D90" s="401">
        <f t="shared" si="8"/>
        <v>0.40675643561264829</v>
      </c>
      <c r="E90" s="386">
        <f t="shared" ref="E90:E121" si="20">C90+$B$13*B90+$B$13*D90</f>
        <v>0.50062912240369484</v>
      </c>
      <c r="F90" s="401">
        <f t="shared" ref="F90:F153" si="21">$B$14*E90</f>
        <v>0.63719820101964808</v>
      </c>
      <c r="G90" s="403">
        <f t="shared" si="9"/>
        <v>0.44131734932351468</v>
      </c>
      <c r="H90" s="403">
        <f t="shared" si="10"/>
        <v>0.55868265067648526</v>
      </c>
      <c r="I90" s="403">
        <f t="shared" si="18"/>
        <v>-3.265077490036411E-2</v>
      </c>
      <c r="J90" s="375">
        <f t="shared" si="19"/>
        <v>1.0326507749003642</v>
      </c>
      <c r="L90" s="385">
        <v>-1.4</v>
      </c>
      <c r="M90" s="401">
        <f t="shared" si="11"/>
        <v>5.2637491036122697E-5</v>
      </c>
      <c r="N90" s="386">
        <f t="shared" si="12"/>
        <v>3.3052921065095275E-2</v>
      </c>
      <c r="O90" s="401">
        <f t="shared" si="13"/>
        <v>0.54776074374608108</v>
      </c>
      <c r="P90" s="386">
        <f t="shared" si="14"/>
        <v>-2.5652816906910639E-2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3.6987691200171036E-2</v>
      </c>
      <c r="C91" s="386">
        <f t="shared" ref="C91:C154" si="23">0.5*SIGN(2*A91+$B$6)*ERF((2.563*(ABS(2*A91+$B$6)))/(2*SQRT(2)*$B$7))-0.5*SIGN(2*A91-$B$6)*ERF((2.563*(ABS(2*A91-$B$6)))/(2*SQRT(2)*$B$7))</f>
        <v>0.56363910947659457</v>
      </c>
      <c r="D91" s="401">
        <f t="shared" ref="D91:D154" si="24">0.5*SIGN(2*(A91+$B$6)+$B$6)*ERF((2.563*(ABS(2*(A91+$B$6)+$B$6)))/(2*SQRT(2)*$B$7))-0.5*SIGN(2*(A91+$B$6)-$B$6)*ERF((2.563*(ABS(2*(A91+$B$6)-$B$6)))/(2*SQRT(2)*$B$7))</f>
        <v>0.38847726751765715</v>
      </c>
      <c r="E91" s="386">
        <f t="shared" si="20"/>
        <v>0.51804468765660638</v>
      </c>
      <c r="F91" s="401">
        <f t="shared" si="21"/>
        <v>0.65936464390577931</v>
      </c>
      <c r="G91" s="403">
        <f t="shared" ref="G91:G146" si="25">F131</f>
        <v>0.41609658617434819</v>
      </c>
      <c r="H91" s="403">
        <f t="shared" ref="H91:H146" si="26">1-G91</f>
        <v>0.58390341382565181</v>
      </c>
      <c r="I91" s="403">
        <f t="shared" si="18"/>
        <v>-2.9810052628341945E-2</v>
      </c>
      <c r="J91" s="375">
        <f t="shared" si="19"/>
        <v>1.029810052628342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6.4837660942118625E-5</v>
      </c>
      <c r="N91" s="386">
        <f t="shared" ref="N91:N154" si="28">0.5*SIGN(2*L91+$B$6)*ERF((2.563*(ABS(2*L91+$B$6)))/(2*SQRT(2)*$B$7))-0.5*SIGN(2*L91-$B$6)*ERF((2.563*(ABS(2*L91-$B$6)))/(2*SQRT(2)*$B$7))</f>
        <v>3.6987691200171036E-2</v>
      </c>
      <c r="O91" s="401">
        <f t="shared" ref="O91:O154" si="29">0.5*SIGN(2*(L91+$B$6)+$B$6)*ERF((2.563*(ABS(2*(L91+$B$6)+$B$6)))/(2*SQRT(2)*$B$7))-0.5*SIGN(2*(L91+$B$6)-$B$6)*ERF((2.563*(ABS(2*(L91+$B$6)-$B$6)))/(2*SQRT(2)*$B$7))</f>
        <v>0.56363910947659457</v>
      </c>
      <c r="P91" s="386">
        <f t="shared" ref="P91:P154" si="30">N91+$B$13*M91+$B$13*O91</f>
        <v>-2.3420939453773833E-2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4.1296345880332597E-2</v>
      </c>
      <c r="C92" s="386">
        <f t="shared" si="23"/>
        <v>0.57888458115188313</v>
      </c>
      <c r="D92" s="401">
        <f t="shared" si="24"/>
        <v>0.37028355758355491</v>
      </c>
      <c r="E92" s="386">
        <f t="shared" si="20"/>
        <v>0.53477813396592799</v>
      </c>
      <c r="F92" s="401">
        <f t="shared" si="21"/>
        <v>0.68066288926946117</v>
      </c>
      <c r="G92" s="403">
        <f t="shared" si="25"/>
        <v>0.39104765642117084</v>
      </c>
      <c r="H92" s="403">
        <f t="shared" si="26"/>
        <v>0.6089523435788291</v>
      </c>
      <c r="I92" s="403">
        <f t="shared" si="18"/>
        <v>-2.6407485629298143E-2</v>
      </c>
      <c r="J92" s="375">
        <f t="shared" si="19"/>
        <v>1.0264074856292982</v>
      </c>
      <c r="L92" s="385">
        <v>-1.3499999999999999</v>
      </c>
      <c r="M92" s="401">
        <f t="shared" si="27"/>
        <v>7.9668193422699485E-5</v>
      </c>
      <c r="N92" s="386">
        <f t="shared" si="28"/>
        <v>4.1296345880332597E-2</v>
      </c>
      <c r="O92" s="401">
        <f t="shared" si="29"/>
        <v>0.57888458115188313</v>
      </c>
      <c r="P92" s="386">
        <f t="shared" si="30"/>
        <v>-2.0747636032757852E-2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4.600196915423399E-2</v>
      </c>
      <c r="C93" s="386">
        <f t="shared" si="23"/>
        <v>0.59342665126710059</v>
      </c>
      <c r="D93" s="401">
        <f t="shared" si="24"/>
        <v>0.35223792315803537</v>
      </c>
      <c r="E93" s="386">
        <f t="shared" si="20"/>
        <v>0.55074976974352841</v>
      </c>
      <c r="F93" s="401">
        <f t="shared" si="21"/>
        <v>0.70099150606259586</v>
      </c>
      <c r="G93" s="403">
        <f t="shared" si="25"/>
        <v>0.36626200989084934</v>
      </c>
      <c r="H93" s="403">
        <f t="shared" si="26"/>
        <v>0.63373799010915066</v>
      </c>
      <c r="I93" s="403">
        <f t="shared" si="18"/>
        <v>-2.2404146555133488E-2</v>
      </c>
      <c r="J93" s="375">
        <f t="shared" si="19"/>
        <v>1.0224041465551335</v>
      </c>
      <c r="L93" s="385">
        <v>-1.325</v>
      </c>
      <c r="M93" s="401">
        <f t="shared" si="27"/>
        <v>9.7649315230874389E-5</v>
      </c>
      <c r="N93" s="386">
        <f t="shared" si="28"/>
        <v>4.600196915423399E-2</v>
      </c>
      <c r="O93" s="401">
        <f t="shared" si="29"/>
        <v>0.59342665126710059</v>
      </c>
      <c r="P93" s="386">
        <f t="shared" si="30"/>
        <v>-1.760232249581381E-2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5.1127560356579504E-2</v>
      </c>
      <c r="C94" s="386">
        <f t="shared" si="23"/>
        <v>0.60719709629324292</v>
      </c>
      <c r="D94" s="401">
        <f t="shared" si="24"/>
        <v>0.33439967794831893</v>
      </c>
      <c r="E94" s="386">
        <f t="shared" si="20"/>
        <v>0.56588255048589597</v>
      </c>
      <c r="F94" s="401">
        <f t="shared" si="21"/>
        <v>0.72025243243292758</v>
      </c>
      <c r="G94" s="403">
        <f t="shared" si="25"/>
        <v>0.34182644373593229</v>
      </c>
      <c r="H94" s="403">
        <f t="shared" si="26"/>
        <v>0.65817355626406771</v>
      </c>
      <c r="I94" s="403">
        <f t="shared" si="18"/>
        <v>-1.7761540011403169E-2</v>
      </c>
      <c r="J94" s="375">
        <f t="shared" si="19"/>
        <v>1.0177615400114031</v>
      </c>
      <c r="L94" s="385">
        <v>-1.2999999999999998</v>
      </c>
      <c r="M94" s="401">
        <f t="shared" si="27"/>
        <v>1.1939364207591563E-4</v>
      </c>
      <c r="N94" s="386">
        <f t="shared" si="28"/>
        <v>5.1127560356579504E-2</v>
      </c>
      <c r="O94" s="401">
        <f t="shared" si="29"/>
        <v>0.60719709629324292</v>
      </c>
      <c r="P94" s="386">
        <f t="shared" si="30"/>
        <v>-1.3954754069013288E-2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5.6695828215695077E-2</v>
      </c>
      <c r="C95" s="386">
        <f t="shared" si="23"/>
        <v>0.62013047488616746</v>
      </c>
      <c r="D95" s="401">
        <f t="shared" si="24"/>
        <v>0.3168245328188013</v>
      </c>
      <c r="E95" s="386">
        <f t="shared" si="20"/>
        <v>0.5801026311110099</v>
      </c>
      <c r="F95" s="401">
        <f t="shared" si="21"/>
        <v>0.73835167873560348</v>
      </c>
      <c r="G95" s="403">
        <f t="shared" si="25"/>
        <v>0.31782265435996754</v>
      </c>
      <c r="H95" s="403">
        <f t="shared" si="26"/>
        <v>0.68217734564003241</v>
      </c>
      <c r="I95" s="403">
        <f t="shared" si="18"/>
        <v>-1.2441934507561318E-2</v>
      </c>
      <c r="J95" s="375">
        <f t="shared" si="19"/>
        <v>1.0124419345075613</v>
      </c>
      <c r="L95" s="385">
        <v>-1.2749999999999999</v>
      </c>
      <c r="M95" s="401">
        <f t="shared" si="27"/>
        <v>1.4562037942411621E-4</v>
      </c>
      <c r="N95" s="386">
        <f t="shared" si="28"/>
        <v>5.6695828215695077E-2</v>
      </c>
      <c r="O95" s="401">
        <f t="shared" si="29"/>
        <v>0.62013047488616746</v>
      </c>
      <c r="P95" s="386">
        <f t="shared" si="30"/>
        <v>-9.7752861567363472E-3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6.2728968027649212E-2</v>
      </c>
      <c r="C96" s="386">
        <f t="shared" si="23"/>
        <v>0.63216460899031035</v>
      </c>
      <c r="D96" s="401">
        <f t="shared" si="24"/>
        <v>0.29956433786246156</v>
      </c>
      <c r="E96" s="386">
        <f t="shared" si="20"/>
        <v>0.59333989858151037</v>
      </c>
      <c r="F96" s="401">
        <f t="shared" si="21"/>
        <v>0.7552000054532354</v>
      </c>
      <c r="G96" s="403">
        <f t="shared" si="25"/>
        <v>0.29432684548100557</v>
      </c>
      <c r="H96" s="403">
        <f t="shared" si="26"/>
        <v>0.70567315451899448</v>
      </c>
      <c r="I96" s="403">
        <f t="shared" si="18"/>
        <v>-6.4087138653905985E-3</v>
      </c>
      <c r="J96" s="375">
        <f t="shared" si="19"/>
        <v>1.0064087138653905</v>
      </c>
      <c r="L96" s="385">
        <v>-1.25</v>
      </c>
      <c r="M96" s="401">
        <f t="shared" si="27"/>
        <v>1.7717127183480841E-4</v>
      </c>
      <c r="N96" s="386">
        <f t="shared" si="28"/>
        <v>6.2728968027649212E-2</v>
      </c>
      <c r="O96" s="401">
        <f t="shared" si="29"/>
        <v>0.63216460899031035</v>
      </c>
      <c r="P96" s="386">
        <f t="shared" si="30"/>
        <v>-5.0351504336214464E-3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6.9248423225833022E-2</v>
      </c>
      <c r="C97" s="386">
        <f t="shared" si="23"/>
        <v>0.6432410434701521</v>
      </c>
      <c r="D97" s="401">
        <f t="shared" si="24"/>
        <v>0.28266686740564673</v>
      </c>
      <c r="E97" s="386">
        <f t="shared" si="20"/>
        <v>0.60552848012695837</v>
      </c>
      <c r="F97" s="401">
        <f t="shared" si="21"/>
        <v>0.77071357005860808</v>
      </c>
      <c r="G97" s="403">
        <f t="shared" si="25"/>
        <v>0.27140939486514365</v>
      </c>
      <c r="H97" s="403">
        <f t="shared" si="26"/>
        <v>0.7285906051348563</v>
      </c>
      <c r="I97" s="403">
        <f t="shared" si="18"/>
        <v>3.7325418309266169E-4</v>
      </c>
      <c r="J97" s="375">
        <f t="shared" si="19"/>
        <v>0.99962674581690736</v>
      </c>
      <c r="L97" s="385">
        <v>-1.2249999999999999</v>
      </c>
      <c r="M97" s="401">
        <f t="shared" si="27"/>
        <v>2.1502843544213279E-4</v>
      </c>
      <c r="N97" s="386">
        <f t="shared" si="28"/>
        <v>6.9248423225833022E-2</v>
      </c>
      <c r="O97" s="401">
        <f t="shared" si="29"/>
        <v>0.6432410434701521</v>
      </c>
      <c r="P97" s="386">
        <f t="shared" si="30"/>
        <v>2.9325555818607296E-4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7.6274633029219996E-2</v>
      </c>
      <c r="C98" s="386">
        <f t="shared" si="23"/>
        <v>0.65330548015487244</v>
      </c>
      <c r="D98" s="401">
        <f t="shared" si="24"/>
        <v>0.26617564903612356</v>
      </c>
      <c r="E98" s="386">
        <f t="shared" si="20"/>
        <v>0.6166072226534447</v>
      </c>
      <c r="F98" s="401">
        <f t="shared" si="21"/>
        <v>0.78481453720479122</v>
      </c>
      <c r="G98" s="403">
        <f t="shared" si="25"/>
        <v>0.24913458150762011</v>
      </c>
      <c r="H98" s="403">
        <f t="shared" si="26"/>
        <v>0.75086541849237987</v>
      </c>
      <c r="I98" s="403">
        <f t="shared" si="18"/>
        <v>7.9372348941370765E-3</v>
      </c>
      <c r="J98" s="375">
        <f t="shared" si="19"/>
        <v>0.99206276510586289</v>
      </c>
      <c r="L98" s="385">
        <v>-1.2</v>
      </c>
      <c r="M98" s="401">
        <f t="shared" si="27"/>
        <v>2.6033420357479686E-4</v>
      </c>
      <c r="N98" s="386">
        <f t="shared" si="28"/>
        <v>7.6274633029219996E-2</v>
      </c>
      <c r="O98" s="401">
        <f t="shared" si="29"/>
        <v>0.65330548015487244</v>
      </c>
      <c r="P98" s="386">
        <f t="shared" si="30"/>
        <v>6.2360674167083879E-3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8.382676820587609E-2</v>
      </c>
      <c r="C99" s="386">
        <f t="shared" si="23"/>
        <v>0.66230818246667034</v>
      </c>
      <c r="D99" s="401">
        <f t="shared" si="24"/>
        <v>0.25012983716321385</v>
      </c>
      <c r="E99" s="386">
        <f t="shared" si="20"/>
        <v>0.62652013923825489</v>
      </c>
      <c r="F99" s="401">
        <f t="shared" si="21"/>
        <v>0.79743164702127811</v>
      </c>
      <c r="G99" s="403">
        <f t="shared" si="25"/>
        <v>0.22756037426793696</v>
      </c>
      <c r="H99" s="403">
        <f t="shared" si="26"/>
        <v>0.77243962573206304</v>
      </c>
      <c r="I99" s="403">
        <f t="shared" si="18"/>
        <v>1.6314232005016072E-2</v>
      </c>
      <c r="J99" s="375">
        <f t="shared" si="19"/>
        <v>0.98368576799498397</v>
      </c>
      <c r="L99" s="385">
        <v>-1.1749999999999998</v>
      </c>
      <c r="M99" s="401">
        <f t="shared" si="27"/>
        <v>3.1441310734170447E-4</v>
      </c>
      <c r="N99" s="386">
        <f t="shared" si="28"/>
        <v>8.382676820587609E-2</v>
      </c>
      <c r="O99" s="401">
        <f t="shared" si="29"/>
        <v>0.66230818246667034</v>
      </c>
      <c r="P99" s="386">
        <f t="shared" si="30"/>
        <v>1.2817643926633787E-2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9.1922457333371954E-2</v>
      </c>
      <c r="C100" s="386">
        <f t="shared" si="23"/>
        <v>0.67020434711516885</v>
      </c>
      <c r="D100" s="401">
        <f t="shared" si="24"/>
        <v>0.23456413103700963</v>
      </c>
      <c r="E100" s="386">
        <f t="shared" si="20"/>
        <v>0.63521681894460436</v>
      </c>
      <c r="F100" s="401">
        <f t="shared" si="21"/>
        <v>0.80850073672409695</v>
      </c>
      <c r="G100" s="403">
        <f t="shared" si="25"/>
        <v>0.20673828219167137</v>
      </c>
      <c r="H100" s="403">
        <f t="shared" si="26"/>
        <v>0.79326171780832866</v>
      </c>
      <c r="I100" s="403">
        <f t="shared" si="18"/>
        <v>2.5532585317247666E-2</v>
      </c>
      <c r="J100" s="375">
        <f t="shared" si="19"/>
        <v>0.97446741468275233</v>
      </c>
      <c r="L100" s="385">
        <v>-1.1499999999999999</v>
      </c>
      <c r="M100" s="401">
        <f t="shared" si="27"/>
        <v>3.7879610074725845E-4</v>
      </c>
      <c r="N100" s="386">
        <f t="shared" si="28"/>
        <v>9.1922457333371954E-2</v>
      </c>
      <c r="O100" s="401">
        <f t="shared" si="29"/>
        <v>0.67020434711516885</v>
      </c>
      <c r="P100" s="386">
        <f t="shared" si="30"/>
        <v>2.0060250891507175E-2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0.1005775062669102</v>
      </c>
      <c r="C101" s="386">
        <f t="shared" si="23"/>
        <v>0.6769544396737982</v>
      </c>
      <c r="D101" s="401">
        <f t="shared" si="24"/>
        <v>0.21950873658175057</v>
      </c>
      <c r="E101" s="386">
        <f t="shared" si="20"/>
        <v>0.64265279655094831</v>
      </c>
      <c r="F101" s="401">
        <f t="shared" si="21"/>
        <v>0.81796521120539567</v>
      </c>
      <c r="G101" s="403">
        <f t="shared" si="25"/>
        <v>0.18671326598891375</v>
      </c>
      <c r="H101" s="403">
        <f t="shared" si="26"/>
        <v>0.81328673401108631</v>
      </c>
      <c r="I101" s="403">
        <f t="shared" si="18"/>
        <v>3.5617564242247629E-2</v>
      </c>
      <c r="J101" s="375">
        <f t="shared" si="19"/>
        <v>0.9643824357577524</v>
      </c>
      <c r="L101" s="385">
        <v>-1.125</v>
      </c>
      <c r="M101" s="401">
        <f t="shared" si="27"/>
        <v>4.5524712300754056E-4</v>
      </c>
      <c r="N101" s="386">
        <f t="shared" si="28"/>
        <v>0.1005775062669102</v>
      </c>
      <c r="O101" s="401">
        <f t="shared" si="29"/>
        <v>0.6769544396737982</v>
      </c>
      <c r="P101" s="386">
        <f t="shared" si="30"/>
        <v>2.7983741793715183E-2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0.1098056138314063</v>
      </c>
      <c r="C102" s="386">
        <f t="shared" si="23"/>
        <v>0.68252449120412018</v>
      </c>
      <c r="D102" s="401">
        <f t="shared" si="24"/>
        <v>0.20498937084692087</v>
      </c>
      <c r="E102" s="386">
        <f t="shared" si="20"/>
        <v>0.64878987916581288</v>
      </c>
      <c r="F102" s="401">
        <f t="shared" si="21"/>
        <v>0.82577645874713834</v>
      </c>
      <c r="G102" s="403">
        <f t="shared" si="25"/>
        <v>0.16752370940127112</v>
      </c>
      <c r="H102" s="403">
        <f t="shared" si="26"/>
        <v>0.83247629059872885</v>
      </c>
      <c r="I102" s="403">
        <f t="shared" si="18"/>
        <v>4.6590961525393319E-2</v>
      </c>
      <c r="J102" s="375">
        <f t="shared" si="19"/>
        <v>0.95340903847460667</v>
      </c>
      <c r="L102" s="385">
        <v>-1.0999999999999999</v>
      </c>
      <c r="M102" s="401">
        <f t="shared" si="27"/>
        <v>5.457920686753881E-4</v>
      </c>
      <c r="N102" s="386">
        <f t="shared" si="28"/>
        <v>0.1098056138314063</v>
      </c>
      <c r="O102" s="401">
        <f t="shared" si="29"/>
        <v>0.68252449120412018</v>
      </c>
      <c r="P102" s="386">
        <f t="shared" si="30"/>
        <v>3.6605238594643832E-2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0.11961808702765975</v>
      </c>
      <c r="C103" s="386">
        <f t="shared" si="23"/>
        <v>0.68688635345646665</v>
      </c>
      <c r="D103" s="401">
        <f t="shared" si="24"/>
        <v>0.19102730735839113</v>
      </c>
      <c r="E103" s="386">
        <f t="shared" si="20"/>
        <v>0.6535964270880118</v>
      </c>
      <c r="F103" s="401">
        <f t="shared" si="21"/>
        <v>0.83189420849856044</v>
      </c>
      <c r="G103" s="403">
        <f t="shared" si="25"/>
        <v>0.14920144848896194</v>
      </c>
      <c r="H103" s="403">
        <f t="shared" si="26"/>
        <v>0.85079855151103811</v>
      </c>
      <c r="I103" s="403">
        <f t="shared" si="18"/>
        <v>5.8470691667443876E-2</v>
      </c>
      <c r="J103" s="375">
        <f t="shared" si="19"/>
        <v>0.9415293083325561</v>
      </c>
      <c r="L103" s="385">
        <v>-1.075</v>
      </c>
      <c r="M103" s="401">
        <f t="shared" si="27"/>
        <v>6.5275020845134701E-4</v>
      </c>
      <c r="N103" s="386">
        <f t="shared" si="28"/>
        <v>0.11961808702765975</v>
      </c>
      <c r="O103" s="401">
        <f t="shared" si="29"/>
        <v>0.68688635345646665</v>
      </c>
      <c r="P103" s="386">
        <f t="shared" si="30"/>
        <v>4.5938816225419399E-2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0.13002355927757708</v>
      </c>
      <c r="C104" s="386">
        <f t="shared" si="23"/>
        <v>0.69001791054638584</v>
      </c>
      <c r="D104" s="401">
        <f t="shared" si="24"/>
        <v>0.17763946017021892</v>
      </c>
      <c r="E104" s="386">
        <f t="shared" si="20"/>
        <v>0.65704758666968477</v>
      </c>
      <c r="F104" s="401">
        <f t="shared" si="21"/>
        <v>0.83628682686306</v>
      </c>
      <c r="G104" s="403">
        <f t="shared" si="25"/>
        <v>0.13177185621857301</v>
      </c>
      <c r="H104" s="403">
        <f t="shared" si="26"/>
        <v>0.86822814378142699</v>
      </c>
      <c r="I104" s="403">
        <f t="shared" si="18"/>
        <v>7.1270398815141606E-2</v>
      </c>
      <c r="J104" s="375">
        <f t="shared" si="19"/>
        <v>0.92872960118485837</v>
      </c>
      <c r="L104" s="385">
        <v>-1.0499999999999998</v>
      </c>
      <c r="M104" s="401">
        <f t="shared" si="27"/>
        <v>7.7876806969368051E-4</v>
      </c>
      <c r="N104" s="386">
        <f t="shared" si="28"/>
        <v>0.13002355927757708</v>
      </c>
      <c r="O104" s="401">
        <f t="shared" si="29"/>
        <v>0.69001791054638584</v>
      </c>
      <c r="P104" s="386">
        <f t="shared" si="30"/>
        <v>5.5995194517326458E-2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0.14102771542204412</v>
      </c>
      <c r="C105" s="386">
        <f t="shared" si="23"/>
        <v>0.69190324538335635</v>
      </c>
      <c r="D105" s="401">
        <f t="shared" si="24"/>
        <v>0.16483850398371336</v>
      </c>
      <c r="E105" s="386">
        <f t="shared" si="20"/>
        <v>0.65912547334286231</v>
      </c>
      <c r="F105" s="401">
        <f t="shared" si="21"/>
        <v>0.83893155045347823</v>
      </c>
      <c r="G105" s="403">
        <f t="shared" si="25"/>
        <v>0.11525397914111625</v>
      </c>
      <c r="H105" s="403">
        <f t="shared" si="26"/>
        <v>0.88474602085888376</v>
      </c>
      <c r="I105" s="403">
        <f t="shared" si="18"/>
        <v>8.4999079087011389E-2</v>
      </c>
      <c r="J105" s="375">
        <f t="shared" si="19"/>
        <v>0.91500092091298857</v>
      </c>
      <c r="L105" s="385">
        <v>-1.0249999999999999</v>
      </c>
      <c r="M105" s="401">
        <f t="shared" si="27"/>
        <v>9.268557452641879E-4</v>
      </c>
      <c r="N105" s="386">
        <f t="shared" si="28"/>
        <v>0.14102771542204412</v>
      </c>
      <c r="O105" s="401">
        <f t="shared" si="29"/>
        <v>0.69190324538335635</v>
      </c>
      <c r="P105" s="386">
        <f t="shared" si="30"/>
        <v>6.6781441473562228E-2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0.15263302732107809</v>
      </c>
      <c r="C106" s="386">
        <f t="shared" si="23"/>
        <v>0.69253275950882731</v>
      </c>
      <c r="D106" s="401">
        <f t="shared" si="24"/>
        <v>0.15263302732107809</v>
      </c>
      <c r="E106" s="386">
        <f t="shared" si="20"/>
        <v>0.65981930337692329</v>
      </c>
      <c r="F106" s="401">
        <f t="shared" si="21"/>
        <v>0.8398146537923219</v>
      </c>
      <c r="G106" s="403">
        <f t="shared" si="25"/>
        <v>9.9660722428033477E-2</v>
      </c>
      <c r="H106" s="403">
        <f t="shared" si="26"/>
        <v>0.90033927757196652</v>
      </c>
      <c r="I106" s="403">
        <f t="shared" si="18"/>
        <v>9.9660722428033477E-2</v>
      </c>
      <c r="J106" s="375">
        <f t="shared" si="19"/>
        <v>0.90033927757196652</v>
      </c>
      <c r="L106" s="385">
        <v>-1</v>
      </c>
      <c r="M106" s="401">
        <f t="shared" si="27"/>
        <v>1.1004255521455675E-3</v>
      </c>
      <c r="N106" s="386">
        <f t="shared" si="28"/>
        <v>0.15263302732107809</v>
      </c>
      <c r="O106" s="401">
        <f t="shared" si="29"/>
        <v>0.69253275950882731</v>
      </c>
      <c r="P106" s="386">
        <f t="shared" si="30"/>
        <v>7.830069188429202E-2</v>
      </c>
      <c r="Q106" s="403">
        <f>$B$14*P26</f>
        <v>-1.4988224224512836E-4</v>
      </c>
      <c r="R106" s="403">
        <f>$B$14*P106</f>
        <v>9.9660722428033477E-2</v>
      </c>
      <c r="S106" s="371">
        <f>$B$14*P186</f>
        <v>9.9660722428033477E-2</v>
      </c>
      <c r="T106" s="403">
        <f>1-(Q106+R106+S106)</f>
        <v>0.80082843738617815</v>
      </c>
      <c r="U106" s="610">
        <f>1-T106</f>
        <v>0.19917156261382185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0.16483850398371336</v>
      </c>
      <c r="C107" s="386">
        <f t="shared" si="23"/>
        <v>0.69190324538335635</v>
      </c>
      <c r="D107" s="401">
        <f t="shared" si="24"/>
        <v>0.14102771542204412</v>
      </c>
      <c r="E107" s="386">
        <f t="shared" si="20"/>
        <v>0.65912547334286231</v>
      </c>
      <c r="F107" s="401">
        <f t="shared" si="21"/>
        <v>0.83893155045347823</v>
      </c>
      <c r="G107" s="403">
        <f t="shared" si="25"/>
        <v>8.4999079087011098E-2</v>
      </c>
      <c r="H107" s="403">
        <f t="shared" si="26"/>
        <v>0.9150009209129889</v>
      </c>
      <c r="I107" s="403">
        <f t="shared" si="18"/>
        <v>0.11525397914111639</v>
      </c>
      <c r="J107" s="375">
        <f t="shared" si="19"/>
        <v>0.88474602085888365</v>
      </c>
      <c r="L107" s="385">
        <v>-0.97500000000000009</v>
      </c>
      <c r="M107" s="401">
        <f t="shared" si="27"/>
        <v>1.3033329070746835E-3</v>
      </c>
      <c r="N107" s="386">
        <f t="shared" si="28"/>
        <v>0.16483850398371336</v>
      </c>
      <c r="O107" s="401">
        <f t="shared" si="29"/>
        <v>0.69190324538335635</v>
      </c>
      <c r="P107" s="386">
        <f t="shared" si="30"/>
        <v>9.0551885329587758E-2</v>
      </c>
      <c r="Q107" s="403">
        <f t="shared" ref="Q107:Q170" si="33">$B$14*P27</f>
        <v>-1.7749268945778729E-4</v>
      </c>
      <c r="R107" s="403">
        <f t="shared" ref="R107:R170" si="34">$B$14*P107</f>
        <v>0.11525397914111625</v>
      </c>
      <c r="S107" s="371">
        <f t="shared" ref="S107:S170" si="35">$B$14*P187</f>
        <v>8.4999079087011098E-2</v>
      </c>
      <c r="T107" s="403">
        <f t="shared" ref="T107:T170" si="36">1-(Q107+R107+S107)</f>
        <v>0.79992443446133044</v>
      </c>
      <c r="U107" s="610">
        <f t="shared" ref="U107:U170" si="37">1-T107</f>
        <v>0.20007556553866956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0.17763946017021914</v>
      </c>
      <c r="C108" s="386">
        <f t="shared" si="23"/>
        <v>0.69001791054638584</v>
      </c>
      <c r="D108" s="401">
        <f t="shared" si="24"/>
        <v>0.13002355927757686</v>
      </c>
      <c r="E108" s="386">
        <f t="shared" si="20"/>
        <v>0.65704758666968477</v>
      </c>
      <c r="F108" s="401">
        <f t="shared" si="21"/>
        <v>0.83628682686306</v>
      </c>
      <c r="G108" s="403">
        <f t="shared" si="25"/>
        <v>7.1270398815141328E-2</v>
      </c>
      <c r="H108" s="403">
        <f t="shared" si="26"/>
        <v>0.9287296011848587</v>
      </c>
      <c r="I108" s="403">
        <f t="shared" si="18"/>
        <v>0.13177185621857318</v>
      </c>
      <c r="J108" s="375">
        <f t="shared" si="19"/>
        <v>0.86822814378142676</v>
      </c>
      <c r="L108" s="385">
        <v>-0.94999999999999973</v>
      </c>
      <c r="M108" s="401">
        <f t="shared" si="27"/>
        <v>1.5399192252061322E-3</v>
      </c>
      <c r="N108" s="386">
        <f t="shared" si="28"/>
        <v>0.17763946017021914</v>
      </c>
      <c r="O108" s="401">
        <f t="shared" si="29"/>
        <v>0.69001791054638584</v>
      </c>
      <c r="P108" s="386">
        <f t="shared" si="30"/>
        <v>0.10352952759541151</v>
      </c>
      <c r="Q108" s="403">
        <f t="shared" si="33"/>
        <v>-2.0967757607322595E-4</v>
      </c>
      <c r="R108" s="403">
        <f t="shared" si="34"/>
        <v>0.13177185621857332</v>
      </c>
      <c r="S108" s="371">
        <f t="shared" si="35"/>
        <v>7.1270398815141606E-2</v>
      </c>
      <c r="T108" s="403">
        <f t="shared" si="36"/>
        <v>0.79716742254235828</v>
      </c>
      <c r="U108" s="610">
        <f t="shared" si="37"/>
        <v>0.20283257745764172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0.1910273073583913</v>
      </c>
      <c r="C109" s="386">
        <f t="shared" si="23"/>
        <v>0.68688635345646643</v>
      </c>
      <c r="D109" s="401">
        <f t="shared" si="24"/>
        <v>0.11961808702765969</v>
      </c>
      <c r="E109" s="386">
        <f t="shared" si="20"/>
        <v>0.65359642708801158</v>
      </c>
      <c r="F109" s="401">
        <f t="shared" si="21"/>
        <v>0.83189420849856022</v>
      </c>
      <c r="G109" s="403">
        <f t="shared" si="25"/>
        <v>5.8470691667443848E-2</v>
      </c>
      <c r="H109" s="403">
        <f t="shared" si="26"/>
        <v>0.9415293083325561</v>
      </c>
      <c r="I109" s="403">
        <f t="shared" si="18"/>
        <v>0.149201448488962</v>
      </c>
      <c r="J109" s="375">
        <f t="shared" si="19"/>
        <v>0.850798551511038</v>
      </c>
      <c r="L109" s="385">
        <v>-0.92499999999999982</v>
      </c>
      <c r="M109" s="401">
        <f t="shared" si="27"/>
        <v>1.8150565796855034E-3</v>
      </c>
      <c r="N109" s="386">
        <f t="shared" si="28"/>
        <v>0.1910273073583913</v>
      </c>
      <c r="O109" s="401">
        <f t="shared" si="29"/>
        <v>0.68688635345646643</v>
      </c>
      <c r="P109" s="386">
        <f t="shared" si="30"/>
        <v>0.11722347944307211</v>
      </c>
      <c r="Q109" s="403">
        <f t="shared" si="33"/>
        <v>-2.4709605644071628E-4</v>
      </c>
      <c r="R109" s="403">
        <f t="shared" si="34"/>
        <v>0.14920144848896222</v>
      </c>
      <c r="S109" s="371">
        <f t="shared" si="35"/>
        <v>5.8470691667443848E-2</v>
      </c>
      <c r="T109" s="403">
        <f t="shared" si="36"/>
        <v>0.79257495590003468</v>
      </c>
      <c r="U109" s="610">
        <f t="shared" si="37"/>
        <v>0.20742504409996532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0.20498937084692098</v>
      </c>
      <c r="C110" s="386">
        <f t="shared" si="23"/>
        <v>0.68252449120412018</v>
      </c>
      <c r="D110" s="401">
        <f t="shared" si="24"/>
        <v>0.10980561383140619</v>
      </c>
      <c r="E110" s="386">
        <f t="shared" si="20"/>
        <v>0.64878987916581288</v>
      </c>
      <c r="F110" s="401">
        <f t="shared" si="21"/>
        <v>0.82577645874713834</v>
      </c>
      <c r="G110" s="403">
        <f t="shared" si="25"/>
        <v>4.6590961525393326E-2</v>
      </c>
      <c r="H110" s="403">
        <f t="shared" si="26"/>
        <v>0.95340903847460667</v>
      </c>
      <c r="I110" s="403">
        <f t="shared" si="18"/>
        <v>0.16752370940127151</v>
      </c>
      <c r="J110" s="375">
        <f t="shared" si="19"/>
        <v>0.83247629059872852</v>
      </c>
      <c r="L110" s="385">
        <v>-0.89999999999999991</v>
      </c>
      <c r="M110" s="401">
        <f t="shared" si="27"/>
        <v>2.134193785301941E-3</v>
      </c>
      <c r="N110" s="386">
        <f t="shared" si="28"/>
        <v>0.20498937084692098</v>
      </c>
      <c r="O110" s="401">
        <f t="shared" si="29"/>
        <v>0.68252449120412018</v>
      </c>
      <c r="P110" s="386">
        <f t="shared" si="30"/>
        <v>0.13161877652065768</v>
      </c>
      <c r="Q110" s="403">
        <f t="shared" si="33"/>
        <v>-2.9048453323367789E-4</v>
      </c>
      <c r="R110" s="403">
        <f t="shared" si="34"/>
        <v>0.16752370940127151</v>
      </c>
      <c r="S110" s="371">
        <f t="shared" si="35"/>
        <v>4.6590961525393118E-2</v>
      </c>
      <c r="T110" s="403">
        <f t="shared" si="36"/>
        <v>0.78617581360656907</v>
      </c>
      <c r="U110" s="610">
        <f t="shared" si="37"/>
        <v>0.21382418639343093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0.21950873658175057</v>
      </c>
      <c r="C111" s="386">
        <f t="shared" si="23"/>
        <v>0.6769544396737982</v>
      </c>
      <c r="D111" s="401">
        <f t="shared" si="24"/>
        <v>0.1005775062669102</v>
      </c>
      <c r="E111" s="386">
        <f t="shared" si="20"/>
        <v>0.64265279655094831</v>
      </c>
      <c r="F111" s="401">
        <f t="shared" si="21"/>
        <v>0.81796521120539567</v>
      </c>
      <c r="G111" s="403">
        <f t="shared" si="25"/>
        <v>3.5617564242247629E-2</v>
      </c>
      <c r="H111" s="403">
        <f t="shared" si="26"/>
        <v>0.9643824357577524</v>
      </c>
      <c r="I111" s="403">
        <f t="shared" si="18"/>
        <v>0.18671326598891375</v>
      </c>
      <c r="J111" s="375">
        <f t="shared" si="19"/>
        <v>0.81328673401108631</v>
      </c>
      <c r="L111" s="385">
        <v>-0.875</v>
      </c>
      <c r="M111" s="401">
        <f t="shared" si="27"/>
        <v>2.5034034886436407E-3</v>
      </c>
      <c r="N111" s="386">
        <f t="shared" si="28"/>
        <v>0.21950873658175057</v>
      </c>
      <c r="O111" s="401">
        <f t="shared" si="29"/>
        <v>0.6769544396737982</v>
      </c>
      <c r="P111" s="386">
        <f t="shared" si="30"/>
        <v>0.14669548398532792</v>
      </c>
      <c r="Q111" s="403">
        <f t="shared" si="33"/>
        <v>-3.40662731459314E-4</v>
      </c>
      <c r="R111" s="403">
        <f t="shared" si="34"/>
        <v>0.18671326598891375</v>
      </c>
      <c r="S111" s="371">
        <f t="shared" si="35"/>
        <v>3.5617564242247629E-2</v>
      </c>
      <c r="T111" s="403">
        <f t="shared" si="36"/>
        <v>0.77800983250029798</v>
      </c>
      <c r="U111" s="610">
        <f t="shared" si="37"/>
        <v>0.22199016749970202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0.23456413103700963</v>
      </c>
      <c r="C112" s="386">
        <f t="shared" si="23"/>
        <v>0.67020434711516885</v>
      </c>
      <c r="D112" s="401">
        <f t="shared" si="24"/>
        <v>9.1922457333371954E-2</v>
      </c>
      <c r="E112" s="386">
        <f t="shared" si="20"/>
        <v>0.63521681894460436</v>
      </c>
      <c r="F112" s="401">
        <f t="shared" si="21"/>
        <v>0.80850073672409695</v>
      </c>
      <c r="G112" s="403">
        <f t="shared" si="25"/>
        <v>2.5532585317247544E-2</v>
      </c>
      <c r="H112" s="403">
        <f t="shared" si="26"/>
        <v>0.97446741468275244</v>
      </c>
      <c r="I112" s="403">
        <f t="shared" si="18"/>
        <v>0.2067382821916717</v>
      </c>
      <c r="J112" s="375">
        <f t="shared" si="19"/>
        <v>0.79326171780832833</v>
      </c>
      <c r="L112" s="385">
        <v>-0.85000000000000009</v>
      </c>
      <c r="M112" s="401">
        <f t="shared" si="27"/>
        <v>2.9294297611872633E-3</v>
      </c>
      <c r="N112" s="386">
        <f t="shared" si="28"/>
        <v>0.23456413103700963</v>
      </c>
      <c r="O112" s="401">
        <f t="shared" si="29"/>
        <v>0.67020434711516885</v>
      </c>
      <c r="P112" s="386">
        <f t="shared" si="30"/>
        <v>0.16242858911912159</v>
      </c>
      <c r="Q112" s="403">
        <f t="shared" si="33"/>
        <v>-3.9853976180850267E-4</v>
      </c>
      <c r="R112" s="403">
        <f t="shared" si="34"/>
        <v>0.20673828219167137</v>
      </c>
      <c r="S112" s="371">
        <f t="shared" si="35"/>
        <v>2.5532585317247544E-2</v>
      </c>
      <c r="T112" s="403">
        <f t="shared" si="36"/>
        <v>0.76812767225288958</v>
      </c>
      <c r="U112" s="610">
        <f t="shared" si="37"/>
        <v>0.23187232774711042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0.25012983716321413</v>
      </c>
      <c r="C113" s="386">
        <f t="shared" si="23"/>
        <v>0.66230818246667011</v>
      </c>
      <c r="D113" s="401">
        <f t="shared" si="24"/>
        <v>8.3826768205875923E-2</v>
      </c>
      <c r="E113" s="386">
        <f t="shared" si="20"/>
        <v>0.62652013923825467</v>
      </c>
      <c r="F113" s="401">
        <f t="shared" si="21"/>
        <v>0.79743164702127778</v>
      </c>
      <c r="G113" s="403">
        <f t="shared" si="25"/>
        <v>1.6314232005015902E-2</v>
      </c>
      <c r="H113" s="403">
        <f t="shared" si="26"/>
        <v>0.98368576799498408</v>
      </c>
      <c r="I113" s="403">
        <f t="shared" si="18"/>
        <v>0.22756037426793721</v>
      </c>
      <c r="J113" s="375">
        <f t="shared" si="19"/>
        <v>0.77243962573206282</v>
      </c>
      <c r="L113" s="385">
        <v>-0.82499999999999973</v>
      </c>
      <c r="M113" s="401">
        <f t="shared" si="27"/>
        <v>3.419735601558449E-3</v>
      </c>
      <c r="N113" s="386">
        <f t="shared" si="28"/>
        <v>0.25012983716321413</v>
      </c>
      <c r="O113" s="401">
        <f t="shared" si="29"/>
        <v>0.66230818246667011</v>
      </c>
      <c r="P113" s="386">
        <f t="shared" si="30"/>
        <v>0.17878793487067768</v>
      </c>
      <c r="Q113" s="403">
        <f t="shared" si="33"/>
        <v>-4.6512007607038195E-4</v>
      </c>
      <c r="R113" s="403">
        <f t="shared" si="34"/>
        <v>0.22756037426793735</v>
      </c>
      <c r="S113" s="371">
        <f t="shared" si="35"/>
        <v>1.6314232005016079E-2</v>
      </c>
      <c r="T113" s="403">
        <f t="shared" si="36"/>
        <v>0.75659051380311693</v>
      </c>
      <c r="U113" s="610">
        <f t="shared" si="37"/>
        <v>0.24340948619688307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0.26617564903612373</v>
      </c>
      <c r="C114" s="386">
        <f t="shared" si="23"/>
        <v>0.65330548015487222</v>
      </c>
      <c r="D114" s="401">
        <f t="shared" si="24"/>
        <v>7.6274633029219996E-2</v>
      </c>
      <c r="E114" s="386">
        <f t="shared" si="20"/>
        <v>0.61660722265344448</v>
      </c>
      <c r="F114" s="401">
        <f t="shared" si="21"/>
        <v>0.78481453720479089</v>
      </c>
      <c r="G114" s="403">
        <f t="shared" si="25"/>
        <v>7.9372348941371164E-3</v>
      </c>
      <c r="H114" s="403">
        <f t="shared" si="26"/>
        <v>0.99206276510586289</v>
      </c>
      <c r="I114" s="403">
        <f t="shared" si="18"/>
        <v>0.24913458150762058</v>
      </c>
      <c r="J114" s="375">
        <f t="shared" si="19"/>
        <v>0.75086541849237942</v>
      </c>
      <c r="L114" s="385">
        <v>-0.79999999999999982</v>
      </c>
      <c r="M114" s="401">
        <f t="shared" si="27"/>
        <v>3.9825496601093024E-3</v>
      </c>
      <c r="N114" s="386">
        <f t="shared" si="28"/>
        <v>0.26617564903612373</v>
      </c>
      <c r="O114" s="401">
        <f t="shared" si="29"/>
        <v>0.65330548015487222</v>
      </c>
      <c r="P114" s="386">
        <f t="shared" si="30"/>
        <v>0.19573819684516969</v>
      </c>
      <c r="Q114" s="403">
        <f t="shared" si="33"/>
        <v>-5.4150920171449257E-4</v>
      </c>
      <c r="R114" s="403">
        <f t="shared" si="34"/>
        <v>0.24913458150762058</v>
      </c>
      <c r="S114" s="371">
        <f t="shared" si="35"/>
        <v>7.9372348941371164E-3</v>
      </c>
      <c r="T114" s="403">
        <f t="shared" si="36"/>
        <v>0.74346969279995678</v>
      </c>
      <c r="U114" s="610">
        <f t="shared" si="37"/>
        <v>0.25653030720004322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0.28266686740564689</v>
      </c>
      <c r="C115" s="386">
        <f t="shared" si="23"/>
        <v>0.64324104347015199</v>
      </c>
      <c r="D115" s="401">
        <f t="shared" si="24"/>
        <v>6.9248423225833022E-2</v>
      </c>
      <c r="E115" s="386">
        <f t="shared" si="20"/>
        <v>0.60552848012695826</v>
      </c>
      <c r="F115" s="401">
        <f t="shared" si="21"/>
        <v>0.77071357005860797</v>
      </c>
      <c r="G115" s="403">
        <f t="shared" si="25"/>
        <v>3.7325418309266527E-4</v>
      </c>
      <c r="H115" s="403">
        <f t="shared" si="26"/>
        <v>0.99962674581690736</v>
      </c>
      <c r="I115" s="403">
        <f t="shared" si="18"/>
        <v>0.27140939486514404</v>
      </c>
      <c r="J115" s="375">
        <f t="shared" si="19"/>
        <v>0.72859060513485596</v>
      </c>
      <c r="L115" s="385">
        <v>-0.77499999999999991</v>
      </c>
      <c r="M115" s="401">
        <f t="shared" si="27"/>
        <v>4.6269114045746074E-3</v>
      </c>
      <c r="N115" s="386">
        <f t="shared" si="28"/>
        <v>0.28266686740564689</v>
      </c>
      <c r="O115" s="401">
        <f t="shared" si="29"/>
        <v>0.64324104347015199</v>
      </c>
      <c r="P115" s="386">
        <f t="shared" si="30"/>
        <v>0.2132389058004657</v>
      </c>
      <c r="Q115" s="403">
        <f t="shared" si="33"/>
        <v>-6.2891912651233818E-4</v>
      </c>
      <c r="R115" s="403">
        <f t="shared" si="34"/>
        <v>0.27140939486514404</v>
      </c>
      <c r="S115" s="371">
        <f t="shared" si="35"/>
        <v>3.7325418309255929E-4</v>
      </c>
      <c r="T115" s="403">
        <f t="shared" si="36"/>
        <v>0.72884627007827574</v>
      </c>
      <c r="U115" s="610">
        <f t="shared" si="37"/>
        <v>0.27115372992172426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0.29956433786246156</v>
      </c>
      <c r="C116" s="386">
        <f t="shared" si="23"/>
        <v>0.63216460899031035</v>
      </c>
      <c r="D116" s="401">
        <f t="shared" si="24"/>
        <v>6.2728968027649212E-2</v>
      </c>
      <c r="E116" s="386">
        <f t="shared" si="20"/>
        <v>0.59333989858151037</v>
      </c>
      <c r="F116" s="401">
        <f t="shared" si="21"/>
        <v>0.7552000054532354</v>
      </c>
      <c r="G116" s="403">
        <f t="shared" si="25"/>
        <v>-6.4087138653906046E-3</v>
      </c>
      <c r="H116" s="403">
        <f t="shared" si="26"/>
        <v>1.0064087138653905</v>
      </c>
      <c r="I116" s="403">
        <f t="shared" si="18"/>
        <v>0.29432684548100557</v>
      </c>
      <c r="J116" s="375">
        <f t="shared" si="19"/>
        <v>0.70567315451899448</v>
      </c>
      <c r="L116" s="385">
        <v>-0.75</v>
      </c>
      <c r="M116" s="401">
        <f t="shared" si="27"/>
        <v>5.3627138517446382E-3</v>
      </c>
      <c r="N116" s="386">
        <f t="shared" si="28"/>
        <v>0.29956433786246156</v>
      </c>
      <c r="O116" s="401">
        <f t="shared" si="29"/>
        <v>0.63216460899031035</v>
      </c>
      <c r="P116" s="386">
        <f t="shared" si="30"/>
        <v>0.23124451719608702</v>
      </c>
      <c r="Q116" s="403">
        <f t="shared" si="33"/>
        <v>-7.286731874497533E-4</v>
      </c>
      <c r="R116" s="403">
        <f t="shared" si="34"/>
        <v>0.29432684548100557</v>
      </c>
      <c r="S116" s="371">
        <f t="shared" si="35"/>
        <v>-6.4087138653906046E-3</v>
      </c>
      <c r="T116" s="403">
        <f t="shared" si="36"/>
        <v>0.71281054157183477</v>
      </c>
      <c r="U116" s="610">
        <f t="shared" si="37"/>
        <v>0.28718945842816523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0.3168245328188013</v>
      </c>
      <c r="C117" s="386">
        <f t="shared" si="23"/>
        <v>0.62013047488616746</v>
      </c>
      <c r="D117" s="401">
        <f t="shared" si="24"/>
        <v>5.6695828215695077E-2</v>
      </c>
      <c r="E117" s="386">
        <f t="shared" si="20"/>
        <v>0.5801026311110099</v>
      </c>
      <c r="F117" s="401">
        <f t="shared" si="21"/>
        <v>0.73835167873560348</v>
      </c>
      <c r="G117" s="403">
        <f t="shared" si="25"/>
        <v>-1.244193450756151E-2</v>
      </c>
      <c r="H117" s="403">
        <f t="shared" si="26"/>
        <v>1.0124419345075615</v>
      </c>
      <c r="I117" s="403">
        <f t="shared" si="18"/>
        <v>0.3178226543599677</v>
      </c>
      <c r="J117" s="375">
        <f t="shared" si="19"/>
        <v>0.6821773456400323</v>
      </c>
      <c r="L117" s="385">
        <v>-0.72500000000000009</v>
      </c>
      <c r="M117" s="401">
        <f t="shared" si="27"/>
        <v>6.2007428989727109E-3</v>
      </c>
      <c r="N117" s="386">
        <f t="shared" si="28"/>
        <v>0.3168245328188013</v>
      </c>
      <c r="O117" s="401">
        <f t="shared" si="29"/>
        <v>0.62013047488616746</v>
      </c>
      <c r="P117" s="386">
        <f t="shared" si="30"/>
        <v>0.24970452879124996</v>
      </c>
      <c r="Q117" s="403">
        <f t="shared" si="33"/>
        <v>-8.4221030142018821E-4</v>
      </c>
      <c r="R117" s="403">
        <f t="shared" si="34"/>
        <v>0.31782265435996754</v>
      </c>
      <c r="S117" s="371">
        <f t="shared" si="35"/>
        <v>-1.244193450756151E-2</v>
      </c>
      <c r="T117" s="403">
        <f t="shared" si="36"/>
        <v>0.69546149044901417</v>
      </c>
      <c r="U117" s="610">
        <f t="shared" si="37"/>
        <v>0.30453850955098583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0.33439967794831915</v>
      </c>
      <c r="C118" s="386">
        <f t="shared" si="23"/>
        <v>0.6071970962932427</v>
      </c>
      <c r="D118" s="401">
        <f t="shared" si="24"/>
        <v>5.1127560356579449E-2</v>
      </c>
      <c r="E118" s="386">
        <f t="shared" si="20"/>
        <v>0.56588255048589575</v>
      </c>
      <c r="F118" s="401">
        <f t="shared" si="21"/>
        <v>0.72025243243292736</v>
      </c>
      <c r="G118" s="403">
        <f t="shared" si="25"/>
        <v>-1.7761540011403208E-2</v>
      </c>
      <c r="H118" s="403">
        <f t="shared" si="26"/>
        <v>1.0177615400114033</v>
      </c>
      <c r="I118" s="403">
        <f t="shared" si="18"/>
        <v>0.34182644373593252</v>
      </c>
      <c r="J118" s="375">
        <f t="shared" si="19"/>
        <v>0.65817355626406748</v>
      </c>
      <c r="L118" s="385">
        <v>-0.69999999999999973</v>
      </c>
      <c r="M118" s="401">
        <f t="shared" si="27"/>
        <v>7.1527122032866708E-3</v>
      </c>
      <c r="N118" s="386">
        <f t="shared" si="28"/>
        <v>0.33439967794831915</v>
      </c>
      <c r="O118" s="401">
        <f t="shared" si="29"/>
        <v>0.6071970962932427</v>
      </c>
      <c r="P118" s="386">
        <f t="shared" si="30"/>
        <v>0.26856364670844257</v>
      </c>
      <c r="Q118" s="403">
        <f t="shared" si="33"/>
        <v>-9.7108835856779768E-4</v>
      </c>
      <c r="R118" s="403">
        <f t="shared" si="34"/>
        <v>0.34182644373593263</v>
      </c>
      <c r="S118" s="371">
        <f t="shared" si="35"/>
        <v>-1.7761540011403173E-2</v>
      </c>
      <c r="T118" s="403">
        <f t="shared" si="36"/>
        <v>0.67690618463403829</v>
      </c>
      <c r="U118" s="610">
        <f t="shared" si="37"/>
        <v>0.32309381536596171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0.35223792315803543</v>
      </c>
      <c r="C119" s="386">
        <f t="shared" si="23"/>
        <v>0.59342665126710059</v>
      </c>
      <c r="D119" s="401">
        <f t="shared" si="24"/>
        <v>4.6001969154233935E-2</v>
      </c>
      <c r="E119" s="386">
        <f t="shared" si="20"/>
        <v>0.55074976974352841</v>
      </c>
      <c r="F119" s="401">
        <f t="shared" si="21"/>
        <v>0.70099150606259586</v>
      </c>
      <c r="G119" s="403">
        <f t="shared" si="25"/>
        <v>-2.2404146555133553E-2</v>
      </c>
      <c r="H119" s="403">
        <f t="shared" si="26"/>
        <v>1.0224041465551335</v>
      </c>
      <c r="I119" s="403">
        <f t="shared" si="18"/>
        <v>0.36626200989084973</v>
      </c>
      <c r="J119" s="375">
        <f t="shared" si="19"/>
        <v>0.63373799010915022</v>
      </c>
      <c r="L119" s="385">
        <v>-0.67499999999999982</v>
      </c>
      <c r="M119" s="401">
        <f t="shared" si="27"/>
        <v>8.2312924775084784E-3</v>
      </c>
      <c r="N119" s="386">
        <f t="shared" si="28"/>
        <v>0.35223792315803543</v>
      </c>
      <c r="O119" s="401">
        <f t="shared" si="29"/>
        <v>0.59342665126710059</v>
      </c>
      <c r="P119" s="386">
        <f t="shared" si="30"/>
        <v>0.28776199977974443</v>
      </c>
      <c r="Q119" s="403">
        <f t="shared" si="33"/>
        <v>-1.1169865830037546E-3</v>
      </c>
      <c r="R119" s="403">
        <f t="shared" si="34"/>
        <v>0.36626200989084973</v>
      </c>
      <c r="S119" s="371">
        <f t="shared" si="35"/>
        <v>-2.2404146555133553E-2</v>
      </c>
      <c r="T119" s="403">
        <f t="shared" si="36"/>
        <v>0.65725912324728752</v>
      </c>
      <c r="U119" s="610">
        <f t="shared" si="37"/>
        <v>0.34274087675271248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0.37028355758355502</v>
      </c>
      <c r="C120" s="386">
        <f t="shared" si="23"/>
        <v>0.5788845811518829</v>
      </c>
      <c r="D120" s="401">
        <f t="shared" si="24"/>
        <v>4.1296345880332597E-2</v>
      </c>
      <c r="E120" s="386">
        <f t="shared" si="20"/>
        <v>0.53477813396592766</v>
      </c>
      <c r="F120" s="401">
        <f t="shared" si="21"/>
        <v>0.68066288926946072</v>
      </c>
      <c r="G120" s="403">
        <f t="shared" si="25"/>
        <v>-2.6407485629298143E-2</v>
      </c>
      <c r="H120" s="403">
        <f t="shared" si="26"/>
        <v>1.0264074856292982</v>
      </c>
      <c r="I120" s="403">
        <f t="shared" si="18"/>
        <v>0.39104765642117134</v>
      </c>
      <c r="J120" s="375">
        <f t="shared" si="19"/>
        <v>0.60895234357882866</v>
      </c>
      <c r="L120" s="385">
        <v>-0.64999999999999991</v>
      </c>
      <c r="M120" s="401">
        <f t="shared" si="27"/>
        <v>9.4501340048619431E-3</v>
      </c>
      <c r="N120" s="386">
        <f t="shared" si="28"/>
        <v>0.37028355758355502</v>
      </c>
      <c r="O120" s="401">
        <f t="shared" si="29"/>
        <v>0.5788845811518829</v>
      </c>
      <c r="P120" s="386">
        <f t="shared" si="30"/>
        <v>0.30723540138512728</v>
      </c>
      <c r="Q120" s="403">
        <f t="shared" si="33"/>
        <v>-1.2817066502835625E-3</v>
      </c>
      <c r="R120" s="403">
        <f t="shared" si="34"/>
        <v>0.39104765642117134</v>
      </c>
      <c r="S120" s="371">
        <f t="shared" si="35"/>
        <v>-2.6407485629298188E-2</v>
      </c>
      <c r="T120" s="403">
        <f t="shared" si="36"/>
        <v>0.63664153585841032</v>
      </c>
      <c r="U120" s="610">
        <f t="shared" si="37"/>
        <v>0.36335846414158968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0.38847726751765715</v>
      </c>
      <c r="C121" s="386">
        <f t="shared" si="23"/>
        <v>0.56363910947659457</v>
      </c>
      <c r="D121" s="401">
        <f t="shared" si="24"/>
        <v>3.6987691200171036E-2</v>
      </c>
      <c r="E121" s="386">
        <f t="shared" si="20"/>
        <v>0.51804468765660638</v>
      </c>
      <c r="F121" s="401">
        <f t="shared" si="21"/>
        <v>0.65936464390577931</v>
      </c>
      <c r="G121" s="403">
        <f t="shared" si="25"/>
        <v>-2.9810052628341941E-2</v>
      </c>
      <c r="H121" s="403">
        <f t="shared" si="26"/>
        <v>1.029810052628342</v>
      </c>
      <c r="I121" s="403">
        <f t="shared" si="18"/>
        <v>0.41609658617434819</v>
      </c>
      <c r="J121" s="375">
        <f t="shared" si="19"/>
        <v>0.58390341382565181</v>
      </c>
      <c r="L121" s="385">
        <v>-0.625</v>
      </c>
      <c r="M121" s="401">
        <f t="shared" si="27"/>
        <v>1.0823881118984302E-2</v>
      </c>
      <c r="N121" s="386">
        <f t="shared" si="28"/>
        <v>0.38847726751765715</v>
      </c>
      <c r="O121" s="401">
        <f t="shared" si="29"/>
        <v>0.56363910947659457</v>
      </c>
      <c r="P121" s="386">
        <f t="shared" si="30"/>
        <v>0.32691565738619227</v>
      </c>
      <c r="Q121" s="403">
        <f t="shared" si="33"/>
        <v>-1.467172336900096E-3</v>
      </c>
      <c r="R121" s="403">
        <f t="shared" si="34"/>
        <v>0.41609658617434819</v>
      </c>
      <c r="S121" s="371">
        <f t="shared" si="35"/>
        <v>-2.9810052628341941E-2</v>
      </c>
      <c r="T121" s="403">
        <f t="shared" si="36"/>
        <v>0.6151806387908938</v>
      </c>
      <c r="U121" s="610">
        <f t="shared" si="37"/>
        <v>0.3848193612091062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0.40675643561264863</v>
      </c>
      <c r="C122" s="386">
        <f t="shared" si="23"/>
        <v>0.54776074374608075</v>
      </c>
      <c r="D122" s="401">
        <f t="shared" si="24"/>
        <v>3.305292106509522E-2</v>
      </c>
      <c r="E122" s="386">
        <f t="shared" ref="E122:E153" si="38">C122+$B$13*B122+$B$13*D122</f>
        <v>0.50062912240369439</v>
      </c>
      <c r="F122" s="401">
        <f t="shared" si="21"/>
        <v>0.63719820101964741</v>
      </c>
      <c r="G122" s="403">
        <f t="shared" si="25"/>
        <v>-3.2650774900364131E-2</v>
      </c>
      <c r="H122" s="403">
        <f t="shared" si="26"/>
        <v>1.0326507749003642</v>
      </c>
      <c r="I122" s="403">
        <f t="shared" si="18"/>
        <v>0.4413173493235148</v>
      </c>
      <c r="J122" s="375">
        <f t="shared" si="19"/>
        <v>0.55868265067648526</v>
      </c>
      <c r="L122" s="385">
        <v>-0.59999999999999964</v>
      </c>
      <c r="M122" s="401">
        <f t="shared" si="27"/>
        <v>1.2368177358001109E-2</v>
      </c>
      <c r="N122" s="386">
        <f t="shared" si="28"/>
        <v>0.40675643561264863</v>
      </c>
      <c r="O122" s="401">
        <f t="shared" si="29"/>
        <v>0.54776074374608075</v>
      </c>
      <c r="P122" s="386">
        <f t="shared" si="30"/>
        <v>0.3467309181661416</v>
      </c>
      <c r="Q122" s="403">
        <f t="shared" si="33"/>
        <v>-1.6754274645010483E-3</v>
      </c>
      <c r="R122" s="403">
        <f t="shared" si="34"/>
        <v>0.44131734932351518</v>
      </c>
      <c r="S122" s="371">
        <f t="shared" si="35"/>
        <v>-3.2650774900364131E-2</v>
      </c>
      <c r="T122" s="403">
        <f t="shared" si="36"/>
        <v>0.59300885304134998</v>
      </c>
      <c r="U122" s="610">
        <f t="shared" si="37"/>
        <v>0.40699114695865002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0.42505547914876951</v>
      </c>
      <c r="C123" s="386">
        <f t="shared" si="23"/>
        <v>0.53132176470747439</v>
      </c>
      <c r="D123" s="401">
        <f t="shared" si="24"/>
        <v>2.9469054691033725E-2</v>
      </c>
      <c r="E123" s="386">
        <f t="shared" si="38"/>
        <v>0.48261320975178956</v>
      </c>
      <c r="F123" s="401">
        <f t="shared" si="21"/>
        <v>0.61426763901717585</v>
      </c>
      <c r="G123" s="403">
        <f t="shared" si="25"/>
        <v>-3.4968701109195359E-2</v>
      </c>
      <c r="H123" s="403">
        <f t="shared" si="26"/>
        <v>1.0349687011091953</v>
      </c>
      <c r="I123" s="403">
        <f t="shared" si="18"/>
        <v>0.46661434432432164</v>
      </c>
      <c r="J123" s="375">
        <f t="shared" si="19"/>
        <v>0.53338565567567842</v>
      </c>
      <c r="L123" s="385">
        <v>-0.57499999999999973</v>
      </c>
      <c r="M123" s="401">
        <f t="shared" si="27"/>
        <v>1.4099659982352408E-2</v>
      </c>
      <c r="N123" s="386">
        <f t="shared" si="28"/>
        <v>0.42505547914876951</v>
      </c>
      <c r="O123" s="401">
        <f t="shared" si="29"/>
        <v>0.53132176470747439</v>
      </c>
      <c r="P123" s="386">
        <f t="shared" si="30"/>
        <v>0.36660607221779901</v>
      </c>
      <c r="Q123" s="403">
        <f t="shared" si="33"/>
        <v>-1.9086318910103673E-3</v>
      </c>
      <c r="R123" s="403">
        <f t="shared" si="34"/>
        <v>0.46661434432432175</v>
      </c>
      <c r="S123" s="371">
        <f t="shared" si="35"/>
        <v>-3.4968701109195331E-2</v>
      </c>
      <c r="T123" s="403">
        <f t="shared" si="36"/>
        <v>0.57026298867588388</v>
      </c>
      <c r="U123" s="610">
        <f t="shared" si="37"/>
        <v>0.42973701132411612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0.44330622464413116</v>
      </c>
      <c r="C124" s="386">
        <f t="shared" si="23"/>
        <v>0.51439570784232269</v>
      </c>
      <c r="D124" s="401">
        <f t="shared" si="24"/>
        <v>2.6213383979136806E-2</v>
      </c>
      <c r="E124" s="386">
        <f t="shared" si="38"/>
        <v>0.46408022439372532</v>
      </c>
      <c r="F124" s="401">
        <f t="shared" si="21"/>
        <v>0.59067894950390498</v>
      </c>
      <c r="G124" s="403">
        <f t="shared" si="25"/>
        <v>-3.6802713357943329E-2</v>
      </c>
      <c r="H124" s="403">
        <f t="shared" si="26"/>
        <v>1.0368027133579434</v>
      </c>
      <c r="I124" s="403">
        <f t="shared" si="18"/>
        <v>0.49188836781652823</v>
      </c>
      <c r="J124" s="375">
        <f t="shared" si="19"/>
        <v>0.50811163218347177</v>
      </c>
      <c r="L124" s="385">
        <v>-0.54999999999999982</v>
      </c>
      <c r="M124" s="401">
        <f t="shared" si="27"/>
        <v>1.6035942549221416E-2</v>
      </c>
      <c r="N124" s="386">
        <f t="shared" si="28"/>
        <v>0.44330622464413116</v>
      </c>
      <c r="O124" s="401">
        <f t="shared" si="29"/>
        <v>0.51439570784232269</v>
      </c>
      <c r="P124" s="386">
        <f t="shared" si="30"/>
        <v>0.38646317818618753</v>
      </c>
      <c r="Q124" s="403">
        <f t="shared" si="33"/>
        <v>-2.1690552927149083E-3</v>
      </c>
      <c r="R124" s="403">
        <f t="shared" si="34"/>
        <v>0.49188836781652823</v>
      </c>
      <c r="S124" s="371">
        <f t="shared" si="35"/>
        <v>-3.6802713357943329E-2</v>
      </c>
      <c r="T124" s="403">
        <f t="shared" si="36"/>
        <v>0.54708340083412998</v>
      </c>
      <c r="U124" s="610">
        <f t="shared" si="37"/>
        <v>0.45291659916587002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0.46143831560490739</v>
      </c>
      <c r="C125" s="386">
        <f t="shared" si="23"/>
        <v>0.4970568419541268</v>
      </c>
      <c r="D125" s="401">
        <f t="shared" si="24"/>
        <v>2.3263624053507292E-2</v>
      </c>
      <c r="E125" s="386">
        <f t="shared" si="38"/>
        <v>0.44511436292988138</v>
      </c>
      <c r="F125" s="401">
        <f t="shared" si="21"/>
        <v>0.56653929748461207</v>
      </c>
      <c r="G125" s="403">
        <f t="shared" si="25"/>
        <v>-3.8191263133870973E-2</v>
      </c>
      <c r="H125" s="403">
        <f t="shared" si="26"/>
        <v>1.038191263133871</v>
      </c>
      <c r="I125" s="403">
        <f t="shared" si="18"/>
        <v>0.51703720890604432</v>
      </c>
      <c r="J125" s="375">
        <f t="shared" si="19"/>
        <v>0.48296279109395568</v>
      </c>
      <c r="L125" s="385">
        <v>-0.52499999999999991</v>
      </c>
      <c r="M125" s="401">
        <f t="shared" si="27"/>
        <v>1.8195584264428855E-2</v>
      </c>
      <c r="N125" s="386">
        <f t="shared" si="28"/>
        <v>0.46143831560490739</v>
      </c>
      <c r="O125" s="401">
        <f t="shared" si="29"/>
        <v>0.4970568419541268</v>
      </c>
      <c r="P125" s="386">
        <f t="shared" si="30"/>
        <v>0.40622193177960231</v>
      </c>
      <c r="Q125" s="403">
        <f t="shared" si="33"/>
        <v>-2.4590684761178093E-3</v>
      </c>
      <c r="R125" s="403">
        <f t="shared" si="34"/>
        <v>0.51703720890604432</v>
      </c>
      <c r="S125" s="371">
        <f t="shared" si="35"/>
        <v>-3.8191263133871084E-2</v>
      </c>
      <c r="T125" s="403">
        <f t="shared" si="36"/>
        <v>0.52361312270394456</v>
      </c>
      <c r="U125" s="610">
        <f t="shared" si="37"/>
        <v>0.47638687729605544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0.47937964978555586</v>
      </c>
      <c r="C126" s="386">
        <f t="shared" si="23"/>
        <v>0.47937964978555586</v>
      </c>
      <c r="D126" s="401">
        <f t="shared" si="24"/>
        <v>2.0598044887914835E-2</v>
      </c>
      <c r="E126" s="386">
        <f t="shared" si="38"/>
        <v>0.42580016352133893</v>
      </c>
      <c r="F126" s="401">
        <f t="shared" si="21"/>
        <v>0.54195628270079776</v>
      </c>
      <c r="G126" s="403">
        <f t="shared" si="25"/>
        <v>-3.9172131766008714E-2</v>
      </c>
      <c r="H126" s="403">
        <f t="shared" si="26"/>
        <v>1.0391721317660088</v>
      </c>
      <c r="I126" s="403">
        <f t="shared" si="18"/>
        <v>0.54195628270079776</v>
      </c>
      <c r="J126" s="375">
        <f t="shared" si="19"/>
        <v>0.45804371729920224</v>
      </c>
      <c r="L126" s="385">
        <v>-0.5</v>
      </c>
      <c r="M126" s="401">
        <f t="shared" si="27"/>
        <v>2.0598044887914835E-2</v>
      </c>
      <c r="N126" s="386">
        <f t="shared" si="28"/>
        <v>0.47937964978555586</v>
      </c>
      <c r="O126" s="401">
        <f t="shared" si="29"/>
        <v>0.47937964978555586</v>
      </c>
      <c r="P126" s="386">
        <f t="shared" si="30"/>
        <v>0.42580016352133893</v>
      </c>
      <c r="Q126" s="403">
        <f t="shared" si="33"/>
        <v>-2.7811319563310431E-3</v>
      </c>
      <c r="R126" s="403">
        <f t="shared" si="34"/>
        <v>0.54195628270079776</v>
      </c>
      <c r="S126" s="371">
        <f t="shared" si="35"/>
        <v>-3.9172131766008714E-2</v>
      </c>
      <c r="T126" s="403">
        <f t="shared" si="36"/>
        <v>0.499996981021542</v>
      </c>
      <c r="U126" s="610">
        <f t="shared" si="37"/>
        <v>0.500003018978458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0.49705684195412714</v>
      </c>
      <c r="C127" s="386">
        <f t="shared" si="23"/>
        <v>0.46143831560490711</v>
      </c>
      <c r="D127" s="401">
        <f t="shared" si="24"/>
        <v>1.8195584264428799E-2</v>
      </c>
      <c r="E127" s="386">
        <f t="shared" si="38"/>
        <v>0.40622193177960203</v>
      </c>
      <c r="F127" s="401">
        <f t="shared" si="21"/>
        <v>0.51703720890604388</v>
      </c>
      <c r="G127" s="403">
        <f t="shared" si="25"/>
        <v>-3.9782215743453732E-2</v>
      </c>
      <c r="H127" s="403">
        <f t="shared" si="26"/>
        <v>1.0397822157434538</v>
      </c>
      <c r="I127" s="403">
        <f t="shared" si="18"/>
        <v>0.56653929748461229</v>
      </c>
      <c r="J127" s="375">
        <f t="shared" si="19"/>
        <v>0.43346070251538771</v>
      </c>
      <c r="L127" s="385">
        <v>-0.47499999999999964</v>
      </c>
      <c r="M127" s="401">
        <f t="shared" si="27"/>
        <v>2.3263624053507292E-2</v>
      </c>
      <c r="N127" s="386">
        <f t="shared" si="28"/>
        <v>0.49705684195412714</v>
      </c>
      <c r="O127" s="401">
        <f t="shared" si="29"/>
        <v>0.46143831560490711</v>
      </c>
      <c r="P127" s="386">
        <f t="shared" si="30"/>
        <v>0.44511436292988171</v>
      </c>
      <c r="Q127" s="403">
        <f t="shared" si="33"/>
        <v>-3.1377815404034027E-3</v>
      </c>
      <c r="R127" s="403">
        <f t="shared" si="34"/>
        <v>0.56653929748461251</v>
      </c>
      <c r="S127" s="371">
        <f t="shared" si="35"/>
        <v>-3.9782215743453732E-2</v>
      </c>
      <c r="T127" s="403">
        <f t="shared" si="36"/>
        <v>0.47638069979924469</v>
      </c>
      <c r="U127" s="610">
        <f t="shared" si="37"/>
        <v>0.52361930020075531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0.51439570784232302</v>
      </c>
      <c r="C128" s="386">
        <f t="shared" si="23"/>
        <v>0.44330622464413089</v>
      </c>
      <c r="D128" s="401">
        <f t="shared" si="24"/>
        <v>1.603594254922136E-2</v>
      </c>
      <c r="E128" s="386">
        <f t="shared" si="38"/>
        <v>0.38646317818618725</v>
      </c>
      <c r="F128" s="401">
        <f t="shared" si="21"/>
        <v>0.49188836781652789</v>
      </c>
      <c r="G128" s="403">
        <f t="shared" si="25"/>
        <v>-4.0057336927016005E-2</v>
      </c>
      <c r="H128" s="403">
        <f t="shared" si="26"/>
        <v>1.0400573369270161</v>
      </c>
      <c r="I128" s="403">
        <f t="shared" si="18"/>
        <v>0.5906789495039052</v>
      </c>
      <c r="J128" s="375">
        <f t="shared" si="19"/>
        <v>0.4093210504960948</v>
      </c>
      <c r="L128" s="385">
        <v>-0.44999999999999973</v>
      </c>
      <c r="M128" s="401">
        <f t="shared" si="27"/>
        <v>2.6213383979136806E-2</v>
      </c>
      <c r="N128" s="386">
        <f t="shared" si="28"/>
        <v>0.51439570784232302</v>
      </c>
      <c r="O128" s="401">
        <f t="shared" si="29"/>
        <v>0.44330622464413089</v>
      </c>
      <c r="P128" s="386">
        <f t="shared" si="30"/>
        <v>0.46408022439372565</v>
      </c>
      <c r="Q128" s="403">
        <f t="shared" si="33"/>
        <v>-3.5316106595849233E-3</v>
      </c>
      <c r="R128" s="403">
        <f t="shared" si="34"/>
        <v>0.59067894950390543</v>
      </c>
      <c r="S128" s="371">
        <f t="shared" si="35"/>
        <v>-4.0057336927015963E-2</v>
      </c>
      <c r="T128" s="403">
        <f t="shared" si="36"/>
        <v>0.4529099980826955</v>
      </c>
      <c r="U128" s="610">
        <f t="shared" si="37"/>
        <v>0.5470900019173045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0.53132176470747472</v>
      </c>
      <c r="C129" s="386">
        <f t="shared" si="23"/>
        <v>0.42505547914876923</v>
      </c>
      <c r="D129" s="401">
        <f t="shared" si="24"/>
        <v>1.4099659982352353E-2</v>
      </c>
      <c r="E129" s="386">
        <f t="shared" si="38"/>
        <v>0.36660607221779873</v>
      </c>
      <c r="F129" s="401">
        <f t="shared" si="21"/>
        <v>0.46661434432432142</v>
      </c>
      <c r="G129" s="403">
        <f t="shared" si="25"/>
        <v>-4.0032077401982738E-2</v>
      </c>
      <c r="H129" s="403">
        <f t="shared" si="26"/>
        <v>1.0400320774019827</v>
      </c>
      <c r="I129" s="403">
        <f t="shared" si="18"/>
        <v>0.6142676390171764</v>
      </c>
      <c r="J129" s="375">
        <f t="shared" si="19"/>
        <v>0.3857323609828236</v>
      </c>
      <c r="L129" s="385">
        <v>-0.42499999999999982</v>
      </c>
      <c r="M129" s="401">
        <f t="shared" si="27"/>
        <v>2.946905469103378E-2</v>
      </c>
      <c r="N129" s="386">
        <f t="shared" si="28"/>
        <v>0.53132176470747472</v>
      </c>
      <c r="O129" s="401">
        <f t="shared" si="29"/>
        <v>0.42505547914876923</v>
      </c>
      <c r="P129" s="386">
        <f t="shared" si="30"/>
        <v>0.48261320975178995</v>
      </c>
      <c r="Q129" s="403">
        <f t="shared" si="33"/>
        <v>-3.9652492044573735E-3</v>
      </c>
      <c r="R129" s="403">
        <f t="shared" si="34"/>
        <v>0.6142676390171764</v>
      </c>
      <c r="S129" s="371">
        <f t="shared" si="35"/>
        <v>-4.0032077401982738E-2</v>
      </c>
      <c r="T129" s="403">
        <f t="shared" si="36"/>
        <v>0.42972968758926378</v>
      </c>
      <c r="U129" s="610">
        <f t="shared" si="37"/>
        <v>0.57027031241073622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0.54776074374608108</v>
      </c>
      <c r="C130" s="386">
        <f t="shared" si="23"/>
        <v>0.40675643561264829</v>
      </c>
      <c r="D130" s="401">
        <f t="shared" si="24"/>
        <v>1.2368177358001109E-2</v>
      </c>
      <c r="E130" s="386">
        <f t="shared" si="38"/>
        <v>0.34673091816614121</v>
      </c>
      <c r="F130" s="401">
        <f t="shared" si="21"/>
        <v>0.44131734932351468</v>
      </c>
      <c r="G130" s="403">
        <f t="shared" si="25"/>
        <v>-3.9739638466604651E-2</v>
      </c>
      <c r="H130" s="403">
        <f t="shared" si="26"/>
        <v>1.0397396384666047</v>
      </c>
      <c r="I130" s="403">
        <f t="shared" si="18"/>
        <v>0.63719820101964808</v>
      </c>
      <c r="J130" s="375">
        <f t="shared" si="19"/>
        <v>0.36280179898035192</v>
      </c>
      <c r="L130" s="385">
        <v>-0.39999999999999991</v>
      </c>
      <c r="M130" s="401">
        <f t="shared" si="27"/>
        <v>3.3052921065095275E-2</v>
      </c>
      <c r="N130" s="386">
        <f t="shared" si="28"/>
        <v>0.54776074374608108</v>
      </c>
      <c r="O130" s="401">
        <f t="shared" si="29"/>
        <v>0.40675643561264829</v>
      </c>
      <c r="P130" s="386">
        <f t="shared" si="30"/>
        <v>0.50062912240369484</v>
      </c>
      <c r="Q130" s="403">
        <f t="shared" si="33"/>
        <v>-4.4413386313815473E-3</v>
      </c>
      <c r="R130" s="403">
        <f t="shared" si="34"/>
        <v>0.63719820101964808</v>
      </c>
      <c r="S130" s="371">
        <f t="shared" si="35"/>
        <v>-3.9739638466604679E-2</v>
      </c>
      <c r="T130" s="403">
        <f t="shared" si="36"/>
        <v>0.4069827760783381</v>
      </c>
      <c r="U130" s="610">
        <f t="shared" si="37"/>
        <v>0.5930172239216619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0.56363910947659457</v>
      </c>
      <c r="C131" s="386">
        <f t="shared" si="23"/>
        <v>0.38847726751765715</v>
      </c>
      <c r="D131" s="401">
        <f t="shared" si="24"/>
        <v>1.0823881118984302E-2</v>
      </c>
      <c r="E131" s="386">
        <f t="shared" si="38"/>
        <v>0.32691565738619227</v>
      </c>
      <c r="F131" s="401">
        <f t="shared" si="21"/>
        <v>0.41609658617434819</v>
      </c>
      <c r="G131" s="403">
        <f t="shared" si="25"/>
        <v>-3.9211723029980203E-2</v>
      </c>
      <c r="H131" s="403">
        <f t="shared" si="26"/>
        <v>1.0392117230299802</v>
      </c>
      <c r="I131" s="403">
        <f t="shared" ref="I131:I146" si="39">F91</f>
        <v>0.65936464390577931</v>
      </c>
      <c r="J131" s="375">
        <f t="shared" ref="J131:J146" si="40">1-I131</f>
        <v>0.34063535609422069</v>
      </c>
      <c r="L131" s="385">
        <v>-0.375</v>
      </c>
      <c r="M131" s="401">
        <f t="shared" si="27"/>
        <v>3.6987691200171036E-2</v>
      </c>
      <c r="N131" s="386">
        <f t="shared" si="28"/>
        <v>0.56363910947659457</v>
      </c>
      <c r="O131" s="401">
        <f t="shared" si="29"/>
        <v>0.38847726751765715</v>
      </c>
      <c r="P131" s="386">
        <f t="shared" si="30"/>
        <v>0.51804468765660638</v>
      </c>
      <c r="Q131" s="403">
        <f t="shared" si="33"/>
        <v>-4.9625031280509666E-3</v>
      </c>
      <c r="R131" s="403">
        <f t="shared" si="34"/>
        <v>0.65936464390577931</v>
      </c>
      <c r="S131" s="371">
        <f t="shared" si="35"/>
        <v>-3.9211723029980203E-2</v>
      </c>
      <c r="T131" s="403">
        <f t="shared" si="36"/>
        <v>0.38480958225225192</v>
      </c>
      <c r="U131" s="610">
        <f t="shared" si="37"/>
        <v>0.61519041774774808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0.57888458115188324</v>
      </c>
      <c r="C132" s="386">
        <f t="shared" si="23"/>
        <v>0.37028355758355469</v>
      </c>
      <c r="D132" s="401">
        <f t="shared" si="24"/>
        <v>9.4501340048619431E-3</v>
      </c>
      <c r="E132" s="386">
        <f t="shared" si="38"/>
        <v>0.30723540138512689</v>
      </c>
      <c r="F132" s="401">
        <f t="shared" si="21"/>
        <v>0.39104765642117084</v>
      </c>
      <c r="G132" s="403">
        <f t="shared" si="25"/>
        <v>-3.8478440504121601E-2</v>
      </c>
      <c r="H132" s="403">
        <f t="shared" si="26"/>
        <v>1.0384784405041216</v>
      </c>
      <c r="I132" s="403">
        <f t="shared" si="39"/>
        <v>0.68066288926946117</v>
      </c>
      <c r="J132" s="375">
        <f t="shared" si="40"/>
        <v>0.31933711073053883</v>
      </c>
      <c r="L132" s="385">
        <v>-0.34999999999999964</v>
      </c>
      <c r="M132" s="401">
        <f t="shared" si="27"/>
        <v>4.1296345880332652E-2</v>
      </c>
      <c r="N132" s="386">
        <f t="shared" si="28"/>
        <v>0.57888458115188324</v>
      </c>
      <c r="O132" s="401">
        <f t="shared" si="29"/>
        <v>0.37028355758355469</v>
      </c>
      <c r="P132" s="386">
        <f t="shared" si="30"/>
        <v>0.53477813396592799</v>
      </c>
      <c r="Q132" s="403">
        <f t="shared" si="33"/>
        <v>-5.5313166502688454E-3</v>
      </c>
      <c r="R132" s="403">
        <f t="shared" si="34"/>
        <v>0.68066288926946117</v>
      </c>
      <c r="S132" s="371">
        <f t="shared" si="35"/>
        <v>-3.8478440504121601E-2</v>
      </c>
      <c r="T132" s="403">
        <f t="shared" si="36"/>
        <v>0.36334686788492931</v>
      </c>
      <c r="U132" s="610">
        <f t="shared" si="37"/>
        <v>0.63665313211507069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0.59342665126710081</v>
      </c>
      <c r="C133" s="386">
        <f t="shared" si="23"/>
        <v>0.35223792315803515</v>
      </c>
      <c r="D133" s="401">
        <f t="shared" si="24"/>
        <v>8.2312924775084784E-3</v>
      </c>
      <c r="E133" s="386">
        <f t="shared" si="38"/>
        <v>0.28776199977974409</v>
      </c>
      <c r="F133" s="401">
        <f t="shared" si="21"/>
        <v>0.36626200989084934</v>
      </c>
      <c r="G133" s="403">
        <f t="shared" si="25"/>
        <v>-3.756823311729289E-2</v>
      </c>
      <c r="H133" s="403">
        <f t="shared" si="26"/>
        <v>1.0375682331172928</v>
      </c>
      <c r="I133" s="403">
        <f t="shared" si="39"/>
        <v>0.70099150606259586</v>
      </c>
      <c r="J133" s="375">
        <f t="shared" si="40"/>
        <v>0.29900849393740414</v>
      </c>
      <c r="L133" s="385">
        <v>-0.32499999999999973</v>
      </c>
      <c r="M133" s="401">
        <f t="shared" si="27"/>
        <v>4.600196915423399E-2</v>
      </c>
      <c r="N133" s="386">
        <f t="shared" si="28"/>
        <v>0.59342665126710081</v>
      </c>
      <c r="O133" s="401">
        <f t="shared" si="29"/>
        <v>0.35223792315803515</v>
      </c>
      <c r="P133" s="386">
        <f t="shared" si="30"/>
        <v>0.55074976974352863</v>
      </c>
      <c r="Q133" s="403">
        <f t="shared" si="33"/>
        <v>-6.150265671486712E-3</v>
      </c>
      <c r="R133" s="403">
        <f t="shared" si="34"/>
        <v>0.70099150606259608</v>
      </c>
      <c r="S133" s="371">
        <f t="shared" si="35"/>
        <v>-3.7568233117292932E-2</v>
      </c>
      <c r="T133" s="403">
        <f t="shared" si="36"/>
        <v>0.34272699272618357</v>
      </c>
      <c r="U133" s="610">
        <f t="shared" si="37"/>
        <v>0.65727300727381643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0.60719709629324292</v>
      </c>
      <c r="C134" s="386">
        <f t="shared" si="23"/>
        <v>0.33439967794831893</v>
      </c>
      <c r="D134" s="401">
        <f t="shared" si="24"/>
        <v>7.1527122032866708E-3</v>
      </c>
      <c r="E134" s="386">
        <f t="shared" si="38"/>
        <v>0.26856364670844229</v>
      </c>
      <c r="F134" s="401">
        <f t="shared" si="21"/>
        <v>0.34182644373593229</v>
      </c>
      <c r="G134" s="403">
        <f t="shared" si="25"/>
        <v>-3.6507822447890359E-2</v>
      </c>
      <c r="H134" s="403">
        <f t="shared" si="26"/>
        <v>1.0365078224478903</v>
      </c>
      <c r="I134" s="403">
        <f t="shared" si="39"/>
        <v>0.72025243243292758</v>
      </c>
      <c r="J134" s="375">
        <f t="shared" si="40"/>
        <v>0.27974756756707242</v>
      </c>
      <c r="L134" s="385">
        <v>-0.29999999999999982</v>
      </c>
      <c r="M134" s="401">
        <f t="shared" si="27"/>
        <v>5.1127560356579504E-2</v>
      </c>
      <c r="N134" s="386">
        <f t="shared" si="28"/>
        <v>0.60719709629324292</v>
      </c>
      <c r="O134" s="401">
        <f t="shared" si="29"/>
        <v>0.33439967794831893</v>
      </c>
      <c r="P134" s="386">
        <f t="shared" si="30"/>
        <v>0.56588255048589597</v>
      </c>
      <c r="Q134" s="403">
        <f t="shared" si="33"/>
        <v>-6.8217075211971061E-3</v>
      </c>
      <c r="R134" s="403">
        <f t="shared" si="34"/>
        <v>0.72025243243292758</v>
      </c>
      <c r="S134" s="371">
        <f t="shared" si="35"/>
        <v>-3.6507822447890359E-2</v>
      </c>
      <c r="T134" s="403">
        <f t="shared" si="36"/>
        <v>0.32307709753615987</v>
      </c>
      <c r="U134" s="610">
        <f t="shared" si="37"/>
        <v>0.67692290246384013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0.62013047488616746</v>
      </c>
      <c r="C135" s="386">
        <f t="shared" si="23"/>
        <v>0.3168245328188013</v>
      </c>
      <c r="D135" s="401">
        <f t="shared" si="24"/>
        <v>6.2007428989727109E-3</v>
      </c>
      <c r="E135" s="386">
        <f t="shared" si="38"/>
        <v>0.24970452879124996</v>
      </c>
      <c r="F135" s="401">
        <f t="shared" si="21"/>
        <v>0.31782265435996754</v>
      </c>
      <c r="G135" s="403">
        <f t="shared" si="25"/>
        <v>-3.5322174878431568E-2</v>
      </c>
      <c r="H135" s="403">
        <f t="shared" si="26"/>
        <v>1.0353221748784316</v>
      </c>
      <c r="I135" s="403">
        <f t="shared" si="39"/>
        <v>0.73835167873560348</v>
      </c>
      <c r="J135" s="375">
        <f t="shared" si="40"/>
        <v>0.26164832126439652</v>
      </c>
      <c r="L135" s="385">
        <v>-0.27499999999999991</v>
      </c>
      <c r="M135" s="401">
        <f t="shared" si="27"/>
        <v>5.6695828215695077E-2</v>
      </c>
      <c r="N135" s="386">
        <f t="shared" si="28"/>
        <v>0.62013047488616746</v>
      </c>
      <c r="O135" s="401">
        <f t="shared" si="29"/>
        <v>0.3168245328188013</v>
      </c>
      <c r="P135" s="386">
        <f t="shared" si="30"/>
        <v>0.5801026311110099</v>
      </c>
      <c r="Q135" s="403">
        <f t="shared" si="33"/>
        <v>-7.5478242279378039E-3</v>
      </c>
      <c r="R135" s="403">
        <f t="shared" si="34"/>
        <v>0.73835167873560348</v>
      </c>
      <c r="S135" s="371">
        <f t="shared" si="35"/>
        <v>-3.5322174878431589E-2</v>
      </c>
      <c r="T135" s="403">
        <f t="shared" si="36"/>
        <v>0.30451832037076587</v>
      </c>
      <c r="U135" s="610">
        <f t="shared" si="37"/>
        <v>0.69548167962923413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0.63216460899031035</v>
      </c>
      <c r="C136" s="386">
        <f t="shared" si="23"/>
        <v>0.29956433786246156</v>
      </c>
      <c r="D136" s="401">
        <f t="shared" si="24"/>
        <v>5.3627138517446382E-3</v>
      </c>
      <c r="E136" s="386">
        <f t="shared" si="38"/>
        <v>0.23124451719608702</v>
      </c>
      <c r="F136" s="401">
        <f t="shared" si="21"/>
        <v>0.29432684548100557</v>
      </c>
      <c r="G136" s="403">
        <f t="shared" si="25"/>
        <v>-3.4034484595614575E-2</v>
      </c>
      <c r="H136" s="403">
        <f t="shared" si="26"/>
        <v>1.0340344845956146</v>
      </c>
      <c r="I136" s="403">
        <f t="shared" si="39"/>
        <v>0.7552000054532354</v>
      </c>
      <c r="J136" s="375">
        <f t="shared" si="40"/>
        <v>0.2447999945467646</v>
      </c>
      <c r="L136" s="385">
        <v>-0.25</v>
      </c>
      <c r="M136" s="401">
        <f t="shared" si="27"/>
        <v>6.2728968027649212E-2</v>
      </c>
      <c r="N136" s="386">
        <f t="shared" si="28"/>
        <v>0.63216460899031035</v>
      </c>
      <c r="O136" s="401">
        <f t="shared" si="29"/>
        <v>0.29956433786246156</v>
      </c>
      <c r="P136" s="386">
        <f t="shared" si="30"/>
        <v>0.59333989858151037</v>
      </c>
      <c r="Q136" s="403">
        <f t="shared" si="33"/>
        <v>-8.3305718273564006E-3</v>
      </c>
      <c r="R136" s="403">
        <f t="shared" si="34"/>
        <v>0.7552000054532354</v>
      </c>
      <c r="S136" s="371">
        <f t="shared" si="35"/>
        <v>-3.4034484595614575E-2</v>
      </c>
      <c r="T136" s="403">
        <f t="shared" si="36"/>
        <v>0.28716505096973555</v>
      </c>
      <c r="U136" s="610">
        <f t="shared" si="37"/>
        <v>0.71283494903026445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0.6432410434701521</v>
      </c>
      <c r="C137" s="386">
        <f t="shared" si="23"/>
        <v>0.28266686740564662</v>
      </c>
      <c r="D137" s="401">
        <f t="shared" si="24"/>
        <v>4.6269114045746074E-3</v>
      </c>
      <c r="E137" s="386">
        <f t="shared" si="38"/>
        <v>0.21323890580046539</v>
      </c>
      <c r="F137" s="401">
        <f t="shared" si="21"/>
        <v>0.27140939486514365</v>
      </c>
      <c r="G137" s="403">
        <f t="shared" si="25"/>
        <v>-3.2666172712648947E-2</v>
      </c>
      <c r="H137" s="403">
        <f t="shared" si="26"/>
        <v>1.0326661727126489</v>
      </c>
      <c r="I137" s="403">
        <f t="shared" si="39"/>
        <v>0.77071357005860808</v>
      </c>
      <c r="J137" s="375">
        <f t="shared" si="40"/>
        <v>0.22928642994139192</v>
      </c>
      <c r="L137" s="385">
        <v>-0.22499999999999964</v>
      </c>
      <c r="M137" s="401">
        <f t="shared" si="27"/>
        <v>6.9248423225833133E-2</v>
      </c>
      <c r="N137" s="386">
        <f t="shared" si="28"/>
        <v>0.6432410434701521</v>
      </c>
      <c r="O137" s="401">
        <f t="shared" si="29"/>
        <v>0.28266686740564662</v>
      </c>
      <c r="P137" s="386">
        <f t="shared" si="30"/>
        <v>0.60552848012695837</v>
      </c>
      <c r="Q137" s="403">
        <f t="shared" si="33"/>
        <v>-9.1716251453358641E-3</v>
      </c>
      <c r="R137" s="403">
        <f t="shared" si="34"/>
        <v>0.77071357005860808</v>
      </c>
      <c r="S137" s="371">
        <f t="shared" si="35"/>
        <v>-3.2666172712648947E-2</v>
      </c>
      <c r="T137" s="403">
        <f t="shared" si="36"/>
        <v>0.27112422779937673</v>
      </c>
      <c r="U137" s="610">
        <f t="shared" si="37"/>
        <v>0.72887577220062327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0.65330548015487244</v>
      </c>
      <c r="C138" s="386">
        <f t="shared" si="23"/>
        <v>0.2661756490361234</v>
      </c>
      <c r="D138" s="401">
        <f t="shared" si="24"/>
        <v>3.9825496601093024E-3</v>
      </c>
      <c r="E138" s="386">
        <f t="shared" si="38"/>
        <v>0.19573819684516933</v>
      </c>
      <c r="F138" s="401">
        <f t="shared" si="21"/>
        <v>0.24913458150762011</v>
      </c>
      <c r="G138" s="403">
        <f t="shared" si="25"/>
        <v>-3.1236901061829647E-2</v>
      </c>
      <c r="H138" s="403">
        <f t="shared" si="26"/>
        <v>1.0312369010618296</v>
      </c>
      <c r="I138" s="403">
        <f t="shared" si="39"/>
        <v>0.78481453720479122</v>
      </c>
      <c r="J138" s="375">
        <f t="shared" si="40"/>
        <v>0.21518546279520878</v>
      </c>
      <c r="L138" s="625">
        <v>-0.19999999999999973</v>
      </c>
      <c r="M138" s="626">
        <f t="shared" si="27"/>
        <v>7.6274633029220107E-2</v>
      </c>
      <c r="N138" s="627">
        <f t="shared" si="28"/>
        <v>0.65330548015487244</v>
      </c>
      <c r="O138" s="626">
        <f t="shared" si="29"/>
        <v>0.2661756490361234</v>
      </c>
      <c r="P138" s="627">
        <f t="shared" si="30"/>
        <v>0.61660722265344459</v>
      </c>
      <c r="Q138" s="628">
        <f t="shared" si="33"/>
        <v>-1.0072318120406395E-2</v>
      </c>
      <c r="R138" s="628">
        <f t="shared" si="34"/>
        <v>0.784814537204791</v>
      </c>
      <c r="S138" s="629">
        <f t="shared" si="35"/>
        <v>-3.1236901061829608E-2</v>
      </c>
      <c r="T138" s="628">
        <f t="shared" si="36"/>
        <v>0.25649468197744507</v>
      </c>
      <c r="U138" s="630">
        <f t="shared" si="37"/>
        <v>0.74350531802255493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0.66230818246667034</v>
      </c>
      <c r="C139" s="386">
        <f t="shared" si="23"/>
        <v>0.25012983716321385</v>
      </c>
      <c r="D139" s="401">
        <f t="shared" si="24"/>
        <v>3.419735601558449E-3</v>
      </c>
      <c r="E139" s="386">
        <f t="shared" si="38"/>
        <v>0.17878793487067737</v>
      </c>
      <c r="F139" s="401">
        <f t="shared" si="21"/>
        <v>0.22756037426793696</v>
      </c>
      <c r="G139" s="403">
        <f t="shared" si="25"/>
        <v>-2.9764599196233036E-2</v>
      </c>
      <c r="H139" s="403">
        <f t="shared" si="26"/>
        <v>1.029764599196233</v>
      </c>
      <c r="I139" s="403">
        <f t="shared" si="39"/>
        <v>0.79743164702127811</v>
      </c>
      <c r="J139" s="375">
        <f t="shared" si="40"/>
        <v>0.20256835297872189</v>
      </c>
      <c r="L139" s="385">
        <v>-0.17499999999999982</v>
      </c>
      <c r="M139" s="401">
        <f t="shared" si="27"/>
        <v>8.382676820587609E-2</v>
      </c>
      <c r="N139" s="386">
        <f t="shared" si="28"/>
        <v>0.66230818246667034</v>
      </c>
      <c r="O139" s="401">
        <f t="shared" si="29"/>
        <v>0.25012983716321385</v>
      </c>
      <c r="P139" s="386">
        <f t="shared" si="30"/>
        <v>0.62652013923825489</v>
      </c>
      <c r="Q139" s="403">
        <f t="shared" si="33"/>
        <v>-1.1033579788278401E-2</v>
      </c>
      <c r="R139" s="403">
        <f t="shared" si="34"/>
        <v>0.79743164702127811</v>
      </c>
      <c r="S139" s="371">
        <f t="shared" si="35"/>
        <v>-2.9764599196233036E-2</v>
      </c>
      <c r="T139" s="403">
        <f t="shared" si="36"/>
        <v>0.24336653196323332</v>
      </c>
      <c r="U139" s="610">
        <f t="shared" si="37"/>
        <v>0.75663346803676668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0.67020434711516885</v>
      </c>
      <c r="C140" s="386">
        <f t="shared" si="23"/>
        <v>0.23456413103700963</v>
      </c>
      <c r="D140" s="401">
        <f t="shared" si="24"/>
        <v>2.9294297611872633E-3</v>
      </c>
      <c r="E140" s="386">
        <f t="shared" si="38"/>
        <v>0.16242858911912159</v>
      </c>
      <c r="F140" s="401">
        <f t="shared" si="21"/>
        <v>0.20673828219167137</v>
      </c>
      <c r="G140" s="403">
        <f t="shared" si="25"/>
        <v>-2.8265503147160143E-2</v>
      </c>
      <c r="H140" s="403">
        <f t="shared" si="26"/>
        <v>1.0282655031471601</v>
      </c>
      <c r="I140" s="403">
        <f t="shared" si="39"/>
        <v>0.80850073672409695</v>
      </c>
      <c r="J140" s="375">
        <f t="shared" si="40"/>
        <v>0.19149926327590305</v>
      </c>
      <c r="L140" s="385">
        <v>-0.14999999999999991</v>
      </c>
      <c r="M140" s="401">
        <f t="shared" si="27"/>
        <v>9.1922457333371954E-2</v>
      </c>
      <c r="N140" s="386">
        <f t="shared" si="28"/>
        <v>0.67020434711516885</v>
      </c>
      <c r="O140" s="401">
        <f t="shared" si="29"/>
        <v>0.23456413103700963</v>
      </c>
      <c r="P140" s="386">
        <f t="shared" si="30"/>
        <v>0.63521681894460436</v>
      </c>
      <c r="Q140" s="403">
        <f t="shared" si="33"/>
        <v>-1.2055866114037694E-2</v>
      </c>
      <c r="R140" s="403">
        <f t="shared" si="34"/>
        <v>0.80850073672409695</v>
      </c>
      <c r="S140" s="371">
        <f t="shared" si="35"/>
        <v>-2.8265503147160181E-2</v>
      </c>
      <c r="T140" s="403">
        <f t="shared" si="36"/>
        <v>0.23182063253710083</v>
      </c>
      <c r="U140" s="610">
        <f t="shared" si="37"/>
        <v>0.76817936746289917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0.6769544396737982</v>
      </c>
      <c r="C141" s="386">
        <f t="shared" si="23"/>
        <v>0.21950873658175057</v>
      </c>
      <c r="D141" s="401">
        <f t="shared" si="24"/>
        <v>2.5034034886436407E-3</v>
      </c>
      <c r="E141" s="386">
        <f t="shared" si="38"/>
        <v>0.14669548398532792</v>
      </c>
      <c r="F141" s="401">
        <f t="shared" si="21"/>
        <v>0.18671326598891375</v>
      </c>
      <c r="G141" s="403">
        <f t="shared" si="25"/>
        <v>-2.6754204506272122E-2</v>
      </c>
      <c r="H141" s="403">
        <f t="shared" si="26"/>
        <v>1.0267542045062721</v>
      </c>
      <c r="I141" s="403">
        <f t="shared" si="39"/>
        <v>0.81796521120539567</v>
      </c>
      <c r="J141" s="375">
        <f t="shared" si="40"/>
        <v>0.18203478879460433</v>
      </c>
      <c r="L141" s="385">
        <v>-0.125</v>
      </c>
      <c r="M141" s="401">
        <f t="shared" si="27"/>
        <v>0.1005775062669102</v>
      </c>
      <c r="N141" s="386">
        <f t="shared" si="28"/>
        <v>0.6769544396737982</v>
      </c>
      <c r="O141" s="401">
        <f t="shared" si="29"/>
        <v>0.21950873658175057</v>
      </c>
      <c r="P141" s="386">
        <f t="shared" si="30"/>
        <v>0.64265279655094831</v>
      </c>
      <c r="Q141" s="403">
        <f t="shared" si="33"/>
        <v>-1.3139087923975721E-2</v>
      </c>
      <c r="R141" s="403">
        <f t="shared" si="34"/>
        <v>0.81796521120539567</v>
      </c>
      <c r="S141" s="371">
        <f t="shared" si="35"/>
        <v>-2.6754204506272122E-2</v>
      </c>
      <c r="T141" s="403">
        <f t="shared" si="36"/>
        <v>0.22192808122485208</v>
      </c>
      <c r="U141" s="610">
        <f t="shared" si="37"/>
        <v>0.77807191877514792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0.68252449120412029</v>
      </c>
      <c r="C142" s="386">
        <f t="shared" si="23"/>
        <v>0.2049893708469207</v>
      </c>
      <c r="D142" s="401">
        <f t="shared" si="24"/>
        <v>2.134193785301941E-3</v>
      </c>
      <c r="E142" s="386">
        <f t="shared" si="38"/>
        <v>0.13161877652065737</v>
      </c>
      <c r="F142" s="401">
        <f t="shared" si="21"/>
        <v>0.16752370940127112</v>
      </c>
      <c r="G142" s="403">
        <f t="shared" si="25"/>
        <v>-2.5243708436181664E-2</v>
      </c>
      <c r="H142" s="403">
        <f t="shared" si="26"/>
        <v>1.0252437084361816</v>
      </c>
      <c r="I142" s="403">
        <f t="shared" si="39"/>
        <v>0.82577645874713834</v>
      </c>
      <c r="J142" s="375">
        <f t="shared" si="40"/>
        <v>0.17422354125286166</v>
      </c>
      <c r="L142" s="617">
        <v>-9.9999999999999645E-2</v>
      </c>
      <c r="M142" s="618">
        <f t="shared" si="27"/>
        <v>0.10980561383140641</v>
      </c>
      <c r="N142" s="619">
        <f t="shared" si="28"/>
        <v>0.68252449120412029</v>
      </c>
      <c r="O142" s="618">
        <f t="shared" si="29"/>
        <v>0.2049893708469207</v>
      </c>
      <c r="P142" s="619">
        <f t="shared" si="30"/>
        <v>0.64878987916581299</v>
      </c>
      <c r="Q142" s="620">
        <f t="shared" si="33"/>
        <v>-1.4282535258809769E-2</v>
      </c>
      <c r="R142" s="620">
        <f t="shared" si="34"/>
        <v>0.82577645874713845</v>
      </c>
      <c r="S142" s="621">
        <f t="shared" si="35"/>
        <v>-2.5243708436181664E-2</v>
      </c>
      <c r="T142" s="620">
        <f t="shared" si="36"/>
        <v>0.21374978494785291</v>
      </c>
      <c r="U142" s="622">
        <f t="shared" si="37"/>
        <v>0.78625021505214709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0.68688635345646654</v>
      </c>
      <c r="C143" s="386">
        <f t="shared" si="23"/>
        <v>0.19102730735839107</v>
      </c>
      <c r="D143" s="401">
        <f t="shared" si="24"/>
        <v>1.8150565796855034E-3</v>
      </c>
      <c r="E143" s="386">
        <f t="shared" si="38"/>
        <v>0.11722347944307188</v>
      </c>
      <c r="F143" s="401">
        <f t="shared" si="21"/>
        <v>0.14920144848896194</v>
      </c>
      <c r="G143" s="403">
        <f t="shared" si="25"/>
        <v>-2.3745499258611427E-2</v>
      </c>
      <c r="H143" s="403">
        <f t="shared" si="26"/>
        <v>1.0237454992586115</v>
      </c>
      <c r="I143" s="403">
        <f t="shared" si="39"/>
        <v>0.83189420849856044</v>
      </c>
      <c r="J143" s="375">
        <f t="shared" si="40"/>
        <v>0.16810579150143956</v>
      </c>
      <c r="L143" s="385">
        <v>-7.4999999999999734E-2</v>
      </c>
      <c r="M143" s="401">
        <f t="shared" si="27"/>
        <v>0.11961808702765986</v>
      </c>
      <c r="N143" s="386">
        <f t="shared" si="28"/>
        <v>0.68688635345646654</v>
      </c>
      <c r="O143" s="401">
        <f t="shared" si="29"/>
        <v>0.19102730735839107</v>
      </c>
      <c r="P143" s="386">
        <f t="shared" si="30"/>
        <v>0.65359642708801169</v>
      </c>
      <c r="Q143" s="403">
        <f t="shared" si="33"/>
        <v>-1.5484798542754476E-2</v>
      </c>
      <c r="R143" s="403">
        <f t="shared" si="34"/>
        <v>0.83189420849856033</v>
      </c>
      <c r="S143" s="371">
        <f t="shared" si="35"/>
        <v>-2.3745499258611382E-2</v>
      </c>
      <c r="T143" s="403">
        <f t="shared" si="36"/>
        <v>0.20733608930280556</v>
      </c>
      <c r="U143" s="610">
        <f t="shared" si="37"/>
        <v>0.79266391069719444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0.69001791054638584</v>
      </c>
      <c r="C144" s="386">
        <f t="shared" si="23"/>
        <v>0.17763946017021892</v>
      </c>
      <c r="D144" s="401">
        <f t="shared" si="24"/>
        <v>1.5399192252061322E-3</v>
      </c>
      <c r="E144" s="386">
        <f t="shared" si="38"/>
        <v>0.10352952759541127</v>
      </c>
      <c r="F144" s="401">
        <f t="shared" si="21"/>
        <v>0.13177185621857301</v>
      </c>
      <c r="G144" s="403">
        <f t="shared" si="25"/>
        <v>-2.2269612323353474E-2</v>
      </c>
      <c r="H144" s="403">
        <f t="shared" si="26"/>
        <v>1.0222696123233534</v>
      </c>
      <c r="I144" s="403">
        <f t="shared" si="39"/>
        <v>0.83628682686306</v>
      </c>
      <c r="J144" s="375">
        <f t="shared" si="40"/>
        <v>0.16371317313694</v>
      </c>
      <c r="L144" s="385">
        <v>-4.9999999999999822E-2</v>
      </c>
      <c r="M144" s="401">
        <f t="shared" si="27"/>
        <v>0.13002355927757708</v>
      </c>
      <c r="N144" s="386">
        <f t="shared" si="28"/>
        <v>0.69001791054638584</v>
      </c>
      <c r="O144" s="401">
        <f t="shared" si="29"/>
        <v>0.17763946017021892</v>
      </c>
      <c r="P144" s="386">
        <f t="shared" si="30"/>
        <v>0.65704758666968477</v>
      </c>
      <c r="Q144" s="403">
        <f t="shared" si="33"/>
        <v>-1.6743687038096759E-2</v>
      </c>
      <c r="R144" s="403">
        <f t="shared" si="34"/>
        <v>0.83628682686306</v>
      </c>
      <c r="S144" s="371">
        <f t="shared" si="35"/>
        <v>-2.2269612323353474E-2</v>
      </c>
      <c r="T144" s="403">
        <f t="shared" si="36"/>
        <v>0.20272647249839026</v>
      </c>
      <c r="U144" s="610">
        <f t="shared" si="37"/>
        <v>0.79727352750160974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0.69190324538335635</v>
      </c>
      <c r="C145" s="386">
        <f t="shared" si="23"/>
        <v>0.16483850398371336</v>
      </c>
      <c r="D145" s="401">
        <f t="shared" si="24"/>
        <v>1.3033329070746835E-3</v>
      </c>
      <c r="E145" s="386">
        <f t="shared" si="38"/>
        <v>9.0551885329587758E-2</v>
      </c>
      <c r="F145" s="401">
        <f t="shared" si="21"/>
        <v>0.11525397914111625</v>
      </c>
      <c r="G145" s="403">
        <f t="shared" si="25"/>
        <v>-2.0824710922558727E-2</v>
      </c>
      <c r="H145" s="403">
        <f t="shared" si="26"/>
        <v>1.0208247109225588</v>
      </c>
      <c r="I145" s="403">
        <f t="shared" si="39"/>
        <v>0.83893155045347823</v>
      </c>
      <c r="J145" s="375">
        <f t="shared" si="40"/>
        <v>0.16106844954652177</v>
      </c>
      <c r="L145" s="385">
        <v>-2.4999999999999911E-2</v>
      </c>
      <c r="M145" s="401">
        <f t="shared" si="27"/>
        <v>0.14102771542204412</v>
      </c>
      <c r="N145" s="386">
        <f t="shared" si="28"/>
        <v>0.69190324538335635</v>
      </c>
      <c r="O145" s="401">
        <f t="shared" si="29"/>
        <v>0.16483850398371336</v>
      </c>
      <c r="P145" s="386">
        <f t="shared" si="30"/>
        <v>0.65912547334286231</v>
      </c>
      <c r="Q145" s="403">
        <f t="shared" si="33"/>
        <v>-1.8056145132120893E-2</v>
      </c>
      <c r="R145" s="403">
        <f t="shared" si="34"/>
        <v>0.83893155045347823</v>
      </c>
      <c r="S145" s="371">
        <f t="shared" si="35"/>
        <v>-2.0824710922558682E-2</v>
      </c>
      <c r="T145" s="403">
        <f t="shared" si="36"/>
        <v>0.19994930560120128</v>
      </c>
      <c r="U145" s="610">
        <f t="shared" si="37"/>
        <v>0.80005069439879872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0.69253275950882731</v>
      </c>
      <c r="C146" s="386">
        <f t="shared" si="23"/>
        <v>0.15263302732107809</v>
      </c>
      <c r="D146" s="401">
        <f t="shared" si="24"/>
        <v>1.1004255521455675E-3</v>
      </c>
      <c r="E146" s="386">
        <f t="shared" si="38"/>
        <v>7.830069188429202E-2</v>
      </c>
      <c r="F146" s="401">
        <f t="shared" si="21"/>
        <v>9.9660722428033477E-2</v>
      </c>
      <c r="G146" s="403">
        <f t="shared" si="25"/>
        <v>-1.9418167081949343E-2</v>
      </c>
      <c r="H146" s="403">
        <f t="shared" si="26"/>
        <v>1.0194181670819493</v>
      </c>
      <c r="I146" s="403">
        <f t="shared" si="39"/>
        <v>0.8398146537923219</v>
      </c>
      <c r="J146" s="375">
        <f t="shared" si="40"/>
        <v>0.1601853462076781</v>
      </c>
      <c r="L146" s="633">
        <v>0</v>
      </c>
      <c r="M146" s="634">
        <f t="shared" si="27"/>
        <v>0.15263302732107809</v>
      </c>
      <c r="N146" s="635">
        <f t="shared" si="28"/>
        <v>0.69253275950882731</v>
      </c>
      <c r="O146" s="634">
        <f t="shared" si="29"/>
        <v>0.15263302732107809</v>
      </c>
      <c r="P146" s="635">
        <f t="shared" si="30"/>
        <v>0.65981930337692329</v>
      </c>
      <c r="Q146" s="636">
        <f t="shared" si="33"/>
        <v>-1.9418167081949343E-2</v>
      </c>
      <c r="R146" s="636">
        <f t="shared" si="34"/>
        <v>0.8398146537923219</v>
      </c>
      <c r="S146" s="637">
        <f t="shared" si="35"/>
        <v>-1.9418167081949343E-2</v>
      </c>
      <c r="T146" s="636">
        <f t="shared" si="36"/>
        <v>0.19902168037157675</v>
      </c>
      <c r="U146" s="638">
        <f t="shared" si="37"/>
        <v>0.80097831962842325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0.74350531802255471</v>
      </c>
      <c r="AD146">
        <f ca="1">OFFSET(H106,-AB146,0)</f>
        <v>0.75086541849237987</v>
      </c>
    </row>
    <row r="147" spans="1:30">
      <c r="A147" s="385">
        <v>1.0250000000000004</v>
      </c>
      <c r="B147" s="401">
        <f t="shared" si="22"/>
        <v>0.69190324538335635</v>
      </c>
      <c r="C147" s="386">
        <f t="shared" si="23"/>
        <v>0.1410277154220439</v>
      </c>
      <c r="D147" s="401">
        <f t="shared" si="24"/>
        <v>9.268557452641879E-4</v>
      </c>
      <c r="E147" s="386">
        <f t="shared" si="38"/>
        <v>6.6781441473561992E-2</v>
      </c>
      <c r="F147" s="401">
        <f t="shared" si="21"/>
        <v>8.4999079087011098E-2</v>
      </c>
      <c r="G147" s="403"/>
      <c r="H147" s="403"/>
      <c r="I147" s="403"/>
      <c r="J147" s="375"/>
      <c r="L147" s="385">
        <v>2.5000000000000355E-2</v>
      </c>
      <c r="M147" s="401">
        <f t="shared" si="27"/>
        <v>0.16483850398371358</v>
      </c>
      <c r="N147" s="386">
        <f t="shared" si="28"/>
        <v>0.69190324538335635</v>
      </c>
      <c r="O147" s="401">
        <f t="shared" si="29"/>
        <v>0.1410277154220439</v>
      </c>
      <c r="P147" s="386">
        <f t="shared" si="30"/>
        <v>0.65912547334286231</v>
      </c>
      <c r="Q147" s="403">
        <f t="shared" si="33"/>
        <v>-2.0824710922558737E-2</v>
      </c>
      <c r="R147" s="403">
        <f t="shared" si="34"/>
        <v>0.83893155045347823</v>
      </c>
      <c r="S147" s="371">
        <f t="shared" si="35"/>
        <v>-1.8056145132120865E-2</v>
      </c>
      <c r="T147" s="403">
        <f t="shared" si="36"/>
        <v>0.19994930560120139</v>
      </c>
      <c r="U147" s="610">
        <f t="shared" si="37"/>
        <v>0.80005069439879861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0.69001791054638584</v>
      </c>
      <c r="C148" s="386">
        <f t="shared" si="23"/>
        <v>0.13002355927757686</v>
      </c>
      <c r="D148" s="401">
        <f t="shared" si="24"/>
        <v>7.7876806969368051E-4</v>
      </c>
      <c r="E148" s="386">
        <f t="shared" si="38"/>
        <v>5.5995194517326236E-2</v>
      </c>
      <c r="F148" s="401">
        <f t="shared" si="21"/>
        <v>7.1270398815141328E-2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0.17763946017021914</v>
      </c>
      <c r="N148" s="386">
        <f t="shared" si="28"/>
        <v>0.69001791054638584</v>
      </c>
      <c r="O148" s="401">
        <f t="shared" si="29"/>
        <v>0.13002355927757686</v>
      </c>
      <c r="P148" s="386">
        <f t="shared" si="30"/>
        <v>0.65704758666968477</v>
      </c>
      <c r="Q148" s="403">
        <f t="shared" si="33"/>
        <v>-2.2269612323353491E-2</v>
      </c>
      <c r="R148" s="403">
        <f t="shared" si="34"/>
        <v>0.83628682686306</v>
      </c>
      <c r="S148" s="371">
        <f t="shared" si="35"/>
        <v>-1.6743687038096696E-2</v>
      </c>
      <c r="T148" s="403">
        <f t="shared" si="36"/>
        <v>0.20272647249839015</v>
      </c>
      <c r="U148" s="610">
        <f t="shared" si="37"/>
        <v>0.79727352750160985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0.68688635345646643</v>
      </c>
      <c r="C149" s="386">
        <f t="shared" si="23"/>
        <v>0.11961808702765969</v>
      </c>
      <c r="D149" s="401">
        <f t="shared" si="24"/>
        <v>6.5275020845134701E-4</v>
      </c>
      <c r="E149" s="386">
        <f t="shared" si="38"/>
        <v>4.5938816225419378E-2</v>
      </c>
      <c r="F149" s="401">
        <f t="shared" si="21"/>
        <v>5.8470691667443848E-2</v>
      </c>
      <c r="G149" s="403"/>
      <c r="H149" s="403"/>
      <c r="I149" s="403"/>
      <c r="J149" s="375"/>
      <c r="L149" s="385">
        <v>7.5000000000000178E-2</v>
      </c>
      <c r="M149" s="401">
        <f t="shared" si="27"/>
        <v>0.1910273073583913</v>
      </c>
      <c r="N149" s="386">
        <f t="shared" si="28"/>
        <v>0.68688635345646643</v>
      </c>
      <c r="O149" s="401">
        <f t="shared" si="29"/>
        <v>0.11961808702765969</v>
      </c>
      <c r="P149" s="386">
        <f t="shared" si="30"/>
        <v>0.65359642708801158</v>
      </c>
      <c r="Q149" s="403">
        <f t="shared" si="33"/>
        <v>-2.3745499258611434E-2</v>
      </c>
      <c r="R149" s="403">
        <f t="shared" si="34"/>
        <v>0.83189420849856022</v>
      </c>
      <c r="S149" s="371">
        <f t="shared" si="35"/>
        <v>-1.5484798542754476E-2</v>
      </c>
      <c r="T149" s="403">
        <f t="shared" si="36"/>
        <v>0.20733608930280578</v>
      </c>
      <c r="U149" s="610">
        <f t="shared" si="37"/>
        <v>0.79266391069719422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0.68252449120412018</v>
      </c>
      <c r="C150" s="386">
        <f t="shared" si="23"/>
        <v>0.10980561383140619</v>
      </c>
      <c r="D150" s="401">
        <f t="shared" si="24"/>
        <v>5.457920686753881E-4</v>
      </c>
      <c r="E150" s="386">
        <f t="shared" si="38"/>
        <v>3.6605238594643728E-2</v>
      </c>
      <c r="F150" s="401">
        <f t="shared" si="21"/>
        <v>4.6590961525393326E-2</v>
      </c>
      <c r="G150" s="403"/>
      <c r="H150" s="403"/>
      <c r="I150" s="403"/>
      <c r="J150" s="375"/>
      <c r="L150" s="617">
        <v>0.10000000000000009</v>
      </c>
      <c r="M150" s="618">
        <f t="shared" si="27"/>
        <v>0.20498937084692098</v>
      </c>
      <c r="N150" s="619">
        <f t="shared" si="28"/>
        <v>0.68252449120412018</v>
      </c>
      <c r="O150" s="618">
        <f t="shared" si="29"/>
        <v>0.10980561383140619</v>
      </c>
      <c r="P150" s="619">
        <f t="shared" si="30"/>
        <v>0.64878987916581288</v>
      </c>
      <c r="Q150" s="620">
        <f t="shared" si="33"/>
        <v>-2.5243708436181702E-2</v>
      </c>
      <c r="R150" s="620">
        <f t="shared" si="34"/>
        <v>0.82577645874713834</v>
      </c>
      <c r="S150" s="621">
        <f t="shared" si="35"/>
        <v>-1.4282535258809745E-2</v>
      </c>
      <c r="T150" s="620">
        <f t="shared" si="36"/>
        <v>0.21374978494785313</v>
      </c>
      <c r="U150" s="622">
        <f t="shared" si="37"/>
        <v>0.78625021505214687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0.6769544396737982</v>
      </c>
      <c r="C151" s="386">
        <f t="shared" si="23"/>
        <v>0.1005775062669102</v>
      </c>
      <c r="D151" s="401">
        <f t="shared" si="24"/>
        <v>4.5524712300754056E-4</v>
      </c>
      <c r="E151" s="386">
        <f t="shared" si="38"/>
        <v>2.7983741793715183E-2</v>
      </c>
      <c r="F151" s="401">
        <f t="shared" si="21"/>
        <v>3.5617564242247629E-2</v>
      </c>
      <c r="G151" s="403"/>
      <c r="H151" s="403"/>
      <c r="I151" s="403"/>
      <c r="J151" s="375"/>
      <c r="L151" s="385">
        <v>0.125</v>
      </c>
      <c r="M151" s="401">
        <f t="shared" si="27"/>
        <v>0.21950873658175057</v>
      </c>
      <c r="N151" s="386">
        <f t="shared" si="28"/>
        <v>0.6769544396737982</v>
      </c>
      <c r="O151" s="401">
        <f t="shared" si="29"/>
        <v>0.1005775062669102</v>
      </c>
      <c r="P151" s="386">
        <f t="shared" si="30"/>
        <v>0.64265279655094831</v>
      </c>
      <c r="Q151" s="403">
        <f t="shared" si="33"/>
        <v>-2.6754204506272122E-2</v>
      </c>
      <c r="R151" s="403">
        <f t="shared" si="34"/>
        <v>0.81796521120539567</v>
      </c>
      <c r="S151" s="371">
        <f t="shared" si="35"/>
        <v>-1.3139087923975721E-2</v>
      </c>
      <c r="T151" s="403">
        <f t="shared" si="36"/>
        <v>0.22192808122485208</v>
      </c>
      <c r="U151" s="610">
        <f t="shared" si="37"/>
        <v>0.77807191877514792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0.67020434711516874</v>
      </c>
      <c r="C152" s="386">
        <f t="shared" si="23"/>
        <v>9.1922457333371843E-2</v>
      </c>
      <c r="D152" s="401">
        <f t="shared" si="24"/>
        <v>3.7879610074725845E-4</v>
      </c>
      <c r="E152" s="386">
        <f t="shared" si="38"/>
        <v>2.0060250891507082E-2</v>
      </c>
      <c r="F152" s="401">
        <f t="shared" si="21"/>
        <v>2.5532585317247544E-2</v>
      </c>
      <c r="G152" s="403"/>
      <c r="H152" s="403"/>
      <c r="I152" s="403"/>
      <c r="J152" s="375"/>
      <c r="L152" s="385">
        <v>0.15000000000000036</v>
      </c>
      <c r="M152" s="401">
        <f t="shared" si="27"/>
        <v>0.23456413103700985</v>
      </c>
      <c r="N152" s="386">
        <f t="shared" si="28"/>
        <v>0.67020434711516874</v>
      </c>
      <c r="O152" s="401">
        <f t="shared" si="29"/>
        <v>9.1922457333371843E-2</v>
      </c>
      <c r="P152" s="386">
        <f t="shared" si="30"/>
        <v>0.63521681894460424</v>
      </c>
      <c r="Q152" s="403">
        <f t="shared" si="33"/>
        <v>-2.8265503147160174E-2</v>
      </c>
      <c r="R152" s="403">
        <f t="shared" si="34"/>
        <v>0.80850073672409684</v>
      </c>
      <c r="S152" s="371">
        <f t="shared" si="35"/>
        <v>-1.2055866114037682E-2</v>
      </c>
      <c r="T152" s="403">
        <f t="shared" si="36"/>
        <v>0.23182063253710095</v>
      </c>
      <c r="U152" s="610">
        <f t="shared" si="37"/>
        <v>0.76817936746289905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0.66230818246667011</v>
      </c>
      <c r="C153" s="386">
        <f t="shared" si="23"/>
        <v>8.3826768205875923E-2</v>
      </c>
      <c r="D153" s="401">
        <f t="shared" si="24"/>
        <v>3.1441310734170447E-4</v>
      </c>
      <c r="E153" s="386">
        <f t="shared" si="38"/>
        <v>1.2817643926633654E-2</v>
      </c>
      <c r="F153" s="401">
        <f t="shared" si="21"/>
        <v>1.6314232005015902E-2</v>
      </c>
      <c r="G153" s="403"/>
      <c r="H153" s="403"/>
      <c r="I153" s="403"/>
      <c r="J153" s="375"/>
      <c r="L153" s="385">
        <v>0.17500000000000027</v>
      </c>
      <c r="M153" s="401">
        <f t="shared" si="27"/>
        <v>0.25012983716321413</v>
      </c>
      <c r="N153" s="386">
        <f t="shared" si="28"/>
        <v>0.66230818246667011</v>
      </c>
      <c r="O153" s="401">
        <f t="shared" si="29"/>
        <v>8.3826768205875923E-2</v>
      </c>
      <c r="P153" s="386">
        <f t="shared" si="30"/>
        <v>0.62652013923825467</v>
      </c>
      <c r="Q153" s="403">
        <f t="shared" si="33"/>
        <v>-2.9764599196233057E-2</v>
      </c>
      <c r="R153" s="403">
        <f t="shared" si="34"/>
        <v>0.79743164702127778</v>
      </c>
      <c r="S153" s="371">
        <f t="shared" si="35"/>
        <v>-1.1033579788278363E-2</v>
      </c>
      <c r="T153" s="403">
        <f t="shared" si="36"/>
        <v>0.24336653196323366</v>
      </c>
      <c r="U153" s="610">
        <f t="shared" si="37"/>
        <v>0.75663346803676634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0.65330548015487222</v>
      </c>
      <c r="C154" s="386">
        <f t="shared" si="23"/>
        <v>7.6274633029219996E-2</v>
      </c>
      <c r="D154" s="401">
        <f t="shared" si="24"/>
        <v>2.6033420357479686E-4</v>
      </c>
      <c r="E154" s="386">
        <f t="shared" ref="E154:E185" si="41">C154+$B$13*B154+$B$13*D154</f>
        <v>6.2360674167084192E-3</v>
      </c>
      <c r="F154" s="401">
        <f t="shared" ref="F154:F186" si="42">$B$14*E154</f>
        <v>7.9372348941371164E-3</v>
      </c>
      <c r="G154" s="403"/>
      <c r="H154" s="403"/>
      <c r="I154" s="403"/>
      <c r="J154" s="375"/>
      <c r="L154" s="385">
        <v>0.20000000000000018</v>
      </c>
      <c r="M154" s="401">
        <f t="shared" si="27"/>
        <v>0.26617564903612373</v>
      </c>
      <c r="N154" s="386">
        <f t="shared" si="28"/>
        <v>0.65330548015487222</v>
      </c>
      <c r="O154" s="401">
        <f t="shared" si="29"/>
        <v>7.6274633029219996E-2</v>
      </c>
      <c r="P154" s="386">
        <f t="shared" si="30"/>
        <v>0.61660722265344448</v>
      </c>
      <c r="Q154" s="403">
        <f t="shared" si="33"/>
        <v>-3.1236901061829695E-2</v>
      </c>
      <c r="R154" s="403">
        <f t="shared" si="34"/>
        <v>0.78481453720479089</v>
      </c>
      <c r="S154" s="371">
        <f t="shared" si="35"/>
        <v>-1.0072318120406395E-2</v>
      </c>
      <c r="T154" s="403">
        <f t="shared" si="36"/>
        <v>0.25649468197744529</v>
      </c>
      <c r="U154" s="610">
        <f t="shared" si="37"/>
        <v>0.74350531802255471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0.64324104347015199</v>
      </c>
      <c r="C155" s="386">
        <f t="shared" ref="C155:C197" si="44">0.5*SIGN(2*A155+$B$6)*ERF((2.563*(ABS(2*A155+$B$6)))/(2*SQRT(2)*$B$7))-0.5*SIGN(2*A155-$B$6)*ERF((2.563*(ABS(2*A155-$B$6)))/(2*SQRT(2)*$B$7))</f>
        <v>6.9248423225833022E-2</v>
      </c>
      <c r="D155" s="401">
        <f t="shared" ref="D155:D197" si="45">0.5*SIGN(2*(A155+$B$6)+$B$6)*ERF((2.563*(ABS(2*(A155+$B$6)+$B$6)))/(2*SQRT(2)*$B$7))-0.5*SIGN(2*(A155+$B$6)-$B$6)*ERF((2.563*(ABS(2*(A155+$B$6)-$B$6)))/(2*SQRT(2)*$B$7))</f>
        <v>2.1502843544213279E-4</v>
      </c>
      <c r="E155" s="386">
        <f t="shared" si="41"/>
        <v>2.9325555818608966E-4</v>
      </c>
      <c r="F155" s="401">
        <f t="shared" si="42"/>
        <v>3.7325418309266527E-4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0.28266686740564689</v>
      </c>
      <c r="N155" s="386">
        <f t="shared" ref="N155:N218" si="47">0.5*SIGN(2*L155+$B$6)*ERF((2.563*(ABS(2*L155+$B$6)))/(2*SQRT(2)*$B$7))-0.5*SIGN(2*L155-$B$6)*ERF((2.563*(ABS(2*L155-$B$6)))/(2*SQRT(2)*$B$7))</f>
        <v>0.64324104347015199</v>
      </c>
      <c r="O155" s="401">
        <f t="shared" ref="O155:O218" si="48">0.5*SIGN(2*(L155+$B$6)+$B$6)*ERF((2.563*(ABS(2*(L155+$B$6)+$B$6)))/(2*SQRT(2)*$B$7))-0.5*SIGN(2*(L155+$B$6)-$B$6)*ERF((2.563*(ABS(2*(L155+$B$6)-$B$6)))/(2*SQRT(2)*$B$7))</f>
        <v>6.9248423225833022E-2</v>
      </c>
      <c r="P155" s="386">
        <f t="shared" ref="P155:P218" si="49">N155+$B$13*M155+$B$13*O155</f>
        <v>0.60552848012695826</v>
      </c>
      <c r="Q155" s="403">
        <f t="shared" si="33"/>
        <v>-3.2666172712648989E-2</v>
      </c>
      <c r="R155" s="403">
        <f t="shared" si="34"/>
        <v>0.77071357005860797</v>
      </c>
      <c r="S155" s="371">
        <f t="shared" si="35"/>
        <v>-9.1716251453358485E-3</v>
      </c>
      <c r="T155" s="403">
        <f t="shared" si="36"/>
        <v>0.27112422779937695</v>
      </c>
      <c r="U155" s="610">
        <f t="shared" si="37"/>
        <v>0.72887577220062305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0.63216460899031035</v>
      </c>
      <c r="C156" s="386">
        <f t="shared" si="44"/>
        <v>6.2728968027649212E-2</v>
      </c>
      <c r="D156" s="401">
        <f t="shared" si="45"/>
        <v>1.7717127183480841E-4</v>
      </c>
      <c r="E156" s="386">
        <f t="shared" si="41"/>
        <v>-5.0351504336214508E-3</v>
      </c>
      <c r="F156" s="401">
        <f t="shared" si="42"/>
        <v>-6.4087138653906046E-3</v>
      </c>
      <c r="G156" s="403"/>
      <c r="H156" s="403"/>
      <c r="I156" s="403"/>
      <c r="J156" s="375"/>
      <c r="L156" s="385">
        <v>0.25</v>
      </c>
      <c r="M156" s="401">
        <f t="shared" si="46"/>
        <v>0.29956433786246156</v>
      </c>
      <c r="N156" s="386">
        <f t="shared" si="47"/>
        <v>0.63216460899031035</v>
      </c>
      <c r="O156" s="401">
        <f t="shared" si="48"/>
        <v>6.2728968027649212E-2</v>
      </c>
      <c r="P156" s="386">
        <f t="shared" si="49"/>
        <v>0.59333989858151037</v>
      </c>
      <c r="Q156" s="403">
        <f t="shared" si="33"/>
        <v>-3.4034484595614568E-2</v>
      </c>
      <c r="R156" s="403">
        <f t="shared" si="34"/>
        <v>0.7552000054532354</v>
      </c>
      <c r="S156" s="371">
        <f t="shared" si="35"/>
        <v>-8.3305718273564006E-3</v>
      </c>
      <c r="T156" s="403">
        <f t="shared" si="36"/>
        <v>0.28716505096973555</v>
      </c>
      <c r="U156" s="610">
        <f t="shared" si="37"/>
        <v>0.71283494903026445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0.62013047488616735</v>
      </c>
      <c r="C157" s="386">
        <f t="shared" si="44"/>
        <v>5.669582821569491E-2</v>
      </c>
      <c r="D157" s="401">
        <f t="shared" si="45"/>
        <v>1.4562037942411621E-4</v>
      </c>
      <c r="E157" s="386">
        <f t="shared" si="41"/>
        <v>-9.7752861567364981E-3</v>
      </c>
      <c r="F157" s="401">
        <f t="shared" si="42"/>
        <v>-1.244193450756151E-2</v>
      </c>
      <c r="G157" s="403"/>
      <c r="H157" s="403"/>
      <c r="I157" s="403"/>
      <c r="J157" s="375"/>
      <c r="L157" s="385">
        <v>0.27500000000000036</v>
      </c>
      <c r="M157" s="401">
        <f t="shared" si="46"/>
        <v>0.31682453281880152</v>
      </c>
      <c r="N157" s="386">
        <f t="shared" si="47"/>
        <v>0.62013047488616735</v>
      </c>
      <c r="O157" s="401">
        <f t="shared" si="48"/>
        <v>5.669582821569491E-2</v>
      </c>
      <c r="P157" s="386">
        <f t="shared" si="49"/>
        <v>0.58010263111100968</v>
      </c>
      <c r="Q157" s="403">
        <f t="shared" si="33"/>
        <v>-3.5322174878431589E-2</v>
      </c>
      <c r="R157" s="403">
        <f t="shared" si="34"/>
        <v>0.73835167873560326</v>
      </c>
      <c r="S157" s="371">
        <f t="shared" si="35"/>
        <v>-7.5478242279377813E-3</v>
      </c>
      <c r="T157" s="403">
        <f t="shared" si="36"/>
        <v>0.30451832037076609</v>
      </c>
      <c r="U157" s="610">
        <f t="shared" si="37"/>
        <v>0.69548167962923391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0.6071970962932427</v>
      </c>
      <c r="C158" s="386">
        <f t="shared" si="44"/>
        <v>5.1127560356579449E-2</v>
      </c>
      <c r="D158" s="401">
        <f t="shared" si="45"/>
        <v>1.1939364207591563E-4</v>
      </c>
      <c r="E158" s="386">
        <f t="shared" si="41"/>
        <v>-1.3954754069013319E-2</v>
      </c>
      <c r="F158" s="401">
        <f t="shared" si="42"/>
        <v>-1.7761540011403208E-2</v>
      </c>
      <c r="G158" s="403"/>
      <c r="H158" s="403"/>
      <c r="I158" s="403"/>
      <c r="J158" s="375"/>
      <c r="L158" s="385">
        <v>0.30000000000000027</v>
      </c>
      <c r="M158" s="401">
        <f t="shared" si="46"/>
        <v>0.33439967794831915</v>
      </c>
      <c r="N158" s="386">
        <f t="shared" si="47"/>
        <v>0.6071970962932427</v>
      </c>
      <c r="O158" s="401">
        <f t="shared" si="48"/>
        <v>5.1127560356579449E-2</v>
      </c>
      <c r="P158" s="386">
        <f t="shared" si="49"/>
        <v>0.56588255048589575</v>
      </c>
      <c r="Q158" s="403">
        <f t="shared" si="33"/>
        <v>-3.650782244789038E-2</v>
      </c>
      <c r="R158" s="403">
        <f t="shared" si="34"/>
        <v>0.72025243243292736</v>
      </c>
      <c r="S158" s="371">
        <f t="shared" si="35"/>
        <v>-6.8217075211970827E-3</v>
      </c>
      <c r="T158" s="403">
        <f t="shared" si="36"/>
        <v>0.3230770975361601</v>
      </c>
      <c r="U158" s="610">
        <f t="shared" si="37"/>
        <v>0.6769229024638399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0.59342665126710059</v>
      </c>
      <c r="C159" s="386">
        <f t="shared" si="44"/>
        <v>4.6001969154233935E-2</v>
      </c>
      <c r="D159" s="401">
        <f t="shared" si="45"/>
        <v>9.7649315230874389E-5</v>
      </c>
      <c r="E159" s="386">
        <f t="shared" si="41"/>
        <v>-1.7602322495813862E-2</v>
      </c>
      <c r="F159" s="401">
        <f t="shared" si="42"/>
        <v>-2.2404146555133553E-2</v>
      </c>
      <c r="G159" s="403"/>
      <c r="H159" s="403"/>
      <c r="I159" s="403"/>
      <c r="J159" s="375"/>
      <c r="L159" s="385">
        <v>0.32500000000000018</v>
      </c>
      <c r="M159" s="401">
        <f t="shared" si="46"/>
        <v>0.35223792315803543</v>
      </c>
      <c r="N159" s="386">
        <f t="shared" si="47"/>
        <v>0.59342665126710059</v>
      </c>
      <c r="O159" s="401">
        <f t="shared" si="48"/>
        <v>4.6001969154233935E-2</v>
      </c>
      <c r="P159" s="386">
        <f t="shared" si="49"/>
        <v>0.55074976974352841</v>
      </c>
      <c r="Q159" s="403">
        <f t="shared" si="33"/>
        <v>-3.7568233117292932E-2</v>
      </c>
      <c r="R159" s="403">
        <f t="shared" si="34"/>
        <v>0.70099150606259586</v>
      </c>
      <c r="S159" s="371">
        <f t="shared" si="35"/>
        <v>-6.150265671486712E-3</v>
      </c>
      <c r="T159" s="403">
        <f t="shared" si="36"/>
        <v>0.34272699272618379</v>
      </c>
      <c r="U159" s="610">
        <f t="shared" si="37"/>
        <v>0.65727300727381621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0.5788845811518829</v>
      </c>
      <c r="C160" s="386">
        <f t="shared" si="44"/>
        <v>4.1296345880332597E-2</v>
      </c>
      <c r="D160" s="401">
        <f t="shared" si="45"/>
        <v>7.9668193422699485E-5</v>
      </c>
      <c r="E160" s="386">
        <f t="shared" si="41"/>
        <v>-2.0747636032757824E-2</v>
      </c>
      <c r="F160" s="401">
        <f t="shared" si="42"/>
        <v>-2.6407485629298143E-2</v>
      </c>
      <c r="G160" s="403"/>
      <c r="H160" s="403"/>
      <c r="I160" s="403"/>
      <c r="J160" s="375"/>
      <c r="L160" s="385">
        <v>0.35000000000000009</v>
      </c>
      <c r="M160" s="401">
        <f t="shared" si="46"/>
        <v>0.37028355758355502</v>
      </c>
      <c r="N160" s="386">
        <f t="shared" si="47"/>
        <v>0.5788845811518829</v>
      </c>
      <c r="O160" s="401">
        <f t="shared" si="48"/>
        <v>4.1296345880332597E-2</v>
      </c>
      <c r="P160" s="386">
        <f t="shared" si="49"/>
        <v>0.53477813396592766</v>
      </c>
      <c r="Q160" s="403">
        <f t="shared" si="33"/>
        <v>-3.847844050412165E-2</v>
      </c>
      <c r="R160" s="403">
        <f t="shared" si="34"/>
        <v>0.68066288926946072</v>
      </c>
      <c r="S160" s="371">
        <f t="shared" si="35"/>
        <v>-5.5313166502688384E-3</v>
      </c>
      <c r="T160" s="403">
        <f t="shared" si="36"/>
        <v>0.36334686788492976</v>
      </c>
      <c r="U160" s="610">
        <f t="shared" si="37"/>
        <v>0.63665313211507024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0.56363910947659457</v>
      </c>
      <c r="C161" s="386">
        <f t="shared" si="44"/>
        <v>3.6987691200171036E-2</v>
      </c>
      <c r="D161" s="401">
        <f t="shared" si="45"/>
        <v>6.4837660942118625E-5</v>
      </c>
      <c r="E161" s="386">
        <f t="shared" si="41"/>
        <v>-2.3420939453773829E-2</v>
      </c>
      <c r="F161" s="401">
        <f t="shared" si="42"/>
        <v>-2.9810052628341941E-2</v>
      </c>
      <c r="G161" s="403"/>
      <c r="H161" s="403"/>
      <c r="I161" s="403"/>
      <c r="J161" s="375"/>
      <c r="L161" s="385">
        <v>0.375</v>
      </c>
      <c r="M161" s="401">
        <f t="shared" si="46"/>
        <v>0.38847726751765715</v>
      </c>
      <c r="N161" s="386">
        <f t="shared" si="47"/>
        <v>0.56363910947659457</v>
      </c>
      <c r="O161" s="401">
        <f t="shared" si="48"/>
        <v>3.6987691200171036E-2</v>
      </c>
      <c r="P161" s="386">
        <f t="shared" si="49"/>
        <v>0.51804468765660638</v>
      </c>
      <c r="Q161" s="403">
        <f t="shared" si="33"/>
        <v>-3.9211723029980203E-2</v>
      </c>
      <c r="R161" s="403">
        <f t="shared" si="34"/>
        <v>0.65936464390577931</v>
      </c>
      <c r="S161" s="371">
        <f t="shared" si="35"/>
        <v>-4.9625031280509666E-3</v>
      </c>
      <c r="T161" s="403">
        <f t="shared" si="36"/>
        <v>0.38480958225225192</v>
      </c>
      <c r="U161" s="610">
        <f t="shared" si="37"/>
        <v>0.61519041774774808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0.54776074374608075</v>
      </c>
      <c r="C162" s="386">
        <f t="shared" si="44"/>
        <v>3.305292106509522E-2</v>
      </c>
      <c r="D162" s="401">
        <f t="shared" si="45"/>
        <v>5.2637491036122697E-5</v>
      </c>
      <c r="E162" s="386">
        <f t="shared" si="41"/>
        <v>-2.5652816906910656E-2</v>
      </c>
      <c r="F162" s="401">
        <f t="shared" si="42"/>
        <v>-3.2650774900364131E-2</v>
      </c>
      <c r="G162" s="403"/>
      <c r="H162" s="403"/>
      <c r="I162" s="403"/>
      <c r="J162" s="375"/>
      <c r="L162" s="385">
        <v>0.40000000000000036</v>
      </c>
      <c r="M162" s="401">
        <f t="shared" si="46"/>
        <v>0.40675643561264863</v>
      </c>
      <c r="N162" s="386">
        <f t="shared" si="47"/>
        <v>0.54776074374608075</v>
      </c>
      <c r="O162" s="401">
        <f t="shared" si="48"/>
        <v>3.305292106509522E-2</v>
      </c>
      <c r="P162" s="386">
        <f t="shared" si="49"/>
        <v>0.50062912240369439</v>
      </c>
      <c r="Q162" s="403">
        <f t="shared" si="33"/>
        <v>-3.9739638466604672E-2</v>
      </c>
      <c r="R162" s="403">
        <f t="shared" si="34"/>
        <v>0.63719820101964741</v>
      </c>
      <c r="S162" s="371">
        <f t="shared" si="35"/>
        <v>-4.4413386313815386E-3</v>
      </c>
      <c r="T162" s="403">
        <f t="shared" si="36"/>
        <v>0.40698277607833877</v>
      </c>
      <c r="U162" s="610">
        <f t="shared" si="37"/>
        <v>0.59301722392166123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0.53132176470747439</v>
      </c>
      <c r="C163" s="386">
        <f t="shared" si="44"/>
        <v>2.9469054691033725E-2</v>
      </c>
      <c r="D163" s="401">
        <f t="shared" si="45"/>
        <v>4.2627257454130874E-5</v>
      </c>
      <c r="E163" s="386">
        <f t="shared" si="41"/>
        <v>-2.7473947854654682E-2</v>
      </c>
      <c r="F163" s="401">
        <f t="shared" si="42"/>
        <v>-3.4968701109195359E-2</v>
      </c>
      <c r="G163" s="403"/>
      <c r="H163" s="403"/>
      <c r="I163" s="403"/>
      <c r="J163" s="375"/>
      <c r="L163" s="385">
        <v>0.42500000000000027</v>
      </c>
      <c r="M163" s="401">
        <f t="shared" si="46"/>
        <v>0.42505547914876951</v>
      </c>
      <c r="N163" s="386">
        <f t="shared" si="47"/>
        <v>0.53132176470747439</v>
      </c>
      <c r="O163" s="401">
        <f t="shared" si="48"/>
        <v>2.9469054691033725E-2</v>
      </c>
      <c r="P163" s="386">
        <f t="shared" si="49"/>
        <v>0.48261320975178956</v>
      </c>
      <c r="Q163" s="403">
        <f t="shared" si="33"/>
        <v>-4.0032077401982696E-2</v>
      </c>
      <c r="R163" s="403">
        <f t="shared" si="34"/>
        <v>0.61426763901717585</v>
      </c>
      <c r="S163" s="371">
        <f t="shared" si="35"/>
        <v>-3.9652492044573587E-3</v>
      </c>
      <c r="T163" s="403">
        <f t="shared" si="36"/>
        <v>0.42972968758926422</v>
      </c>
      <c r="U163" s="610">
        <f t="shared" si="37"/>
        <v>0.57027031241073578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0.51439570784232269</v>
      </c>
      <c r="C164" s="386">
        <f t="shared" si="44"/>
        <v>2.6213383979136806E-2</v>
      </c>
      <c r="D164" s="401">
        <f t="shared" si="45"/>
        <v>3.4435223105089285E-5</v>
      </c>
      <c r="E164" s="386">
        <f t="shared" si="41"/>
        <v>-2.8914880897307784E-2</v>
      </c>
      <c r="F164" s="401">
        <f t="shared" si="42"/>
        <v>-3.6802713357943329E-2</v>
      </c>
      <c r="G164" s="403"/>
      <c r="H164" s="403"/>
      <c r="I164" s="403"/>
      <c r="J164" s="375"/>
      <c r="L164" s="385">
        <v>0.45000000000000018</v>
      </c>
      <c r="M164" s="401">
        <f t="shared" si="46"/>
        <v>0.44330622464413116</v>
      </c>
      <c r="N164" s="386">
        <f t="shared" si="47"/>
        <v>0.51439570784232269</v>
      </c>
      <c r="O164" s="401">
        <f t="shared" si="48"/>
        <v>2.6213383979136806E-2</v>
      </c>
      <c r="P164" s="386">
        <f t="shared" si="49"/>
        <v>0.46408022439372532</v>
      </c>
      <c r="Q164" s="403">
        <f t="shared" si="33"/>
        <v>-4.0057336927015963E-2</v>
      </c>
      <c r="R164" s="403">
        <f t="shared" si="34"/>
        <v>0.59067894950390498</v>
      </c>
      <c r="S164" s="371">
        <f t="shared" si="35"/>
        <v>-3.5316106595849233E-3</v>
      </c>
      <c r="T164" s="403">
        <f t="shared" si="36"/>
        <v>0.45290999808269594</v>
      </c>
      <c r="U164" s="610">
        <f t="shared" si="37"/>
        <v>0.54709000191730406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0.4970568419541268</v>
      </c>
      <c r="C165" s="386">
        <f t="shared" si="44"/>
        <v>2.3263624053507292E-2</v>
      </c>
      <c r="D165" s="401">
        <f t="shared" si="45"/>
        <v>2.7748573616426242E-5</v>
      </c>
      <c r="E165" s="386">
        <f t="shared" si="41"/>
        <v>-3.0005826312131813E-2</v>
      </c>
      <c r="F165" s="401">
        <f t="shared" si="42"/>
        <v>-3.8191263133870973E-2</v>
      </c>
      <c r="G165" s="403"/>
      <c r="H165" s="403"/>
      <c r="I165" s="403"/>
      <c r="J165" s="375"/>
      <c r="L165" s="385">
        <v>0.47500000000000009</v>
      </c>
      <c r="M165" s="401">
        <f t="shared" si="46"/>
        <v>0.46143831560490739</v>
      </c>
      <c r="N165" s="386">
        <f t="shared" si="47"/>
        <v>0.4970568419541268</v>
      </c>
      <c r="O165" s="401">
        <f t="shared" si="48"/>
        <v>2.3263624053507292E-2</v>
      </c>
      <c r="P165" s="386">
        <f t="shared" si="49"/>
        <v>0.44511436292988138</v>
      </c>
      <c r="Q165" s="403">
        <f t="shared" si="33"/>
        <v>-3.9782215743453704E-2</v>
      </c>
      <c r="R165" s="403">
        <f t="shared" si="34"/>
        <v>0.56653929748461207</v>
      </c>
      <c r="S165" s="371">
        <f t="shared" si="35"/>
        <v>-3.137781540403387E-3</v>
      </c>
      <c r="T165" s="403">
        <f t="shared" si="36"/>
        <v>0.47638069979924502</v>
      </c>
      <c r="U165" s="610">
        <f t="shared" si="37"/>
        <v>0.52361930020075498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0.47937964978555586</v>
      </c>
      <c r="C166" s="386">
        <f t="shared" si="44"/>
        <v>2.0598044887914835E-2</v>
      </c>
      <c r="D166" s="401">
        <f t="shared" si="45"/>
        <v>2.2304868261213695E-5</v>
      </c>
      <c r="E166" s="386">
        <f t="shared" si="41"/>
        <v>-3.0776467851474903E-2</v>
      </c>
      <c r="F166" s="401">
        <f t="shared" si="42"/>
        <v>-3.9172131766008714E-2</v>
      </c>
      <c r="G166" s="403"/>
      <c r="H166" s="403"/>
      <c r="I166" s="403"/>
      <c r="J166" s="375"/>
      <c r="L166" s="385">
        <v>0.5</v>
      </c>
      <c r="M166" s="401">
        <f t="shared" si="46"/>
        <v>0.47937964978555586</v>
      </c>
      <c r="N166" s="386">
        <f t="shared" si="47"/>
        <v>0.47937964978555586</v>
      </c>
      <c r="O166" s="401">
        <f t="shared" si="48"/>
        <v>2.0598044887914835E-2</v>
      </c>
      <c r="P166" s="386">
        <f t="shared" si="49"/>
        <v>0.42580016352133893</v>
      </c>
      <c r="Q166" s="403">
        <f t="shared" si="33"/>
        <v>-3.9172131766008714E-2</v>
      </c>
      <c r="R166" s="403">
        <f t="shared" si="34"/>
        <v>0.54195628270079776</v>
      </c>
      <c r="S166" s="371">
        <f t="shared" si="35"/>
        <v>-2.7811319563310431E-3</v>
      </c>
      <c r="T166" s="403">
        <f t="shared" si="36"/>
        <v>0.499996981021542</v>
      </c>
      <c r="U166" s="610">
        <f t="shared" si="37"/>
        <v>0.500003018978458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0.46143831560490711</v>
      </c>
      <c r="C167" s="386">
        <f t="shared" si="44"/>
        <v>1.8195584264428799E-2</v>
      </c>
      <c r="D167" s="401">
        <f t="shared" si="45"/>
        <v>1.7884586655525503E-5</v>
      </c>
      <c r="E167" s="386">
        <f t="shared" si="41"/>
        <v>-3.1255794073256619E-2</v>
      </c>
      <c r="F167" s="401">
        <f t="shared" si="42"/>
        <v>-3.9782215743453732E-2</v>
      </c>
      <c r="G167" s="403"/>
      <c r="H167" s="403"/>
      <c r="I167" s="403"/>
      <c r="J167" s="375"/>
      <c r="L167" s="385">
        <v>0.52500000000000036</v>
      </c>
      <c r="M167" s="401">
        <f t="shared" si="46"/>
        <v>0.49705684195412714</v>
      </c>
      <c r="N167" s="386">
        <f t="shared" si="47"/>
        <v>0.46143831560490711</v>
      </c>
      <c r="O167" s="401">
        <f t="shared" si="48"/>
        <v>1.8195584264428799E-2</v>
      </c>
      <c r="P167" s="386">
        <f t="shared" si="49"/>
        <v>0.40622193177960203</v>
      </c>
      <c r="Q167" s="403">
        <f t="shared" si="33"/>
        <v>-3.8191263133870994E-2</v>
      </c>
      <c r="R167" s="403">
        <f t="shared" si="34"/>
        <v>0.51703720890604388</v>
      </c>
      <c r="S167" s="371">
        <f t="shared" si="35"/>
        <v>-2.4590684761178015E-3</v>
      </c>
      <c r="T167" s="403">
        <f t="shared" si="36"/>
        <v>0.52361312270394489</v>
      </c>
      <c r="U167" s="610">
        <f t="shared" si="37"/>
        <v>0.47638687729605511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0.44330622464413089</v>
      </c>
      <c r="C168" s="386">
        <f t="shared" si="44"/>
        <v>1.603594254922136E-2</v>
      </c>
      <c r="D168" s="401">
        <f t="shared" si="45"/>
        <v>1.4304656485442102E-5</v>
      </c>
      <c r="E168" s="386">
        <f t="shared" si="41"/>
        <v>-3.1471949229471816E-2</v>
      </c>
      <c r="F168" s="401">
        <f t="shared" si="42"/>
        <v>-4.0057336927016005E-2</v>
      </c>
      <c r="G168" s="403"/>
      <c r="H168" s="403"/>
      <c r="I168" s="403"/>
      <c r="J168" s="375"/>
      <c r="L168" s="385">
        <v>0.55000000000000027</v>
      </c>
      <c r="M168" s="401">
        <f t="shared" si="46"/>
        <v>0.51439570784232302</v>
      </c>
      <c r="N168" s="386">
        <f t="shared" si="47"/>
        <v>0.44330622464413089</v>
      </c>
      <c r="O168" s="401">
        <f t="shared" si="48"/>
        <v>1.603594254922136E-2</v>
      </c>
      <c r="P168" s="386">
        <f t="shared" si="49"/>
        <v>0.38646317818618725</v>
      </c>
      <c r="Q168" s="403">
        <f t="shared" si="33"/>
        <v>-3.6802713357943349E-2</v>
      </c>
      <c r="R168" s="403">
        <f t="shared" si="34"/>
        <v>0.49188836781652789</v>
      </c>
      <c r="S168" s="371">
        <f t="shared" si="35"/>
        <v>-2.169055292714901E-3</v>
      </c>
      <c r="T168" s="403">
        <f t="shared" si="36"/>
        <v>0.54708340083413032</v>
      </c>
      <c r="U168" s="610">
        <f t="shared" si="37"/>
        <v>0.45291659916586968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0.42505547914876923</v>
      </c>
      <c r="C169" s="386">
        <f t="shared" si="44"/>
        <v>1.4099659982352353E-2</v>
      </c>
      <c r="D169" s="401">
        <f t="shared" si="45"/>
        <v>1.1412855004333533E-5</v>
      </c>
      <c r="E169" s="386">
        <f t="shared" si="41"/>
        <v>-3.145210351454434E-2</v>
      </c>
      <c r="F169" s="401">
        <f t="shared" si="42"/>
        <v>-4.0032077401982738E-2</v>
      </c>
      <c r="G169" s="403"/>
      <c r="H169" s="403"/>
      <c r="I169" s="403"/>
      <c r="J169" s="375"/>
      <c r="L169" s="385">
        <v>0.57500000000000018</v>
      </c>
      <c r="M169" s="401">
        <f t="shared" si="46"/>
        <v>0.53132176470747472</v>
      </c>
      <c r="N169" s="386">
        <f t="shared" si="47"/>
        <v>0.42505547914876923</v>
      </c>
      <c r="O169" s="401">
        <f t="shared" si="48"/>
        <v>1.4099659982352353E-2</v>
      </c>
      <c r="P169" s="386">
        <f t="shared" si="49"/>
        <v>0.36660607221779873</v>
      </c>
      <c r="Q169" s="403">
        <f t="shared" si="33"/>
        <v>-3.4968701109195331E-2</v>
      </c>
      <c r="R169" s="403">
        <f t="shared" si="34"/>
        <v>0.46661434432432142</v>
      </c>
      <c r="S169" s="371">
        <f t="shared" si="35"/>
        <v>-1.9086318910103673E-3</v>
      </c>
      <c r="T169" s="403">
        <f t="shared" si="36"/>
        <v>0.57026298867588432</v>
      </c>
      <c r="U169" s="610">
        <f t="shared" si="37"/>
        <v>0.42973701132411568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0.40675643561264829</v>
      </c>
      <c r="C170" s="386">
        <f t="shared" si="44"/>
        <v>1.2368177358001109E-2</v>
      </c>
      <c r="D170" s="401">
        <f t="shared" si="45"/>
        <v>9.0829848865547902E-6</v>
      </c>
      <c r="E170" s="386">
        <f t="shared" si="41"/>
        <v>-3.1222342276454328E-2</v>
      </c>
      <c r="F170" s="401">
        <f t="shared" si="42"/>
        <v>-3.9739638466604651E-2</v>
      </c>
      <c r="G170" s="403"/>
      <c r="H170" s="403"/>
      <c r="I170" s="403"/>
      <c r="J170" s="375"/>
      <c r="L170" s="385">
        <v>0.60000000000000009</v>
      </c>
      <c r="M170" s="401">
        <f t="shared" si="46"/>
        <v>0.54776074374608108</v>
      </c>
      <c r="N170" s="386">
        <f t="shared" si="47"/>
        <v>0.40675643561264829</v>
      </c>
      <c r="O170" s="401">
        <f t="shared" si="48"/>
        <v>1.2368177358001109E-2</v>
      </c>
      <c r="P170" s="386">
        <f t="shared" si="49"/>
        <v>0.34673091816614121</v>
      </c>
      <c r="Q170" s="403">
        <f t="shared" si="33"/>
        <v>-3.265077490036411E-2</v>
      </c>
      <c r="R170" s="403">
        <f t="shared" si="34"/>
        <v>0.44131734932351468</v>
      </c>
      <c r="S170" s="371">
        <f t="shared" si="35"/>
        <v>-1.6754274645010407E-3</v>
      </c>
      <c r="T170" s="403">
        <f t="shared" si="36"/>
        <v>0.59300885304135043</v>
      </c>
      <c r="U170" s="610">
        <f t="shared" si="37"/>
        <v>0.40699114695864957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0.38847726751765715</v>
      </c>
      <c r="C171" s="386">
        <f t="shared" si="44"/>
        <v>1.0823881118984302E-2</v>
      </c>
      <c r="D171" s="401">
        <f t="shared" si="45"/>
        <v>7.2107330182369367E-6</v>
      </c>
      <c r="E171" s="386">
        <f t="shared" si="41"/>
        <v>-3.0807573619986463E-2</v>
      </c>
      <c r="F171" s="401">
        <f t="shared" si="42"/>
        <v>-3.9211723029980203E-2</v>
      </c>
      <c r="G171" s="403"/>
      <c r="H171" s="403"/>
      <c r="I171" s="403"/>
      <c r="J171" s="375"/>
      <c r="L171" s="385">
        <v>0.625</v>
      </c>
      <c r="M171" s="401">
        <f t="shared" si="46"/>
        <v>0.56363910947659457</v>
      </c>
      <c r="N171" s="386">
        <f t="shared" si="47"/>
        <v>0.38847726751765715</v>
      </c>
      <c r="O171" s="401">
        <f t="shared" si="48"/>
        <v>1.0823881118984302E-2</v>
      </c>
      <c r="P171" s="386">
        <f t="shared" si="49"/>
        <v>0.32691565738619227</v>
      </c>
      <c r="Q171" s="403">
        <f t="shared" ref="Q171:Q186" si="52">$B$14*P91</f>
        <v>-2.9810052628341945E-2</v>
      </c>
      <c r="R171" s="403">
        <f t="shared" ref="R171:R186" si="53">$B$14*P171</f>
        <v>0.41609658617434819</v>
      </c>
      <c r="S171" s="371">
        <f t="shared" ref="S171:S186" si="54">$B$14*P251</f>
        <v>-1.467172336900096E-3</v>
      </c>
      <c r="T171" s="403">
        <f t="shared" ref="T171:T186" si="55">1-(Q171+R171+S171)</f>
        <v>0.6151806387908938</v>
      </c>
      <c r="U171" s="610">
        <f t="shared" ref="U171:U186" si="56">1-T171</f>
        <v>0.3848193612091062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0.37028355758355469</v>
      </c>
      <c r="C172" s="386">
        <f t="shared" si="44"/>
        <v>9.4501340048619431E-3</v>
      </c>
      <c r="D172" s="401">
        <f t="shared" si="45"/>
        <v>5.7101287772032272E-6</v>
      </c>
      <c r="E172" s="386">
        <f t="shared" si="41"/>
        <v>-3.0231453683038874E-2</v>
      </c>
      <c r="F172" s="401">
        <f t="shared" si="42"/>
        <v>-3.8478440504121601E-2</v>
      </c>
      <c r="G172" s="403"/>
      <c r="H172" s="403"/>
      <c r="I172" s="403"/>
      <c r="J172" s="375"/>
      <c r="L172" s="385">
        <v>0.65000000000000036</v>
      </c>
      <c r="M172" s="401">
        <f t="shared" si="46"/>
        <v>0.57888458115188324</v>
      </c>
      <c r="N172" s="386">
        <f t="shared" si="47"/>
        <v>0.37028355758355469</v>
      </c>
      <c r="O172" s="401">
        <f t="shared" si="48"/>
        <v>9.4501340048619431E-3</v>
      </c>
      <c r="P172" s="386">
        <f t="shared" si="49"/>
        <v>0.30723540138512689</v>
      </c>
      <c r="Q172" s="403">
        <f t="shared" si="52"/>
        <v>-2.6407485629298177E-2</v>
      </c>
      <c r="R172" s="403">
        <f t="shared" si="53"/>
        <v>0.39104765642117084</v>
      </c>
      <c r="S172" s="371">
        <f t="shared" si="54"/>
        <v>-1.2817066502835625E-3</v>
      </c>
      <c r="T172" s="403">
        <f t="shared" si="55"/>
        <v>0.63664153585841088</v>
      </c>
      <c r="U172" s="610">
        <f t="shared" si="56"/>
        <v>0.36335846414158912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0.35223792315803515</v>
      </c>
      <c r="C173" s="386">
        <f t="shared" si="44"/>
        <v>8.2312924775084784E-3</v>
      </c>
      <c r="D173" s="401">
        <f t="shared" si="45"/>
        <v>4.5105261429201349E-6</v>
      </c>
      <c r="E173" s="386">
        <f t="shared" si="41"/>
        <v>-2.9516328743037095E-2</v>
      </c>
      <c r="F173" s="401">
        <f t="shared" si="42"/>
        <v>-3.756823311729289E-2</v>
      </c>
      <c r="G173" s="403"/>
      <c r="H173" s="403"/>
      <c r="I173" s="403"/>
      <c r="J173" s="375"/>
      <c r="L173" s="385">
        <v>0.67500000000000027</v>
      </c>
      <c r="M173" s="401">
        <f t="shared" si="46"/>
        <v>0.59342665126710081</v>
      </c>
      <c r="N173" s="386">
        <f t="shared" si="47"/>
        <v>0.35223792315803515</v>
      </c>
      <c r="O173" s="401">
        <f t="shared" si="48"/>
        <v>8.2312924775084784E-3</v>
      </c>
      <c r="P173" s="386">
        <f t="shared" si="49"/>
        <v>0.28776199977974409</v>
      </c>
      <c r="Q173" s="403">
        <f t="shared" si="52"/>
        <v>-2.2404146555133488E-2</v>
      </c>
      <c r="R173" s="403">
        <f t="shared" si="53"/>
        <v>0.36626200989084934</v>
      </c>
      <c r="S173" s="371">
        <f t="shared" si="54"/>
        <v>-1.116986583003747E-3</v>
      </c>
      <c r="T173" s="403">
        <f t="shared" si="55"/>
        <v>0.65725912324728797</v>
      </c>
      <c r="U173" s="610">
        <f t="shared" si="56"/>
        <v>0.34274087675271203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0.33439967794831893</v>
      </c>
      <c r="C174" s="386">
        <f t="shared" si="44"/>
        <v>7.1527122032866708E-3</v>
      </c>
      <c r="D174" s="401">
        <f t="shared" si="45"/>
        <v>3.5540414941026555E-6</v>
      </c>
      <c r="E174" s="386">
        <f t="shared" si="41"/>
        <v>-2.8683193210072629E-2</v>
      </c>
      <c r="F174" s="401">
        <f t="shared" si="42"/>
        <v>-3.6507822447890359E-2</v>
      </c>
      <c r="G174" s="403"/>
      <c r="H174" s="403"/>
      <c r="I174" s="403"/>
      <c r="J174" s="375"/>
      <c r="L174" s="385">
        <v>0.70000000000000018</v>
      </c>
      <c r="M174" s="401">
        <f t="shared" si="46"/>
        <v>0.60719709629324292</v>
      </c>
      <c r="N174" s="386">
        <f t="shared" si="47"/>
        <v>0.33439967794831893</v>
      </c>
      <c r="O174" s="401">
        <f t="shared" si="48"/>
        <v>7.1527122032866708E-3</v>
      </c>
      <c r="P174" s="386">
        <f t="shared" si="49"/>
        <v>0.26856364670844229</v>
      </c>
      <c r="Q174" s="403">
        <f t="shared" si="52"/>
        <v>-1.7761540011403169E-2</v>
      </c>
      <c r="R174" s="403">
        <f t="shared" si="53"/>
        <v>0.34182644373593229</v>
      </c>
      <c r="S174" s="371">
        <f t="shared" si="54"/>
        <v>-9.7108835856779768E-4</v>
      </c>
      <c r="T174" s="403">
        <f t="shared" si="55"/>
        <v>0.67690618463403873</v>
      </c>
      <c r="U174" s="610">
        <f t="shared" si="56"/>
        <v>0.32309381536596127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0.3168245328188013</v>
      </c>
      <c r="C175" s="386">
        <f t="shared" si="44"/>
        <v>6.2007428989727109E-3</v>
      </c>
      <c r="D175" s="401">
        <f t="shared" si="45"/>
        <v>2.7933860867745963E-6</v>
      </c>
      <c r="E175" s="386">
        <f t="shared" si="41"/>
        <v>-2.7751662485051124E-2</v>
      </c>
      <c r="F175" s="401">
        <f t="shared" si="42"/>
        <v>-3.5322174878431568E-2</v>
      </c>
      <c r="G175" s="403"/>
      <c r="H175" s="403"/>
      <c r="I175" s="403"/>
      <c r="J175" s="375"/>
      <c r="L175" s="385">
        <v>0.72500000000000009</v>
      </c>
      <c r="M175" s="401">
        <f t="shared" si="46"/>
        <v>0.62013047488616746</v>
      </c>
      <c r="N175" s="386">
        <f t="shared" si="47"/>
        <v>0.3168245328188013</v>
      </c>
      <c r="O175" s="401">
        <f t="shared" si="48"/>
        <v>6.2007428989727109E-3</v>
      </c>
      <c r="P175" s="386">
        <f t="shared" si="49"/>
        <v>0.24970452879124996</v>
      </c>
      <c r="Q175" s="403">
        <f t="shared" si="52"/>
        <v>-1.2441934507561318E-2</v>
      </c>
      <c r="R175" s="403">
        <f t="shared" si="53"/>
        <v>0.31782265435996754</v>
      </c>
      <c r="S175" s="371">
        <f t="shared" si="54"/>
        <v>-8.4221030142018073E-4</v>
      </c>
      <c r="T175" s="403">
        <f t="shared" si="55"/>
        <v>0.69546149044901395</v>
      </c>
      <c r="U175" s="610">
        <f t="shared" si="56"/>
        <v>0.30453850955098605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0.29956433786246156</v>
      </c>
      <c r="C176" s="386">
        <f t="shared" si="44"/>
        <v>5.3627138517446382E-3</v>
      </c>
      <c r="D176" s="401">
        <f t="shared" si="45"/>
        <v>2.1900389232665241E-6</v>
      </c>
      <c r="E176" s="386">
        <f t="shared" si="41"/>
        <v>-2.6739959603305923E-2</v>
      </c>
      <c r="F176" s="401">
        <f t="shared" si="42"/>
        <v>-3.4034484595614575E-2</v>
      </c>
      <c r="G176" s="403"/>
      <c r="H176" s="403"/>
      <c r="I176" s="403"/>
      <c r="J176" s="375"/>
      <c r="L176" s="385">
        <v>0.75</v>
      </c>
      <c r="M176" s="401">
        <f t="shared" si="46"/>
        <v>0.63216460899031035</v>
      </c>
      <c r="N176" s="386">
        <f t="shared" si="47"/>
        <v>0.29956433786246156</v>
      </c>
      <c r="O176" s="401">
        <f t="shared" si="48"/>
        <v>5.3627138517446382E-3</v>
      </c>
      <c r="P176" s="386">
        <f t="shared" si="49"/>
        <v>0.23124451719608702</v>
      </c>
      <c r="Q176" s="403">
        <f t="shared" si="52"/>
        <v>-6.4087138653905985E-3</v>
      </c>
      <c r="R176" s="403">
        <f t="shared" si="53"/>
        <v>0.29432684548100557</v>
      </c>
      <c r="S176" s="371">
        <f t="shared" si="54"/>
        <v>-7.286731874497533E-4</v>
      </c>
      <c r="T176" s="403">
        <f t="shared" si="55"/>
        <v>0.71281054157183477</v>
      </c>
      <c r="U176" s="610">
        <f t="shared" si="56"/>
        <v>0.28718945842816523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0.28266686740564662</v>
      </c>
      <c r="C177" s="386">
        <f t="shared" si="44"/>
        <v>4.6269114045746074E-3</v>
      </c>
      <c r="D177" s="401">
        <f t="shared" si="45"/>
        <v>1.7127119624760212E-6</v>
      </c>
      <c r="E177" s="386">
        <f t="shared" si="41"/>
        <v>-2.5664914545037616E-2</v>
      </c>
      <c r="F177" s="401">
        <f t="shared" si="42"/>
        <v>-3.2666172712648947E-2</v>
      </c>
      <c r="G177" s="403"/>
      <c r="H177" s="403"/>
      <c r="I177" s="403"/>
      <c r="J177" s="375"/>
      <c r="L177" s="385">
        <v>0.77500000000000036</v>
      </c>
      <c r="M177" s="401">
        <f t="shared" si="46"/>
        <v>0.6432410434701521</v>
      </c>
      <c r="N177" s="386">
        <f t="shared" si="47"/>
        <v>0.28266686740564662</v>
      </c>
      <c r="O177" s="401">
        <f t="shared" si="48"/>
        <v>4.6269114045746074E-3</v>
      </c>
      <c r="P177" s="386">
        <f t="shared" si="49"/>
        <v>0.21323890580046539</v>
      </c>
      <c r="Q177" s="403">
        <f t="shared" si="52"/>
        <v>3.7325418309264402E-4</v>
      </c>
      <c r="R177" s="403">
        <f t="shared" si="53"/>
        <v>0.27140939486514365</v>
      </c>
      <c r="S177" s="371">
        <f t="shared" si="54"/>
        <v>-6.2891912651233818E-4</v>
      </c>
      <c r="T177" s="403">
        <f t="shared" si="55"/>
        <v>0.72884627007827607</v>
      </c>
      <c r="U177" s="610">
        <f t="shared" si="56"/>
        <v>0.27115372992172393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0.2661756490361234</v>
      </c>
      <c r="C178" s="386">
        <f t="shared" si="44"/>
        <v>3.9825496601093024E-3</v>
      </c>
      <c r="D178" s="401">
        <f t="shared" si="45"/>
        <v>1.3360653795535526E-6</v>
      </c>
      <c r="E178" s="386">
        <f t="shared" si="41"/>
        <v>-2.454197507176047E-2</v>
      </c>
      <c r="F178" s="401">
        <f t="shared" si="42"/>
        <v>-3.1236901061829647E-2</v>
      </c>
      <c r="G178" s="403"/>
      <c r="H178" s="403"/>
      <c r="I178" s="403"/>
      <c r="J178" s="375"/>
      <c r="L178" s="385">
        <v>0.80000000000000027</v>
      </c>
      <c r="M178" s="401">
        <f t="shared" si="46"/>
        <v>0.65330548015487244</v>
      </c>
      <c r="N178" s="386">
        <f t="shared" si="47"/>
        <v>0.2661756490361234</v>
      </c>
      <c r="O178" s="401">
        <f t="shared" si="48"/>
        <v>3.9825496601093024E-3</v>
      </c>
      <c r="P178" s="386">
        <f t="shared" si="49"/>
        <v>0.19573819684516933</v>
      </c>
      <c r="Q178" s="403">
        <f t="shared" si="52"/>
        <v>7.9372348941370765E-3</v>
      </c>
      <c r="R178" s="403">
        <f t="shared" si="53"/>
        <v>0.24913458150762011</v>
      </c>
      <c r="S178" s="371">
        <f t="shared" si="54"/>
        <v>-5.4150920171449257E-4</v>
      </c>
      <c r="T178" s="403">
        <f t="shared" si="55"/>
        <v>0.74346969279995734</v>
      </c>
      <c r="U178" s="610">
        <f t="shared" si="56"/>
        <v>0.25653030720004266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0.25012983716321385</v>
      </c>
      <c r="C179" s="386">
        <f t="shared" si="44"/>
        <v>3.419735601558449E-3</v>
      </c>
      <c r="D179" s="401">
        <f t="shared" si="45"/>
        <v>1.0396358398057082E-6</v>
      </c>
      <c r="E179" s="386">
        <f t="shared" si="41"/>
        <v>-2.3385227940793247E-2</v>
      </c>
      <c r="F179" s="401">
        <f t="shared" si="42"/>
        <v>-2.9764599196233036E-2</v>
      </c>
      <c r="G179" s="403"/>
      <c r="H179" s="403"/>
      <c r="I179" s="403"/>
      <c r="J179" s="375"/>
      <c r="L179" s="385">
        <v>0.82500000000000018</v>
      </c>
      <c r="M179" s="401">
        <f t="shared" si="46"/>
        <v>0.66230818246667034</v>
      </c>
      <c r="N179" s="386">
        <f t="shared" si="47"/>
        <v>0.25012983716321385</v>
      </c>
      <c r="O179" s="401">
        <f t="shared" si="48"/>
        <v>3.419735601558449E-3</v>
      </c>
      <c r="P179" s="386">
        <f t="shared" si="49"/>
        <v>0.17878793487067737</v>
      </c>
      <c r="Q179" s="403">
        <f t="shared" si="52"/>
        <v>1.6314232005016072E-2</v>
      </c>
      <c r="R179" s="403">
        <f t="shared" si="53"/>
        <v>0.22756037426793696</v>
      </c>
      <c r="S179" s="371">
        <f t="shared" si="54"/>
        <v>-4.6512007607038195E-4</v>
      </c>
      <c r="T179" s="403">
        <f t="shared" si="55"/>
        <v>0.75659051380311737</v>
      </c>
      <c r="U179" s="610">
        <f t="shared" si="56"/>
        <v>0.24340948619688263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0.23456413103700963</v>
      </c>
      <c r="C180" s="386">
        <f t="shared" si="44"/>
        <v>2.9294297611872633E-3</v>
      </c>
      <c r="D180" s="401">
        <f t="shared" si="45"/>
        <v>8.0694552179183532E-7</v>
      </c>
      <c r="E180" s="386">
        <f t="shared" si="41"/>
        <v>-2.2207429355917664E-2</v>
      </c>
      <c r="F180" s="401">
        <f t="shared" si="42"/>
        <v>-2.8265503147160143E-2</v>
      </c>
      <c r="G180" s="403"/>
      <c r="H180" s="403"/>
      <c r="I180" s="403"/>
      <c r="J180" s="375"/>
      <c r="L180" s="385">
        <v>0.85000000000000009</v>
      </c>
      <c r="M180" s="401">
        <f t="shared" si="46"/>
        <v>0.67020434711516885</v>
      </c>
      <c r="N180" s="386">
        <f t="shared" si="47"/>
        <v>0.23456413103700963</v>
      </c>
      <c r="O180" s="401">
        <f t="shared" si="48"/>
        <v>2.9294297611872633E-3</v>
      </c>
      <c r="P180" s="386">
        <f t="shared" si="49"/>
        <v>0.16242858911912159</v>
      </c>
      <c r="Q180" s="403">
        <f t="shared" si="52"/>
        <v>2.5532585317247666E-2</v>
      </c>
      <c r="R180" s="403">
        <f t="shared" si="53"/>
        <v>0.20673828219167137</v>
      </c>
      <c r="S180" s="371">
        <f t="shared" si="54"/>
        <v>-3.9853976180849508E-4</v>
      </c>
      <c r="T180" s="403">
        <f t="shared" si="55"/>
        <v>0.76812767225288947</v>
      </c>
      <c r="U180" s="610">
        <f t="shared" si="56"/>
        <v>0.23187232774711053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0.21950873658175057</v>
      </c>
      <c r="C181" s="386">
        <f t="shared" si="44"/>
        <v>2.5034034886436407E-3</v>
      </c>
      <c r="D181" s="401">
        <f t="shared" si="45"/>
        <v>6.2476391177179735E-7</v>
      </c>
      <c r="E181" s="386">
        <f t="shared" si="41"/>
        <v>-2.1020043529863933E-2</v>
      </c>
      <c r="F181" s="401">
        <f t="shared" si="42"/>
        <v>-2.6754204506272122E-2</v>
      </c>
      <c r="G181" s="403"/>
      <c r="H181" s="403"/>
      <c r="I181" s="403"/>
      <c r="J181" s="375"/>
      <c r="L181" s="385">
        <v>0.875</v>
      </c>
      <c r="M181" s="401">
        <f t="shared" si="46"/>
        <v>0.6769544396737982</v>
      </c>
      <c r="N181" s="386">
        <f t="shared" si="47"/>
        <v>0.21950873658175057</v>
      </c>
      <c r="O181" s="401">
        <f t="shared" si="48"/>
        <v>2.5034034886436407E-3</v>
      </c>
      <c r="P181" s="386">
        <f t="shared" si="49"/>
        <v>0.14669548398532792</v>
      </c>
      <c r="Q181" s="403">
        <f t="shared" si="52"/>
        <v>3.5617564242247629E-2</v>
      </c>
      <c r="R181" s="403">
        <f t="shared" si="53"/>
        <v>0.18671326598891375</v>
      </c>
      <c r="S181" s="371">
        <f t="shared" si="54"/>
        <v>-3.40662731459314E-4</v>
      </c>
      <c r="T181" s="403">
        <f t="shared" si="55"/>
        <v>0.77800983250029798</v>
      </c>
      <c r="U181" s="610">
        <f t="shared" si="56"/>
        <v>0.22199016749970202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0.2049893708469207</v>
      </c>
      <c r="C182" s="386">
        <f t="shared" si="44"/>
        <v>2.134193785301941E-3</v>
      </c>
      <c r="D182" s="401">
        <f t="shared" si="45"/>
        <v>4.8249822937052045E-7</v>
      </c>
      <c r="E182" s="386">
        <f t="shared" si="41"/>
        <v>-1.9833288261638844E-2</v>
      </c>
      <c r="F182" s="401">
        <f t="shared" si="42"/>
        <v>-2.5243708436181664E-2</v>
      </c>
      <c r="G182" s="403"/>
      <c r="H182" s="403"/>
      <c r="I182" s="403"/>
      <c r="J182" s="375"/>
      <c r="L182" s="385">
        <v>0.90000000000000036</v>
      </c>
      <c r="M182" s="401">
        <f t="shared" si="46"/>
        <v>0.68252449120412029</v>
      </c>
      <c r="N182" s="386">
        <f t="shared" si="47"/>
        <v>0.2049893708469207</v>
      </c>
      <c r="O182" s="401">
        <f t="shared" si="48"/>
        <v>2.134193785301941E-3</v>
      </c>
      <c r="P182" s="386">
        <f t="shared" si="49"/>
        <v>0.13161877652065737</v>
      </c>
      <c r="Q182" s="403">
        <f t="shared" si="52"/>
        <v>4.6590961525393458E-2</v>
      </c>
      <c r="R182" s="403">
        <f t="shared" si="53"/>
        <v>0.16752370940127112</v>
      </c>
      <c r="S182" s="371">
        <f t="shared" si="54"/>
        <v>-2.9048453323367789E-4</v>
      </c>
      <c r="T182" s="403">
        <f t="shared" si="55"/>
        <v>0.78617581360656907</v>
      </c>
      <c r="U182" s="610">
        <f t="shared" si="56"/>
        <v>0.21382418639343093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0.19102730735839107</v>
      </c>
      <c r="C183" s="386">
        <f t="shared" si="44"/>
        <v>1.8150565796855034E-3</v>
      </c>
      <c r="D183" s="401">
        <f t="shared" si="45"/>
        <v>3.7169174837980989E-7</v>
      </c>
      <c r="E183" s="386">
        <f t="shared" si="41"/>
        <v>-1.8656186467340116E-2</v>
      </c>
      <c r="F183" s="401">
        <f t="shared" si="42"/>
        <v>-2.3745499258611427E-2</v>
      </c>
      <c r="G183" s="403"/>
      <c r="H183" s="403"/>
      <c r="I183" s="403"/>
      <c r="J183" s="375"/>
      <c r="L183" s="385">
        <v>0.92500000000000027</v>
      </c>
      <c r="M183" s="401">
        <f t="shared" si="46"/>
        <v>0.68688635345646654</v>
      </c>
      <c r="N183" s="386">
        <f t="shared" si="47"/>
        <v>0.19102730735839107</v>
      </c>
      <c r="O183" s="401">
        <f t="shared" si="48"/>
        <v>1.8150565796855034E-3</v>
      </c>
      <c r="P183" s="386">
        <f t="shared" si="49"/>
        <v>0.11722347944307188</v>
      </c>
      <c r="Q183" s="403">
        <f t="shared" si="52"/>
        <v>5.8470691667443876E-2</v>
      </c>
      <c r="R183" s="403">
        <f t="shared" si="53"/>
        <v>0.14920144848896194</v>
      </c>
      <c r="S183" s="371">
        <f t="shared" si="54"/>
        <v>-2.4709605644071628E-4</v>
      </c>
      <c r="T183" s="403">
        <f t="shared" si="55"/>
        <v>0.79257495590003491</v>
      </c>
      <c r="U183" s="610">
        <f t="shared" si="56"/>
        <v>0.20742504409996509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0.17763946017021892</v>
      </c>
      <c r="C184" s="386">
        <f t="shared" si="44"/>
        <v>1.5399192252061322E-3</v>
      </c>
      <c r="D184" s="401">
        <f t="shared" si="45"/>
        <v>2.8561228065937527E-7</v>
      </c>
      <c r="E184" s="386">
        <f t="shared" si="41"/>
        <v>-1.7496622645623544E-2</v>
      </c>
      <c r="F184" s="401">
        <f t="shared" si="42"/>
        <v>-2.2269612323353474E-2</v>
      </c>
      <c r="G184" s="403"/>
      <c r="H184" s="403"/>
      <c r="I184" s="403"/>
      <c r="J184" s="375"/>
      <c r="L184" s="385">
        <v>0.95000000000000018</v>
      </c>
      <c r="M184" s="401">
        <f t="shared" si="46"/>
        <v>0.69001791054638584</v>
      </c>
      <c r="N184" s="386">
        <f t="shared" si="47"/>
        <v>0.17763946017021892</v>
      </c>
      <c r="O184" s="401">
        <f t="shared" si="48"/>
        <v>1.5399192252061322E-3</v>
      </c>
      <c r="P184" s="386">
        <f t="shared" si="49"/>
        <v>0.10352952759541127</v>
      </c>
      <c r="Q184" s="403">
        <f t="shared" si="52"/>
        <v>7.1270398815141606E-2</v>
      </c>
      <c r="R184" s="403">
        <f t="shared" si="53"/>
        <v>0.13177185621857301</v>
      </c>
      <c r="S184" s="371">
        <f t="shared" si="54"/>
        <v>-2.0967757607322595E-4</v>
      </c>
      <c r="T184" s="403">
        <f t="shared" si="55"/>
        <v>0.79716742254235862</v>
      </c>
      <c r="U184" s="610">
        <f t="shared" si="56"/>
        <v>0.20283257745764138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0.16483850398371336</v>
      </c>
      <c r="C185" s="386">
        <f t="shared" si="44"/>
        <v>1.3033329070746835E-3</v>
      </c>
      <c r="D185" s="401">
        <f t="shared" si="45"/>
        <v>2.1891572854482177E-7</v>
      </c>
      <c r="E185" s="386">
        <f t="shared" si="41"/>
        <v>-1.6361403307147353E-2</v>
      </c>
      <c r="F185" s="401">
        <f t="shared" si="42"/>
        <v>-2.0824710922558727E-2</v>
      </c>
      <c r="G185" s="403"/>
      <c r="H185" s="403"/>
      <c r="I185" s="403"/>
      <c r="J185" s="375"/>
      <c r="L185" s="385">
        <v>0.97500000000000009</v>
      </c>
      <c r="M185" s="401">
        <f t="shared" si="46"/>
        <v>0.69190324538335635</v>
      </c>
      <c r="N185" s="386">
        <f t="shared" si="47"/>
        <v>0.16483850398371336</v>
      </c>
      <c r="O185" s="401">
        <f t="shared" si="48"/>
        <v>1.3033329070746835E-3</v>
      </c>
      <c r="P185" s="386">
        <f t="shared" si="49"/>
        <v>9.0551885329587758E-2</v>
      </c>
      <c r="Q185" s="403">
        <f t="shared" si="52"/>
        <v>8.4999079087011389E-2</v>
      </c>
      <c r="R185" s="403">
        <f t="shared" si="53"/>
        <v>0.11525397914111625</v>
      </c>
      <c r="S185" s="371">
        <f t="shared" si="54"/>
        <v>-1.7749268945778729E-4</v>
      </c>
      <c r="T185" s="403">
        <f t="shared" si="55"/>
        <v>0.7999244344613301</v>
      </c>
      <c r="U185" s="610">
        <f t="shared" si="56"/>
        <v>0.2000755655386699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0.15263302732107809</v>
      </c>
      <c r="C186" s="386">
        <f t="shared" si="44"/>
        <v>1.1004255521455675E-3</v>
      </c>
      <c r="D186" s="401">
        <f t="shared" si="45"/>
        <v>1.6737190894344778E-7</v>
      </c>
      <c r="E186" s="386">
        <f t="shared" ref="E186" si="57">C186+$B$13*B186+$B$13*D186</f>
        <v>-1.5256320450008394E-2</v>
      </c>
      <c r="F186" s="401">
        <f t="shared" si="42"/>
        <v>-1.9418167081949343E-2</v>
      </c>
      <c r="G186" s="403"/>
      <c r="H186" s="403"/>
      <c r="I186" s="403"/>
      <c r="J186" s="375"/>
      <c r="L186" s="385">
        <v>1</v>
      </c>
      <c r="M186" s="401">
        <f t="shared" si="46"/>
        <v>0.69253275950882731</v>
      </c>
      <c r="N186" s="386">
        <f t="shared" si="47"/>
        <v>0.15263302732107809</v>
      </c>
      <c r="O186" s="401">
        <f t="shared" si="48"/>
        <v>1.1004255521455675E-3</v>
      </c>
      <c r="P186" s="386">
        <f t="shared" si="49"/>
        <v>7.830069188429202E-2</v>
      </c>
      <c r="Q186" s="403">
        <f t="shared" si="52"/>
        <v>9.9660722428033477E-2</v>
      </c>
      <c r="R186" s="403">
        <f t="shared" si="53"/>
        <v>9.9660722428033477E-2</v>
      </c>
      <c r="S186" s="371">
        <f t="shared" si="54"/>
        <v>-1.4988224224512836E-4</v>
      </c>
      <c r="T186" s="403">
        <f t="shared" si="55"/>
        <v>0.80082843738617815</v>
      </c>
      <c r="U186" s="610">
        <f t="shared" si="56"/>
        <v>0.19917156261382185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0.15263302732107809</v>
      </c>
      <c r="C187" s="386">
        <f t="shared" si="44"/>
        <v>0.69253275950882731</v>
      </c>
      <c r="D187" s="403">
        <f t="shared" si="45"/>
        <v>0.15263302732107809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0.69190324538335635</v>
      </c>
      <c r="N187" s="386">
        <f t="shared" si="47"/>
        <v>0.1410277154220439</v>
      </c>
      <c r="O187" s="401">
        <f t="shared" si="48"/>
        <v>9.268557452641879E-4</v>
      </c>
      <c r="P187" s="386">
        <f t="shared" si="49"/>
        <v>6.6781441473561992E-2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4.5374815016430148E-13</v>
      </c>
      <c r="C188" s="380">
        <f t="shared" si="44"/>
        <v>1.6737190894344778E-7</v>
      </c>
      <c r="D188" s="410">
        <f t="shared" si="45"/>
        <v>1.1004255521455675E-3</v>
      </c>
      <c r="E188" s="380">
        <f>C188+$B$13*B188+$B$13*D188</f>
        <v>-1.1775836039556377E-4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0.69001791054638584</v>
      </c>
      <c r="N188" s="386">
        <f t="shared" si="47"/>
        <v>0.13002355927757708</v>
      </c>
      <c r="O188" s="401">
        <f t="shared" si="48"/>
        <v>7.7876806969368051E-4</v>
      </c>
      <c r="P188" s="386">
        <f t="shared" si="49"/>
        <v>5.5995194517326458E-2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1.1004255521455675E-3</v>
      </c>
      <c r="C189" s="392">
        <f t="shared" si="44"/>
        <v>1.6737190894344778E-7</v>
      </c>
      <c r="D189" s="402">
        <f t="shared" si="45"/>
        <v>4.5374815016430148E-13</v>
      </c>
      <c r="E189" s="392">
        <f>C189+$B$13*B189+$B$13*D189</f>
        <v>-1.1775836039556377E-4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0.68688635345646643</v>
      </c>
      <c r="N189" s="386">
        <f t="shared" si="47"/>
        <v>0.11961808702765969</v>
      </c>
      <c r="O189" s="401">
        <f t="shared" si="48"/>
        <v>6.5275020845134701E-4</v>
      </c>
      <c r="P189" s="386">
        <f t="shared" si="49"/>
        <v>4.5938816225419378E-2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0.68252449120412018</v>
      </c>
      <c r="N190" s="386">
        <f t="shared" si="47"/>
        <v>0.10980561383140602</v>
      </c>
      <c r="O190" s="401">
        <f t="shared" si="48"/>
        <v>5.457920686753881E-4</v>
      </c>
      <c r="P190" s="386">
        <f t="shared" si="49"/>
        <v>3.6605238594643562E-2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0.26516991469746476</v>
      </c>
      <c r="C191" s="444">
        <f t="shared" si="44"/>
        <v>0.65389358599009939</v>
      </c>
      <c r="D191" s="443">
        <f t="shared" si="45"/>
        <v>7.6726285021549046E-2</v>
      </c>
      <c r="E191" s="444">
        <f>C191+$B$13*B191+$B$13*D191</f>
        <v>0.61725470603247135</v>
      </c>
      <c r="F191" s="443">
        <f t="shared" ref="F191:F197" si="58">$B$14*E191</f>
        <v>0.7856386507568055</v>
      </c>
      <c r="G191" s="443">
        <f>F192</f>
        <v>8.4314595937660976E-3</v>
      </c>
      <c r="H191" s="443">
        <f>1-G191</f>
        <v>0.99156854040623388</v>
      </c>
      <c r="I191" s="443">
        <f>F193</f>
        <v>0.24777932927707808</v>
      </c>
      <c r="J191" s="445">
        <f>1-I191</f>
        <v>0.75222067072292198</v>
      </c>
      <c r="K191" s="442"/>
      <c r="L191" s="385">
        <v>1.125</v>
      </c>
      <c r="M191" s="401">
        <f t="shared" si="46"/>
        <v>0.6769544396737982</v>
      </c>
      <c r="N191" s="386">
        <f t="shared" si="47"/>
        <v>0.1005775062669102</v>
      </c>
      <c r="O191" s="401">
        <f t="shared" si="48"/>
        <v>4.5524712300754056E-4</v>
      </c>
      <c r="P191" s="386">
        <f t="shared" si="49"/>
        <v>2.7983741793715183E-2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0.65389358599009939</v>
      </c>
      <c r="C192" s="444">
        <f t="shared" si="44"/>
        <v>7.6726285021549046E-2</v>
      </c>
      <c r="D192" s="443">
        <f t="shared" si="45"/>
        <v>2.6340981302341859E-4</v>
      </c>
      <c r="E192" s="444">
        <f>C192+$B$13*B192+$B$13*D192</f>
        <v>6.6243661866195059E-3</v>
      </c>
      <c r="F192" s="443">
        <f t="shared" si="58"/>
        <v>8.4314595937660976E-3</v>
      </c>
      <c r="L192" s="385">
        <v>1.1500000000000004</v>
      </c>
      <c r="M192" s="401">
        <f t="shared" si="46"/>
        <v>0.67020434711516874</v>
      </c>
      <c r="N192" s="386">
        <f t="shared" si="47"/>
        <v>9.1922457333371843E-2</v>
      </c>
      <c r="O192" s="401">
        <f t="shared" si="48"/>
        <v>3.7879610074725845E-4</v>
      </c>
      <c r="P192" s="386">
        <f t="shared" si="49"/>
        <v>2.0060250891507082E-2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3.9454707132347E-3</v>
      </c>
      <c r="C193" s="444">
        <f t="shared" si="44"/>
        <v>0.26516991469746476</v>
      </c>
      <c r="D193" s="443">
        <f t="shared" si="45"/>
        <v>0.65389358599009939</v>
      </c>
      <c r="E193" s="444">
        <f>C193+$B$13*B193+$B$13*D193</f>
        <v>0.19467341239705538</v>
      </c>
      <c r="F193" s="443">
        <f t="shared" si="58"/>
        <v>0.24777932927707808</v>
      </c>
      <c r="L193" s="385">
        <v>1.1749999999999998</v>
      </c>
      <c r="M193" s="401">
        <f t="shared" si="46"/>
        <v>0.66230818246667034</v>
      </c>
      <c r="N193" s="386">
        <f t="shared" si="47"/>
        <v>8.382676820587609E-2</v>
      </c>
      <c r="O193" s="401">
        <f t="shared" si="48"/>
        <v>3.1441310734170447E-4</v>
      </c>
      <c r="P193" s="386">
        <f t="shared" si="49"/>
        <v>1.2817643926633792E-2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0.65330548015487222</v>
      </c>
      <c r="N194" s="386">
        <f t="shared" si="47"/>
        <v>7.6274633029219996E-2</v>
      </c>
      <c r="O194" s="401">
        <f t="shared" si="48"/>
        <v>2.6033420357479686E-4</v>
      </c>
      <c r="P194" s="386">
        <f t="shared" si="49"/>
        <v>6.2360674167084192E-3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0.19933662547269326</v>
      </c>
      <c r="C195" s="444">
        <f t="shared" si="44"/>
        <v>0.68441559443661371</v>
      </c>
      <c r="D195" s="443">
        <f t="shared" si="45"/>
        <v>0.11365993287741677</v>
      </c>
      <c r="E195" s="444">
        <f>C195+$B$13*B195+$B$13*D195</f>
        <v>0.65087370851344406</v>
      </c>
      <c r="F195" s="443">
        <f t="shared" si="58"/>
        <v>0.82842874614337936</v>
      </c>
      <c r="G195" s="443">
        <f>F196</f>
        <v>5.1233229771555637E-2</v>
      </c>
      <c r="H195" s="443">
        <f>1-G195</f>
        <v>0.94876677022844436</v>
      </c>
      <c r="I195" s="443">
        <f>F197</f>
        <v>0.16008916513069618</v>
      </c>
      <c r="J195" s="445">
        <f>1-I195</f>
        <v>0.83991083486930385</v>
      </c>
      <c r="L195" s="385">
        <v>1.2250000000000005</v>
      </c>
      <c r="M195" s="401">
        <f t="shared" si="46"/>
        <v>0.64324104347015176</v>
      </c>
      <c r="N195" s="386">
        <f t="shared" si="47"/>
        <v>6.9248423225832911E-2</v>
      </c>
      <c r="O195" s="401">
        <f t="shared" si="48"/>
        <v>2.1502843544213279E-4</v>
      </c>
      <c r="P195" s="386">
        <f t="shared" si="49"/>
        <v>2.9325555818600639E-4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0.68441559443661371</v>
      </c>
      <c r="C196" s="444">
        <f t="shared" si="44"/>
        <v>0.11365993287741677</v>
      </c>
      <c r="D196" s="443">
        <f t="shared" si="45"/>
        <v>5.8646524551481116E-4</v>
      </c>
      <c r="E196" s="444">
        <f>C196+$B$13*B196+$B$13*D196</f>
        <v>4.0252541230338258E-2</v>
      </c>
      <c r="F196" s="443">
        <f t="shared" si="58"/>
        <v>5.1233229771555637E-2</v>
      </c>
      <c r="L196" s="385">
        <v>1.25</v>
      </c>
      <c r="M196" s="401">
        <f t="shared" si="46"/>
        <v>0.63216460899031035</v>
      </c>
      <c r="N196" s="386">
        <f t="shared" si="47"/>
        <v>6.2728968027649212E-2</v>
      </c>
      <c r="O196" s="401">
        <f t="shared" si="48"/>
        <v>1.7717127183480841E-4</v>
      </c>
      <c r="P196" s="386">
        <f t="shared" si="49"/>
        <v>-5.0351504336214508E-3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2.0008847987196821E-3</v>
      </c>
      <c r="C197" s="444">
        <f t="shared" si="44"/>
        <v>0.19933662547269326</v>
      </c>
      <c r="D197" s="443">
        <f t="shared" si="45"/>
        <v>0.68441559443661371</v>
      </c>
      <c r="E197" s="444">
        <f>C197+$B$13*B197+$B$13*D197</f>
        <v>0.12577765931773138</v>
      </c>
      <c r="F197" s="443">
        <f t="shared" si="58"/>
        <v>0.16008916513069618</v>
      </c>
      <c r="L197" s="385">
        <v>1.2750000000000004</v>
      </c>
      <c r="M197" s="401">
        <f t="shared" si="46"/>
        <v>0.62013047488616735</v>
      </c>
      <c r="N197" s="386">
        <f t="shared" si="47"/>
        <v>5.669582821569491E-2</v>
      </c>
      <c r="O197" s="401">
        <f t="shared" si="48"/>
        <v>1.4562037942411621E-4</v>
      </c>
      <c r="P197" s="386">
        <f t="shared" si="49"/>
        <v>-9.7752861567364981E-3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0.60719709629324292</v>
      </c>
      <c r="N198" s="386">
        <f t="shared" si="47"/>
        <v>5.1127560356579504E-2</v>
      </c>
      <c r="O198" s="401">
        <f t="shared" si="48"/>
        <v>1.1939364207591563E-4</v>
      </c>
      <c r="P198" s="386">
        <f t="shared" si="49"/>
        <v>-1.3954754069013291E-2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0.59342665126710059</v>
      </c>
      <c r="N199" s="386">
        <f t="shared" si="47"/>
        <v>4.6001969154233935E-2</v>
      </c>
      <c r="O199" s="401">
        <f t="shared" si="48"/>
        <v>9.7649315230874389E-5</v>
      </c>
      <c r="P199" s="386">
        <f t="shared" si="49"/>
        <v>-1.7602322495813862E-2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0.57888458115188268</v>
      </c>
      <c r="N200" s="386">
        <f t="shared" si="47"/>
        <v>4.1296345880332541E-2</v>
      </c>
      <c r="O200" s="401">
        <f t="shared" si="48"/>
        <v>7.9668193422699485E-5</v>
      </c>
      <c r="P200" s="386">
        <f t="shared" si="49"/>
        <v>-2.0747636032757859E-2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0.56363910947659457</v>
      </c>
      <c r="N201" s="386">
        <f t="shared" si="47"/>
        <v>3.6987691200171036E-2</v>
      </c>
      <c r="O201" s="401">
        <f t="shared" si="48"/>
        <v>6.4837660942118625E-5</v>
      </c>
      <c r="P201" s="386">
        <f t="shared" si="49"/>
        <v>-2.3420939453773829E-2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0.54776074374608075</v>
      </c>
      <c r="N202" s="386">
        <f t="shared" si="47"/>
        <v>3.305292106509522E-2</v>
      </c>
      <c r="O202" s="401">
        <f t="shared" si="48"/>
        <v>5.2637491036122697E-5</v>
      </c>
      <c r="P202" s="386">
        <f t="shared" si="49"/>
        <v>-2.5652816906910656E-2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0.53132176470747472</v>
      </c>
      <c r="N203" s="386">
        <f t="shared" si="47"/>
        <v>2.946905469103378E-2</v>
      </c>
      <c r="O203" s="401">
        <f t="shared" si="48"/>
        <v>4.2627257454130874E-5</v>
      </c>
      <c r="P203" s="386">
        <f t="shared" si="49"/>
        <v>-2.7473947854654662E-2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0.51439570784232269</v>
      </c>
      <c r="N204" s="386">
        <f t="shared" si="47"/>
        <v>2.6213383979136806E-2</v>
      </c>
      <c r="O204" s="401">
        <f t="shared" si="48"/>
        <v>3.4435223105089285E-5</v>
      </c>
      <c r="P204" s="386">
        <f t="shared" si="49"/>
        <v>-2.8914880897307784E-2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0.49705684195412653</v>
      </c>
      <c r="N205" s="386">
        <f t="shared" si="47"/>
        <v>2.3263624053507181E-2</v>
      </c>
      <c r="O205" s="401">
        <f t="shared" si="48"/>
        <v>2.7748573616426242E-5</v>
      </c>
      <c r="P205" s="386">
        <f t="shared" si="49"/>
        <v>-3.0005826312131896E-2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0.47937964978555586</v>
      </c>
      <c r="N206" s="386">
        <f t="shared" si="47"/>
        <v>2.0598044887914835E-2</v>
      </c>
      <c r="O206" s="401">
        <f t="shared" si="48"/>
        <v>2.2304868261213695E-5</v>
      </c>
      <c r="P206" s="386">
        <f t="shared" si="49"/>
        <v>-3.0776467851474903E-2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0.46143831560490711</v>
      </c>
      <c r="N207" s="386">
        <f t="shared" si="47"/>
        <v>1.8195584264428799E-2</v>
      </c>
      <c r="O207" s="401">
        <f t="shared" si="48"/>
        <v>1.7884586655525503E-5</v>
      </c>
      <c r="P207" s="386">
        <f t="shared" si="49"/>
        <v>-3.1255794073256619E-2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0.44330622464413116</v>
      </c>
      <c r="N208" s="386">
        <f t="shared" si="47"/>
        <v>1.6035942549221416E-2</v>
      </c>
      <c r="O208" s="401">
        <f t="shared" si="48"/>
        <v>1.4304656485442102E-5</v>
      </c>
      <c r="P208" s="386">
        <f t="shared" si="49"/>
        <v>-3.1471949229471788E-2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0.42505547914876923</v>
      </c>
      <c r="N209" s="386">
        <f t="shared" si="47"/>
        <v>1.4099659982352353E-2</v>
      </c>
      <c r="O209" s="401">
        <f t="shared" si="48"/>
        <v>1.1412855004333533E-5</v>
      </c>
      <c r="P209" s="386">
        <f t="shared" si="49"/>
        <v>-3.145210351454434E-2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0.40675643561264796</v>
      </c>
      <c r="N210" s="386">
        <f t="shared" si="47"/>
        <v>1.2368177358001053E-2</v>
      </c>
      <c r="O210" s="401">
        <f t="shared" si="48"/>
        <v>9.0829848865547902E-6</v>
      </c>
      <c r="P210" s="386">
        <f t="shared" si="49"/>
        <v>-3.1222342276454349E-2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0.38847726751765715</v>
      </c>
      <c r="N211" s="386">
        <f t="shared" si="47"/>
        <v>1.0823881118984302E-2</v>
      </c>
      <c r="O211" s="401">
        <f t="shared" si="48"/>
        <v>7.2107330182369367E-6</v>
      </c>
      <c r="P211" s="386">
        <f t="shared" si="49"/>
        <v>-3.0807573619986463E-2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0.37028355758355469</v>
      </c>
      <c r="N212" s="386">
        <f t="shared" si="47"/>
        <v>9.4501340048619431E-3</v>
      </c>
      <c r="O212" s="401">
        <f t="shared" si="48"/>
        <v>5.7101287772032272E-6</v>
      </c>
      <c r="P212" s="386">
        <f t="shared" si="49"/>
        <v>-3.0231453683038874E-2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0.35223792315803543</v>
      </c>
      <c r="N213" s="386">
        <f t="shared" si="47"/>
        <v>8.2312924775084784E-3</v>
      </c>
      <c r="O213" s="401">
        <f t="shared" si="48"/>
        <v>4.5105261429201349E-6</v>
      </c>
      <c r="P213" s="386">
        <f t="shared" si="49"/>
        <v>-2.9516328743037123E-2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0.33439967794831893</v>
      </c>
      <c r="N214" s="386">
        <f t="shared" si="47"/>
        <v>7.1527122032866708E-3</v>
      </c>
      <c r="O214" s="401">
        <f t="shared" si="48"/>
        <v>3.5540414941026555E-6</v>
      </c>
      <c r="P214" s="386">
        <f t="shared" si="49"/>
        <v>-2.8683193210072629E-2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0.31682453281880096</v>
      </c>
      <c r="N215" s="386">
        <f t="shared" si="47"/>
        <v>6.2007428989726554E-3</v>
      </c>
      <c r="O215" s="401">
        <f t="shared" si="48"/>
        <v>2.7933860867745963E-6</v>
      </c>
      <c r="P215" s="386">
        <f t="shared" si="49"/>
        <v>-2.7751662485051145E-2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0.29956433786246156</v>
      </c>
      <c r="N216" s="386">
        <f t="shared" si="47"/>
        <v>5.3627138517446382E-3</v>
      </c>
      <c r="O216" s="401">
        <f t="shared" si="48"/>
        <v>2.1900389232665241E-6</v>
      </c>
      <c r="P216" s="386">
        <f t="shared" si="49"/>
        <v>-2.6739959603305923E-2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0.28266686740564662</v>
      </c>
      <c r="N217" s="386">
        <f t="shared" si="47"/>
        <v>4.6269114045746074E-3</v>
      </c>
      <c r="O217" s="401">
        <f t="shared" si="48"/>
        <v>1.7127119624760212E-6</v>
      </c>
      <c r="P217" s="386">
        <f t="shared" si="49"/>
        <v>-2.5664914545037616E-2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0.26617564903612312</v>
      </c>
      <c r="N218" s="386">
        <f t="shared" si="47"/>
        <v>3.9825496601093024E-3</v>
      </c>
      <c r="O218" s="401">
        <f t="shared" si="48"/>
        <v>1.3360653795535526E-6</v>
      </c>
      <c r="P218" s="386">
        <f t="shared" si="49"/>
        <v>-2.4541975071760442E-2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0.25012983716321385</v>
      </c>
      <c r="N219" s="386">
        <f t="shared" ref="N219:N266" si="60">0.5*SIGN(2*L219+$B$6)*ERF((2.563*(ABS(2*L219+$B$6)))/(2*SQRT(2)*$B$7))-0.5*SIGN(2*L219-$B$6)*ERF((2.563*(ABS(2*L219-$B$6)))/(2*SQRT(2)*$B$7))</f>
        <v>3.419735601558449E-3</v>
      </c>
      <c r="O219" s="401">
        <f t="shared" ref="O219:O266" si="61">0.5*SIGN(2*(L219+$B$6)+$B$6)*ERF((2.563*(ABS(2*(L219+$B$6)+$B$6)))/(2*SQRT(2)*$B$7))-0.5*SIGN(2*(L219+$B$6)-$B$6)*ERF((2.563*(ABS(2*(L219+$B$6)-$B$6)))/(2*SQRT(2)*$B$7))</f>
        <v>1.0396358398057082E-6</v>
      </c>
      <c r="P219" s="386">
        <f t="shared" ref="P219:P266" si="62">N219+$B$13*M219+$B$13*O219</f>
        <v>-2.3385227940793247E-2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0.2345641310370094</v>
      </c>
      <c r="N220" s="386">
        <f t="shared" si="60"/>
        <v>2.9294297611872078E-3</v>
      </c>
      <c r="O220" s="401">
        <f t="shared" si="61"/>
        <v>8.0694552179183532E-7</v>
      </c>
      <c r="P220" s="386">
        <f t="shared" si="62"/>
        <v>-2.2207429355917695E-2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0.21950873658175057</v>
      </c>
      <c r="N221" s="386">
        <f t="shared" si="60"/>
        <v>2.5034034886436407E-3</v>
      </c>
      <c r="O221" s="401">
        <f t="shared" si="61"/>
        <v>6.2476391177179735E-7</v>
      </c>
      <c r="P221" s="386">
        <f t="shared" si="62"/>
        <v>-2.1020043529863933E-2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0.2049893708469207</v>
      </c>
      <c r="N222" s="386">
        <f t="shared" si="60"/>
        <v>2.134193785301941E-3</v>
      </c>
      <c r="O222" s="401">
        <f t="shared" si="61"/>
        <v>4.8249822937052045E-7</v>
      </c>
      <c r="P222" s="386">
        <f t="shared" si="62"/>
        <v>-1.9833288261638844E-2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0.19102730735839074</v>
      </c>
      <c r="N223" s="386">
        <f t="shared" si="60"/>
        <v>1.8150565796855034E-3</v>
      </c>
      <c r="O223" s="401">
        <f t="shared" si="61"/>
        <v>3.7169174837980989E-7</v>
      </c>
      <c r="P223" s="386">
        <f t="shared" si="62"/>
        <v>-1.8656186467340082E-2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0.17763946017021892</v>
      </c>
      <c r="N224" s="386">
        <f t="shared" si="60"/>
        <v>1.5399192252061322E-3</v>
      </c>
      <c r="O224" s="401">
        <f t="shared" si="61"/>
        <v>2.8561228065937527E-7</v>
      </c>
      <c r="P224" s="386">
        <f t="shared" si="62"/>
        <v>-1.7496622645623544E-2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0.16483850398371303</v>
      </c>
      <c r="N225" s="386">
        <f t="shared" si="60"/>
        <v>1.3033329070746835E-3</v>
      </c>
      <c r="O225" s="401">
        <f t="shared" si="61"/>
        <v>2.1891572854482177E-7</v>
      </c>
      <c r="P225" s="386">
        <f t="shared" si="62"/>
        <v>-1.6361403307147318E-2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0.15263302732107809</v>
      </c>
      <c r="N226" s="386">
        <f t="shared" si="60"/>
        <v>1.1004255521455675E-3</v>
      </c>
      <c r="O226" s="401">
        <f t="shared" si="61"/>
        <v>1.6737190894344778E-7</v>
      </c>
      <c r="P226" s="386">
        <f t="shared" si="62"/>
        <v>-1.5256320450008394E-2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0.1410277154220439</v>
      </c>
      <c r="N227" s="386">
        <f t="shared" si="60"/>
        <v>9.268557452641879E-4</v>
      </c>
      <c r="O227" s="401">
        <f t="shared" si="61"/>
        <v>1.2764184920133204E-7</v>
      </c>
      <c r="P227" s="386">
        <f t="shared" si="62"/>
        <v>-1.418621721941849E-2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0.13002355927757664</v>
      </c>
      <c r="N228" s="386">
        <f t="shared" si="60"/>
        <v>7.7876806969368051E-4</v>
      </c>
      <c r="O228" s="401">
        <f t="shared" si="61"/>
        <v>9.709747406105862E-8</v>
      </c>
      <c r="P228" s="386">
        <f t="shared" si="62"/>
        <v>-1.3155054948791356E-2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0.11961808702765969</v>
      </c>
      <c r="N229" s="386">
        <f t="shared" si="60"/>
        <v>6.5275020845134701E-4</v>
      </c>
      <c r="O229" s="401">
        <f t="shared" si="61"/>
        <v>7.3676083234275325E-8</v>
      </c>
      <c r="P229" s="386">
        <f t="shared" si="62"/>
        <v>-1.216598084026629E-2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0.10980561383140602</v>
      </c>
      <c r="N230" s="386">
        <f t="shared" si="60"/>
        <v>5.457920686753881E-4</v>
      </c>
      <c r="O230" s="401">
        <f t="shared" si="61"/>
        <v>5.5763281214815663E-8</v>
      </c>
      <c r="P230" s="386">
        <f t="shared" si="62"/>
        <v>-1.1221395604814761E-2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0.1005775062669102</v>
      </c>
      <c r="N231" s="386">
        <f t="shared" si="60"/>
        <v>4.5524712300754056E-4</v>
      </c>
      <c r="O231" s="401">
        <f t="shared" si="61"/>
        <v>4.209909459929051E-8</v>
      </c>
      <c r="P231" s="386">
        <f t="shared" si="62"/>
        <v>-1.0323020444877437E-2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9.1922457333371843E-2</v>
      </c>
      <c r="N232" s="386">
        <f t="shared" si="60"/>
        <v>3.7879610074725845E-4</v>
      </c>
      <c r="O232" s="401">
        <f t="shared" si="61"/>
        <v>3.1702922564935676E-8</v>
      </c>
      <c r="P232" s="386">
        <f t="shared" si="62"/>
        <v>-9.4719628254270952E-3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8.3826768205875812E-2</v>
      </c>
      <c r="N233" s="386">
        <f t="shared" si="60"/>
        <v>3.1441310734170447E-4</v>
      </c>
      <c r="O233" s="401">
        <f t="shared" si="61"/>
        <v>2.3813730376520681E-8</v>
      </c>
      <c r="P233" s="386">
        <f t="shared" si="62"/>
        <v>-8.6687805419692603E-3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7.6274633029219996E-2</v>
      </c>
      <c r="N234" s="386">
        <f t="shared" si="60"/>
        <v>2.6033420357479686E-4</v>
      </c>
      <c r="O234" s="401">
        <f t="shared" si="61"/>
        <v>1.7842538280188336E-8</v>
      </c>
      <c r="P234" s="386">
        <f t="shared" si="62"/>
        <v>-7.9135436558371592E-3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6.9248423225832911E-2</v>
      </c>
      <c r="N235" s="386">
        <f t="shared" si="60"/>
        <v>2.1502843544213279E-4</v>
      </c>
      <c r="O235" s="401">
        <f t="shared" si="61"/>
        <v>1.3334797321906677E-8</v>
      </c>
      <c r="P235" s="386">
        <f t="shared" si="62"/>
        <v>-7.2058939277883562E-3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6.2728968027649212E-2</v>
      </c>
      <c r="N236" s="386">
        <f t="shared" si="60"/>
        <v>1.7717127183480841E-4</v>
      </c>
      <c r="O236" s="401">
        <f t="shared" si="61"/>
        <v>9.9406844422667007E-9</v>
      </c>
      <c r="P236" s="386">
        <f t="shared" si="62"/>
        <v>-6.5451014399863019E-3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5.669582821569491E-2</v>
      </c>
      <c r="N237" s="386">
        <f t="shared" si="60"/>
        <v>1.4562037942411621E-4</v>
      </c>
      <c r="O237" s="401">
        <f t="shared" si="61"/>
        <v>7.3917242882082235E-9</v>
      </c>
      <c r="P237" s="386">
        <f t="shared" si="62"/>
        <v>-5.9301181535716891E-3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5.1127560356579338E-2</v>
      </c>
      <c r="N238" s="386">
        <f t="shared" si="60"/>
        <v>1.1939364207591563E-4</v>
      </c>
      <c r="O238" s="401">
        <f t="shared" si="61"/>
        <v>5.4824461637181798E-9</v>
      </c>
      <c r="P238" s="386">
        <f t="shared" si="62"/>
        <v>-5.35962820385658E-3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4.6001969154233935E-2</v>
      </c>
      <c r="N239" s="386">
        <f t="shared" si="60"/>
        <v>9.7649315230874389E-5</v>
      </c>
      <c r="O239" s="401">
        <f t="shared" si="61"/>
        <v>4.0560347858153989E-9</v>
      </c>
      <c r="P239" s="386">
        <f t="shared" si="62"/>
        <v>-4.8320947873658898E-3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4.1296345880332541E-2</v>
      </c>
      <c r="N240" s="386">
        <f t="shared" si="60"/>
        <v>7.9668193422699485E-5</v>
      </c>
      <c r="O240" s="401">
        <f t="shared" si="61"/>
        <v>2.9931412348638275E-9</v>
      </c>
      <c r="P240" s="386">
        <f t="shared" si="62"/>
        <v>-4.3458035442188059E-3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3.6987691200171036E-2</v>
      </c>
      <c r="N241" s="386">
        <f t="shared" si="60"/>
        <v>6.4837660942118625E-5</v>
      </c>
      <c r="O241" s="401">
        <f t="shared" si="61"/>
        <v>2.2031828583735091E-9</v>
      </c>
      <c r="P241" s="386">
        <f t="shared" si="62"/>
        <v>-3.8989023853900368E-3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3.305292106509522E-2</v>
      </c>
      <c r="N242" s="386">
        <f t="shared" si="60"/>
        <v>5.2637491036122697E-5</v>
      </c>
      <c r="O242" s="401">
        <f t="shared" si="61"/>
        <v>1.6176003869716737E-9</v>
      </c>
      <c r="P242" s="386">
        <f t="shared" si="62"/>
        <v>-3.4894377569933007E-3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2.9469054691033669E-2</v>
      </c>
      <c r="N243" s="386">
        <f t="shared" si="60"/>
        <v>4.2627257454130874E-5</v>
      </c>
      <c r="O243" s="401">
        <f t="shared" si="61"/>
        <v>1.1846468250809039E-9</v>
      </c>
      <c r="P243" s="386">
        <f t="shared" si="62"/>
        <v>-3.1153873726618153E-3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2.6213383979136806E-2</v>
      </c>
      <c r="N244" s="386">
        <f t="shared" si="60"/>
        <v>3.4435223105089285E-5</v>
      </c>
      <c r="O244" s="401">
        <f t="shared" si="61"/>
        <v>8.6537244037288019E-10</v>
      </c>
      <c r="P244" s="386">
        <f t="shared" si="62"/>
        <v>-2.774689480212479E-3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2.3263624053507181E-2</v>
      </c>
      <c r="N245" s="386">
        <f t="shared" si="60"/>
        <v>2.7748573616426242E-5</v>
      </c>
      <c r="O245" s="401">
        <f t="shared" si="61"/>
        <v>6.305411193174848E-10</v>
      </c>
      <c r="P245" s="386">
        <f t="shared" si="62"/>
        <v>-2.4652687599446372E-3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2.0598044887914835E-2</v>
      </c>
      <c r="N246" s="386">
        <f t="shared" si="60"/>
        <v>2.2304868261213695E-5</v>
      </c>
      <c r="O246" s="401">
        <f t="shared" si="61"/>
        <v>4.5826792360870172E-10</v>
      </c>
      <c r="P246" s="386">
        <f t="shared" si="62"/>
        <v>-2.1850589790725866E-3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1.8195584264428799E-2</v>
      </c>
      <c r="N247" s="386">
        <f t="shared" si="60"/>
        <v>1.7884586655525503E-5</v>
      </c>
      <c r="O247" s="401">
        <f t="shared" si="61"/>
        <v>3.3221625450607917E-10</v>
      </c>
      <c r="P247" s="386">
        <f t="shared" si="62"/>
        <v>-1.9320225499059212E-3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1.603594254922136E-2</v>
      </c>
      <c r="N248" s="386">
        <f t="shared" si="60"/>
        <v>1.4304656485442102E-5</v>
      </c>
      <c r="O248" s="401">
        <f t="shared" si="61"/>
        <v>2.4022450695326825E-10</v>
      </c>
      <c r="P248" s="386">
        <f t="shared" si="62"/>
        <v>-1.7041671585062538E-3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1.4099659982352353E-2</v>
      </c>
      <c r="N249" s="386">
        <f t="shared" si="60"/>
        <v>1.1412855004333533E-5</v>
      </c>
      <c r="O249" s="401">
        <f t="shared" si="61"/>
        <v>1.732640142471098E-10</v>
      </c>
      <c r="P249" s="386">
        <f t="shared" si="62"/>
        <v>-1.4995596457416259E-3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1.2368177358001053E-2</v>
      </c>
      <c r="N250" s="386">
        <f t="shared" si="60"/>
        <v>9.0829848865547902E-6</v>
      </c>
      <c r="O250" s="401">
        <f t="shared" si="61"/>
        <v>1.2465034560094068E-10</v>
      </c>
      <c r="P250" s="386">
        <f t="shared" si="62"/>
        <v>-1.3163373340696863E-3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1.0823881118984302E-2</v>
      </c>
      <c r="N251" s="386">
        <f t="shared" si="60"/>
        <v>7.2107330182369367E-6</v>
      </c>
      <c r="O251" s="401">
        <f t="shared" si="61"/>
        <v>8.9448448647999612E-11</v>
      </c>
      <c r="P251" s="386">
        <f t="shared" si="62"/>
        <v>-1.152717001180963E-3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9.4501340048619431E-3</v>
      </c>
      <c r="N252" s="386">
        <f t="shared" si="60"/>
        <v>5.7101287772032272E-6</v>
      </c>
      <c r="O252" s="401">
        <f t="shared" si="61"/>
        <v>6.4024396895234759E-11</v>
      </c>
      <c r="P252" s="386">
        <f t="shared" si="62"/>
        <v>-1.007001706036916E-3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8.2312924775084229E-3</v>
      </c>
      <c r="N253" s="386">
        <f t="shared" si="60"/>
        <v>4.5105261429201349E-6</v>
      </c>
      <c r="O253" s="401">
        <f t="shared" si="61"/>
        <v>4.5710046858715714E-11</v>
      </c>
      <c r="P253" s="386">
        <f t="shared" si="62"/>
        <v>-8.775856741137047E-4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7.1527122032866708E-3</v>
      </c>
      <c r="N254" s="386">
        <f t="shared" si="60"/>
        <v>3.5540414941026555E-6</v>
      </c>
      <c r="O254" s="401">
        <f t="shared" si="61"/>
        <v>3.2551461526253433E-11</v>
      </c>
      <c r="P254" s="386">
        <f t="shared" si="62"/>
        <v>-7.6295744706795002E-4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6.2007428989726554E-3</v>
      </c>
      <c r="N255" s="386">
        <f t="shared" si="60"/>
        <v>2.7933860867745963E-6</v>
      </c>
      <c r="O255" s="401">
        <f t="shared" si="61"/>
        <v>2.3121782266599666E-11</v>
      </c>
      <c r="P255" s="386">
        <f t="shared" si="62"/>
        <v>-6.6170149790855304E-4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5.3627138517446382E-3</v>
      </c>
      <c r="N256" s="386">
        <f t="shared" si="60"/>
        <v>2.1900389232665241E-6</v>
      </c>
      <c r="O256" s="401">
        <f t="shared" si="61"/>
        <v>1.6381951351007729E-11</v>
      </c>
      <c r="P256" s="386">
        <f t="shared" si="62"/>
        <v>-5.724985063804732E-4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4.6269114045746074E-3</v>
      </c>
      <c r="N257" s="386">
        <f t="shared" si="60"/>
        <v>1.7127119624760212E-6</v>
      </c>
      <c r="O257" s="401">
        <f t="shared" si="61"/>
        <v>1.1577128145034976E-11</v>
      </c>
      <c r="P257" s="386">
        <f t="shared" si="62"/>
        <v>-4.9412448099341326E-4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3.9825496601093024E-3</v>
      </c>
      <c r="N258" s="386">
        <f t="shared" si="60"/>
        <v>1.3360653795535526E-6</v>
      </c>
      <c r="O258" s="401">
        <f t="shared" si="61"/>
        <v>8.1606943425072132E-12</v>
      </c>
      <c r="P258" s="386">
        <f t="shared" si="62"/>
        <v>-4.2544890427192609E-4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3.419735601558449E-3</v>
      </c>
      <c r="N259" s="386">
        <f t="shared" si="60"/>
        <v>1.0396358398057082E-6</v>
      </c>
      <c r="O259" s="401">
        <f t="shared" si="61"/>
        <v>5.7377991247165028E-12</v>
      </c>
      <c r="P259" s="386">
        <f t="shared" si="62"/>
        <v>-3.6543206669893767E-4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2.9294297611872078E-3</v>
      </c>
      <c r="N260" s="386">
        <f t="shared" si="60"/>
        <v>8.0694552179183532E-7</v>
      </c>
      <c r="O260" s="401">
        <f t="shared" si="61"/>
        <v>4.0240033527538799E-12</v>
      </c>
      <c r="P260" s="386">
        <f t="shared" si="62"/>
        <v>-3.1312174277625156E-4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2.5034034886436407E-3</v>
      </c>
      <c r="N261" s="386">
        <f t="shared" si="60"/>
        <v>6.2476391177179735E-7</v>
      </c>
      <c r="O261" s="401">
        <f t="shared" si="61"/>
        <v>2.8148594566346219E-12</v>
      </c>
      <c r="P261" s="386">
        <f t="shared" si="62"/>
        <v>-2.6764934994043265E-4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2.134193785301941E-3</v>
      </c>
      <c r="N262" s="386">
        <f t="shared" si="60"/>
        <v>4.8249822937052045E-7</v>
      </c>
      <c r="O262" s="401">
        <f t="shared" si="61"/>
        <v>1.9640400417131332E-12</v>
      </c>
      <c r="P262" s="386">
        <f t="shared" si="62"/>
        <v>-2.2822571801350537E-4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1.8150565796855034E-3</v>
      </c>
      <c r="N263" s="386">
        <f t="shared" si="60"/>
        <v>3.7169174837980989E-7</v>
      </c>
      <c r="O263" s="401">
        <f t="shared" si="61"/>
        <v>1.3668510767672615E-12</v>
      </c>
      <c r="P263" s="386">
        <f t="shared" si="62"/>
        <v>-1.941365836993555E-4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1.5399192252061322E-3</v>
      </c>
      <c r="N264" s="386">
        <f t="shared" si="60"/>
        <v>2.8561228065937527E-7</v>
      </c>
      <c r="O264" s="401">
        <f t="shared" si="61"/>
        <v>9.4885210799589004E-13</v>
      </c>
      <c r="P264" s="386">
        <f t="shared" si="62"/>
        <v>-1.6473791157805905E-4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1.3033329070746835E-3</v>
      </c>
      <c r="N265" s="386">
        <f t="shared" si="60"/>
        <v>2.1891572854482177E-7</v>
      </c>
      <c r="O265" s="401">
        <f t="shared" si="61"/>
        <v>6.5697447482193638E-13</v>
      </c>
      <c r="P265" s="386">
        <f t="shared" si="62"/>
        <v>-1.394511302984417E-4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1.1004255521455675E-3</v>
      </c>
      <c r="N266" s="392">
        <f t="shared" si="60"/>
        <v>1.6737190894344778E-7</v>
      </c>
      <c r="O266" s="402">
        <f t="shared" si="61"/>
        <v>4.5374815016430148E-13</v>
      </c>
      <c r="P266" s="392">
        <f t="shared" si="62"/>
        <v>-1.1775836039556377E-4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A17" sqref="A17:C23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0.1502390633804303</v>
      </c>
      <c r="L5" s="377">
        <f>C106</f>
        <v>0.69754405449080126</v>
      </c>
      <c r="M5" s="377">
        <f>K5</f>
        <v>0.1502390633804303</v>
      </c>
      <c r="N5" s="377">
        <f>0</f>
        <v>0</v>
      </c>
      <c r="O5" s="378">
        <f>0</f>
        <v>0</v>
      </c>
      <c r="P5" s="371"/>
      <c r="Q5" s="376">
        <f>K5</f>
        <v>0.1502390633804303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0.1502390633804303</v>
      </c>
      <c r="M6" s="383">
        <f t="shared" si="0"/>
        <v>0.69754405449080126</v>
      </c>
      <c r="N6" s="383">
        <f t="shared" si="0"/>
        <v>0.1502390633804303</v>
      </c>
      <c r="O6" s="384">
        <f>0</f>
        <v>0</v>
      </c>
      <c r="P6" s="371"/>
      <c r="Q6" s="382">
        <f>L5</f>
        <v>0.69754405449080126</v>
      </c>
      <c r="R6" s="383">
        <f>Q5</f>
        <v>0.1502390633804303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2xCDR'!K36/'M5E 850S4500 32GFC EQ &amp; 2xCDR'!Tb_eff</f>
        <v>1.2427498093420908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0.1502390633804303</v>
      </c>
      <c r="N7" s="389">
        <f t="shared" si="0"/>
        <v>0.69754405449080126</v>
      </c>
      <c r="O7" s="390">
        <f>N6</f>
        <v>0.1502390633804303</v>
      </c>
      <c r="P7" s="371"/>
      <c r="Q7" s="382">
        <f>Q5</f>
        <v>0.1502390633804303</v>
      </c>
      <c r="R7" s="383">
        <f>Q6</f>
        <v>0.69754405449080126</v>
      </c>
      <c r="S7" s="384">
        <f>R6</f>
        <v>0.1502390633804303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0.1502390633804303</v>
      </c>
      <c r="S8" s="384">
        <f>R7</f>
        <v>0.69754405449080126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0.1502390633804303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15.069483915387302</v>
      </c>
      <c r="C12" s="366" t="s">
        <v>229</v>
      </c>
      <c r="E12" s="365"/>
      <c r="F12" s="365"/>
      <c r="J12" s="370"/>
      <c r="K12" s="379">
        <f t="array" ref="K12:M14">MMULT(K5:O7,Q5:S9)</f>
        <v>0.53171126028632376</v>
      </c>
      <c r="L12" s="380">
        <v>0.20959673082657165</v>
      </c>
      <c r="M12" s="381">
        <v>2.2571776165428954E-2</v>
      </c>
      <c r="N12" s="371"/>
      <c r="O12" s="379">
        <f t="shared" ref="O12:Q14" si="1">$B$9^2*K12</f>
        <v>0.26585563014316194</v>
      </c>
      <c r="P12" s="380">
        <f t="shared" si="1"/>
        <v>0.10479836541328585</v>
      </c>
      <c r="Q12" s="381">
        <f t="shared" si="1"/>
        <v>1.1285888082714478E-2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0.20959673082657165</v>
      </c>
      <c r="L13" s="386">
        <v>0.53171126028632376</v>
      </c>
      <c r="M13" s="387">
        <v>0.20959673082657165</v>
      </c>
      <c r="N13" s="371"/>
      <c r="O13" s="385">
        <f t="shared" si="1"/>
        <v>0.10479836541328585</v>
      </c>
      <c r="P13" s="386">
        <f t="shared" si="1"/>
        <v>0.26585563014316194</v>
      </c>
      <c r="Q13" s="387">
        <f t="shared" si="1"/>
        <v>0.10479836541328585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1.2727949287407159</v>
      </c>
      <c r="C14" s="366" t="s">
        <v>236</v>
      </c>
      <c r="E14" s="365"/>
      <c r="F14" s="365"/>
      <c r="J14" s="370"/>
      <c r="K14" s="391">
        <v>2.2571776165428954E-2</v>
      </c>
      <c r="L14" s="392">
        <v>0.20959673082657165</v>
      </c>
      <c r="M14" s="393">
        <v>0.53171126028632376</v>
      </c>
      <c r="N14" s="371"/>
      <c r="O14" s="391">
        <f t="shared" si="1"/>
        <v>1.1285888082714478E-2</v>
      </c>
      <c r="P14" s="392">
        <f t="shared" si="1"/>
        <v>0.10479836541328585</v>
      </c>
      <c r="Q14" s="393">
        <f t="shared" si="1"/>
        <v>0.26585563014316194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1.2162088918930762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4.0330604113957964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3.0190927688150038</v>
      </c>
      <c r="C17" s="366" t="s">
        <v>18</v>
      </c>
      <c r="E17" s="365"/>
      <c r="F17" s="365"/>
      <c r="J17" s="370"/>
      <c r="K17" s="379">
        <f t="shared" ref="K17:M19" si="3">O12+S12</f>
        <v>0.26806852755402222</v>
      </c>
      <c r="L17" s="380">
        <f t="shared" si="3"/>
        <v>0.10479836541328585</v>
      </c>
      <c r="M17" s="381">
        <f t="shared" si="3"/>
        <v>1.1285888082714478E-2</v>
      </c>
      <c r="N17" s="371"/>
      <c r="O17" s="367">
        <f t="array" ref="O17:Q19">MINVERSE(K17:M19)</f>
        <v>4.4799085209821206</v>
      </c>
      <c r="P17" s="368">
        <v>-1.9802894120421077</v>
      </c>
      <c r="Q17" s="369">
        <v>0.58556425355458097</v>
      </c>
      <c r="R17" s="371"/>
      <c r="S17" s="400">
        <f>$B$9^2*M5</f>
        <v>7.5119531690215166E-2</v>
      </c>
      <c r="T17" s="371"/>
      <c r="U17" s="401">
        <f t="array" ref="U17:U19">MMULT(O17:Q19,S17:S19)</f>
        <v>-0.31015361015779669</v>
      </c>
      <c r="V17" s="371"/>
      <c r="W17" s="401">
        <f>U17/$U$18</f>
        <v>-0.2009342653848383</v>
      </c>
      <c r="X17" s="375"/>
    </row>
    <row r="18" spans="1:26" ht="15">
      <c r="A18" s="441" t="s">
        <v>259</v>
      </c>
      <c r="B18" s="365">
        <f ca="1">-10*LOG(1-2*I191)-B17</f>
        <v>-9.5584660423154055E-2</v>
      </c>
      <c r="C18" s="366" t="s">
        <v>18</v>
      </c>
      <c r="E18" s="365"/>
      <c r="F18" s="365"/>
      <c r="J18" s="370"/>
      <c r="K18" s="385">
        <f t="shared" si="3"/>
        <v>0.10479836541328585</v>
      </c>
      <c r="L18" s="386">
        <f t="shared" si="3"/>
        <v>0.26806852755402222</v>
      </c>
      <c r="M18" s="387">
        <f t="shared" si="3"/>
        <v>0.10479836541328585</v>
      </c>
      <c r="N18" s="371"/>
      <c r="O18" s="370">
        <v>-1.980289412042108</v>
      </c>
      <c r="P18" s="371">
        <v>5.2787330156440344</v>
      </c>
      <c r="Q18" s="375">
        <v>-1.980289412042108</v>
      </c>
      <c r="R18" s="371"/>
      <c r="S18" s="403">
        <f>$B$9^2*M6</f>
        <v>0.34877202724540068</v>
      </c>
      <c r="T18" s="371"/>
      <c r="U18" s="401">
        <v>1.5435575886660078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-1.2920924566048659</v>
      </c>
      <c r="C19" s="366" t="s">
        <v>18</v>
      </c>
      <c r="E19" s="365"/>
      <c r="F19" s="365"/>
      <c r="J19" s="370"/>
      <c r="K19" s="391">
        <f t="shared" si="3"/>
        <v>1.1285888082714478E-2</v>
      </c>
      <c r="L19" s="392">
        <f t="shared" si="3"/>
        <v>0.10479836541328585</v>
      </c>
      <c r="M19" s="393">
        <f t="shared" si="3"/>
        <v>0.26806852755402222</v>
      </c>
      <c r="N19" s="371"/>
      <c r="O19" s="397">
        <v>0.58556425355458108</v>
      </c>
      <c r="P19" s="398">
        <v>-1.980289412042108</v>
      </c>
      <c r="Q19" s="399">
        <v>4.4799085209821214</v>
      </c>
      <c r="R19" s="371"/>
      <c r="S19" s="404">
        <f>$B$9^2*M7</f>
        <v>7.5119531690215166E-2</v>
      </c>
      <c r="T19" s="371"/>
      <c r="U19" s="402">
        <v>-0.31015361015779658</v>
      </c>
      <c r="V19" s="371"/>
      <c r="W19" s="402">
        <f>U19/$U$18</f>
        <v>-0.20093426538483825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1.2494855692041407</v>
      </c>
      <c r="C21" s="365"/>
      <c r="E21" s="365"/>
      <c r="F21" s="365"/>
      <c r="J21" s="370"/>
      <c r="K21" s="405" t="s">
        <v>245</v>
      </c>
      <c r="L21" s="406">
        <f>W17</f>
        <v>-0.2009342653848383</v>
      </c>
      <c r="M21" s="406">
        <f>W18</f>
        <v>1</v>
      </c>
      <c r="N21" s="407">
        <f>W19</f>
        <v>-0.20093426538483825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0.86715658278117469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1.262041371963285E-7</v>
      </c>
      <c r="C26" s="386">
        <f>0.5*SIGN(2*A26+$B$6)*ERF((2.563*(ABS(2*A26+$B$6)))/(2*SQRT(2)*$B$7))-0.5*SIGN(2*A26-$B$6)*ERF((2.563*(ABS(2*A26-$B$6)))/(2*SQRT(2)*$B$7))</f>
        <v>9.8878316976858116E-4</v>
      </c>
      <c r="D26" s="401">
        <f>0.5*SIGN(2*(A26+$B$6)+$B$6)*ERF((2.563*(ABS(2*(A26+$B$6)+$B$6)))/(2*SQRT(2)*$B$7))-0.5*SIGN(2*(A26+$B$6)-$B$6)*ERF((2.563*(ABS(2*(A26+$B$6)-$B$6)))/(2*SQRT(2)*$B$7))</f>
        <v>0.1502390633804303</v>
      </c>
      <c r="E26" s="386">
        <f t="shared" ref="E26:E57" si="4">C26+$B$13*B26+$B$13*D26</f>
        <v>-1.5111412259850738E-2</v>
      </c>
      <c r="F26" s="401">
        <f t="shared" ref="F26:F89" si="5">$B$14*E26</f>
        <v>-1.92337288904483E-2</v>
      </c>
      <c r="G26" s="403">
        <f>F66</f>
        <v>9.5945398108750135E-2</v>
      </c>
      <c r="H26" s="403">
        <f>1-G26</f>
        <v>0.90405460189124986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2.6328939028985587E-13</v>
      </c>
      <c r="N26" s="386">
        <f>0.5*SIGN(2*L26+$B$6)*ERF((2.563*(ABS(2*L26+$B$6)))/(2*SQRT(2)*$B$7))-0.5*SIGN(2*L26-$B$6)*ERF((2.563*(ABS(2*L26-$B$6)))/(2*SQRT(2)*$B$7))</f>
        <v>1.262041371963285E-7</v>
      </c>
      <c r="O26" s="401">
        <f>0.5*SIGN(2*(L26+$B$6)+$B$6)*ERF((2.563*(ABS(2*(L26+$B$6)+$B$6)))/(2*SQRT(2)*$B$7))-0.5*SIGN(2*(L26+$B$6)-$B$6)*ERF((2.563*(ABS(2*(L26+$B$6)-$B$6)))/(2*SQRT(2)*$B$7))</f>
        <v>9.8878316976858116E-4</v>
      </c>
      <c r="P26" s="386">
        <f>N26+$B$13*M26+$B$13*O26</f>
        <v>-1.0583551143815763E-4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1.6596985830119593E-7</v>
      </c>
      <c r="C27" s="386">
        <f t="shared" ref="C27:C90" si="7">0.5*SIGN(2*A27+$B$6)*ERF((2.563*(ABS(2*A27+$B$6)))/(2*SQRT(2)*$B$7))-0.5*SIGN(2*A27-$B$6)*ERF((2.563*(ABS(2*A27-$B$6)))/(2*SQRT(2)*$B$7))</f>
        <v>1.1749560765178524E-3</v>
      </c>
      <c r="D27" s="401">
        <f t="shared" ref="D27:D90" si="8">0.5*SIGN(2*(A27+$B$6)+$B$6)*ERF((2.563*(ABS(2*(A27+$B$6)+$B$6)))/(2*SQRT(2)*$B$7))-0.5*SIGN(2*(A27+$B$6)-$B$6)*ERF((2.563*(ABS(2*(A27+$B$6)-$B$6)))/(2*SQRT(2)*$B$7))</f>
        <v>0.1624612592223616</v>
      </c>
      <c r="E27" s="386">
        <f t="shared" si="4"/>
        <v>-1.6235019992987643E-2</v>
      </c>
      <c r="F27" s="401">
        <f t="shared" si="5"/>
        <v>-2.0663851115078805E-2</v>
      </c>
      <c r="G27" s="403">
        <f t="shared" ref="G27:G90" si="9">F67</f>
        <v>0.11156396772380182</v>
      </c>
      <c r="H27" s="403">
        <f t="shared" ref="H27:H90" si="10">1-G27</f>
        <v>0.88843603227619816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3.8413716652030416E-13</v>
      </c>
      <c r="N27" s="386">
        <f t="shared" ref="N27:N90" si="12">0.5*SIGN(2*L27+$B$6)*ERF((2.563*(ABS(2*L27+$B$6)))/(2*SQRT(2)*$B$7))-0.5*SIGN(2*L27-$B$6)*ERF((2.563*(ABS(2*L27-$B$6)))/(2*SQRT(2)*$B$7))</f>
        <v>1.6596985830119593E-7</v>
      </c>
      <c r="O27" s="401">
        <f t="shared" ref="O27:O90" si="13">0.5*SIGN(2*(L27+$B$6)+$B$6)*ERF((2.563*(ABS(2*(L27+$B$6)+$B$6)))/(2*SQRT(2)*$B$7))-0.5*SIGN(2*(L27+$B$6)-$B$6)*ERF((2.563*(ABS(2*(L27+$B$6)-$B$6)))/(2*SQRT(2)*$B$7))</f>
        <v>1.1749560765178524E-3</v>
      </c>
      <c r="P27" s="386">
        <f t="shared" ref="P27:P90" si="14">N27+$B$13*M27+$B$13*O27</f>
        <v>-1.2574673315646537E-4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2.1770420594036111E-7</v>
      </c>
      <c r="C28" s="386">
        <f t="shared" si="7"/>
        <v>1.3927303245297451E-3</v>
      </c>
      <c r="D28" s="401">
        <f t="shared" si="8"/>
        <v>0.17529452172425364</v>
      </c>
      <c r="E28" s="386">
        <f t="shared" si="4"/>
        <v>-1.7392511864185424E-2</v>
      </c>
      <c r="F28" s="401">
        <f t="shared" si="5"/>
        <v>-2.2137100898797942E-2</v>
      </c>
      <c r="G28" s="403">
        <f t="shared" si="9"/>
        <v>0.12813076733993942</v>
      </c>
      <c r="H28" s="403">
        <f t="shared" si="10"/>
        <v>0.87186923266006056</v>
      </c>
      <c r="I28" s="403"/>
      <c r="J28" s="375"/>
      <c r="L28" s="385">
        <v>-2.95</v>
      </c>
      <c r="M28" s="401">
        <f t="shared" si="11"/>
        <v>5.5894178174753506E-13</v>
      </c>
      <c r="N28" s="386">
        <f t="shared" si="12"/>
        <v>2.1770420594036111E-7</v>
      </c>
      <c r="O28" s="401">
        <f t="shared" si="13"/>
        <v>1.3927303245297451E-3</v>
      </c>
      <c r="P28" s="386">
        <f t="shared" si="14"/>
        <v>-1.4903250458903845E-4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2.8483083347463634E-7</v>
      </c>
      <c r="C29" s="386">
        <f t="shared" si="7"/>
        <v>1.6467931674906122E-3</v>
      </c>
      <c r="D29" s="401">
        <f t="shared" si="8"/>
        <v>0.18873101251559105</v>
      </c>
      <c r="E29" s="386">
        <f t="shared" si="4"/>
        <v>-1.8578360997446083E-2</v>
      </c>
      <c r="F29" s="401">
        <f t="shared" si="5"/>
        <v>-2.3646443661863682E-2</v>
      </c>
      <c r="G29" s="403">
        <f t="shared" si="9"/>
        <v>0.14563383231357771</v>
      </c>
      <c r="H29" s="403">
        <f t="shared" si="10"/>
        <v>0.85436616768642226</v>
      </c>
      <c r="I29" s="403"/>
      <c r="J29" s="375"/>
      <c r="L29" s="385">
        <v>-2.9249999999999998</v>
      </c>
      <c r="M29" s="401">
        <f t="shared" si="11"/>
        <v>8.1129547524483314E-13</v>
      </c>
      <c r="N29" s="386">
        <f t="shared" si="12"/>
        <v>2.8483083347463634E-7</v>
      </c>
      <c r="O29" s="401">
        <f t="shared" si="13"/>
        <v>1.6467931674906122E-3</v>
      </c>
      <c r="P29" s="386">
        <f t="shared" si="14"/>
        <v>-1.7619170578214995E-4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3.7169815236826054E-7</v>
      </c>
      <c r="C30" s="386">
        <f t="shared" si="7"/>
        <v>1.9424039294064221E-3</v>
      </c>
      <c r="D30" s="401">
        <f t="shared" si="8"/>
        <v>0.20275868789127655</v>
      </c>
      <c r="E30" s="386">
        <f t="shared" si="4"/>
        <v>-1.9786017886115396E-2</v>
      </c>
      <c r="F30" s="401">
        <f t="shared" si="5"/>
        <v>-2.5183543225420775E-2</v>
      </c>
      <c r="G30" s="403">
        <f t="shared" si="9"/>
        <v>0.16405487962891255</v>
      </c>
      <c r="H30" s="403">
        <f t="shared" si="10"/>
        <v>0.83594512037108748</v>
      </c>
      <c r="I30" s="403"/>
      <c r="J30" s="375"/>
      <c r="L30" s="385">
        <v>-2.9</v>
      </c>
      <c r="M30" s="401">
        <f t="shared" si="11"/>
        <v>1.1743939154484906E-12</v>
      </c>
      <c r="N30" s="386">
        <f t="shared" si="12"/>
        <v>3.7169815236826054E-7</v>
      </c>
      <c r="O30" s="401">
        <f t="shared" si="13"/>
        <v>1.9424039294064221E-3</v>
      </c>
      <c r="P30" s="386">
        <f t="shared" si="14"/>
        <v>-2.0778359722752781E-4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4.8381315703727168E-7</v>
      </c>
      <c r="C31" s="386">
        <f t="shared" si="7"/>
        <v>2.2854430409490201E-3</v>
      </c>
      <c r="D31" s="401">
        <f t="shared" si="8"/>
        <v>0.21736113197558316</v>
      </c>
      <c r="E31" s="386">
        <f t="shared" si="4"/>
        <v>-2.1007843502817179E-2</v>
      </c>
      <c r="F31" s="401">
        <f t="shared" si="5"/>
        <v>-2.67386766741643E-2</v>
      </c>
      <c r="G31" s="403">
        <f t="shared" si="9"/>
        <v>0.18336910572338228</v>
      </c>
      <c r="H31" s="403">
        <f t="shared" si="10"/>
        <v>0.81663089427661772</v>
      </c>
      <c r="I31" s="403"/>
      <c r="J31" s="375"/>
      <c r="L31" s="385">
        <v>-2.875</v>
      </c>
      <c r="M31" s="401">
        <f t="shared" si="11"/>
        <v>1.6956991366612328E-12</v>
      </c>
      <c r="N31" s="386">
        <f t="shared" si="12"/>
        <v>4.8381315703727168E-7</v>
      </c>
      <c r="O31" s="401">
        <f t="shared" si="13"/>
        <v>2.2854430409490201E-3</v>
      </c>
      <c r="P31" s="386">
        <f t="shared" si="14"/>
        <v>-2.4443284095691342E-4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6.2812992462912831E-7</v>
      </c>
      <c r="C32" s="386">
        <f t="shared" si="7"/>
        <v>2.6824619445214859E-3</v>
      </c>
      <c r="D32" s="401">
        <f t="shared" si="8"/>
        <v>0.23251742423150257</v>
      </c>
      <c r="E32" s="386">
        <f t="shared" si="4"/>
        <v>-2.2235045227109149E-2</v>
      </c>
      <c r="F32" s="401">
        <f t="shared" si="5"/>
        <v>-2.8300652805384983E-2</v>
      </c>
      <c r="G32" s="403">
        <f t="shared" si="9"/>
        <v>0.20354503447062705</v>
      </c>
      <c r="H32" s="403">
        <f t="shared" si="10"/>
        <v>0.79645496552937289</v>
      </c>
      <c r="I32" s="403"/>
      <c r="J32" s="375"/>
      <c r="L32" s="385">
        <v>-2.85</v>
      </c>
      <c r="M32" s="401">
        <f t="shared" si="11"/>
        <v>2.4419355426630318E-12</v>
      </c>
      <c r="N32" s="386">
        <f t="shared" si="12"/>
        <v>6.2812992462912831E-7</v>
      </c>
      <c r="O32" s="401">
        <f t="shared" si="13"/>
        <v>2.6824619445214859E-3</v>
      </c>
      <c r="P32" s="386">
        <f t="shared" si="14"/>
        <v>-2.8683456005692339E-4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8.1340439295196632E-7</v>
      </c>
      <c r="C33" s="386">
        <f t="shared" si="7"/>
        <v>3.1407332879876404E-3</v>
      </c>
      <c r="D33" s="401">
        <f t="shared" si="8"/>
        <v>0.24820204457840908</v>
      </c>
      <c r="E33" s="386">
        <f t="shared" si="4"/>
        <v>-2.3457616521825507E-2</v>
      </c>
      <c r="F33" s="401">
        <f t="shared" si="5"/>
        <v>-2.9856735349323937E-2</v>
      </c>
      <c r="G33" s="403">
        <f t="shared" si="9"/>
        <v>0.22454441936944125</v>
      </c>
      <c r="H33" s="403">
        <f t="shared" si="10"/>
        <v>0.77545558063055875</v>
      </c>
      <c r="I33" s="403"/>
      <c r="J33" s="375"/>
      <c r="L33" s="385">
        <v>-2.8250000000000002</v>
      </c>
      <c r="M33" s="401">
        <f t="shared" si="11"/>
        <v>3.5074165793957945E-12</v>
      </c>
      <c r="N33" s="386">
        <f t="shared" si="12"/>
        <v>8.1340439295196632E-7</v>
      </c>
      <c r="O33" s="401">
        <f t="shared" si="13"/>
        <v>3.1407332879876404E-3</v>
      </c>
      <c r="P33" s="386">
        <f t="shared" si="14"/>
        <v>-3.3575936284045244E-4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1.0506291904799347E-6</v>
      </c>
      <c r="C34" s="386">
        <f t="shared" si="7"/>
        <v>3.6683007276653856E-3</v>
      </c>
      <c r="D34" s="401">
        <f t="shared" si="8"/>
        <v>0.26438481897838917</v>
      </c>
      <c r="E34" s="386">
        <f t="shared" si="4"/>
        <v>-2.4664281345508455E-2</v>
      </c>
      <c r="F34" s="401">
        <f t="shared" si="5"/>
        <v>-3.1392572217597399E-2</v>
      </c>
      <c r="G34" s="403">
        <f t="shared" si="9"/>
        <v>0.24632220343575062</v>
      </c>
      <c r="H34" s="403">
        <f t="shared" si="10"/>
        <v>0.75367779656424938</v>
      </c>
      <c r="I34" s="403"/>
      <c r="J34" s="375"/>
      <c r="L34" s="385">
        <v>-2.8</v>
      </c>
      <c r="M34" s="401">
        <f t="shared" si="11"/>
        <v>5.0246473648485335E-12</v>
      </c>
      <c r="N34" s="386">
        <f t="shared" si="12"/>
        <v>1.0506291904799347E-6</v>
      </c>
      <c r="O34" s="401">
        <f t="shared" si="13"/>
        <v>3.6683007276653856E-3</v>
      </c>
      <c r="P34" s="386">
        <f t="shared" si="14"/>
        <v>-3.9205824509348997E-4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1.3535647926388172E-6</v>
      </c>
      <c r="C35" s="386">
        <f t="shared" si="7"/>
        <v>4.2740275593763921E-3</v>
      </c>
      <c r="D35" s="401">
        <f t="shared" si="8"/>
        <v>0.28103090788861201</v>
      </c>
      <c r="E35" s="386">
        <f t="shared" si="4"/>
        <v>-2.5842444340791922E-2</v>
      </c>
      <c r="F35" s="401">
        <f t="shared" si="5"/>
        <v>-3.289213210322417E-2</v>
      </c>
      <c r="G35" s="403">
        <f t="shared" si="9"/>
        <v>0.26882653966673037</v>
      </c>
      <c r="H35" s="403">
        <f t="shared" si="10"/>
        <v>0.73117346033326958</v>
      </c>
      <c r="I35" s="403"/>
      <c r="J35" s="375"/>
      <c r="L35" s="385">
        <v>-2.7749999999999999</v>
      </c>
      <c r="M35" s="401">
        <f t="shared" si="11"/>
        <v>7.1795347444947311E-12</v>
      </c>
      <c r="N35" s="386">
        <f t="shared" si="12"/>
        <v>1.3535647926388172E-6</v>
      </c>
      <c r="O35" s="401">
        <f t="shared" si="13"/>
        <v>4.2740275593763921E-3</v>
      </c>
      <c r="P35" s="386">
        <f t="shared" si="14"/>
        <v>-4.5666727040626938E-4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1.7393861528325338E-6</v>
      </c>
      <c r="C36" s="386">
        <f t="shared" si="7"/>
        <v>4.9676432939817494E-3</v>
      </c>
      <c r="D36" s="401">
        <f t="shared" si="8"/>
        <v>0.29810083946140786</v>
      </c>
      <c r="E36" s="386">
        <f t="shared" si="4"/>
        <v>-2.6978147886006301E-2</v>
      </c>
      <c r="F36" s="401">
        <f t="shared" si="5"/>
        <v>-3.4337649816125887E-2</v>
      </c>
      <c r="G36" s="403">
        <f t="shared" si="9"/>
        <v>0.29199887425162141</v>
      </c>
      <c r="H36" s="403">
        <f t="shared" si="10"/>
        <v>0.70800112574837859</v>
      </c>
      <c r="I36" s="403"/>
      <c r="J36" s="375"/>
      <c r="L36" s="385">
        <v>-2.75</v>
      </c>
      <c r="M36" s="401">
        <f t="shared" si="11"/>
        <v>1.0231815394945443E-11</v>
      </c>
      <c r="N36" s="386">
        <f t="shared" si="12"/>
        <v>1.7393861528325338E-6</v>
      </c>
      <c r="O36" s="401">
        <f t="shared" si="13"/>
        <v>4.9676432939817494E-3</v>
      </c>
      <c r="P36" s="386">
        <f t="shared" si="14"/>
        <v>-5.3061191475363726E-4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2.2294672307743291E-6</v>
      </c>
      <c r="C37" s="386">
        <f t="shared" si="7"/>
        <v>5.7597871931084899E-3</v>
      </c>
      <c r="D37" s="401">
        <f t="shared" si="8"/>
        <v>0.31555058881433984</v>
      </c>
      <c r="E37" s="386">
        <f t="shared" si="4"/>
        <v>-2.8056037138403354E-2</v>
      </c>
      <c r="F37" s="401">
        <f t="shared" si="5"/>
        <v>-3.5709581790320973E-2</v>
      </c>
      <c r="G37" s="403">
        <f t="shared" si="9"/>
        <v>0.31577409395414047</v>
      </c>
      <c r="H37" s="403">
        <f t="shared" si="10"/>
        <v>0.68422590604585953</v>
      </c>
      <c r="I37" s="403"/>
      <c r="J37" s="375"/>
      <c r="L37" s="385">
        <v>-2.7250000000000001</v>
      </c>
      <c r="M37" s="401">
        <f t="shared" si="11"/>
        <v>1.4543810600287088E-11</v>
      </c>
      <c r="N37" s="386">
        <f t="shared" si="12"/>
        <v>2.2294672307743291E-6</v>
      </c>
      <c r="O37" s="401">
        <f t="shared" si="13"/>
        <v>5.7597871931084899E-3</v>
      </c>
      <c r="P37" s="386">
        <f t="shared" si="14"/>
        <v>-6.1501094742165505E-4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2.8503295644299875E-6</v>
      </c>
      <c r="C38" s="386">
        <f t="shared" si="7"/>
        <v>6.6620476841734444E-3</v>
      </c>
      <c r="D38" s="401">
        <f t="shared" si="8"/>
        <v>0.33333170409963542</v>
      </c>
      <c r="E38" s="386">
        <f t="shared" si="4"/>
        <v>-2.9059334230858304E-2</v>
      </c>
      <c r="F38" s="401">
        <f t="shared" si="5"/>
        <v>-3.6986573241617943E-2</v>
      </c>
      <c r="G38" s="403">
        <f t="shared" si="9"/>
        <v>0.34008073829977897</v>
      </c>
      <c r="H38" s="403">
        <f t="shared" si="10"/>
        <v>0.65991926170022097</v>
      </c>
      <c r="I38" s="403"/>
      <c r="J38" s="375"/>
      <c r="L38" s="385">
        <v>-2.7</v>
      </c>
      <c r="M38" s="401">
        <f t="shared" si="11"/>
        <v>2.0619228546792101E-11</v>
      </c>
      <c r="N38" s="386">
        <f t="shared" si="12"/>
        <v>2.8503295644299875E-6</v>
      </c>
      <c r="O38" s="401">
        <f t="shared" si="13"/>
        <v>6.6620476841734444E-3</v>
      </c>
      <c r="P38" s="386">
        <f t="shared" si="14"/>
        <v>-7.110797063017019E-4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3.6347852186424667E-6</v>
      </c>
      <c r="C39" s="386">
        <f t="shared" si="7"/>
        <v>7.6869964841016492E-3</v>
      </c>
      <c r="D39" s="401">
        <f t="shared" si="8"/>
        <v>0.35139147948696037</v>
      </c>
      <c r="E39" s="386">
        <f t="shared" si="4"/>
        <v>-2.9969822808117386E-2</v>
      </c>
      <c r="F39" s="401">
        <f t="shared" si="5"/>
        <v>-3.8145438485429652E-2</v>
      </c>
      <c r="G39" s="403">
        <f t="shared" si="9"/>
        <v>0.3648412763819972</v>
      </c>
      <c r="H39" s="403">
        <f t="shared" si="10"/>
        <v>0.63515872361800274</v>
      </c>
      <c r="I39" s="403"/>
      <c r="J39" s="375"/>
      <c r="L39" s="385">
        <v>-2.6749999999999998</v>
      </c>
      <c r="M39" s="401">
        <f t="shared" si="11"/>
        <v>2.9156455028100936E-11</v>
      </c>
      <c r="N39" s="386">
        <f t="shared" si="12"/>
        <v>3.6347852186424667E-6</v>
      </c>
      <c r="O39" s="401">
        <f t="shared" si="13"/>
        <v>7.6869964841016492E-3</v>
      </c>
      <c r="P39" s="386">
        <f t="shared" si="14"/>
        <v>-8.2013261177329771E-4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4.6233091402503312E-6</v>
      </c>
      <c r="C40" s="386">
        <f t="shared" si="7"/>
        <v>8.8482161812813431E-3</v>
      </c>
      <c r="D40" s="401">
        <f t="shared" si="8"/>
        <v>0.36967317454726056</v>
      </c>
      <c r="E40" s="386">
        <f t="shared" si="4"/>
        <v>-3.0767844101905473E-2</v>
      </c>
      <c r="F40" s="401">
        <f t="shared" si="5"/>
        <v>-3.9161155941190233E-2</v>
      </c>
      <c r="G40" s="403">
        <f t="shared" si="9"/>
        <v>0.38997244726948099</v>
      </c>
      <c r="H40" s="403">
        <f t="shared" si="10"/>
        <v>0.61002755273051901</v>
      </c>
      <c r="I40" s="403"/>
      <c r="J40" s="375"/>
      <c r="L40" s="385">
        <v>-2.65</v>
      </c>
      <c r="M40" s="401">
        <f t="shared" si="11"/>
        <v>4.1121328564486248E-11</v>
      </c>
      <c r="N40" s="386">
        <f t="shared" si="12"/>
        <v>4.6233091402503312E-6</v>
      </c>
      <c r="O40" s="401">
        <f t="shared" si="13"/>
        <v>8.8482161812813431E-3</v>
      </c>
      <c r="P40" s="386">
        <f t="shared" si="14"/>
        <v>-9.4358475014260019E-4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5.865681166838943E-6</v>
      </c>
      <c r="C41" s="386">
        <f t="shared" si="7"/>
        <v>1.0160319958454178E-2</v>
      </c>
      <c r="D41" s="401">
        <f t="shared" si="8"/>
        <v>0.38811627890013323</v>
      </c>
      <c r="E41" s="386">
        <f t="shared" si="4"/>
        <v>-3.1432305744605218E-2</v>
      </c>
      <c r="F41" s="401">
        <f t="shared" si="5"/>
        <v>-4.0006879350361194E-2</v>
      </c>
      <c r="G41" s="403">
        <f t="shared" si="9"/>
        <v>0.41538566216775108</v>
      </c>
      <c r="H41" s="403">
        <f t="shared" si="10"/>
        <v>0.58461433783224892</v>
      </c>
      <c r="I41" s="403"/>
      <c r="J41" s="375"/>
      <c r="L41" s="385">
        <v>-2.625</v>
      </c>
      <c r="M41" s="401">
        <f t="shared" si="11"/>
        <v>5.784545065168345E-11</v>
      </c>
      <c r="N41" s="386">
        <f t="shared" si="12"/>
        <v>5.865681166838943E-6</v>
      </c>
      <c r="O41" s="401">
        <f t="shared" si="13"/>
        <v>1.0160319958454178E-2</v>
      </c>
      <c r="P41" s="386">
        <f t="shared" si="14"/>
        <v>-1.0829523452231288E-3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7.4229436949901917E-6</v>
      </c>
      <c r="C42" s="386">
        <f t="shared" si="7"/>
        <v>1.1638962088661664E-2</v>
      </c>
      <c r="D42" s="401">
        <f t="shared" si="8"/>
        <v>0.40665682037474865</v>
      </c>
      <c r="E42" s="386">
        <f t="shared" si="4"/>
        <v>-3.1940704506782672E-2</v>
      </c>
      <c r="F42" s="401">
        <f t="shared" si="5"/>
        <v>-4.0653966716638713E-2</v>
      </c>
      <c r="G42" s="403">
        <f t="shared" si="9"/>
        <v>0.44098746567793101</v>
      </c>
      <c r="H42" s="403">
        <f t="shared" si="10"/>
        <v>0.55901253432206899</v>
      </c>
      <c r="I42" s="403"/>
      <c r="J42" s="375"/>
      <c r="L42" s="385">
        <v>-2.6</v>
      </c>
      <c r="M42" s="401">
        <f t="shared" si="11"/>
        <v>8.1159856613055581E-11</v>
      </c>
      <c r="N42" s="386">
        <f t="shared" si="12"/>
        <v>7.4229436949901917E-6</v>
      </c>
      <c r="O42" s="401">
        <f t="shared" si="13"/>
        <v>1.1638962088661664E-2</v>
      </c>
      <c r="P42" s="386">
        <f t="shared" si="14"/>
        <v>-1.2398519254668517E-3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9.3697273160775474E-6</v>
      </c>
      <c r="C43" s="386">
        <f t="shared" si="7"/>
        <v>1.3300837805348575E-2</v>
      </c>
      <c r="D43" s="401">
        <f t="shared" si="8"/>
        <v>0.42522771434609963</v>
      </c>
      <c r="E43" s="386">
        <f t="shared" si="4"/>
        <v>-3.2269164112491325E-2</v>
      </c>
      <c r="F43" s="401">
        <f t="shared" si="5"/>
        <v>-4.1072028437080861E-2</v>
      </c>
      <c r="G43" s="403">
        <f t="shared" si="9"/>
        <v>0.46668005271845642</v>
      </c>
      <c r="H43" s="403">
        <f t="shared" si="10"/>
        <v>0.53331994728154353</v>
      </c>
      <c r="I43" s="403"/>
      <c r="J43" s="375"/>
      <c r="L43" s="385">
        <v>-2.5750000000000002</v>
      </c>
      <c r="M43" s="401">
        <f t="shared" si="11"/>
        <v>1.1357514928533874E-10</v>
      </c>
      <c r="N43" s="386">
        <f t="shared" si="12"/>
        <v>9.3697273160775474E-6</v>
      </c>
      <c r="O43" s="401">
        <f t="shared" si="13"/>
        <v>1.330083780534852E-2</v>
      </c>
      <c r="P43" s="386">
        <f t="shared" si="14"/>
        <v>-1.4159979844274846E-3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1.1797003567570741E-5</v>
      </c>
      <c r="C44" s="386">
        <f t="shared" si="7"/>
        <v>1.516367113949485E-2</v>
      </c>
      <c r="D44" s="401">
        <f t="shared" si="8"/>
        <v>0.44375915135504962</v>
      </c>
      <c r="E44" s="386">
        <f t="shared" si="4"/>
        <v>-3.2392489235954551E-2</v>
      </c>
      <c r="F44" s="401">
        <f t="shared" si="5"/>
        <v>-4.122899602881118E-2</v>
      </c>
      <c r="G44" s="403">
        <f t="shared" si="9"/>
        <v>0.49236183694599978</v>
      </c>
      <c r="H44" s="403">
        <f t="shared" si="10"/>
        <v>0.50763816305400022</v>
      </c>
      <c r="I44" s="403"/>
      <c r="J44" s="375"/>
      <c r="L44" s="385">
        <v>-2.5499999999999998</v>
      </c>
      <c r="M44" s="401">
        <f t="shared" si="11"/>
        <v>1.585243047941276E-10</v>
      </c>
      <c r="N44" s="386">
        <f t="shared" si="12"/>
        <v>1.1797003567570741E-5</v>
      </c>
      <c r="O44" s="401">
        <f t="shared" si="13"/>
        <v>1.516367113949485E-2</v>
      </c>
      <c r="P44" s="386">
        <f t="shared" si="14"/>
        <v>-1.6131989246166384E-3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1.481533129571444E-5</v>
      </c>
      <c r="C45" s="386">
        <f t="shared" si="7"/>
        <v>1.7246189334298556E-2</v>
      </c>
      <c r="D45" s="401">
        <f t="shared" si="8"/>
        <v>0.46217901961198704</v>
      </c>
      <c r="E45" s="386">
        <f t="shared" si="4"/>
        <v>-3.2284236711852349E-2</v>
      </c>
      <c r="F45" s="401">
        <f t="shared" si="5"/>
        <v>-4.1091212765110512E-2</v>
      </c>
      <c r="G45" s="403">
        <f t="shared" si="9"/>
        <v>0.51792806584278139</v>
      </c>
      <c r="H45" s="403">
        <f t="shared" si="10"/>
        <v>0.48207193415721861</v>
      </c>
      <c r="I45" s="403"/>
      <c r="J45" s="375"/>
      <c r="L45" s="385">
        <v>-2.5249999999999999</v>
      </c>
      <c r="M45" s="401">
        <f t="shared" si="11"/>
        <v>2.2068852301160291E-10</v>
      </c>
      <c r="N45" s="386">
        <f t="shared" si="12"/>
        <v>1.481533129571444E-5</v>
      </c>
      <c r="O45" s="401">
        <f t="shared" si="13"/>
        <v>1.7246189334298556E-2</v>
      </c>
      <c r="P45" s="386">
        <f t="shared" si="14"/>
        <v>-1.8333510693574026E-3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1.8558670938306765E-5</v>
      </c>
      <c r="C46" s="386">
        <f t="shared" si="7"/>
        <v>1.9568082494285433E-2</v>
      </c>
      <c r="D46" s="401">
        <f t="shared" si="8"/>
        <v>0.48041335852834366</v>
      </c>
      <c r="E46" s="386">
        <f t="shared" si="4"/>
        <v>-3.1916804897104405E-2</v>
      </c>
      <c r="F46" s="401">
        <f t="shared" si="5"/>
        <v>-4.0623547414641331E-2</v>
      </c>
      <c r="G46" s="403">
        <f t="shared" si="9"/>
        <v>0.54327147703995271</v>
      </c>
      <c r="H46" s="403">
        <f t="shared" si="10"/>
        <v>0.45672852296004729</v>
      </c>
      <c r="I46" s="403"/>
      <c r="J46" s="375"/>
      <c r="L46" s="385">
        <v>-2.5</v>
      </c>
      <c r="M46" s="401">
        <f t="shared" si="11"/>
        <v>3.0643254600448699E-10</v>
      </c>
      <c r="N46" s="386">
        <f t="shared" si="12"/>
        <v>1.8558670938306765E-5</v>
      </c>
      <c r="O46" s="401">
        <f t="shared" si="13"/>
        <v>1.9568082494285433E-2</v>
      </c>
      <c r="P46" s="386">
        <f t="shared" si="14"/>
        <v>-2.0784305243954104E-3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2.318884924334963E-5</v>
      </c>
      <c r="C47" s="386">
        <f t="shared" si="7"/>
        <v>2.214994720324992E-2</v>
      </c>
      <c r="D47" s="401">
        <f t="shared" si="8"/>
        <v>0.49838683902485009</v>
      </c>
      <c r="E47" s="386">
        <f t="shared" si="4"/>
        <v>-3.1261542003020323E-2</v>
      </c>
      <c r="F47" s="401">
        <f t="shared" si="5"/>
        <v>-3.9789532126059152E-2</v>
      </c>
      <c r="G47" s="403">
        <f t="shared" si="9"/>
        <v>0.56828298993017301</v>
      </c>
      <c r="H47" s="403">
        <f t="shared" si="10"/>
        <v>0.43171701006982699</v>
      </c>
      <c r="I47" s="403"/>
      <c r="J47" s="375"/>
      <c r="L47" s="385">
        <v>-2.4750000000000001</v>
      </c>
      <c r="M47" s="401">
        <f t="shared" si="11"/>
        <v>4.2438663694355228E-10</v>
      </c>
      <c r="N47" s="386">
        <f t="shared" si="12"/>
        <v>2.318884924334963E-5</v>
      </c>
      <c r="O47" s="401">
        <f t="shared" si="13"/>
        <v>2.214994720324992E-2</v>
      </c>
      <c r="P47" s="386">
        <f t="shared" si="14"/>
        <v>-2.3504826711294746E-3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2.8900765445483145E-5</v>
      </c>
      <c r="C48" s="386">
        <f t="shared" si="7"/>
        <v>2.501321295611364E-2</v>
      </c>
      <c r="D48" s="401">
        <f t="shared" si="8"/>
        <v>0.51602326603558424</v>
      </c>
      <c r="E48" s="386">
        <f t="shared" si="4"/>
        <v>-3.0288874071574472E-2</v>
      </c>
      <c r="F48" s="401">
        <f t="shared" si="5"/>
        <v>-3.8551525315566146E-2</v>
      </c>
      <c r="G48" s="403">
        <f t="shared" si="9"/>
        <v>0.59285242619409984</v>
      </c>
      <c r="H48" s="403">
        <f t="shared" si="10"/>
        <v>0.40714757380590016</v>
      </c>
      <c r="I48" s="403"/>
      <c r="J48" s="375"/>
      <c r="L48" s="385">
        <v>-2.4500000000000002</v>
      </c>
      <c r="M48" s="401">
        <f t="shared" si="11"/>
        <v>5.8622012799602885E-10</v>
      </c>
      <c r="N48" s="386">
        <f t="shared" si="12"/>
        <v>2.8900765445483145E-5</v>
      </c>
      <c r="O48" s="401">
        <f t="shared" si="13"/>
        <v>2.501321295611364E-2</v>
      </c>
      <c r="P48" s="386">
        <f t="shared" si="14"/>
        <v>-2.6516090766798978E-3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3.5928438593180179E-5</v>
      </c>
      <c r="C49" s="386">
        <f t="shared" si="7"/>
        <v>2.8180050395034573E-2</v>
      </c>
      <c r="D49" s="401">
        <f t="shared" si="8"/>
        <v>0.53324609836636594</v>
      </c>
      <c r="E49" s="386">
        <f t="shared" si="4"/>
        <v>-2.8968453097327672E-2</v>
      </c>
      <c r="F49" s="401">
        <f t="shared" si="5"/>
        <v>-3.6870900195741942E-2</v>
      </c>
      <c r="G49" s="403">
        <f t="shared" si="9"/>
        <v>0.61686925253016878</v>
      </c>
      <c r="H49" s="403">
        <f t="shared" si="10"/>
        <v>0.38313074746983122</v>
      </c>
      <c r="I49" s="403"/>
      <c r="J49" s="375"/>
      <c r="L49" s="385">
        <v>-2.4249999999999998</v>
      </c>
      <c r="M49" s="401">
        <f t="shared" si="11"/>
        <v>8.0766682231114828E-10</v>
      </c>
      <c r="N49" s="386">
        <f t="shared" si="12"/>
        <v>3.5928438593180179E-5</v>
      </c>
      <c r="O49" s="401">
        <f t="shared" si="13"/>
        <v>2.8180050395034573E-2</v>
      </c>
      <c r="P49" s="386">
        <f t="shared" si="14"/>
        <v>-2.9839516129082136E-3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4.4552004394349254E-5</v>
      </c>
      <c r="C50" s="386">
        <f t="shared" si="7"/>
        <v>3.1673260520612478E-2</v>
      </c>
      <c r="D50" s="401">
        <f t="shared" si="8"/>
        <v>0.54997898087684582</v>
      </c>
      <c r="E50" s="386">
        <f t="shared" si="4"/>
        <v>-2.7269325596660121E-2</v>
      </c>
      <c r="F50" s="401">
        <f t="shared" si="5"/>
        <v>-3.4708259329608401E-2</v>
      </c>
      <c r="G50" s="403">
        <f t="shared" si="9"/>
        <v>0.64022333863740466</v>
      </c>
      <c r="H50" s="403">
        <f t="shared" si="10"/>
        <v>0.35977666136259534</v>
      </c>
      <c r="I50" s="403"/>
      <c r="J50" s="375"/>
      <c r="L50" s="385">
        <v>-2.4</v>
      </c>
      <c r="M50" s="401">
        <f t="shared" si="11"/>
        <v>1.1098817420673868E-9</v>
      </c>
      <c r="N50" s="386">
        <f t="shared" si="12"/>
        <v>4.4552004394349254E-5</v>
      </c>
      <c r="O50" s="401">
        <f t="shared" si="13"/>
        <v>3.1673260520612478E-2</v>
      </c>
      <c r="P50" s="386">
        <f t="shared" si="14"/>
        <v>-3.3496735871739467E-3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5.5105778422770424E-5</v>
      </c>
      <c r="C51" s="386">
        <f t="shared" si="7"/>
        <v>3.5516144264748861E-2</v>
      </c>
      <c r="D51" s="401">
        <f t="shared" si="8"/>
        <v>0.56614628383799936</v>
      </c>
      <c r="E51" s="386">
        <f t="shared" si="4"/>
        <v>-2.5160121698568162E-2</v>
      </c>
      <c r="F51" s="401">
        <f t="shared" si="5"/>
        <v>-3.2023675304436804E-2</v>
      </c>
      <c r="G51" s="403">
        <f t="shared" si="9"/>
        <v>0.6628057233573964</v>
      </c>
      <c r="H51" s="403">
        <f t="shared" si="10"/>
        <v>0.3371942766426036</v>
      </c>
      <c r="I51" s="403"/>
      <c r="J51" s="375"/>
      <c r="L51" s="385">
        <v>-2.375</v>
      </c>
      <c r="M51" s="401">
        <f t="shared" si="11"/>
        <v>1.5212286985644141E-9</v>
      </c>
      <c r="N51" s="386">
        <f t="shared" si="12"/>
        <v>5.5105778422770424E-5</v>
      </c>
      <c r="O51" s="401">
        <f t="shared" si="13"/>
        <v>3.5516144264748861E-2</v>
      </c>
      <c r="P51" s="386">
        <f t="shared" si="14"/>
        <v>-3.7509377022578927E-3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6.7987510547873331E-5</v>
      </c>
      <c r="C52" s="386">
        <f t="shared" si="7"/>
        <v>3.9732352061681742E-2</v>
      </c>
      <c r="D52" s="401">
        <f t="shared" si="8"/>
        <v>0.58167364426933577</v>
      </c>
      <c r="E52" s="386">
        <f t="shared" si="4"/>
        <v>-2.2609264577096062E-2</v>
      </c>
      <c r="F52" s="401">
        <f t="shared" si="5"/>
        <v>-2.8776957296284975E-2</v>
      </c>
      <c r="G52" s="403">
        <f t="shared" si="9"/>
        <v>0.68450938183211707</v>
      </c>
      <c r="H52" s="403">
        <f t="shared" si="10"/>
        <v>0.31549061816788293</v>
      </c>
      <c r="I52" s="403"/>
      <c r="J52" s="375"/>
      <c r="L52" s="385">
        <v>-2.35</v>
      </c>
      <c r="M52" s="401">
        <f t="shared" si="11"/>
        <v>2.0796300792547129E-9</v>
      </c>
      <c r="N52" s="386">
        <f t="shared" si="12"/>
        <v>6.7987510547873331E-5</v>
      </c>
      <c r="O52" s="401">
        <f t="shared" si="13"/>
        <v>3.9732352061681742E-2</v>
      </c>
      <c r="P52" s="386">
        <f t="shared" si="14"/>
        <v>-4.1898806816516561E-3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8.3668962735705676E-5</v>
      </c>
      <c r="C53" s="386">
        <f t="shared" si="7"/>
        <v>4.43457133360598E-2</v>
      </c>
      <c r="D53" s="401">
        <f t="shared" si="8"/>
        <v>0.59648850408012077</v>
      </c>
      <c r="E53" s="386">
        <f t="shared" si="4"/>
        <v>-1.9585199766051851E-2</v>
      </c>
      <c r="F53" s="401">
        <f t="shared" si="5"/>
        <v>-2.4927942940604651E-2</v>
      </c>
      <c r="G53" s="403">
        <f t="shared" si="9"/>
        <v>0.70522998657513747</v>
      </c>
      <c r="H53" s="403">
        <f t="shared" si="10"/>
        <v>0.29477001342486253</v>
      </c>
      <c r="I53" s="403"/>
      <c r="J53" s="375"/>
      <c r="L53" s="385">
        <v>-2.3250000000000002</v>
      </c>
      <c r="M53" s="401">
        <f t="shared" si="11"/>
        <v>2.8356450521016541E-9</v>
      </c>
      <c r="N53" s="386">
        <f t="shared" si="12"/>
        <v>8.3668962735705676E-5</v>
      </c>
      <c r="O53" s="401">
        <f t="shared" si="13"/>
        <v>4.4345713336059744E-2</v>
      </c>
      <c r="P53" s="386">
        <f t="shared" si="14"/>
        <v>-4.6685844193886088E-3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1.0270794856259702E-4</v>
      </c>
      <c r="C54" s="386">
        <f t="shared" si="7"/>
        <v>4.9380046138803202E-2</v>
      </c>
      <c r="D54" s="401">
        <f t="shared" si="8"/>
        <v>0.61052063992214889</v>
      </c>
      <c r="E54" s="386">
        <f t="shared" si="4"/>
        <v>-1.6056643594357656E-2</v>
      </c>
      <c r="F54" s="401">
        <f t="shared" si="5"/>
        <v>-2.0436814539495526E-2</v>
      </c>
      <c r="G54" s="403">
        <f t="shared" si="9"/>
        <v>0.72486665547932561</v>
      </c>
      <c r="H54" s="403">
        <f t="shared" si="10"/>
        <v>0.27513334452067439</v>
      </c>
      <c r="I54" s="403"/>
      <c r="J54" s="375"/>
      <c r="L54" s="385">
        <v>-2.2999999999999998</v>
      </c>
      <c r="M54" s="401">
        <f t="shared" si="11"/>
        <v>3.856490682352387E-9</v>
      </c>
      <c r="N54" s="386">
        <f t="shared" si="12"/>
        <v>1.0270794856259702E-4</v>
      </c>
      <c r="O54" s="401">
        <f t="shared" si="13"/>
        <v>4.9380046138803202E-2</v>
      </c>
      <c r="P54" s="386">
        <f t="shared" si="14"/>
        <v>-5.1890435408255553E-3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1.2576197751273943E-4</v>
      </c>
      <c r="C55" s="386">
        <f t="shared" si="7"/>
        <v>5.4858947499080324E-2</v>
      </c>
      <c r="D55" s="401">
        <f t="shared" si="8"/>
        <v>0.62370267980290262</v>
      </c>
      <c r="E55" s="386">
        <f t="shared" si="4"/>
        <v>-1.199284965845223E-2</v>
      </c>
      <c r="F55" s="401">
        <f t="shared" si="5"/>
        <v>-1.5264438226427824E-2</v>
      </c>
      <c r="G55" s="403">
        <f t="shared" si="9"/>
        <v>0.74332267998728685</v>
      </c>
      <c r="H55" s="403">
        <f t="shared" si="10"/>
        <v>0.25667732001271315</v>
      </c>
      <c r="I55" s="403"/>
      <c r="J55" s="375"/>
      <c r="L55" s="385">
        <v>-2.2749999999999999</v>
      </c>
      <c r="M55" s="401">
        <f t="shared" si="11"/>
        <v>5.2312779108554253E-9</v>
      </c>
      <c r="N55" s="386">
        <f t="shared" si="12"/>
        <v>1.2576197751273943E-4</v>
      </c>
      <c r="O55" s="401">
        <f t="shared" si="13"/>
        <v>5.4858947499080324E-2</v>
      </c>
      <c r="P55" s="386">
        <f t="shared" si="14"/>
        <v>-5.7531292922371729E-3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1.5360364994837505E-4</v>
      </c>
      <c r="C56" s="386">
        <f t="shared" si="7"/>
        <v>6.0805565419214114E-2</v>
      </c>
      <c r="D56" s="401">
        <f t="shared" si="8"/>
        <v>0.63597060170124886</v>
      </c>
      <c r="E56" s="386">
        <f t="shared" si="4"/>
        <v>-7.3638919106967723E-3</v>
      </c>
      <c r="F56" s="401">
        <f t="shared" si="5"/>
        <v>-9.3727242797296325E-3</v>
      </c>
      <c r="G56" s="403">
        <f t="shared" si="9"/>
        <v>0.76050622692345227</v>
      </c>
      <c r="H56" s="403">
        <f t="shared" si="10"/>
        <v>0.23949377307654773</v>
      </c>
      <c r="I56" s="403"/>
      <c r="J56" s="375"/>
      <c r="L56" s="385">
        <v>-2.25</v>
      </c>
      <c r="M56" s="401">
        <f t="shared" si="11"/>
        <v>7.0778091720846703E-9</v>
      </c>
      <c r="N56" s="386">
        <f t="shared" si="12"/>
        <v>1.5360364994837505E-4</v>
      </c>
      <c r="O56" s="401">
        <f t="shared" si="13"/>
        <v>6.0805565419214114E-2</v>
      </c>
      <c r="P56" s="386">
        <f t="shared" si="14"/>
        <v>-6.3625497126927732E-3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1.8713794907071479E-4</v>
      </c>
      <c r="C57" s="386">
        <f t="shared" si="7"/>
        <v>6.7242353812971778E-2</v>
      </c>
      <c r="D57" s="401">
        <f t="shared" si="8"/>
        <v>0.64726420966661347</v>
      </c>
      <c r="E57" s="386">
        <f t="shared" si="4"/>
        <v>-2.1409625947311078E-3</v>
      </c>
      <c r="F57" s="401">
        <f t="shared" si="5"/>
        <v>-2.7250063331973186E-3</v>
      </c>
      <c r="G57" s="403">
        <f t="shared" si="9"/>
        <v>0.77633100781989695</v>
      </c>
      <c r="H57" s="403">
        <f t="shared" si="10"/>
        <v>0.22366899218010305</v>
      </c>
      <c r="I57" s="403"/>
      <c r="J57" s="375"/>
      <c r="L57" s="385">
        <v>-2.2250000000000001</v>
      </c>
      <c r="M57" s="401">
        <f t="shared" si="11"/>
        <v>9.5513756348530876E-9</v>
      </c>
      <c r="N57" s="386">
        <f t="shared" si="12"/>
        <v>1.8713794907071479E-4</v>
      </c>
      <c r="O57" s="401">
        <f t="shared" si="13"/>
        <v>6.7242353812971778E-2</v>
      </c>
      <c r="P57" s="386">
        <f t="shared" si="14"/>
        <v>-7.0188060813054544E-3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2.2742157370603255E-4</v>
      </c>
      <c r="C58" s="386">
        <f t="shared" si="7"/>
        <v>7.4190812069898637E-2</v>
      </c>
      <c r="D58" s="401">
        <f t="shared" si="8"/>
        <v>0.65752758316000626</v>
      </c>
      <c r="E58" s="386">
        <f t="shared" ref="E58:E89" si="17">C58+$B$13*B58+$B$13*D58</f>
        <v>3.703317094015543E-3</v>
      </c>
      <c r="F58" s="401">
        <f t="shared" si="5"/>
        <v>4.7135632167817883E-3</v>
      </c>
      <c r="G58" s="403">
        <f t="shared" si="9"/>
        <v>0.79071690995250021</v>
      </c>
      <c r="H58" s="403">
        <f t="shared" si="10"/>
        <v>0.20928309004749979</v>
      </c>
      <c r="I58" s="403"/>
      <c r="J58" s="375"/>
      <c r="L58" s="385">
        <v>-2.2000000000000002</v>
      </c>
      <c r="M58" s="401">
        <f t="shared" si="11"/>
        <v>1.2856107733938416E-8</v>
      </c>
      <c r="N58" s="386">
        <f t="shared" si="12"/>
        <v>2.2742157370603255E-4</v>
      </c>
      <c r="O58" s="401">
        <f t="shared" si="13"/>
        <v>7.4190812069898637E-2</v>
      </c>
      <c r="P58" s="386">
        <f t="shared" si="14"/>
        <v>-7.7231456763989428E-3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2.7568444979847451E-4</v>
      </c>
      <c r="C59" s="386">
        <f t="shared" si="7"/>
        <v>8.1671211311785785E-2</v>
      </c>
      <c r="D59" s="401">
        <f t="shared" si="8"/>
        <v>0.66670949570452742</v>
      </c>
      <c r="E59" s="386">
        <f t="shared" si="17"/>
        <v>1.0194576095380437E-2</v>
      </c>
      <c r="F59" s="401">
        <f t="shared" si="5"/>
        <v>1.2975604754861548E-2</v>
      </c>
      <c r="G59" s="403">
        <f t="shared" si="9"/>
        <v>0.80359058373067038</v>
      </c>
      <c r="H59" s="403">
        <f t="shared" si="10"/>
        <v>0.19640941626932962</v>
      </c>
      <c r="I59" s="403"/>
      <c r="J59" s="375"/>
      <c r="L59" s="385">
        <v>-2.1749999999999998</v>
      </c>
      <c r="M59" s="401">
        <f t="shared" si="11"/>
        <v>1.7259573992234323E-8</v>
      </c>
      <c r="N59" s="386">
        <f t="shared" si="12"/>
        <v>2.7568444979847451E-4</v>
      </c>
      <c r="O59" s="401">
        <f t="shared" si="13"/>
        <v>8.1671211311785785E-2</v>
      </c>
      <c r="P59" s="386">
        <f t="shared" si="14"/>
        <v>-8.4765109301949068E-3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3.333535484802419E-4</v>
      </c>
      <c r="C60" s="386">
        <f t="shared" si="7"/>
        <v>8.970230978406829E-2</v>
      </c>
      <c r="D60" s="401">
        <f t="shared" si="8"/>
        <v>0.67476379924753493</v>
      </c>
      <c r="E60" s="386">
        <f t="shared" si="17"/>
        <v>1.7356365133739199E-2</v>
      </c>
      <c r="F60" s="401">
        <f t="shared" si="5"/>
        <v>2.209109352359543E-2</v>
      </c>
      <c r="G60" s="403">
        <f t="shared" si="9"/>
        <v>0.8148859815436954</v>
      </c>
      <c r="H60" s="403">
        <f t="shared" si="10"/>
        <v>0.1851140184563046</v>
      </c>
      <c r="I60" s="403"/>
      <c r="J60" s="375"/>
      <c r="L60" s="385">
        <v>-2.15</v>
      </c>
      <c r="M60" s="401">
        <f t="shared" si="11"/>
        <v>2.3111500102590554E-8</v>
      </c>
      <c r="N60" s="386">
        <f t="shared" si="12"/>
        <v>3.333535484802419E-4</v>
      </c>
      <c r="O60" s="401">
        <f t="shared" si="13"/>
        <v>8.970230978406829E-2</v>
      </c>
      <c r="P60" s="386">
        <f t="shared" si="14"/>
        <v>-9.2794851130228347E-3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4.0207912392931089E-4</v>
      </c>
      <c r="C61" s="386">
        <f t="shared" si="7"/>
        <v>9.8301060186541056E-2</v>
      </c>
      <c r="D61" s="401">
        <f t="shared" si="8"/>
        <v>0.6816497709904108</v>
      </c>
      <c r="E61" s="386">
        <f t="shared" si="17"/>
        <v>2.5209824069394954E-2</v>
      </c>
      <c r="F61" s="401">
        <f t="shared" si="5"/>
        <v>3.2086936229971531E-2</v>
      </c>
      <c r="G61" s="403">
        <f t="shared" si="9"/>
        <v>0.82454484365167147</v>
      </c>
      <c r="H61" s="403">
        <f t="shared" si="10"/>
        <v>0.17545515634832853</v>
      </c>
      <c r="I61" s="403"/>
      <c r="J61" s="375"/>
      <c r="L61" s="385">
        <v>-2.125</v>
      </c>
      <c r="M61" s="401">
        <f t="shared" si="11"/>
        <v>3.0867695621772384E-8</v>
      </c>
      <c r="N61" s="386">
        <f t="shared" si="12"/>
        <v>4.0207912392931089E-4</v>
      </c>
      <c r="O61" s="401">
        <f t="shared" si="13"/>
        <v>9.8301060186541056E-2</v>
      </c>
      <c r="P61" s="386">
        <f t="shared" si="14"/>
        <v>-1.0132234734487459E-2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4.8376346430983874E-4</v>
      </c>
      <c r="C62" s="386">
        <f t="shared" si="7"/>
        <v>0.10748231208562936</v>
      </c>
      <c r="D62" s="401">
        <f t="shared" si="8"/>
        <v>0.68733241980945348</v>
      </c>
      <c r="E62" s="386">
        <f t="shared" si="17"/>
        <v>3.3773348392577326E-2</v>
      </c>
      <c r="F62" s="401">
        <f t="shared" si="5"/>
        <v>4.2986546560665827E-2</v>
      </c>
      <c r="G62" s="403">
        <f t="shared" si="9"/>
        <v>0.83251712721160986</v>
      </c>
      <c r="H62" s="403">
        <f t="shared" si="10"/>
        <v>0.16748287278839014</v>
      </c>
      <c r="I62" s="403"/>
      <c r="J62" s="375"/>
      <c r="L62" s="385">
        <v>-2.1</v>
      </c>
      <c r="M62" s="401">
        <f t="shared" si="11"/>
        <v>4.1120540972272579E-8</v>
      </c>
      <c r="N62" s="386">
        <f t="shared" si="12"/>
        <v>4.8376346430983874E-4</v>
      </c>
      <c r="O62" s="401">
        <f t="shared" si="13"/>
        <v>0.10748231208562936</v>
      </c>
      <c r="P62" s="386">
        <f t="shared" si="14"/>
        <v>-1.1034448905177461E-2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5.8059222333733951E-4</v>
      </c>
      <c r="C63" s="386">
        <f t="shared" si="7"/>
        <v>0.11725851285590427</v>
      </c>
      <c r="D63" s="401">
        <f t="shared" si="8"/>
        <v>0.69178274976823639</v>
      </c>
      <c r="E63" s="386">
        <f t="shared" si="17"/>
        <v>4.3062258568376324E-2</v>
      </c>
      <c r="F63" s="401">
        <f t="shared" si="5"/>
        <v>5.4809424325950824E-2</v>
      </c>
      <c r="G63" s="403">
        <f t="shared" si="9"/>
        <v>0.83876137504356796</v>
      </c>
      <c r="H63" s="403">
        <f t="shared" si="10"/>
        <v>0.16123862495643204</v>
      </c>
      <c r="I63" s="403"/>
      <c r="J63" s="375"/>
      <c r="L63" s="385">
        <v>-2.0750000000000002</v>
      </c>
      <c r="M63" s="401">
        <f t="shared" si="11"/>
        <v>5.4637712132432625E-8</v>
      </c>
      <c r="N63" s="386">
        <f t="shared" si="12"/>
        <v>5.8059222333733951E-4</v>
      </c>
      <c r="O63" s="401">
        <f t="shared" si="13"/>
        <v>0.11725851285590416</v>
      </c>
      <c r="P63" s="386">
        <f t="shared" si="14"/>
        <v>-1.1985275961020548E-2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6.9506836788402193E-4</v>
      </c>
      <c r="C64" s="386">
        <f t="shared" si="7"/>
        <v>0.12763941086313063</v>
      </c>
      <c r="D64" s="401">
        <f t="shared" si="8"/>
        <v>0.69497797860410238</v>
      </c>
      <c r="E64" s="386">
        <f t="shared" si="17"/>
        <v>5.30884761680048E-2</v>
      </c>
      <c r="F64" s="401">
        <f t="shared" si="5"/>
        <v>6.7570743241208861E-2</v>
      </c>
      <c r="G64" s="403">
        <f t="shared" si="9"/>
        <v>0.84324502126252343</v>
      </c>
      <c r="H64" s="403">
        <f t="shared" si="10"/>
        <v>0.15675497873747657</v>
      </c>
      <c r="I64" s="403"/>
      <c r="J64" s="375"/>
      <c r="L64" s="385">
        <v>-2.0499999999999998</v>
      </c>
      <c r="M64" s="401">
        <f t="shared" si="11"/>
        <v>7.2411212193035368E-8</v>
      </c>
      <c r="N64" s="386">
        <f t="shared" si="12"/>
        <v>6.9506836788402193E-4</v>
      </c>
      <c r="O64" s="401">
        <f t="shared" si="13"/>
        <v>0.12763941086313063</v>
      </c>
      <c r="P64" s="386">
        <f t="shared" si="14"/>
        <v>-1.2983257712913985E-2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8.3004873803838031E-4</v>
      </c>
      <c r="C65" s="386">
        <f t="shared" si="7"/>
        <v>0.13863176481689293</v>
      </c>
      <c r="D65" s="401">
        <f t="shared" si="8"/>
        <v>0.69690170945650931</v>
      </c>
      <c r="E65" s="386">
        <f t="shared" si="17"/>
        <v>6.386021090045714E-2</v>
      </c>
      <c r="F65" s="401">
        <f t="shared" si="5"/>
        <v>8.1280952582414426E-2</v>
      </c>
      <c r="G65" s="403">
        <f t="shared" si="9"/>
        <v>0.84594463142552023</v>
      </c>
      <c r="H65" s="403">
        <f t="shared" si="10"/>
        <v>0.15405536857447977</v>
      </c>
      <c r="I65" s="403"/>
      <c r="J65" s="375"/>
      <c r="L65" s="385">
        <v>-2.0249999999999999</v>
      </c>
      <c r="M65" s="401">
        <f t="shared" si="11"/>
        <v>9.5719257464654817E-8</v>
      </c>
      <c r="N65" s="386">
        <f t="shared" si="12"/>
        <v>8.3004873803838031E-4</v>
      </c>
      <c r="O65" s="401">
        <f t="shared" si="13"/>
        <v>0.13863176481689293</v>
      </c>
      <c r="P65" s="386">
        <f t="shared" si="14"/>
        <v>-1.4026261746433386E-2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9.8878316976858116E-4</v>
      </c>
      <c r="C66" s="386">
        <f t="shared" si="7"/>
        <v>0.1502390633804303</v>
      </c>
      <c r="D66" s="401">
        <f t="shared" si="8"/>
        <v>0.69754405449080126</v>
      </c>
      <c r="E66" s="386">
        <f t="shared" si="17"/>
        <v>7.5381662781825398E-2</v>
      </c>
      <c r="F66" s="401">
        <f t="shared" si="5"/>
        <v>9.5945398108750135E-2</v>
      </c>
      <c r="G66" s="403">
        <f t="shared" si="9"/>
        <v>0.84684607536787448</v>
      </c>
      <c r="H66" s="403">
        <f t="shared" si="10"/>
        <v>0.15315392463212552</v>
      </c>
      <c r="I66" s="403">
        <f>F26</f>
        <v>-1.92337288904483E-2</v>
      </c>
      <c r="J66" s="375">
        <f>1-I66</f>
        <v>1.0192337288904483</v>
      </c>
      <c r="L66" s="385">
        <v>-2</v>
      </c>
      <c r="M66" s="401">
        <f t="shared" si="11"/>
        <v>1.262041371963285E-7</v>
      </c>
      <c r="N66" s="386">
        <f t="shared" si="12"/>
        <v>9.8878316976858116E-4</v>
      </c>
      <c r="O66" s="401">
        <f t="shared" si="13"/>
        <v>0.1502390633804303</v>
      </c>
      <c r="P66" s="386">
        <f t="shared" si="14"/>
        <v>-1.5111412259850738E-2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1.1749560765178524E-3</v>
      </c>
      <c r="C67" s="386">
        <f t="shared" si="7"/>
        <v>0.16246125922236165</v>
      </c>
      <c r="D67" s="401">
        <f t="shared" si="8"/>
        <v>0.69690170945650942</v>
      </c>
      <c r="E67" s="386">
        <f t="shared" si="17"/>
        <v>8.765274374103732E-2</v>
      </c>
      <c r="F67" s="401">
        <f t="shared" si="5"/>
        <v>0.11156396772380182</v>
      </c>
      <c r="G67" s="403">
        <f t="shared" si="9"/>
        <v>0.84594463142552023</v>
      </c>
      <c r="H67" s="403">
        <f t="shared" si="10"/>
        <v>0.15405536857447977</v>
      </c>
      <c r="I67" s="403">
        <f t="shared" ref="I67:I130" si="18">F27</f>
        <v>-2.0663851115078805E-2</v>
      </c>
      <c r="J67" s="375">
        <f t="shared" ref="J67:J130" si="19">1-I67</f>
        <v>1.0206638511150787</v>
      </c>
      <c r="L67" s="385">
        <v>-1.9749999999999999</v>
      </c>
      <c r="M67" s="401">
        <f t="shared" si="11"/>
        <v>1.6596985830119593E-7</v>
      </c>
      <c r="N67" s="386">
        <f t="shared" si="12"/>
        <v>1.1749560765178524E-3</v>
      </c>
      <c r="O67" s="401">
        <f t="shared" si="13"/>
        <v>0.16246125922236165</v>
      </c>
      <c r="P67" s="386">
        <f t="shared" si="14"/>
        <v>-1.623501999298765E-2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1.3927303245297451E-3</v>
      </c>
      <c r="C68" s="386">
        <f t="shared" si="7"/>
        <v>0.17529452172425364</v>
      </c>
      <c r="D68" s="401">
        <f t="shared" si="8"/>
        <v>0.69497797860410238</v>
      </c>
      <c r="E68" s="386">
        <f t="shared" si="17"/>
        <v>0.10066882295540733</v>
      </c>
      <c r="F68" s="401">
        <f t="shared" si="5"/>
        <v>0.12813076733993942</v>
      </c>
      <c r="G68" s="403">
        <f t="shared" si="9"/>
        <v>0.84324502126252321</v>
      </c>
      <c r="H68" s="403">
        <f t="shared" si="10"/>
        <v>0.15675497873747679</v>
      </c>
      <c r="I68" s="403">
        <f t="shared" si="18"/>
        <v>-2.2137100898797942E-2</v>
      </c>
      <c r="J68" s="375">
        <f t="shared" si="19"/>
        <v>1.0221371008987978</v>
      </c>
      <c r="L68" s="385">
        <v>-1.95</v>
      </c>
      <c r="M68" s="401">
        <f t="shared" si="11"/>
        <v>2.1770420594036111E-7</v>
      </c>
      <c r="N68" s="386">
        <f t="shared" si="12"/>
        <v>1.3927303245297451E-3</v>
      </c>
      <c r="O68" s="401">
        <f t="shared" si="13"/>
        <v>0.17529452172425364</v>
      </c>
      <c r="P68" s="386">
        <f t="shared" si="14"/>
        <v>-1.7392511864185424E-2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1.6467931674906122E-3</v>
      </c>
      <c r="C69" s="386">
        <f t="shared" si="7"/>
        <v>0.18873101251559105</v>
      </c>
      <c r="D69" s="401">
        <f t="shared" si="8"/>
        <v>0.69178274976823639</v>
      </c>
      <c r="E69" s="386">
        <f t="shared" si="17"/>
        <v>0.11442050013325054</v>
      </c>
      <c r="F69" s="401">
        <f t="shared" si="5"/>
        <v>0.14563383231357771</v>
      </c>
      <c r="G69" s="403">
        <f t="shared" si="9"/>
        <v>0.83876137504356807</v>
      </c>
      <c r="H69" s="403">
        <f t="shared" si="10"/>
        <v>0.16123862495643193</v>
      </c>
      <c r="I69" s="403">
        <f t="shared" si="18"/>
        <v>-2.3646443661863682E-2</v>
      </c>
      <c r="J69" s="375">
        <f t="shared" si="19"/>
        <v>1.0236464436618637</v>
      </c>
      <c r="L69" s="385">
        <v>-1.925</v>
      </c>
      <c r="M69" s="401">
        <f t="shared" si="11"/>
        <v>2.8483083347463634E-7</v>
      </c>
      <c r="N69" s="386">
        <f t="shared" si="12"/>
        <v>1.6467931674906122E-3</v>
      </c>
      <c r="O69" s="401">
        <f t="shared" si="13"/>
        <v>0.18873101251559105</v>
      </c>
      <c r="P69" s="386">
        <f t="shared" si="14"/>
        <v>-1.8578360997446083E-2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1.9424039294064221E-3</v>
      </c>
      <c r="C70" s="386">
        <f t="shared" si="7"/>
        <v>0.20275868789127655</v>
      </c>
      <c r="D70" s="401">
        <f t="shared" si="8"/>
        <v>0.68733241980945348</v>
      </c>
      <c r="E70" s="386">
        <f t="shared" si="17"/>
        <v>0.12889341081145411</v>
      </c>
      <c r="F70" s="401">
        <f t="shared" si="5"/>
        <v>0.16405487962891255</v>
      </c>
      <c r="G70" s="403">
        <f t="shared" si="9"/>
        <v>0.83251712721160998</v>
      </c>
      <c r="H70" s="403">
        <f t="shared" si="10"/>
        <v>0.16748287278839002</v>
      </c>
      <c r="I70" s="403">
        <f t="shared" si="18"/>
        <v>-2.5183543225420775E-2</v>
      </c>
      <c r="J70" s="375">
        <f t="shared" si="19"/>
        <v>1.0251835432254208</v>
      </c>
      <c r="L70" s="385">
        <v>-1.9</v>
      </c>
      <c r="M70" s="401">
        <f t="shared" si="11"/>
        <v>3.7169815236826054E-7</v>
      </c>
      <c r="N70" s="386">
        <f t="shared" si="12"/>
        <v>1.9424039294064221E-3</v>
      </c>
      <c r="O70" s="401">
        <f t="shared" si="13"/>
        <v>0.20275868789127655</v>
      </c>
      <c r="P70" s="386">
        <f t="shared" si="14"/>
        <v>-1.9786017886115396E-2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2.2854430409490201E-3</v>
      </c>
      <c r="C71" s="386">
        <f t="shared" si="7"/>
        <v>0.21736113197558316</v>
      </c>
      <c r="D71" s="401">
        <f t="shared" si="8"/>
        <v>0.6816497709904108</v>
      </c>
      <c r="E71" s="386">
        <f t="shared" si="17"/>
        <v>0.14406806751249779</v>
      </c>
      <c r="F71" s="401">
        <f t="shared" si="5"/>
        <v>0.18336910572338228</v>
      </c>
      <c r="G71" s="403">
        <f t="shared" si="9"/>
        <v>0.82454484365167147</v>
      </c>
      <c r="H71" s="403">
        <f t="shared" si="10"/>
        <v>0.17545515634832853</v>
      </c>
      <c r="I71" s="403">
        <f t="shared" si="18"/>
        <v>-2.67386766741643E-2</v>
      </c>
      <c r="J71" s="375">
        <f t="shared" si="19"/>
        <v>1.0267386766741644</v>
      </c>
      <c r="L71" s="385">
        <v>-1.875</v>
      </c>
      <c r="M71" s="401">
        <f t="shared" si="11"/>
        <v>4.8381315703727168E-7</v>
      </c>
      <c r="N71" s="386">
        <f t="shared" si="12"/>
        <v>2.2854430409490201E-3</v>
      </c>
      <c r="O71" s="401">
        <f t="shared" si="13"/>
        <v>0.21736113197558316</v>
      </c>
      <c r="P71" s="386">
        <f t="shared" si="14"/>
        <v>-2.1007843502817179E-2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2.6824619445214859E-3</v>
      </c>
      <c r="C72" s="386">
        <f t="shared" si="7"/>
        <v>0.23251742423150268</v>
      </c>
      <c r="D72" s="401">
        <f t="shared" si="8"/>
        <v>0.67476379924753493</v>
      </c>
      <c r="E72" s="386">
        <f t="shared" si="17"/>
        <v>0.15991974030884257</v>
      </c>
      <c r="F72" s="401">
        <f t="shared" si="5"/>
        <v>0.20354503447062705</v>
      </c>
      <c r="G72" s="403">
        <f t="shared" si="9"/>
        <v>0.8148859815436954</v>
      </c>
      <c r="H72" s="403">
        <f t="shared" si="10"/>
        <v>0.1851140184563046</v>
      </c>
      <c r="I72" s="403">
        <f t="shared" si="18"/>
        <v>-2.8300652805384983E-2</v>
      </c>
      <c r="J72" s="375">
        <f t="shared" si="19"/>
        <v>1.0283006528053851</v>
      </c>
      <c r="L72" s="385">
        <v>-1.8499999999999999</v>
      </c>
      <c r="M72" s="401">
        <f t="shared" si="11"/>
        <v>6.2812992462912831E-7</v>
      </c>
      <c r="N72" s="386">
        <f t="shared" si="12"/>
        <v>2.6824619445214859E-3</v>
      </c>
      <c r="O72" s="401">
        <f t="shared" si="13"/>
        <v>0.23251742423150268</v>
      </c>
      <c r="P72" s="386">
        <f t="shared" si="14"/>
        <v>-2.2235045227109163E-2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3.1407332879876404E-3</v>
      </c>
      <c r="C73" s="386">
        <f t="shared" si="7"/>
        <v>0.24820204457840908</v>
      </c>
      <c r="D73" s="401">
        <f t="shared" si="8"/>
        <v>0.66670949570452742</v>
      </c>
      <c r="E73" s="386">
        <f t="shared" si="17"/>
        <v>0.17641837997547816</v>
      </c>
      <c r="F73" s="401">
        <f t="shared" si="5"/>
        <v>0.22454441936944125</v>
      </c>
      <c r="G73" s="403">
        <f t="shared" si="9"/>
        <v>0.80359058373067038</v>
      </c>
      <c r="H73" s="403">
        <f t="shared" si="10"/>
        <v>0.19640941626932962</v>
      </c>
      <c r="I73" s="403">
        <f t="shared" si="18"/>
        <v>-2.9856735349323937E-2</v>
      </c>
      <c r="J73" s="375">
        <f t="shared" si="19"/>
        <v>1.029856735349324</v>
      </c>
      <c r="L73" s="385">
        <v>-1.825</v>
      </c>
      <c r="M73" s="401">
        <f t="shared" si="11"/>
        <v>8.1340439295196632E-7</v>
      </c>
      <c r="N73" s="386">
        <f t="shared" si="12"/>
        <v>3.1407332879876404E-3</v>
      </c>
      <c r="O73" s="401">
        <f t="shared" si="13"/>
        <v>0.24820204457840908</v>
      </c>
      <c r="P73" s="386">
        <f t="shared" si="14"/>
        <v>-2.3457616521825507E-2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3.6683007276653856E-3</v>
      </c>
      <c r="C74" s="386">
        <f t="shared" si="7"/>
        <v>0.26438481897838934</v>
      </c>
      <c r="D74" s="401">
        <f t="shared" si="8"/>
        <v>0.65752758316000604</v>
      </c>
      <c r="E74" s="386">
        <f t="shared" si="17"/>
        <v>0.19352858647815174</v>
      </c>
      <c r="F74" s="401">
        <f t="shared" si="5"/>
        <v>0.24632220343575062</v>
      </c>
      <c r="G74" s="403">
        <f t="shared" si="9"/>
        <v>0.79071690995249999</v>
      </c>
      <c r="H74" s="403">
        <f t="shared" si="10"/>
        <v>0.20928309004750001</v>
      </c>
      <c r="I74" s="403">
        <f t="shared" si="18"/>
        <v>-3.1392572217597399E-2</v>
      </c>
      <c r="J74" s="375">
        <f t="shared" si="19"/>
        <v>1.0313925722175974</v>
      </c>
      <c r="L74" s="385">
        <v>-1.7999999999999998</v>
      </c>
      <c r="M74" s="401">
        <f t="shared" si="11"/>
        <v>1.0506291904799347E-6</v>
      </c>
      <c r="N74" s="386">
        <f t="shared" si="12"/>
        <v>3.6683007276653856E-3</v>
      </c>
      <c r="O74" s="401">
        <f t="shared" si="13"/>
        <v>0.26438481897838934</v>
      </c>
      <c r="P74" s="386">
        <f t="shared" si="14"/>
        <v>-2.4664281345508472E-2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4.2740275593763921E-3</v>
      </c>
      <c r="C75" s="386">
        <f t="shared" si="7"/>
        <v>0.28103090788861201</v>
      </c>
      <c r="D75" s="401">
        <f t="shared" si="8"/>
        <v>0.64726420966661347</v>
      </c>
      <c r="E75" s="386">
        <f t="shared" si="17"/>
        <v>0.21120962505146318</v>
      </c>
      <c r="F75" s="401">
        <f t="shared" si="5"/>
        <v>0.26882653966673037</v>
      </c>
      <c r="G75" s="403">
        <f t="shared" si="9"/>
        <v>0.77633100781989683</v>
      </c>
      <c r="H75" s="403">
        <f t="shared" si="10"/>
        <v>0.22366899218010317</v>
      </c>
      <c r="I75" s="403">
        <f t="shared" si="18"/>
        <v>-3.289213210322417E-2</v>
      </c>
      <c r="J75" s="375">
        <f t="shared" si="19"/>
        <v>1.0328921321032243</v>
      </c>
      <c r="L75" s="385">
        <v>-1.7749999999999999</v>
      </c>
      <c r="M75" s="401">
        <f t="shared" si="11"/>
        <v>1.3535647926388172E-6</v>
      </c>
      <c r="N75" s="386">
        <f t="shared" si="12"/>
        <v>4.2740275593763921E-3</v>
      </c>
      <c r="O75" s="401">
        <f t="shared" si="13"/>
        <v>0.28103090788861201</v>
      </c>
      <c r="P75" s="386">
        <f t="shared" si="14"/>
        <v>-2.5842444340791922E-2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4.9676432939817494E-3</v>
      </c>
      <c r="C76" s="386">
        <f t="shared" si="7"/>
        <v>0.29810083946140786</v>
      </c>
      <c r="D76" s="401">
        <f t="shared" si="8"/>
        <v>0.63597060170124886</v>
      </c>
      <c r="E76" s="386">
        <f t="shared" si="17"/>
        <v>0.2294154915753166</v>
      </c>
      <c r="F76" s="401">
        <f t="shared" si="5"/>
        <v>0.29199887425162141</v>
      </c>
      <c r="G76" s="403">
        <f t="shared" si="9"/>
        <v>0.76050622692345227</v>
      </c>
      <c r="H76" s="403">
        <f t="shared" si="10"/>
        <v>0.23949377307654773</v>
      </c>
      <c r="I76" s="403">
        <f t="shared" si="18"/>
        <v>-3.4337649816125887E-2</v>
      </c>
      <c r="J76" s="375">
        <f t="shared" si="19"/>
        <v>1.0343376498161259</v>
      </c>
      <c r="L76" s="385">
        <v>-1.75</v>
      </c>
      <c r="M76" s="401">
        <f t="shared" si="11"/>
        <v>1.7393861528325338E-6</v>
      </c>
      <c r="N76" s="386">
        <f t="shared" si="12"/>
        <v>4.9676432939817494E-3</v>
      </c>
      <c r="O76" s="401">
        <f t="shared" si="13"/>
        <v>0.29810083946140786</v>
      </c>
      <c r="P76" s="386">
        <f t="shared" si="14"/>
        <v>-2.6978147886006301E-2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5.7597871931084899E-3</v>
      </c>
      <c r="C77" s="386">
        <f t="shared" si="7"/>
        <v>0.31555058881434001</v>
      </c>
      <c r="D77" s="401">
        <f t="shared" si="8"/>
        <v>0.6237026798029025</v>
      </c>
      <c r="E77" s="386">
        <f t="shared" si="17"/>
        <v>0.24809502836923036</v>
      </c>
      <c r="F77" s="401">
        <f t="shared" si="5"/>
        <v>0.31577409395414047</v>
      </c>
      <c r="G77" s="403">
        <f t="shared" si="9"/>
        <v>0.74332267998728685</v>
      </c>
      <c r="H77" s="403">
        <f t="shared" si="10"/>
        <v>0.25667732001271315</v>
      </c>
      <c r="I77" s="403">
        <f t="shared" si="18"/>
        <v>-3.5709581790320973E-2</v>
      </c>
      <c r="J77" s="375">
        <f t="shared" si="19"/>
        <v>1.035709581790321</v>
      </c>
      <c r="L77" s="385">
        <v>-1.7249999999999999</v>
      </c>
      <c r="M77" s="401">
        <f t="shared" si="11"/>
        <v>2.2294672307743291E-6</v>
      </c>
      <c r="N77" s="386">
        <f t="shared" si="12"/>
        <v>5.7597871931084899E-3</v>
      </c>
      <c r="O77" s="401">
        <f t="shared" si="13"/>
        <v>0.31555058881434001</v>
      </c>
      <c r="P77" s="386">
        <f t="shared" si="14"/>
        <v>-2.8056037138403375E-2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6.6620476841734444E-3</v>
      </c>
      <c r="C78" s="386">
        <f t="shared" si="7"/>
        <v>0.33333170409963542</v>
      </c>
      <c r="D78" s="401">
        <f t="shared" si="8"/>
        <v>0.61052063992214878</v>
      </c>
      <c r="E78" s="386">
        <f t="shared" si="17"/>
        <v>0.2671920909020668</v>
      </c>
      <c r="F78" s="401">
        <f t="shared" si="5"/>
        <v>0.34008073829977897</v>
      </c>
      <c r="G78" s="403">
        <f t="shared" si="9"/>
        <v>0.72486665547932527</v>
      </c>
      <c r="H78" s="403">
        <f t="shared" si="10"/>
        <v>0.27513334452067473</v>
      </c>
      <c r="I78" s="403">
        <f t="shared" si="18"/>
        <v>-3.6986573241617943E-2</v>
      </c>
      <c r="J78" s="375">
        <f t="shared" si="19"/>
        <v>1.0369865732416179</v>
      </c>
      <c r="L78" s="385">
        <v>-1.7</v>
      </c>
      <c r="M78" s="401">
        <f t="shared" si="11"/>
        <v>2.8503295644299875E-6</v>
      </c>
      <c r="N78" s="386">
        <f t="shared" si="12"/>
        <v>6.6620476841734444E-3</v>
      </c>
      <c r="O78" s="401">
        <f t="shared" si="13"/>
        <v>0.33333170409963542</v>
      </c>
      <c r="P78" s="386">
        <f t="shared" si="14"/>
        <v>-2.9059334230858304E-2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7.6869964841016492E-3</v>
      </c>
      <c r="C79" s="386">
        <f t="shared" si="7"/>
        <v>0.35139147948696059</v>
      </c>
      <c r="D79" s="401">
        <f t="shared" si="8"/>
        <v>0.59648850408012066</v>
      </c>
      <c r="E79" s="386">
        <f t="shared" si="17"/>
        <v>0.28664576527105246</v>
      </c>
      <c r="F79" s="401">
        <f t="shared" si="5"/>
        <v>0.3648412763819972</v>
      </c>
      <c r="G79" s="403">
        <f t="shared" si="9"/>
        <v>0.70522998657513747</v>
      </c>
      <c r="H79" s="403">
        <f t="shared" si="10"/>
        <v>0.29477001342486253</v>
      </c>
      <c r="I79" s="403">
        <f t="shared" si="18"/>
        <v>-3.8145438485429652E-2</v>
      </c>
      <c r="J79" s="375">
        <f t="shared" si="19"/>
        <v>1.0381454384854296</v>
      </c>
      <c r="L79" s="385">
        <v>-1.6749999999999998</v>
      </c>
      <c r="M79" s="401">
        <f t="shared" si="11"/>
        <v>3.6347852186424667E-6</v>
      </c>
      <c r="N79" s="386">
        <f t="shared" si="12"/>
        <v>7.6869964841016492E-3</v>
      </c>
      <c r="O79" s="401">
        <f t="shared" si="13"/>
        <v>0.35139147948696059</v>
      </c>
      <c r="P79" s="386">
        <f t="shared" si="14"/>
        <v>-2.9969822808117413E-2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8.8482161812813431E-3</v>
      </c>
      <c r="C80" s="386">
        <f t="shared" si="7"/>
        <v>0.36967317454726056</v>
      </c>
      <c r="D80" s="401">
        <f t="shared" si="8"/>
        <v>0.58167364426933577</v>
      </c>
      <c r="E80" s="386">
        <f t="shared" si="17"/>
        <v>0.30639063565040586</v>
      </c>
      <c r="F80" s="401">
        <f t="shared" si="5"/>
        <v>0.38997244726948099</v>
      </c>
      <c r="G80" s="403">
        <f t="shared" si="9"/>
        <v>0.68450938183211674</v>
      </c>
      <c r="H80" s="403">
        <f t="shared" si="10"/>
        <v>0.31549061816788326</v>
      </c>
      <c r="I80" s="403">
        <f t="shared" si="18"/>
        <v>-3.9161155941190233E-2</v>
      </c>
      <c r="J80" s="375">
        <f t="shared" si="19"/>
        <v>1.0391611559411902</v>
      </c>
      <c r="L80" s="385">
        <v>-1.65</v>
      </c>
      <c r="M80" s="401">
        <f t="shared" si="11"/>
        <v>4.6233091402503312E-6</v>
      </c>
      <c r="N80" s="386">
        <f t="shared" si="12"/>
        <v>8.8482161812813431E-3</v>
      </c>
      <c r="O80" s="401">
        <f t="shared" si="13"/>
        <v>0.36967317454726056</v>
      </c>
      <c r="P80" s="386">
        <f t="shared" si="14"/>
        <v>-3.0767844101905473E-2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1.0160319958454178E-2</v>
      </c>
      <c r="C81" s="386">
        <f t="shared" si="7"/>
        <v>0.38811627890013323</v>
      </c>
      <c r="D81" s="401">
        <f t="shared" si="8"/>
        <v>0.56614628383799936</v>
      </c>
      <c r="E81" s="386">
        <f t="shared" si="17"/>
        <v>0.32635710025866255</v>
      </c>
      <c r="F81" s="401">
        <f t="shared" si="5"/>
        <v>0.41538566216775108</v>
      </c>
      <c r="G81" s="403">
        <f t="shared" si="9"/>
        <v>0.6628057233573964</v>
      </c>
      <c r="H81" s="403">
        <f t="shared" si="10"/>
        <v>0.3371942766426036</v>
      </c>
      <c r="I81" s="403">
        <f t="shared" si="18"/>
        <v>-4.0006879350361194E-2</v>
      </c>
      <c r="J81" s="375">
        <f t="shared" si="19"/>
        <v>1.0400068793503612</v>
      </c>
      <c r="L81" s="385">
        <v>-1.625</v>
      </c>
      <c r="M81" s="401">
        <f t="shared" si="11"/>
        <v>5.865681166838943E-6</v>
      </c>
      <c r="N81" s="386">
        <f t="shared" si="12"/>
        <v>1.0160319958454178E-2</v>
      </c>
      <c r="O81" s="401">
        <f t="shared" si="13"/>
        <v>0.38811627890013323</v>
      </c>
      <c r="P81" s="386">
        <f t="shared" si="14"/>
        <v>-3.1432305744605218E-2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1.163896208866172E-2</v>
      </c>
      <c r="C82" s="386">
        <f t="shared" si="7"/>
        <v>0.40665682037474882</v>
      </c>
      <c r="D82" s="401">
        <f t="shared" si="8"/>
        <v>0.54997898087684571</v>
      </c>
      <c r="E82" s="386">
        <f t="shared" si="17"/>
        <v>0.34647173375701407</v>
      </c>
      <c r="F82" s="401">
        <f t="shared" si="5"/>
        <v>0.44098746567793101</v>
      </c>
      <c r="G82" s="403">
        <f t="shared" si="9"/>
        <v>0.64022333863740433</v>
      </c>
      <c r="H82" s="403">
        <f t="shared" si="10"/>
        <v>0.35977666136259567</v>
      </c>
      <c r="I82" s="403">
        <f t="shared" si="18"/>
        <v>-4.0653966716638713E-2</v>
      </c>
      <c r="J82" s="375">
        <f t="shared" si="19"/>
        <v>1.0406539667166388</v>
      </c>
      <c r="L82" s="385">
        <v>-1.5999999999999999</v>
      </c>
      <c r="M82" s="401">
        <f t="shared" si="11"/>
        <v>7.4229436949901917E-6</v>
      </c>
      <c r="N82" s="386">
        <f t="shared" si="12"/>
        <v>1.163896208866172E-2</v>
      </c>
      <c r="O82" s="401">
        <f t="shared" si="13"/>
        <v>0.40665682037474882</v>
      </c>
      <c r="P82" s="386">
        <f t="shared" si="14"/>
        <v>-3.1940704506782637E-2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1.3300837805348575E-2</v>
      </c>
      <c r="C83" s="386">
        <f t="shared" si="7"/>
        <v>0.42522771434609963</v>
      </c>
      <c r="D83" s="401">
        <f t="shared" si="8"/>
        <v>0.53324609836636572</v>
      </c>
      <c r="E83" s="386">
        <f t="shared" si="17"/>
        <v>0.36665769338049031</v>
      </c>
      <c r="F83" s="401">
        <f t="shared" si="5"/>
        <v>0.46668005271845642</v>
      </c>
      <c r="G83" s="403">
        <f t="shared" si="9"/>
        <v>0.61686925253016822</v>
      </c>
      <c r="H83" s="403">
        <f t="shared" si="10"/>
        <v>0.38313074746983178</v>
      </c>
      <c r="I83" s="403">
        <f t="shared" si="18"/>
        <v>-4.1072028437080861E-2</v>
      </c>
      <c r="J83" s="375">
        <f t="shared" si="19"/>
        <v>1.0410720284370809</v>
      </c>
      <c r="L83" s="385">
        <v>-1.575</v>
      </c>
      <c r="M83" s="401">
        <f t="shared" si="11"/>
        <v>9.3697273160775474E-6</v>
      </c>
      <c r="N83" s="386">
        <f t="shared" si="12"/>
        <v>1.3300837805348575E-2</v>
      </c>
      <c r="O83" s="401">
        <f t="shared" si="13"/>
        <v>0.42522771434609963</v>
      </c>
      <c r="P83" s="386">
        <f t="shared" si="14"/>
        <v>-3.2269164112491325E-2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1.516367113949485E-2</v>
      </c>
      <c r="C84" s="386">
        <f t="shared" si="7"/>
        <v>0.44375915135504979</v>
      </c>
      <c r="D84" s="401">
        <f t="shared" si="8"/>
        <v>0.51602326603558402</v>
      </c>
      <c r="E84" s="386">
        <f t="shared" si="17"/>
        <v>0.38683516553066027</v>
      </c>
      <c r="F84" s="401">
        <f t="shared" si="5"/>
        <v>0.49236183694599978</v>
      </c>
      <c r="G84" s="403">
        <f t="shared" si="9"/>
        <v>0.5928524261940995</v>
      </c>
      <c r="H84" s="403">
        <f t="shared" si="10"/>
        <v>0.4071475738059005</v>
      </c>
      <c r="I84" s="403">
        <f t="shared" si="18"/>
        <v>-4.122899602881118E-2</v>
      </c>
      <c r="J84" s="375">
        <f t="shared" si="19"/>
        <v>1.0412289960288112</v>
      </c>
      <c r="L84" s="385">
        <v>-1.5499999999999998</v>
      </c>
      <c r="M84" s="401">
        <f t="shared" si="11"/>
        <v>1.1797003567570741E-5</v>
      </c>
      <c r="N84" s="386">
        <f t="shared" si="12"/>
        <v>1.516367113949485E-2</v>
      </c>
      <c r="O84" s="401">
        <f t="shared" si="13"/>
        <v>0.44375915135504979</v>
      </c>
      <c r="P84" s="386">
        <f t="shared" si="14"/>
        <v>-3.2392489235954565E-2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1.7246189334298556E-2</v>
      </c>
      <c r="C85" s="386">
        <f t="shared" si="7"/>
        <v>0.46217901961198704</v>
      </c>
      <c r="D85" s="401">
        <f t="shared" si="8"/>
        <v>0.49838683902485009</v>
      </c>
      <c r="E85" s="386">
        <f t="shared" si="17"/>
        <v>0.40692184903283019</v>
      </c>
      <c r="F85" s="401">
        <f t="shared" si="5"/>
        <v>0.51792806584278139</v>
      </c>
      <c r="G85" s="403">
        <f t="shared" si="9"/>
        <v>0.56828298993017279</v>
      </c>
      <c r="H85" s="403">
        <f t="shared" si="10"/>
        <v>0.43171701006982721</v>
      </c>
      <c r="I85" s="403">
        <f t="shared" si="18"/>
        <v>-4.1091212765110512E-2</v>
      </c>
      <c r="J85" s="375">
        <f t="shared" si="19"/>
        <v>1.0410912127651104</v>
      </c>
      <c r="L85" s="385">
        <v>-1.5249999999999999</v>
      </c>
      <c r="M85" s="401">
        <f t="shared" si="11"/>
        <v>1.481533129571444E-5</v>
      </c>
      <c r="N85" s="386">
        <f t="shared" si="12"/>
        <v>1.7246189334298556E-2</v>
      </c>
      <c r="O85" s="401">
        <f t="shared" si="13"/>
        <v>0.46217901961198704</v>
      </c>
      <c r="P85" s="386">
        <f t="shared" si="14"/>
        <v>-3.2284236711852349E-2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1.9568082494285433E-2</v>
      </c>
      <c r="C86" s="386">
        <f t="shared" si="7"/>
        <v>0.48041335852834366</v>
      </c>
      <c r="D86" s="401">
        <f t="shared" si="8"/>
        <v>0.48041335852834366</v>
      </c>
      <c r="E86" s="386">
        <f t="shared" si="17"/>
        <v>0.42683347079129025</v>
      </c>
      <c r="F86" s="401">
        <f t="shared" si="5"/>
        <v>0.54327147703995271</v>
      </c>
      <c r="G86" s="403">
        <f t="shared" si="9"/>
        <v>0.54327147703995271</v>
      </c>
      <c r="H86" s="403">
        <f t="shared" si="10"/>
        <v>0.45672852296004729</v>
      </c>
      <c r="I86" s="403">
        <f t="shared" si="18"/>
        <v>-4.0623547414641331E-2</v>
      </c>
      <c r="J86" s="375">
        <f t="shared" si="19"/>
        <v>1.0406235474146412</v>
      </c>
      <c r="L86" s="385">
        <v>-1.5</v>
      </c>
      <c r="M86" s="401">
        <f t="shared" si="11"/>
        <v>1.8558670938306765E-5</v>
      </c>
      <c r="N86" s="386">
        <f t="shared" si="12"/>
        <v>1.9568082494285433E-2</v>
      </c>
      <c r="O86" s="401">
        <f t="shared" si="13"/>
        <v>0.48041335852834366</v>
      </c>
      <c r="P86" s="386">
        <f t="shared" si="14"/>
        <v>-3.1916804897104405E-2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2.214994720324992E-2</v>
      </c>
      <c r="C87" s="386">
        <f t="shared" si="7"/>
        <v>0.49838683902485026</v>
      </c>
      <c r="D87" s="401">
        <f t="shared" si="8"/>
        <v>0.46217901961198687</v>
      </c>
      <c r="E87" s="386">
        <f t="shared" si="17"/>
        <v>0.44648432917031156</v>
      </c>
      <c r="F87" s="401">
        <f t="shared" si="5"/>
        <v>0.56828298993017301</v>
      </c>
      <c r="G87" s="403">
        <f t="shared" si="9"/>
        <v>0.51792806584278106</v>
      </c>
      <c r="H87" s="403">
        <f t="shared" si="10"/>
        <v>0.48207193415721894</v>
      </c>
      <c r="I87" s="403">
        <f t="shared" si="18"/>
        <v>-3.9789532126059152E-2</v>
      </c>
      <c r="J87" s="375">
        <f t="shared" si="19"/>
        <v>1.0397895321260591</v>
      </c>
      <c r="L87" s="385">
        <v>-1.4749999999999999</v>
      </c>
      <c r="M87" s="401">
        <f t="shared" si="11"/>
        <v>2.318884924334963E-5</v>
      </c>
      <c r="N87" s="386">
        <f t="shared" si="12"/>
        <v>2.214994720324992E-2</v>
      </c>
      <c r="O87" s="401">
        <f t="shared" si="13"/>
        <v>0.49838683902485026</v>
      </c>
      <c r="P87" s="386">
        <f t="shared" si="14"/>
        <v>-3.1261542003020344E-2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2.501321295611364E-2</v>
      </c>
      <c r="C88" s="386">
        <f t="shared" si="7"/>
        <v>0.51602326603558424</v>
      </c>
      <c r="D88" s="401">
        <f t="shared" si="8"/>
        <v>0.44375915135504962</v>
      </c>
      <c r="E88" s="386">
        <f t="shared" si="17"/>
        <v>0.46578786009200956</v>
      </c>
      <c r="F88" s="401">
        <f t="shared" si="5"/>
        <v>0.59285242619409984</v>
      </c>
      <c r="G88" s="403">
        <f t="shared" si="9"/>
        <v>0.49236183694599933</v>
      </c>
      <c r="H88" s="403">
        <f t="shared" si="10"/>
        <v>0.50763816305400067</v>
      </c>
      <c r="I88" s="403">
        <f t="shared" si="18"/>
        <v>-3.8551525315566146E-2</v>
      </c>
      <c r="J88" s="375">
        <f t="shared" si="19"/>
        <v>1.0385515253155662</v>
      </c>
      <c r="L88" s="385">
        <v>-1.45</v>
      </c>
      <c r="M88" s="401">
        <f t="shared" si="11"/>
        <v>2.8900765445483145E-5</v>
      </c>
      <c r="N88" s="386">
        <f t="shared" si="12"/>
        <v>2.501321295611364E-2</v>
      </c>
      <c r="O88" s="401">
        <f t="shared" si="13"/>
        <v>0.51602326603558424</v>
      </c>
      <c r="P88" s="386">
        <f t="shared" si="14"/>
        <v>-3.0288874071574472E-2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2.8180050395034573E-2</v>
      </c>
      <c r="C89" s="386">
        <f t="shared" si="7"/>
        <v>0.53324609836636594</v>
      </c>
      <c r="D89" s="401">
        <f t="shared" si="8"/>
        <v>0.42522771434609952</v>
      </c>
      <c r="E89" s="386">
        <f t="shared" si="17"/>
        <v>0.48465722057872268</v>
      </c>
      <c r="F89" s="401">
        <f t="shared" si="5"/>
        <v>0.61686925253016878</v>
      </c>
      <c r="G89" s="403">
        <f t="shared" si="9"/>
        <v>0.4666800527184562</v>
      </c>
      <c r="H89" s="403">
        <f t="shared" si="10"/>
        <v>0.53331994728154375</v>
      </c>
      <c r="I89" s="403">
        <f t="shared" si="18"/>
        <v>-3.6870900195741942E-2</v>
      </c>
      <c r="J89" s="375">
        <f t="shared" si="19"/>
        <v>1.0368709001957419</v>
      </c>
      <c r="L89" s="385">
        <v>-1.4249999999999998</v>
      </c>
      <c r="M89" s="401">
        <f t="shared" si="11"/>
        <v>3.5928438593180179E-5</v>
      </c>
      <c r="N89" s="386">
        <f t="shared" si="12"/>
        <v>2.8180050395034573E-2</v>
      </c>
      <c r="O89" s="401">
        <f t="shared" si="13"/>
        <v>0.53324609836636594</v>
      </c>
      <c r="P89" s="386">
        <f t="shared" si="14"/>
        <v>-2.8968453097327672E-2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3.1673260520612478E-2</v>
      </c>
      <c r="C90" s="386">
        <f t="shared" si="7"/>
        <v>0.54997898087684582</v>
      </c>
      <c r="D90" s="401">
        <f t="shared" si="8"/>
        <v>0.40665682037474865</v>
      </c>
      <c r="E90" s="386">
        <f t="shared" ref="E90:E121" si="20">C90+$B$13*B90+$B$13*D90</f>
        <v>0.50300588427927817</v>
      </c>
      <c r="F90" s="401">
        <f t="shared" ref="F90:F153" si="21">$B$14*E90</f>
        <v>0.64022333863740466</v>
      </c>
      <c r="G90" s="403">
        <f t="shared" si="9"/>
        <v>0.44098746567793079</v>
      </c>
      <c r="H90" s="403">
        <f t="shared" si="10"/>
        <v>0.55901253432206921</v>
      </c>
      <c r="I90" s="403">
        <f t="shared" si="18"/>
        <v>-3.4708259329608401E-2</v>
      </c>
      <c r="J90" s="375">
        <f t="shared" si="19"/>
        <v>1.0347082593296084</v>
      </c>
      <c r="L90" s="385">
        <v>-1.4</v>
      </c>
      <c r="M90" s="401">
        <f t="shared" si="11"/>
        <v>4.4552004394349254E-5</v>
      </c>
      <c r="N90" s="386">
        <f t="shared" si="12"/>
        <v>3.1673260520612478E-2</v>
      </c>
      <c r="O90" s="401">
        <f t="shared" si="13"/>
        <v>0.54997898087684582</v>
      </c>
      <c r="P90" s="386">
        <f t="shared" si="14"/>
        <v>-2.7269325596660121E-2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3.5516144264748861E-2</v>
      </c>
      <c r="C91" s="386">
        <f t="shared" ref="C91:C154" si="23">0.5*SIGN(2*A91+$B$6)*ERF((2.563*(ABS(2*A91+$B$6)))/(2*SQRT(2)*$B$7))-0.5*SIGN(2*A91-$B$6)*ERF((2.563*(ABS(2*A91-$B$6)))/(2*SQRT(2)*$B$7))</f>
        <v>0.56614628383799936</v>
      </c>
      <c r="D91" s="401">
        <f t="shared" ref="D91:D154" si="24">0.5*SIGN(2*(A91+$B$6)+$B$6)*ERF((2.563*(ABS(2*(A91+$B$6)+$B$6)))/(2*SQRT(2)*$B$7))-0.5*SIGN(2*(A91+$B$6)-$B$6)*ERF((2.563*(ABS(2*(A91+$B$6)-$B$6)))/(2*SQRT(2)*$B$7))</f>
        <v>0.38811627890013323</v>
      </c>
      <c r="E91" s="386">
        <f t="shared" si="20"/>
        <v>0.52074824340568859</v>
      </c>
      <c r="F91" s="401">
        <f t="shared" si="21"/>
        <v>0.6628057233573964</v>
      </c>
      <c r="G91" s="403">
        <f t="shared" ref="G91:G146" si="25">F131</f>
        <v>0.41538566216775108</v>
      </c>
      <c r="H91" s="403">
        <f t="shared" ref="H91:H146" si="26">1-G91</f>
        <v>0.58461433783224892</v>
      </c>
      <c r="I91" s="403">
        <f t="shared" si="18"/>
        <v>-3.2023675304436804E-2</v>
      </c>
      <c r="J91" s="375">
        <f t="shared" si="19"/>
        <v>1.0320236753044367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5.5105778422770424E-5</v>
      </c>
      <c r="N91" s="386">
        <f t="shared" ref="N91:N154" si="28">0.5*SIGN(2*L91+$B$6)*ERF((2.563*(ABS(2*L91+$B$6)))/(2*SQRT(2)*$B$7))-0.5*SIGN(2*L91-$B$6)*ERF((2.563*(ABS(2*L91-$B$6)))/(2*SQRT(2)*$B$7))</f>
        <v>3.5516144264748861E-2</v>
      </c>
      <c r="O91" s="401">
        <f t="shared" ref="O91:O154" si="29">0.5*SIGN(2*(L91+$B$6)+$B$6)*ERF((2.563*(ABS(2*(L91+$B$6)+$B$6)))/(2*SQRT(2)*$B$7))-0.5*SIGN(2*(L91+$B$6)-$B$6)*ERF((2.563*(ABS(2*(L91+$B$6)-$B$6)))/(2*SQRT(2)*$B$7))</f>
        <v>0.56614628383799936</v>
      </c>
      <c r="P91" s="386">
        <f t="shared" ref="P91:P154" si="30">N91+$B$13*M91+$B$13*O91</f>
        <v>-2.5160121698568162E-2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3.9732352061681742E-2</v>
      </c>
      <c r="C92" s="386">
        <f t="shared" si="23"/>
        <v>0.58167364426933599</v>
      </c>
      <c r="D92" s="401">
        <f t="shared" si="24"/>
        <v>0.36967317454726045</v>
      </c>
      <c r="E92" s="386">
        <f t="shared" si="20"/>
        <v>0.53780021146797019</v>
      </c>
      <c r="F92" s="401">
        <f t="shared" si="21"/>
        <v>0.68450938183211707</v>
      </c>
      <c r="G92" s="403">
        <f t="shared" si="25"/>
        <v>0.38997244726948055</v>
      </c>
      <c r="H92" s="403">
        <f t="shared" si="26"/>
        <v>0.61002755273051945</v>
      </c>
      <c r="I92" s="403">
        <f t="shared" si="18"/>
        <v>-2.8776957296284975E-2</v>
      </c>
      <c r="J92" s="375">
        <f t="shared" si="19"/>
        <v>1.028776957296285</v>
      </c>
      <c r="L92" s="385">
        <v>-1.3499999999999999</v>
      </c>
      <c r="M92" s="401">
        <f t="shared" si="27"/>
        <v>6.7987510547873331E-5</v>
      </c>
      <c r="N92" s="386">
        <f t="shared" si="28"/>
        <v>3.9732352061681742E-2</v>
      </c>
      <c r="O92" s="401">
        <f t="shared" si="29"/>
        <v>0.58167364426933599</v>
      </c>
      <c r="P92" s="386">
        <f t="shared" si="30"/>
        <v>-2.260926457709609E-2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4.43457133360598E-2</v>
      </c>
      <c r="C93" s="386">
        <f t="shared" si="23"/>
        <v>0.59648850408012077</v>
      </c>
      <c r="D93" s="401">
        <f t="shared" si="24"/>
        <v>0.35139147948696037</v>
      </c>
      <c r="E93" s="386">
        <f t="shared" si="20"/>
        <v>0.55407982122688171</v>
      </c>
      <c r="F93" s="401">
        <f t="shared" si="21"/>
        <v>0.70522998657513747</v>
      </c>
      <c r="G93" s="403">
        <f t="shared" si="25"/>
        <v>0.36484127638199659</v>
      </c>
      <c r="H93" s="403">
        <f t="shared" si="26"/>
        <v>0.63515872361800341</v>
      </c>
      <c r="I93" s="403">
        <f t="shared" si="18"/>
        <v>-2.4927942940604651E-2</v>
      </c>
      <c r="J93" s="375">
        <f t="shared" si="19"/>
        <v>1.0249279429406046</v>
      </c>
      <c r="L93" s="385">
        <v>-1.325</v>
      </c>
      <c r="M93" s="401">
        <f t="shared" si="27"/>
        <v>8.3668962735705676E-5</v>
      </c>
      <c r="N93" s="386">
        <f t="shared" si="28"/>
        <v>4.43457133360598E-2</v>
      </c>
      <c r="O93" s="401">
        <f t="shared" si="29"/>
        <v>0.59648850408012077</v>
      </c>
      <c r="P93" s="386">
        <f t="shared" si="30"/>
        <v>-1.9585199766051851E-2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4.9380046138803202E-2</v>
      </c>
      <c r="C94" s="386">
        <f t="shared" si="23"/>
        <v>0.61052063992214889</v>
      </c>
      <c r="D94" s="401">
        <f t="shared" si="24"/>
        <v>0.3333317040996352</v>
      </c>
      <c r="E94" s="386">
        <f t="shared" si="20"/>
        <v>0.56950781238301895</v>
      </c>
      <c r="F94" s="401">
        <f t="shared" si="21"/>
        <v>0.72486665547932561</v>
      </c>
      <c r="G94" s="403">
        <f t="shared" si="25"/>
        <v>0.34008073829977864</v>
      </c>
      <c r="H94" s="403">
        <f t="shared" si="26"/>
        <v>0.65991926170022142</v>
      </c>
      <c r="I94" s="403">
        <f t="shared" si="18"/>
        <v>-2.0436814539495526E-2</v>
      </c>
      <c r="J94" s="375">
        <f t="shared" si="19"/>
        <v>1.0204368145394955</v>
      </c>
      <c r="L94" s="385">
        <v>-1.2999999999999998</v>
      </c>
      <c r="M94" s="401">
        <f t="shared" si="27"/>
        <v>1.0270794856259702E-4</v>
      </c>
      <c r="N94" s="386">
        <f t="shared" si="28"/>
        <v>4.9380046138803202E-2</v>
      </c>
      <c r="O94" s="401">
        <f t="shared" si="29"/>
        <v>0.61052063992214889</v>
      </c>
      <c r="P94" s="386">
        <f t="shared" si="30"/>
        <v>-1.6056643594357656E-2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5.4858947499080324E-2</v>
      </c>
      <c r="C95" s="386">
        <f t="shared" si="23"/>
        <v>0.62370267980290262</v>
      </c>
      <c r="D95" s="401">
        <f t="shared" si="24"/>
        <v>0.31555058881433984</v>
      </c>
      <c r="E95" s="386">
        <f t="shared" si="20"/>
        <v>0.58400820368032036</v>
      </c>
      <c r="F95" s="401">
        <f t="shared" si="21"/>
        <v>0.74332267998728685</v>
      </c>
      <c r="G95" s="403">
        <f t="shared" si="25"/>
        <v>0.31577409395414024</v>
      </c>
      <c r="H95" s="403">
        <f t="shared" si="26"/>
        <v>0.68422590604585976</v>
      </c>
      <c r="I95" s="403">
        <f t="shared" si="18"/>
        <v>-1.5264438226427824E-2</v>
      </c>
      <c r="J95" s="375">
        <f t="shared" si="19"/>
        <v>1.0152644382264278</v>
      </c>
      <c r="L95" s="385">
        <v>-1.2749999999999999</v>
      </c>
      <c r="M95" s="401">
        <f t="shared" si="27"/>
        <v>1.2576197751273943E-4</v>
      </c>
      <c r="N95" s="386">
        <f t="shared" si="28"/>
        <v>5.4858947499080324E-2</v>
      </c>
      <c r="O95" s="401">
        <f t="shared" si="29"/>
        <v>0.62370267980290262</v>
      </c>
      <c r="P95" s="386">
        <f t="shared" si="30"/>
        <v>-1.199284965845223E-2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6.0805565419214114E-2</v>
      </c>
      <c r="C96" s="386">
        <f t="shared" si="23"/>
        <v>0.63597060170124886</v>
      </c>
      <c r="D96" s="401">
        <f t="shared" si="24"/>
        <v>0.29810083946140786</v>
      </c>
      <c r="E96" s="386">
        <f t="shared" si="20"/>
        <v>0.59750884431625262</v>
      </c>
      <c r="F96" s="401">
        <f t="shared" si="21"/>
        <v>0.76050622692345227</v>
      </c>
      <c r="G96" s="403">
        <f t="shared" si="25"/>
        <v>0.29199887425162141</v>
      </c>
      <c r="H96" s="403">
        <f t="shared" si="26"/>
        <v>0.70800112574837859</v>
      </c>
      <c r="I96" s="403">
        <f t="shared" si="18"/>
        <v>-9.3727242797296325E-3</v>
      </c>
      <c r="J96" s="375">
        <f t="shared" si="19"/>
        <v>1.0093727242797297</v>
      </c>
      <c r="L96" s="385">
        <v>-1.25</v>
      </c>
      <c r="M96" s="401">
        <f t="shared" si="27"/>
        <v>1.5360364994837505E-4</v>
      </c>
      <c r="N96" s="386">
        <f t="shared" si="28"/>
        <v>6.0805565419214114E-2</v>
      </c>
      <c r="O96" s="401">
        <f t="shared" si="29"/>
        <v>0.63597060170124886</v>
      </c>
      <c r="P96" s="386">
        <f t="shared" si="30"/>
        <v>-7.3638919106967723E-3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6.7242353812971833E-2</v>
      </c>
      <c r="C97" s="386">
        <f t="shared" si="23"/>
        <v>0.64726420966661358</v>
      </c>
      <c r="D97" s="401">
        <f t="shared" si="24"/>
        <v>0.28103090788861185</v>
      </c>
      <c r="E97" s="386">
        <f t="shared" si="20"/>
        <v>0.60994193981271372</v>
      </c>
      <c r="F97" s="401">
        <f t="shared" si="21"/>
        <v>0.77633100781989695</v>
      </c>
      <c r="G97" s="403">
        <f t="shared" si="25"/>
        <v>0.2688265396667302</v>
      </c>
      <c r="H97" s="403">
        <f t="shared" si="26"/>
        <v>0.7311734603332698</v>
      </c>
      <c r="I97" s="403">
        <f t="shared" si="18"/>
        <v>-2.7250063331973186E-3</v>
      </c>
      <c r="J97" s="375">
        <f t="shared" si="19"/>
        <v>1.0027250063331974</v>
      </c>
      <c r="L97" s="385">
        <v>-1.2249999999999999</v>
      </c>
      <c r="M97" s="401">
        <f t="shared" si="27"/>
        <v>1.8713794907071479E-4</v>
      </c>
      <c r="N97" s="386">
        <f t="shared" si="28"/>
        <v>6.7242353812971833E-2</v>
      </c>
      <c r="O97" s="401">
        <f t="shared" si="29"/>
        <v>0.64726420966661358</v>
      </c>
      <c r="P97" s="386">
        <f t="shared" si="30"/>
        <v>-2.1409625947310662E-3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7.4190812069898637E-2</v>
      </c>
      <c r="C98" s="386">
        <f t="shared" si="23"/>
        <v>0.65752758316000626</v>
      </c>
      <c r="D98" s="401">
        <f t="shared" si="24"/>
        <v>0.26438481897838917</v>
      </c>
      <c r="E98" s="386">
        <f t="shared" si="20"/>
        <v>0.62124454780380345</v>
      </c>
      <c r="F98" s="401">
        <f t="shared" si="21"/>
        <v>0.79071690995250021</v>
      </c>
      <c r="G98" s="403">
        <f t="shared" si="25"/>
        <v>0.24632220343575034</v>
      </c>
      <c r="H98" s="403">
        <f t="shared" si="26"/>
        <v>0.7536777965642496</v>
      </c>
      <c r="I98" s="403">
        <f t="shared" si="18"/>
        <v>4.7135632167817883E-3</v>
      </c>
      <c r="J98" s="375">
        <f t="shared" si="19"/>
        <v>0.99528643678321826</v>
      </c>
      <c r="L98" s="385">
        <v>-1.2</v>
      </c>
      <c r="M98" s="401">
        <f t="shared" si="27"/>
        <v>2.2742157370603255E-4</v>
      </c>
      <c r="N98" s="386">
        <f t="shared" si="28"/>
        <v>7.4190812069898637E-2</v>
      </c>
      <c r="O98" s="401">
        <f t="shared" si="29"/>
        <v>0.65752758316000626</v>
      </c>
      <c r="P98" s="386">
        <f t="shared" si="30"/>
        <v>3.703317094015543E-3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8.1671211311785785E-2</v>
      </c>
      <c r="C99" s="386">
        <f t="shared" si="23"/>
        <v>0.66670949570452742</v>
      </c>
      <c r="D99" s="401">
        <f t="shared" si="24"/>
        <v>0.24820204457840889</v>
      </c>
      <c r="E99" s="386">
        <f t="shared" si="20"/>
        <v>0.63135903953178918</v>
      </c>
      <c r="F99" s="401">
        <f t="shared" si="21"/>
        <v>0.80359058373067038</v>
      </c>
      <c r="G99" s="403">
        <f t="shared" si="25"/>
        <v>0.224544419369441</v>
      </c>
      <c r="H99" s="403">
        <f t="shared" si="26"/>
        <v>0.77545558063055897</v>
      </c>
      <c r="I99" s="403">
        <f t="shared" si="18"/>
        <v>1.2975604754861548E-2</v>
      </c>
      <c r="J99" s="375">
        <f t="shared" si="19"/>
        <v>0.98702439524513841</v>
      </c>
      <c r="L99" s="385">
        <v>-1.1749999999999998</v>
      </c>
      <c r="M99" s="401">
        <f t="shared" si="27"/>
        <v>2.7568444979847451E-4</v>
      </c>
      <c r="N99" s="386">
        <f t="shared" si="28"/>
        <v>8.1671211311785785E-2</v>
      </c>
      <c r="O99" s="401">
        <f t="shared" si="29"/>
        <v>0.66670949570452742</v>
      </c>
      <c r="P99" s="386">
        <f t="shared" si="30"/>
        <v>1.0194576095380437E-2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8.970230978406829E-2</v>
      </c>
      <c r="C100" s="386">
        <f t="shared" si="23"/>
        <v>0.67476379924753493</v>
      </c>
      <c r="D100" s="401">
        <f t="shared" si="24"/>
        <v>0.23251742423150257</v>
      </c>
      <c r="E100" s="386">
        <f t="shared" si="20"/>
        <v>0.6402335232038765</v>
      </c>
      <c r="F100" s="401">
        <f t="shared" si="21"/>
        <v>0.8148859815436954</v>
      </c>
      <c r="G100" s="403">
        <f t="shared" si="25"/>
        <v>0.20354503447062691</v>
      </c>
      <c r="H100" s="403">
        <f t="shared" si="26"/>
        <v>0.79645496552937312</v>
      </c>
      <c r="I100" s="403">
        <f t="shared" si="18"/>
        <v>2.209109352359543E-2</v>
      </c>
      <c r="J100" s="375">
        <f t="shared" si="19"/>
        <v>0.9779089064764046</v>
      </c>
      <c r="L100" s="385">
        <v>-1.1499999999999999</v>
      </c>
      <c r="M100" s="401">
        <f t="shared" si="27"/>
        <v>3.333535484802419E-4</v>
      </c>
      <c r="N100" s="386">
        <f t="shared" si="28"/>
        <v>8.970230978406829E-2</v>
      </c>
      <c r="O100" s="401">
        <f t="shared" si="29"/>
        <v>0.67476379924753493</v>
      </c>
      <c r="P100" s="386">
        <f t="shared" si="30"/>
        <v>1.7356365133739199E-2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9.8301060186541056E-2</v>
      </c>
      <c r="C101" s="386">
        <f t="shared" si="23"/>
        <v>0.6816497709904108</v>
      </c>
      <c r="D101" s="401">
        <f t="shared" si="24"/>
        <v>0.21736113197558316</v>
      </c>
      <c r="E101" s="386">
        <f t="shared" si="20"/>
        <v>0.64782222574335968</v>
      </c>
      <c r="F101" s="401">
        <f t="shared" si="21"/>
        <v>0.82454484365167147</v>
      </c>
      <c r="G101" s="403">
        <f t="shared" si="25"/>
        <v>0.18336910572338228</v>
      </c>
      <c r="H101" s="403">
        <f t="shared" si="26"/>
        <v>0.81663089427661772</v>
      </c>
      <c r="I101" s="403">
        <f t="shared" si="18"/>
        <v>3.2086936229971531E-2</v>
      </c>
      <c r="J101" s="375">
        <f t="shared" si="19"/>
        <v>0.9679130637700285</v>
      </c>
      <c r="L101" s="385">
        <v>-1.125</v>
      </c>
      <c r="M101" s="401">
        <f t="shared" si="27"/>
        <v>4.0207912392931089E-4</v>
      </c>
      <c r="N101" s="386">
        <f t="shared" si="28"/>
        <v>9.8301060186541056E-2</v>
      </c>
      <c r="O101" s="401">
        <f t="shared" si="29"/>
        <v>0.6816497709904108</v>
      </c>
      <c r="P101" s="386">
        <f t="shared" si="30"/>
        <v>2.5209824069394954E-2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0.10748231208562947</v>
      </c>
      <c r="C102" s="386">
        <f t="shared" si="23"/>
        <v>0.68733241980945348</v>
      </c>
      <c r="D102" s="401">
        <f t="shared" si="24"/>
        <v>0.20275868789127643</v>
      </c>
      <c r="E102" s="386">
        <f t="shared" si="20"/>
        <v>0.65408582986364483</v>
      </c>
      <c r="F102" s="401">
        <f t="shared" si="21"/>
        <v>0.83251712721160986</v>
      </c>
      <c r="G102" s="403">
        <f t="shared" si="25"/>
        <v>0.16405487962891227</v>
      </c>
      <c r="H102" s="403">
        <f t="shared" si="26"/>
        <v>0.8359451203710877</v>
      </c>
      <c r="I102" s="403">
        <f t="shared" si="18"/>
        <v>4.2986546560665827E-2</v>
      </c>
      <c r="J102" s="375">
        <f t="shared" si="19"/>
        <v>0.95701345343933419</v>
      </c>
      <c r="L102" s="385">
        <v>-1.0999999999999999</v>
      </c>
      <c r="M102" s="401">
        <f t="shared" si="27"/>
        <v>4.8376346430983874E-4</v>
      </c>
      <c r="N102" s="386">
        <f t="shared" si="28"/>
        <v>0.10748231208562947</v>
      </c>
      <c r="O102" s="401">
        <f t="shared" si="29"/>
        <v>0.68733241980945348</v>
      </c>
      <c r="P102" s="386">
        <f t="shared" si="30"/>
        <v>3.3773348392577437E-2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0.11725851285590427</v>
      </c>
      <c r="C103" s="386">
        <f t="shared" si="23"/>
        <v>0.69178274976823639</v>
      </c>
      <c r="D103" s="401">
        <f t="shared" si="24"/>
        <v>0.18873101251559105</v>
      </c>
      <c r="E103" s="386">
        <f t="shared" si="20"/>
        <v>0.65899176379766522</v>
      </c>
      <c r="F103" s="401">
        <f t="shared" si="21"/>
        <v>0.83876137504356796</v>
      </c>
      <c r="G103" s="403">
        <f t="shared" si="25"/>
        <v>0.14563383231357757</v>
      </c>
      <c r="H103" s="403">
        <f t="shared" si="26"/>
        <v>0.85436616768642248</v>
      </c>
      <c r="I103" s="403">
        <f t="shared" si="18"/>
        <v>5.4809424325950824E-2</v>
      </c>
      <c r="J103" s="375">
        <f t="shared" si="19"/>
        <v>0.94519057567404918</v>
      </c>
      <c r="L103" s="385">
        <v>-1.075</v>
      </c>
      <c r="M103" s="401">
        <f t="shared" si="27"/>
        <v>5.8059222333733951E-4</v>
      </c>
      <c r="N103" s="386">
        <f t="shared" si="28"/>
        <v>0.11725851285590427</v>
      </c>
      <c r="O103" s="401">
        <f t="shared" si="29"/>
        <v>0.69178274976823639</v>
      </c>
      <c r="P103" s="386">
        <f t="shared" si="30"/>
        <v>4.3062258568376324E-2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0.12763941086313063</v>
      </c>
      <c r="C104" s="386">
        <f t="shared" si="23"/>
        <v>0.69497797860410238</v>
      </c>
      <c r="D104" s="401">
        <f t="shared" si="24"/>
        <v>0.17529452172425342</v>
      </c>
      <c r="E104" s="386">
        <f t="shared" si="20"/>
        <v>0.66251444142444638</v>
      </c>
      <c r="F104" s="401">
        <f t="shared" si="21"/>
        <v>0.84324502126252343</v>
      </c>
      <c r="G104" s="403">
        <f t="shared" si="25"/>
        <v>0.12813076733993914</v>
      </c>
      <c r="H104" s="403">
        <f t="shared" si="26"/>
        <v>0.87186923266006089</v>
      </c>
      <c r="I104" s="403">
        <f t="shared" si="18"/>
        <v>6.7570743241208861E-2</v>
      </c>
      <c r="J104" s="375">
        <f t="shared" si="19"/>
        <v>0.93242925675879118</v>
      </c>
      <c r="L104" s="385">
        <v>-1.0499999999999998</v>
      </c>
      <c r="M104" s="401">
        <f t="shared" si="27"/>
        <v>6.9506836788402193E-4</v>
      </c>
      <c r="N104" s="386">
        <f t="shared" si="28"/>
        <v>0.12763941086313063</v>
      </c>
      <c r="O104" s="401">
        <f t="shared" si="29"/>
        <v>0.69497797860410238</v>
      </c>
      <c r="P104" s="386">
        <f t="shared" si="30"/>
        <v>5.30884761680048E-2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0.13863176481689293</v>
      </c>
      <c r="C105" s="386">
        <f t="shared" si="23"/>
        <v>0.69690170945650931</v>
      </c>
      <c r="D105" s="401">
        <f t="shared" si="24"/>
        <v>0.1624612592223616</v>
      </c>
      <c r="E105" s="386">
        <f t="shared" si="20"/>
        <v>0.66463545094611987</v>
      </c>
      <c r="F105" s="401">
        <f t="shared" si="21"/>
        <v>0.84594463142552023</v>
      </c>
      <c r="G105" s="403">
        <f t="shared" si="25"/>
        <v>0.11156396772380177</v>
      </c>
      <c r="H105" s="403">
        <f t="shared" si="26"/>
        <v>0.88843603227619827</v>
      </c>
      <c r="I105" s="403">
        <f t="shared" si="18"/>
        <v>8.1280952582414426E-2</v>
      </c>
      <c r="J105" s="375">
        <f t="shared" si="19"/>
        <v>0.91871904741758559</v>
      </c>
      <c r="L105" s="385">
        <v>-1.0249999999999999</v>
      </c>
      <c r="M105" s="401">
        <f t="shared" si="27"/>
        <v>8.3004873803838031E-4</v>
      </c>
      <c r="N105" s="386">
        <f t="shared" si="28"/>
        <v>0.13863176481689293</v>
      </c>
      <c r="O105" s="401">
        <f t="shared" si="29"/>
        <v>0.69690170945650931</v>
      </c>
      <c r="P105" s="386">
        <f t="shared" si="30"/>
        <v>6.386021090045714E-2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0.1502390633804303</v>
      </c>
      <c r="C106" s="386">
        <f t="shared" si="23"/>
        <v>0.69754405449080126</v>
      </c>
      <c r="D106" s="401">
        <f t="shared" si="24"/>
        <v>0.1502390633804303</v>
      </c>
      <c r="E106" s="386">
        <f t="shared" si="20"/>
        <v>0.66534369068058064</v>
      </c>
      <c r="F106" s="401">
        <f t="shared" si="21"/>
        <v>0.84684607536787448</v>
      </c>
      <c r="G106" s="403">
        <f t="shared" si="25"/>
        <v>9.5945398108750135E-2</v>
      </c>
      <c r="H106" s="403">
        <f t="shared" si="26"/>
        <v>0.90405460189124986</v>
      </c>
      <c r="I106" s="403">
        <f t="shared" si="18"/>
        <v>9.5945398108750135E-2</v>
      </c>
      <c r="J106" s="375">
        <f t="shared" si="19"/>
        <v>0.90405460189124986</v>
      </c>
      <c r="L106" s="385">
        <v>-1</v>
      </c>
      <c r="M106" s="401">
        <f t="shared" si="27"/>
        <v>9.8878316976858116E-4</v>
      </c>
      <c r="N106" s="386">
        <f t="shared" si="28"/>
        <v>0.1502390633804303</v>
      </c>
      <c r="O106" s="401">
        <f t="shared" si="29"/>
        <v>0.69754405449080126</v>
      </c>
      <c r="P106" s="386">
        <f t="shared" si="30"/>
        <v>7.5381662781825398E-2</v>
      </c>
      <c r="Q106" s="403">
        <f>$B$14*P26</f>
        <v>-1.3470690223916707E-4</v>
      </c>
      <c r="R106" s="403">
        <f>$B$14*P106</f>
        <v>9.5945398108750135E-2</v>
      </c>
      <c r="S106" s="371">
        <f>$B$14*P186</f>
        <v>9.5945398108750135E-2</v>
      </c>
      <c r="T106" s="403">
        <f>1-(Q106+R106+S106)</f>
        <v>0.80824391068473889</v>
      </c>
      <c r="U106" s="610">
        <f>1-T106</f>
        <v>0.19175608931526111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0.1624612592223616</v>
      </c>
      <c r="C107" s="386">
        <f t="shared" si="23"/>
        <v>0.69690170945650931</v>
      </c>
      <c r="D107" s="401">
        <f t="shared" si="24"/>
        <v>0.13863176481689293</v>
      </c>
      <c r="E107" s="386">
        <f t="shared" si="20"/>
        <v>0.66463545094611987</v>
      </c>
      <c r="F107" s="401">
        <f t="shared" si="21"/>
        <v>0.84594463142552023</v>
      </c>
      <c r="G107" s="403">
        <f t="shared" si="25"/>
        <v>8.1280952582414148E-2</v>
      </c>
      <c r="H107" s="403">
        <f t="shared" si="26"/>
        <v>0.91871904741758581</v>
      </c>
      <c r="I107" s="403">
        <f t="shared" si="18"/>
        <v>0.11156396772380182</v>
      </c>
      <c r="J107" s="375">
        <f t="shared" si="19"/>
        <v>0.88843603227619816</v>
      </c>
      <c r="L107" s="385">
        <v>-0.97500000000000009</v>
      </c>
      <c r="M107" s="401">
        <f t="shared" si="27"/>
        <v>1.1749560765178524E-3</v>
      </c>
      <c r="N107" s="386">
        <f t="shared" si="28"/>
        <v>0.1624612592223616</v>
      </c>
      <c r="O107" s="401">
        <f t="shared" si="29"/>
        <v>0.69690170945650931</v>
      </c>
      <c r="P107" s="386">
        <f t="shared" si="30"/>
        <v>8.7652743741037278E-2</v>
      </c>
      <c r="Q107" s="403">
        <f t="shared" ref="Q107:Q170" si="33">$B$14*P27</f>
        <v>-1.6004980426726116E-4</v>
      </c>
      <c r="R107" s="403">
        <f t="shared" ref="R107:R170" si="34">$B$14*P107</f>
        <v>0.11156396772380177</v>
      </c>
      <c r="S107" s="371">
        <f t="shared" ref="S107:S170" si="35">$B$14*P187</f>
        <v>8.1280952582414148E-2</v>
      </c>
      <c r="T107" s="403">
        <f t="shared" ref="T107:T170" si="36">1-(Q107+R107+S107)</f>
        <v>0.8073151294980514</v>
      </c>
      <c r="U107" s="610">
        <f t="shared" ref="U107:U170" si="37">1-T107</f>
        <v>0.1926848705019486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0.17529452172425369</v>
      </c>
      <c r="C108" s="386">
        <f t="shared" si="23"/>
        <v>0.69497797860410238</v>
      </c>
      <c r="D108" s="401">
        <f t="shared" si="24"/>
        <v>0.12763941086313041</v>
      </c>
      <c r="E108" s="386">
        <f t="shared" si="20"/>
        <v>0.66251444142444627</v>
      </c>
      <c r="F108" s="401">
        <f t="shared" si="21"/>
        <v>0.84324502126252321</v>
      </c>
      <c r="G108" s="403">
        <f t="shared" si="25"/>
        <v>6.7570743241208583E-2</v>
      </c>
      <c r="H108" s="403">
        <f t="shared" si="26"/>
        <v>0.9324292567587914</v>
      </c>
      <c r="I108" s="403">
        <f t="shared" si="18"/>
        <v>0.12813076733993942</v>
      </c>
      <c r="J108" s="375">
        <f t="shared" si="19"/>
        <v>0.87186923266006056</v>
      </c>
      <c r="L108" s="385">
        <v>-0.94999999999999973</v>
      </c>
      <c r="M108" s="401">
        <f t="shared" si="27"/>
        <v>1.3927303245297451E-3</v>
      </c>
      <c r="N108" s="386">
        <f t="shared" si="28"/>
        <v>0.17529452172425369</v>
      </c>
      <c r="O108" s="401">
        <f t="shared" si="29"/>
        <v>0.69497797860410238</v>
      </c>
      <c r="P108" s="386">
        <f t="shared" si="30"/>
        <v>0.10066882295540738</v>
      </c>
      <c r="Q108" s="403">
        <f t="shared" si="33"/>
        <v>-1.8968781605845561E-4</v>
      </c>
      <c r="R108" s="403">
        <f t="shared" si="34"/>
        <v>0.12813076733993947</v>
      </c>
      <c r="S108" s="371">
        <f t="shared" si="35"/>
        <v>6.7570743241208861E-2</v>
      </c>
      <c r="T108" s="403">
        <f t="shared" si="36"/>
        <v>0.80448817723491017</v>
      </c>
      <c r="U108" s="610">
        <f t="shared" si="37"/>
        <v>0.19551182276508983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0.1887310125155911</v>
      </c>
      <c r="C109" s="386">
        <f t="shared" si="23"/>
        <v>0.6917827497682365</v>
      </c>
      <c r="D109" s="401">
        <f t="shared" si="24"/>
        <v>0.11725851285590416</v>
      </c>
      <c r="E109" s="386">
        <f t="shared" si="20"/>
        <v>0.65899176379766533</v>
      </c>
      <c r="F109" s="401">
        <f t="shared" si="21"/>
        <v>0.83876137504356807</v>
      </c>
      <c r="G109" s="403">
        <f t="shared" si="25"/>
        <v>5.4809424325950658E-2</v>
      </c>
      <c r="H109" s="403">
        <f t="shared" si="26"/>
        <v>0.94519057567404929</v>
      </c>
      <c r="I109" s="403">
        <f t="shared" si="18"/>
        <v>0.14563383231357771</v>
      </c>
      <c r="J109" s="375">
        <f t="shared" si="19"/>
        <v>0.85436616768642226</v>
      </c>
      <c r="L109" s="385">
        <v>-0.92499999999999982</v>
      </c>
      <c r="M109" s="401">
        <f t="shared" si="27"/>
        <v>1.6467931674906122E-3</v>
      </c>
      <c r="N109" s="386">
        <f t="shared" si="28"/>
        <v>0.1887310125155911</v>
      </c>
      <c r="O109" s="401">
        <f t="shared" si="29"/>
        <v>0.6917827497682365</v>
      </c>
      <c r="P109" s="386">
        <f t="shared" si="30"/>
        <v>0.11442050013325059</v>
      </c>
      <c r="Q109" s="403">
        <f t="shared" si="33"/>
        <v>-2.2425590960569673E-4</v>
      </c>
      <c r="R109" s="403">
        <f t="shared" si="34"/>
        <v>0.14563383231357774</v>
      </c>
      <c r="S109" s="371">
        <f t="shared" si="35"/>
        <v>5.4809424325950658E-2</v>
      </c>
      <c r="T109" s="403">
        <f t="shared" si="36"/>
        <v>0.79978099927007729</v>
      </c>
      <c r="U109" s="610">
        <f t="shared" si="37"/>
        <v>0.20021900072992271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0.20275868789127655</v>
      </c>
      <c r="C110" s="386">
        <f t="shared" si="23"/>
        <v>0.68733241980945348</v>
      </c>
      <c r="D110" s="401">
        <f t="shared" si="24"/>
        <v>0.10748231208562936</v>
      </c>
      <c r="E110" s="386">
        <f t="shared" si="20"/>
        <v>0.65408582986364494</v>
      </c>
      <c r="F110" s="401">
        <f t="shared" si="21"/>
        <v>0.83251712721160998</v>
      </c>
      <c r="G110" s="403">
        <f t="shared" si="25"/>
        <v>4.2986546560665827E-2</v>
      </c>
      <c r="H110" s="403">
        <f t="shared" si="26"/>
        <v>0.95701345343933419</v>
      </c>
      <c r="I110" s="403">
        <f t="shared" si="18"/>
        <v>0.16405487962891255</v>
      </c>
      <c r="J110" s="375">
        <f t="shared" si="19"/>
        <v>0.83594512037108748</v>
      </c>
      <c r="L110" s="385">
        <v>-0.89999999999999991</v>
      </c>
      <c r="M110" s="401">
        <f t="shared" si="27"/>
        <v>1.9424039294064221E-3</v>
      </c>
      <c r="N110" s="386">
        <f t="shared" si="28"/>
        <v>0.20275868789127655</v>
      </c>
      <c r="O110" s="401">
        <f t="shared" si="29"/>
        <v>0.68733241980945348</v>
      </c>
      <c r="P110" s="386">
        <f t="shared" si="30"/>
        <v>0.12889341081145411</v>
      </c>
      <c r="Q110" s="403">
        <f t="shared" si="33"/>
        <v>-2.6446590882670088E-4</v>
      </c>
      <c r="R110" s="403">
        <f t="shared" si="34"/>
        <v>0.16405487962891255</v>
      </c>
      <c r="S110" s="371">
        <f t="shared" si="35"/>
        <v>4.2986546560665709E-2</v>
      </c>
      <c r="T110" s="403">
        <f t="shared" si="36"/>
        <v>0.79322303971924846</v>
      </c>
      <c r="U110" s="610">
        <f t="shared" si="37"/>
        <v>0.20677696028075154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0.21736113197558316</v>
      </c>
      <c r="C111" s="386">
        <f t="shared" si="23"/>
        <v>0.6816497709904108</v>
      </c>
      <c r="D111" s="401">
        <f t="shared" si="24"/>
        <v>9.8301060186541056E-2</v>
      </c>
      <c r="E111" s="386">
        <f t="shared" si="20"/>
        <v>0.64782222574335968</v>
      </c>
      <c r="F111" s="401">
        <f t="shared" si="21"/>
        <v>0.82454484365167147</v>
      </c>
      <c r="G111" s="403">
        <f t="shared" si="25"/>
        <v>3.2086936229971538E-2</v>
      </c>
      <c r="H111" s="403">
        <f t="shared" si="26"/>
        <v>0.9679130637700285</v>
      </c>
      <c r="I111" s="403">
        <f t="shared" si="18"/>
        <v>0.18336910572338228</v>
      </c>
      <c r="J111" s="375">
        <f t="shared" si="19"/>
        <v>0.81663089427661772</v>
      </c>
      <c r="L111" s="385">
        <v>-0.875</v>
      </c>
      <c r="M111" s="401">
        <f t="shared" si="27"/>
        <v>2.2854430409490201E-3</v>
      </c>
      <c r="N111" s="386">
        <f t="shared" si="28"/>
        <v>0.21736113197558316</v>
      </c>
      <c r="O111" s="401">
        <f t="shared" si="29"/>
        <v>0.6816497709904108</v>
      </c>
      <c r="P111" s="386">
        <f t="shared" si="30"/>
        <v>0.14406806751249779</v>
      </c>
      <c r="Q111" s="403">
        <f t="shared" si="33"/>
        <v>-3.1111288038764533E-4</v>
      </c>
      <c r="R111" s="403">
        <f t="shared" si="34"/>
        <v>0.18336910572338228</v>
      </c>
      <c r="S111" s="371">
        <f t="shared" si="35"/>
        <v>3.2086936229971538E-2</v>
      </c>
      <c r="T111" s="403">
        <f t="shared" si="36"/>
        <v>0.78485507092703388</v>
      </c>
      <c r="U111" s="610">
        <f t="shared" si="37"/>
        <v>0.21514492907296612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0.23251742423150257</v>
      </c>
      <c r="C112" s="386">
        <f t="shared" si="23"/>
        <v>0.67476379924753493</v>
      </c>
      <c r="D112" s="401">
        <f t="shared" si="24"/>
        <v>8.970230978406829E-2</v>
      </c>
      <c r="E112" s="386">
        <f t="shared" si="20"/>
        <v>0.6402335232038765</v>
      </c>
      <c r="F112" s="401">
        <f t="shared" si="21"/>
        <v>0.8148859815436954</v>
      </c>
      <c r="G112" s="403">
        <f t="shared" si="25"/>
        <v>2.2091093523595309E-2</v>
      </c>
      <c r="H112" s="403">
        <f t="shared" si="26"/>
        <v>0.97790890647640472</v>
      </c>
      <c r="I112" s="403">
        <f t="shared" si="18"/>
        <v>0.20354503447062705</v>
      </c>
      <c r="J112" s="375">
        <f t="shared" si="19"/>
        <v>0.79645496552937289</v>
      </c>
      <c r="L112" s="385">
        <v>-0.85000000000000009</v>
      </c>
      <c r="M112" s="401">
        <f t="shared" si="27"/>
        <v>2.6824619445214859E-3</v>
      </c>
      <c r="N112" s="386">
        <f t="shared" si="28"/>
        <v>0.23251742423150257</v>
      </c>
      <c r="O112" s="401">
        <f t="shared" si="29"/>
        <v>0.67476379924753493</v>
      </c>
      <c r="P112" s="386">
        <f t="shared" si="30"/>
        <v>0.15991974030884246</v>
      </c>
      <c r="Q112" s="403">
        <f t="shared" si="33"/>
        <v>-3.6508157342802637E-4</v>
      </c>
      <c r="R112" s="403">
        <f t="shared" si="34"/>
        <v>0.20354503447062691</v>
      </c>
      <c r="S112" s="371">
        <f t="shared" si="35"/>
        <v>2.2091093523595309E-2</v>
      </c>
      <c r="T112" s="403">
        <f t="shared" si="36"/>
        <v>0.77472895357920579</v>
      </c>
      <c r="U112" s="610">
        <f t="shared" si="37"/>
        <v>0.22527104642079421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0.24820204457840919</v>
      </c>
      <c r="C113" s="386">
        <f t="shared" si="23"/>
        <v>0.66670949570452731</v>
      </c>
      <c r="D113" s="401">
        <f t="shared" si="24"/>
        <v>8.1671211311785619E-2</v>
      </c>
      <c r="E113" s="386">
        <f t="shared" si="20"/>
        <v>0.63135903953178918</v>
      </c>
      <c r="F113" s="401">
        <f t="shared" si="21"/>
        <v>0.80359058373067038</v>
      </c>
      <c r="G113" s="403">
        <f t="shared" si="25"/>
        <v>1.2975604754861361E-2</v>
      </c>
      <c r="H113" s="403">
        <f t="shared" si="26"/>
        <v>0.98702439524513863</v>
      </c>
      <c r="I113" s="403">
        <f t="shared" si="18"/>
        <v>0.22454441936944125</v>
      </c>
      <c r="J113" s="375">
        <f t="shared" si="19"/>
        <v>0.77545558063055875</v>
      </c>
      <c r="L113" s="385">
        <v>-0.82499999999999973</v>
      </c>
      <c r="M113" s="401">
        <f t="shared" si="27"/>
        <v>3.1407332879876404E-3</v>
      </c>
      <c r="N113" s="386">
        <f t="shared" si="28"/>
        <v>0.24820204457840919</v>
      </c>
      <c r="O113" s="401">
        <f t="shared" si="29"/>
        <v>0.66670949570452731</v>
      </c>
      <c r="P113" s="386">
        <f t="shared" si="30"/>
        <v>0.1764183799754783</v>
      </c>
      <c r="Q113" s="403">
        <f t="shared" si="33"/>
        <v>-4.273528143005418E-4</v>
      </c>
      <c r="R113" s="403">
        <f t="shared" si="34"/>
        <v>0.22454441936944144</v>
      </c>
      <c r="S113" s="371">
        <f t="shared" si="35"/>
        <v>1.2975604754861555E-2</v>
      </c>
      <c r="T113" s="403">
        <f t="shared" si="36"/>
        <v>0.76290732868999755</v>
      </c>
      <c r="U113" s="610">
        <f t="shared" si="37"/>
        <v>0.23709267131000245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0.26438481897838934</v>
      </c>
      <c r="C114" s="386">
        <f t="shared" si="23"/>
        <v>0.65752758316000604</v>
      </c>
      <c r="D114" s="401">
        <f t="shared" si="24"/>
        <v>7.4190812069898637E-2</v>
      </c>
      <c r="E114" s="386">
        <f t="shared" si="20"/>
        <v>0.62124454780380323</v>
      </c>
      <c r="F114" s="401">
        <f t="shared" si="21"/>
        <v>0.79071690995249999</v>
      </c>
      <c r="G114" s="403">
        <f t="shared" si="25"/>
        <v>4.7135632167818308E-3</v>
      </c>
      <c r="H114" s="403">
        <f t="shared" si="26"/>
        <v>0.99528643678321815</v>
      </c>
      <c r="I114" s="403">
        <f t="shared" si="18"/>
        <v>0.24632220343575062</v>
      </c>
      <c r="J114" s="375">
        <f t="shared" si="19"/>
        <v>0.75367779656424938</v>
      </c>
      <c r="L114" s="385">
        <v>-0.79999999999999982</v>
      </c>
      <c r="M114" s="401">
        <f t="shared" si="27"/>
        <v>3.6683007276653856E-3</v>
      </c>
      <c r="N114" s="386">
        <f t="shared" si="28"/>
        <v>0.26438481897838934</v>
      </c>
      <c r="O114" s="401">
        <f t="shared" si="29"/>
        <v>0.65752758316000604</v>
      </c>
      <c r="P114" s="386">
        <f t="shared" si="30"/>
        <v>0.19352858647815174</v>
      </c>
      <c r="Q114" s="403">
        <f t="shared" si="33"/>
        <v>-4.9900974612597873E-4</v>
      </c>
      <c r="R114" s="403">
        <f t="shared" si="34"/>
        <v>0.24632220343575062</v>
      </c>
      <c r="S114" s="371">
        <f t="shared" si="35"/>
        <v>4.7135632167818308E-3</v>
      </c>
      <c r="T114" s="403">
        <f t="shared" si="36"/>
        <v>0.74946324309359347</v>
      </c>
      <c r="U114" s="610">
        <f t="shared" si="37"/>
        <v>0.25053675690640653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0.28103090788861201</v>
      </c>
      <c r="C115" s="386">
        <f t="shared" si="23"/>
        <v>0.64726420966661347</v>
      </c>
      <c r="D115" s="401">
        <f t="shared" si="24"/>
        <v>6.7242353812971778E-2</v>
      </c>
      <c r="E115" s="386">
        <f t="shared" si="20"/>
        <v>0.60994193981271361</v>
      </c>
      <c r="F115" s="401">
        <f t="shared" si="21"/>
        <v>0.77633100781989683</v>
      </c>
      <c r="G115" s="403">
        <f t="shared" si="25"/>
        <v>-2.7250063331973251E-3</v>
      </c>
      <c r="H115" s="403">
        <f t="shared" si="26"/>
        <v>1.0027250063331974</v>
      </c>
      <c r="I115" s="403">
        <f t="shared" si="18"/>
        <v>0.26882653966673037</v>
      </c>
      <c r="J115" s="375">
        <f t="shared" si="19"/>
        <v>0.73117346033326958</v>
      </c>
      <c r="L115" s="385">
        <v>-0.77499999999999991</v>
      </c>
      <c r="M115" s="401">
        <f t="shared" si="27"/>
        <v>4.2740275593763921E-3</v>
      </c>
      <c r="N115" s="386">
        <f t="shared" si="28"/>
        <v>0.28103090788861201</v>
      </c>
      <c r="O115" s="401">
        <f t="shared" si="29"/>
        <v>0.64726420966661347</v>
      </c>
      <c r="P115" s="386">
        <f t="shared" si="30"/>
        <v>0.21120962505146318</v>
      </c>
      <c r="Q115" s="403">
        <f t="shared" si="33"/>
        <v>-5.8124378589496483E-4</v>
      </c>
      <c r="R115" s="403">
        <f t="shared" si="34"/>
        <v>0.26882653966673037</v>
      </c>
      <c r="S115" s="371">
        <f t="shared" si="35"/>
        <v>-2.7250063331974313E-3</v>
      </c>
      <c r="T115" s="403">
        <f t="shared" si="36"/>
        <v>0.73447971045236204</v>
      </c>
      <c r="U115" s="610">
        <f t="shared" si="37"/>
        <v>0.26552028954763796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0.29810083946140786</v>
      </c>
      <c r="C116" s="386">
        <f t="shared" si="23"/>
        <v>0.63597060170124886</v>
      </c>
      <c r="D116" s="401">
        <f t="shared" si="24"/>
        <v>6.0805565419214114E-2</v>
      </c>
      <c r="E116" s="386">
        <f t="shared" si="20"/>
        <v>0.59750884431625262</v>
      </c>
      <c r="F116" s="401">
        <f t="shared" si="21"/>
        <v>0.76050622692345227</v>
      </c>
      <c r="G116" s="403">
        <f t="shared" si="25"/>
        <v>-9.372724279729636E-3</v>
      </c>
      <c r="H116" s="403">
        <f t="shared" si="26"/>
        <v>1.0093727242797297</v>
      </c>
      <c r="I116" s="403">
        <f t="shared" si="18"/>
        <v>0.29199887425162141</v>
      </c>
      <c r="J116" s="375">
        <f t="shared" si="19"/>
        <v>0.70800112574837859</v>
      </c>
      <c r="L116" s="385">
        <v>-0.75</v>
      </c>
      <c r="M116" s="401">
        <f t="shared" si="27"/>
        <v>4.9676432939817494E-3</v>
      </c>
      <c r="N116" s="386">
        <f t="shared" si="28"/>
        <v>0.29810083946140786</v>
      </c>
      <c r="O116" s="401">
        <f t="shared" si="29"/>
        <v>0.63597060170124886</v>
      </c>
      <c r="P116" s="386">
        <f t="shared" si="30"/>
        <v>0.2294154915753166</v>
      </c>
      <c r="Q116" s="403">
        <f t="shared" si="33"/>
        <v>-6.7536015422783055E-4</v>
      </c>
      <c r="R116" s="403">
        <f t="shared" si="34"/>
        <v>0.29199887425162141</v>
      </c>
      <c r="S116" s="371">
        <f t="shared" si="35"/>
        <v>-9.372724279729636E-3</v>
      </c>
      <c r="T116" s="403">
        <f t="shared" si="36"/>
        <v>0.71804921018233603</v>
      </c>
      <c r="U116" s="610">
        <f t="shared" si="37"/>
        <v>0.28195078981766397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0.31555058881433984</v>
      </c>
      <c r="C117" s="386">
        <f t="shared" si="23"/>
        <v>0.62370267980290262</v>
      </c>
      <c r="D117" s="401">
        <f t="shared" si="24"/>
        <v>5.4858947499080324E-2</v>
      </c>
      <c r="E117" s="386">
        <f t="shared" si="20"/>
        <v>0.58400820368032036</v>
      </c>
      <c r="F117" s="401">
        <f t="shared" si="21"/>
        <v>0.74332267998728685</v>
      </c>
      <c r="G117" s="403">
        <f t="shared" si="25"/>
        <v>-1.5264438226427946E-2</v>
      </c>
      <c r="H117" s="403">
        <f t="shared" si="26"/>
        <v>1.015264438226428</v>
      </c>
      <c r="I117" s="403">
        <f t="shared" si="18"/>
        <v>0.31577409395414047</v>
      </c>
      <c r="J117" s="375">
        <f t="shared" si="19"/>
        <v>0.68422590604585953</v>
      </c>
      <c r="L117" s="385">
        <v>-0.72500000000000009</v>
      </c>
      <c r="M117" s="401">
        <f t="shared" si="27"/>
        <v>5.7597871931084899E-3</v>
      </c>
      <c r="N117" s="386">
        <f t="shared" si="28"/>
        <v>0.31555058881433984</v>
      </c>
      <c r="O117" s="401">
        <f t="shared" si="29"/>
        <v>0.62370267980290262</v>
      </c>
      <c r="P117" s="386">
        <f t="shared" si="30"/>
        <v>0.2480950283692302</v>
      </c>
      <c r="Q117" s="403">
        <f t="shared" si="33"/>
        <v>-7.8278281499830559E-4</v>
      </c>
      <c r="R117" s="403">
        <f t="shared" si="34"/>
        <v>0.31577409395414024</v>
      </c>
      <c r="S117" s="371">
        <f t="shared" si="35"/>
        <v>-1.5264438226427946E-2</v>
      </c>
      <c r="T117" s="403">
        <f t="shared" si="36"/>
        <v>0.70027312708728595</v>
      </c>
      <c r="U117" s="610">
        <f t="shared" si="37"/>
        <v>0.29972687291271405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0.33333170409963553</v>
      </c>
      <c r="C118" s="386">
        <f t="shared" si="23"/>
        <v>0.61052063992214867</v>
      </c>
      <c r="D118" s="401">
        <f t="shared" si="24"/>
        <v>4.9380046138803091E-2</v>
      </c>
      <c r="E118" s="386">
        <f t="shared" si="20"/>
        <v>0.56950781238301873</v>
      </c>
      <c r="F118" s="401">
        <f t="shared" si="21"/>
        <v>0.72486665547932527</v>
      </c>
      <c r="G118" s="403">
        <f t="shared" si="25"/>
        <v>-2.043681453949563E-2</v>
      </c>
      <c r="H118" s="403">
        <f t="shared" si="26"/>
        <v>1.0204368145394955</v>
      </c>
      <c r="I118" s="403">
        <f t="shared" si="18"/>
        <v>0.34008073829977897</v>
      </c>
      <c r="J118" s="375">
        <f t="shared" si="19"/>
        <v>0.65991926170022097</v>
      </c>
      <c r="L118" s="385">
        <v>-0.69999999999999973</v>
      </c>
      <c r="M118" s="401">
        <f t="shared" si="27"/>
        <v>6.6620476841734444E-3</v>
      </c>
      <c r="N118" s="386">
        <f t="shared" si="28"/>
        <v>0.33333170409963553</v>
      </c>
      <c r="O118" s="401">
        <f t="shared" si="29"/>
        <v>0.61052063992214867</v>
      </c>
      <c r="P118" s="386">
        <f t="shared" si="30"/>
        <v>0.26719209090206691</v>
      </c>
      <c r="Q118" s="403">
        <f t="shared" si="33"/>
        <v>-9.0505864411124387E-4</v>
      </c>
      <c r="R118" s="403">
        <f t="shared" si="34"/>
        <v>0.34008073829977914</v>
      </c>
      <c r="S118" s="371">
        <f t="shared" si="35"/>
        <v>-2.0436814539495526E-2</v>
      </c>
      <c r="T118" s="403">
        <f t="shared" si="36"/>
        <v>0.68126113488382756</v>
      </c>
      <c r="U118" s="610">
        <f t="shared" si="37"/>
        <v>0.31873886511617244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0.35139147948696059</v>
      </c>
      <c r="C119" s="386">
        <f t="shared" si="23"/>
        <v>0.59648850408012066</v>
      </c>
      <c r="D119" s="401">
        <f t="shared" si="24"/>
        <v>4.4345713336059744E-2</v>
      </c>
      <c r="E119" s="386">
        <f t="shared" si="20"/>
        <v>0.55407982122688171</v>
      </c>
      <c r="F119" s="401">
        <f t="shared" si="21"/>
        <v>0.70522998657513747</v>
      </c>
      <c r="G119" s="403">
        <f t="shared" si="25"/>
        <v>-2.4927942940604703E-2</v>
      </c>
      <c r="H119" s="403">
        <f t="shared" si="26"/>
        <v>1.0249279429406046</v>
      </c>
      <c r="I119" s="403">
        <f t="shared" si="18"/>
        <v>0.3648412763819972</v>
      </c>
      <c r="J119" s="375">
        <f t="shared" si="19"/>
        <v>0.63515872361800274</v>
      </c>
      <c r="L119" s="385">
        <v>-0.67499999999999982</v>
      </c>
      <c r="M119" s="401">
        <f t="shared" si="27"/>
        <v>7.6869964841016492E-3</v>
      </c>
      <c r="N119" s="386">
        <f t="shared" si="28"/>
        <v>0.35139147948696059</v>
      </c>
      <c r="O119" s="401">
        <f t="shared" si="29"/>
        <v>0.59648850408012066</v>
      </c>
      <c r="P119" s="386">
        <f t="shared" si="30"/>
        <v>0.28664576527105246</v>
      </c>
      <c r="Q119" s="403">
        <f t="shared" si="33"/>
        <v>-1.0438606291599316E-3</v>
      </c>
      <c r="R119" s="403">
        <f t="shared" si="34"/>
        <v>0.3648412763819972</v>
      </c>
      <c r="S119" s="371">
        <f t="shared" si="35"/>
        <v>-2.4927942940604703E-2</v>
      </c>
      <c r="T119" s="403">
        <f t="shared" si="36"/>
        <v>0.66113052718776744</v>
      </c>
      <c r="U119" s="610">
        <f t="shared" si="37"/>
        <v>0.33886947281223256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0.36967317454726056</v>
      </c>
      <c r="C120" s="386">
        <f t="shared" si="23"/>
        <v>0.58167364426933577</v>
      </c>
      <c r="D120" s="401">
        <f t="shared" si="24"/>
        <v>3.9732352061681742E-2</v>
      </c>
      <c r="E120" s="386">
        <f t="shared" si="20"/>
        <v>0.53780021146796997</v>
      </c>
      <c r="F120" s="401">
        <f t="shared" si="21"/>
        <v>0.68450938183211674</v>
      </c>
      <c r="G120" s="403">
        <f t="shared" si="25"/>
        <v>-2.8776957296284978E-2</v>
      </c>
      <c r="H120" s="403">
        <f t="shared" si="26"/>
        <v>1.028776957296285</v>
      </c>
      <c r="I120" s="403">
        <f t="shared" si="18"/>
        <v>0.38997244726948099</v>
      </c>
      <c r="J120" s="375">
        <f t="shared" si="19"/>
        <v>0.61002755273051901</v>
      </c>
      <c r="L120" s="385">
        <v>-0.64999999999999991</v>
      </c>
      <c r="M120" s="401">
        <f t="shared" si="27"/>
        <v>8.8482161812813431E-3</v>
      </c>
      <c r="N120" s="386">
        <f t="shared" si="28"/>
        <v>0.36967317454726056</v>
      </c>
      <c r="O120" s="401">
        <f t="shared" si="29"/>
        <v>0.58167364426933577</v>
      </c>
      <c r="P120" s="386">
        <f t="shared" si="30"/>
        <v>0.30639063565040586</v>
      </c>
      <c r="Q120" s="403">
        <f t="shared" si="33"/>
        <v>-1.2009898848185771E-3</v>
      </c>
      <c r="R120" s="403">
        <f t="shared" si="34"/>
        <v>0.38997244726948099</v>
      </c>
      <c r="S120" s="371">
        <f t="shared" si="35"/>
        <v>-2.8776957296285023E-2</v>
      </c>
      <c r="T120" s="403">
        <f t="shared" si="36"/>
        <v>0.6400054999116227</v>
      </c>
      <c r="U120" s="610">
        <f t="shared" si="37"/>
        <v>0.3599945000883773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0.38811627890013323</v>
      </c>
      <c r="C121" s="386">
        <f t="shared" si="23"/>
        <v>0.56614628383799936</v>
      </c>
      <c r="D121" s="401">
        <f t="shared" si="24"/>
        <v>3.5516144264748861E-2</v>
      </c>
      <c r="E121" s="386">
        <f t="shared" si="20"/>
        <v>0.52074824340568859</v>
      </c>
      <c r="F121" s="401">
        <f t="shared" si="21"/>
        <v>0.6628057233573964</v>
      </c>
      <c r="G121" s="403">
        <f t="shared" si="25"/>
        <v>-3.2023675304436804E-2</v>
      </c>
      <c r="H121" s="403">
        <f t="shared" si="26"/>
        <v>1.0320236753044367</v>
      </c>
      <c r="I121" s="403">
        <f t="shared" si="18"/>
        <v>0.41538566216775108</v>
      </c>
      <c r="J121" s="375">
        <f t="shared" si="19"/>
        <v>0.58461433783224892</v>
      </c>
      <c r="L121" s="385">
        <v>-0.625</v>
      </c>
      <c r="M121" s="401">
        <f t="shared" si="27"/>
        <v>1.0160319958454178E-2</v>
      </c>
      <c r="N121" s="386">
        <f t="shared" si="28"/>
        <v>0.38811627890013323</v>
      </c>
      <c r="O121" s="401">
        <f t="shared" si="29"/>
        <v>0.56614628383799936</v>
      </c>
      <c r="P121" s="386">
        <f t="shared" si="30"/>
        <v>0.32635710025866255</v>
      </c>
      <c r="Q121" s="403">
        <f t="shared" si="33"/>
        <v>-1.3783762530678633E-3</v>
      </c>
      <c r="R121" s="403">
        <f t="shared" si="34"/>
        <v>0.41538566216775108</v>
      </c>
      <c r="S121" s="371">
        <f t="shared" si="35"/>
        <v>-3.2023675304436804E-2</v>
      </c>
      <c r="T121" s="403">
        <f t="shared" si="36"/>
        <v>0.61801638938975356</v>
      </c>
      <c r="U121" s="610">
        <f t="shared" si="37"/>
        <v>0.38198361061024644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0.40665682037474898</v>
      </c>
      <c r="C122" s="386">
        <f t="shared" si="23"/>
        <v>0.5499789808768456</v>
      </c>
      <c r="D122" s="401">
        <f t="shared" si="24"/>
        <v>3.1673260520612367E-2</v>
      </c>
      <c r="E122" s="386">
        <f t="shared" ref="E122:E153" si="38">C122+$B$13*B122+$B$13*D122</f>
        <v>0.50300588427927795</v>
      </c>
      <c r="F122" s="401">
        <f t="shared" si="21"/>
        <v>0.64022333863740433</v>
      </c>
      <c r="G122" s="403">
        <f t="shared" si="25"/>
        <v>-3.4708259329608505E-2</v>
      </c>
      <c r="H122" s="403">
        <f t="shared" si="26"/>
        <v>1.0347082593296084</v>
      </c>
      <c r="I122" s="403">
        <f t="shared" si="18"/>
        <v>0.44098746567793101</v>
      </c>
      <c r="J122" s="375">
        <f t="shared" si="19"/>
        <v>0.55901253432206899</v>
      </c>
      <c r="L122" s="385">
        <v>-0.59999999999999964</v>
      </c>
      <c r="M122" s="401">
        <f t="shared" si="27"/>
        <v>1.163896208866172E-2</v>
      </c>
      <c r="N122" s="386">
        <f t="shared" si="28"/>
        <v>0.40665682037474898</v>
      </c>
      <c r="O122" s="401">
        <f t="shared" si="29"/>
        <v>0.5499789808768456</v>
      </c>
      <c r="P122" s="386">
        <f t="shared" si="30"/>
        <v>0.34647173375701429</v>
      </c>
      <c r="Q122" s="403">
        <f t="shared" si="33"/>
        <v>-1.5780772431236208E-3</v>
      </c>
      <c r="R122" s="403">
        <f t="shared" si="34"/>
        <v>0.44098746567793129</v>
      </c>
      <c r="S122" s="371">
        <f t="shared" si="35"/>
        <v>-3.4708259329608505E-2</v>
      </c>
      <c r="T122" s="403">
        <f t="shared" si="36"/>
        <v>0.59529887089480082</v>
      </c>
      <c r="U122" s="610">
        <f t="shared" si="37"/>
        <v>0.40470112910519918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0.42522771434609985</v>
      </c>
      <c r="C123" s="386">
        <f t="shared" si="23"/>
        <v>0.53324609836636561</v>
      </c>
      <c r="D123" s="401">
        <f t="shared" si="24"/>
        <v>2.8180050395034462E-2</v>
      </c>
      <c r="E123" s="386">
        <f t="shared" si="38"/>
        <v>0.48465722057872229</v>
      </c>
      <c r="F123" s="401">
        <f t="shared" si="21"/>
        <v>0.61686925253016822</v>
      </c>
      <c r="G123" s="403">
        <f t="shared" si="25"/>
        <v>-3.6870900195742039E-2</v>
      </c>
      <c r="H123" s="403">
        <f t="shared" si="26"/>
        <v>1.0368709001957421</v>
      </c>
      <c r="I123" s="403">
        <f t="shared" si="18"/>
        <v>0.46668005271845642</v>
      </c>
      <c r="J123" s="375">
        <f t="shared" si="19"/>
        <v>0.53331994728154353</v>
      </c>
      <c r="L123" s="385">
        <v>-0.57499999999999973</v>
      </c>
      <c r="M123" s="401">
        <f t="shared" si="27"/>
        <v>1.3300837805348575E-2</v>
      </c>
      <c r="N123" s="386">
        <f t="shared" si="28"/>
        <v>0.42522771434609985</v>
      </c>
      <c r="O123" s="401">
        <f t="shared" si="29"/>
        <v>0.53324609836636561</v>
      </c>
      <c r="P123" s="386">
        <f t="shared" si="30"/>
        <v>0.36665769338049053</v>
      </c>
      <c r="Q123" s="403">
        <f t="shared" si="33"/>
        <v>-1.8022750536863775E-3</v>
      </c>
      <c r="R123" s="403">
        <f t="shared" si="34"/>
        <v>0.46668005271845669</v>
      </c>
      <c r="S123" s="371">
        <f t="shared" si="35"/>
        <v>-3.6870900195741942E-2</v>
      </c>
      <c r="T123" s="403">
        <f t="shared" si="36"/>
        <v>0.57199312253097156</v>
      </c>
      <c r="U123" s="610">
        <f t="shared" si="37"/>
        <v>0.42800687746902844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0.44375915135504979</v>
      </c>
      <c r="C124" s="386">
        <f t="shared" si="23"/>
        <v>0.51602326603558402</v>
      </c>
      <c r="D124" s="401">
        <f t="shared" si="24"/>
        <v>2.501321295611364E-2</v>
      </c>
      <c r="E124" s="386">
        <f t="shared" si="38"/>
        <v>0.46578786009200929</v>
      </c>
      <c r="F124" s="401">
        <f t="shared" si="21"/>
        <v>0.5928524261940995</v>
      </c>
      <c r="G124" s="403">
        <f t="shared" si="25"/>
        <v>-3.8551525315566111E-2</v>
      </c>
      <c r="H124" s="403">
        <f t="shared" si="26"/>
        <v>1.0385515253155662</v>
      </c>
      <c r="I124" s="403">
        <f t="shared" si="18"/>
        <v>0.49236183694599978</v>
      </c>
      <c r="J124" s="375">
        <f t="shared" si="19"/>
        <v>0.50763816305400022</v>
      </c>
      <c r="L124" s="385">
        <v>-0.54999999999999982</v>
      </c>
      <c r="M124" s="401">
        <f t="shared" si="27"/>
        <v>1.516367113949485E-2</v>
      </c>
      <c r="N124" s="386">
        <f t="shared" si="28"/>
        <v>0.44375915135504979</v>
      </c>
      <c r="O124" s="401">
        <f t="shared" si="29"/>
        <v>0.51602326603558402</v>
      </c>
      <c r="P124" s="386">
        <f t="shared" si="30"/>
        <v>0.38683516553066027</v>
      </c>
      <c r="Q124" s="403">
        <f t="shared" si="33"/>
        <v>-2.0532714103020338E-3</v>
      </c>
      <c r="R124" s="403">
        <f t="shared" si="34"/>
        <v>0.49236183694599978</v>
      </c>
      <c r="S124" s="371">
        <f t="shared" si="35"/>
        <v>-3.8551525315566111E-2</v>
      </c>
      <c r="T124" s="403">
        <f t="shared" si="36"/>
        <v>0.54824295977986837</v>
      </c>
      <c r="U124" s="610">
        <f t="shared" si="37"/>
        <v>0.45175704022013163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0.46217901961198704</v>
      </c>
      <c r="C125" s="386">
        <f t="shared" si="23"/>
        <v>0.49838683902485009</v>
      </c>
      <c r="D125" s="401">
        <f t="shared" si="24"/>
        <v>2.214994720324992E-2</v>
      </c>
      <c r="E125" s="386">
        <f t="shared" si="38"/>
        <v>0.44648432917031133</v>
      </c>
      <c r="F125" s="401">
        <f t="shared" si="21"/>
        <v>0.56828298993017279</v>
      </c>
      <c r="G125" s="403">
        <f t="shared" si="25"/>
        <v>-3.9789532126059152E-2</v>
      </c>
      <c r="H125" s="403">
        <f t="shared" si="26"/>
        <v>1.0397895321260591</v>
      </c>
      <c r="I125" s="403">
        <f t="shared" si="18"/>
        <v>0.51792806584278139</v>
      </c>
      <c r="J125" s="375">
        <f t="shared" si="19"/>
        <v>0.48207193415721861</v>
      </c>
      <c r="L125" s="385">
        <v>-0.52499999999999991</v>
      </c>
      <c r="M125" s="401">
        <f t="shared" si="27"/>
        <v>1.7246189334298556E-2</v>
      </c>
      <c r="N125" s="386">
        <f t="shared" si="28"/>
        <v>0.46217901961198704</v>
      </c>
      <c r="O125" s="401">
        <f t="shared" si="29"/>
        <v>0.49838683902485009</v>
      </c>
      <c r="P125" s="386">
        <f t="shared" si="30"/>
        <v>0.40692184903283019</v>
      </c>
      <c r="Q125" s="403">
        <f t="shared" si="33"/>
        <v>-2.3334799436794704E-3</v>
      </c>
      <c r="R125" s="403">
        <f t="shared" si="34"/>
        <v>0.51792806584278139</v>
      </c>
      <c r="S125" s="371">
        <f t="shared" si="35"/>
        <v>-3.9789532126059173E-2</v>
      </c>
      <c r="T125" s="403">
        <f t="shared" si="36"/>
        <v>0.52419494622695728</v>
      </c>
      <c r="U125" s="610">
        <f t="shared" si="37"/>
        <v>0.47580505377304272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0.48041335852834366</v>
      </c>
      <c r="C126" s="386">
        <f t="shared" si="23"/>
        <v>0.48041335852834366</v>
      </c>
      <c r="D126" s="401">
        <f t="shared" si="24"/>
        <v>1.9568082494285433E-2</v>
      </c>
      <c r="E126" s="386">
        <f t="shared" si="38"/>
        <v>0.42683347079129025</v>
      </c>
      <c r="F126" s="401">
        <f t="shared" si="21"/>
        <v>0.54327147703995271</v>
      </c>
      <c r="G126" s="403">
        <f t="shared" si="25"/>
        <v>-4.0623547414641331E-2</v>
      </c>
      <c r="H126" s="403">
        <f t="shared" si="26"/>
        <v>1.0406235474146412</v>
      </c>
      <c r="I126" s="403">
        <f t="shared" si="18"/>
        <v>0.54327147703995271</v>
      </c>
      <c r="J126" s="375">
        <f t="shared" si="19"/>
        <v>0.45672852296004729</v>
      </c>
      <c r="L126" s="385">
        <v>-0.5</v>
      </c>
      <c r="M126" s="401">
        <f t="shared" si="27"/>
        <v>1.9568082494285433E-2</v>
      </c>
      <c r="N126" s="386">
        <f t="shared" si="28"/>
        <v>0.48041335852834366</v>
      </c>
      <c r="O126" s="401">
        <f t="shared" si="29"/>
        <v>0.48041335852834366</v>
      </c>
      <c r="P126" s="386">
        <f t="shared" si="30"/>
        <v>0.42683347079129025</v>
      </c>
      <c r="Q126" s="403">
        <f t="shared" si="33"/>
        <v>-2.6454158311903851E-3</v>
      </c>
      <c r="R126" s="403">
        <f t="shared" si="34"/>
        <v>0.54327147703995271</v>
      </c>
      <c r="S126" s="371">
        <f t="shared" si="35"/>
        <v>-4.0623547414641331E-2</v>
      </c>
      <c r="T126" s="403">
        <f t="shared" si="36"/>
        <v>0.49999748620587903</v>
      </c>
      <c r="U126" s="610">
        <f t="shared" si="37"/>
        <v>0.50000251379412097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0.49838683902485037</v>
      </c>
      <c r="C127" s="386">
        <f t="shared" si="23"/>
        <v>0.46217901961198676</v>
      </c>
      <c r="D127" s="401">
        <f t="shared" si="24"/>
        <v>1.7246189334298501E-2</v>
      </c>
      <c r="E127" s="386">
        <f t="shared" si="38"/>
        <v>0.40692184903282985</v>
      </c>
      <c r="F127" s="401">
        <f t="shared" si="21"/>
        <v>0.51792806584278106</v>
      </c>
      <c r="G127" s="403">
        <f t="shared" si="25"/>
        <v>-4.109121276511056E-2</v>
      </c>
      <c r="H127" s="403">
        <f t="shared" si="26"/>
        <v>1.0410912127651106</v>
      </c>
      <c r="I127" s="403">
        <f t="shared" si="18"/>
        <v>0.56828298993017301</v>
      </c>
      <c r="J127" s="375">
        <f t="shared" si="19"/>
        <v>0.43171701006982699</v>
      </c>
      <c r="L127" s="385">
        <v>-0.47499999999999964</v>
      </c>
      <c r="M127" s="401">
        <f t="shared" si="27"/>
        <v>2.2149947203249976E-2</v>
      </c>
      <c r="N127" s="386">
        <f t="shared" si="28"/>
        <v>0.49838683902485037</v>
      </c>
      <c r="O127" s="401">
        <f t="shared" si="29"/>
        <v>0.46217901961198676</v>
      </c>
      <c r="P127" s="386">
        <f t="shared" si="30"/>
        <v>0.44648432917031167</v>
      </c>
      <c r="Q127" s="403">
        <f t="shared" si="33"/>
        <v>-2.9916824239065269E-3</v>
      </c>
      <c r="R127" s="403">
        <f t="shared" si="34"/>
        <v>0.56828298993017312</v>
      </c>
      <c r="S127" s="371">
        <f t="shared" si="35"/>
        <v>-4.109121276511056E-2</v>
      </c>
      <c r="T127" s="403">
        <f t="shared" si="36"/>
        <v>0.47579990525884397</v>
      </c>
      <c r="U127" s="610">
        <f t="shared" si="37"/>
        <v>0.52420009474115603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0.51602326603558435</v>
      </c>
      <c r="C128" s="386">
        <f t="shared" si="23"/>
        <v>0.44375915135504945</v>
      </c>
      <c r="D128" s="401">
        <f t="shared" si="24"/>
        <v>1.516367113949485E-2</v>
      </c>
      <c r="E128" s="386">
        <f t="shared" si="38"/>
        <v>0.38683516553065994</v>
      </c>
      <c r="F128" s="401">
        <f t="shared" si="21"/>
        <v>0.49236183694599933</v>
      </c>
      <c r="G128" s="403">
        <f t="shared" si="25"/>
        <v>-4.1228996028811152E-2</v>
      </c>
      <c r="H128" s="403">
        <f t="shared" si="26"/>
        <v>1.0412289960288112</v>
      </c>
      <c r="I128" s="403">
        <f t="shared" si="18"/>
        <v>0.59285242619409984</v>
      </c>
      <c r="J128" s="375">
        <f t="shared" si="19"/>
        <v>0.40714757380590016</v>
      </c>
      <c r="L128" s="385">
        <v>-0.44999999999999973</v>
      </c>
      <c r="M128" s="401">
        <f t="shared" si="27"/>
        <v>2.5013212956113695E-2</v>
      </c>
      <c r="N128" s="386">
        <f t="shared" si="28"/>
        <v>0.51602326603558435</v>
      </c>
      <c r="O128" s="401">
        <f t="shared" si="29"/>
        <v>0.44375915135504945</v>
      </c>
      <c r="P128" s="386">
        <f t="shared" si="30"/>
        <v>0.46578786009200968</v>
      </c>
      <c r="Q128" s="403">
        <f t="shared" si="33"/>
        <v>-3.3749545858010261E-3</v>
      </c>
      <c r="R128" s="403">
        <f t="shared" si="34"/>
        <v>0.59285242619409995</v>
      </c>
      <c r="S128" s="371">
        <f t="shared" si="35"/>
        <v>-4.1228996028811193E-2</v>
      </c>
      <c r="T128" s="403">
        <f t="shared" si="36"/>
        <v>0.45175152442051236</v>
      </c>
      <c r="U128" s="610">
        <f t="shared" si="37"/>
        <v>0.54824847557948764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0.53324609836636594</v>
      </c>
      <c r="C129" s="386">
        <f t="shared" si="23"/>
        <v>0.42522771434609952</v>
      </c>
      <c r="D129" s="401">
        <f t="shared" si="24"/>
        <v>1.330083780534852E-2</v>
      </c>
      <c r="E129" s="386">
        <f t="shared" si="38"/>
        <v>0.36665769338049015</v>
      </c>
      <c r="F129" s="401">
        <f t="shared" si="21"/>
        <v>0.4666800527184562</v>
      </c>
      <c r="G129" s="403">
        <f t="shared" si="25"/>
        <v>-4.1072028437080924E-2</v>
      </c>
      <c r="H129" s="403">
        <f t="shared" si="26"/>
        <v>1.0410720284370809</v>
      </c>
      <c r="I129" s="403">
        <f t="shared" si="18"/>
        <v>0.61686925253016878</v>
      </c>
      <c r="J129" s="375">
        <f t="shared" si="19"/>
        <v>0.38313074746983122</v>
      </c>
      <c r="L129" s="385">
        <v>-0.42499999999999982</v>
      </c>
      <c r="M129" s="401">
        <f t="shared" si="27"/>
        <v>2.8180050395034573E-2</v>
      </c>
      <c r="N129" s="386">
        <f t="shared" si="28"/>
        <v>0.53324609836636594</v>
      </c>
      <c r="O129" s="401">
        <f t="shared" si="29"/>
        <v>0.42522771434609952</v>
      </c>
      <c r="P129" s="386">
        <f t="shared" si="30"/>
        <v>0.48465722057872268</v>
      </c>
      <c r="Q129" s="403">
        <f t="shared" si="33"/>
        <v>-3.7979584805172542E-3</v>
      </c>
      <c r="R129" s="403">
        <f t="shared" si="34"/>
        <v>0.61686925253016878</v>
      </c>
      <c r="S129" s="371">
        <f t="shared" si="35"/>
        <v>-4.1072028437080924E-2</v>
      </c>
      <c r="T129" s="403">
        <f t="shared" si="36"/>
        <v>0.42800073438742936</v>
      </c>
      <c r="U129" s="610">
        <f t="shared" si="37"/>
        <v>0.57199926561257064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0.54997898087684582</v>
      </c>
      <c r="C130" s="386">
        <f t="shared" si="23"/>
        <v>0.40665682037474865</v>
      </c>
      <c r="D130" s="401">
        <f t="shared" si="24"/>
        <v>1.1638962088661664E-2</v>
      </c>
      <c r="E130" s="386">
        <f t="shared" si="38"/>
        <v>0.3464717337570139</v>
      </c>
      <c r="F130" s="401">
        <f t="shared" si="21"/>
        <v>0.44098746567793079</v>
      </c>
      <c r="G130" s="403">
        <f t="shared" si="25"/>
        <v>-4.0653966716638713E-2</v>
      </c>
      <c r="H130" s="403">
        <f t="shared" si="26"/>
        <v>1.0406539667166388</v>
      </c>
      <c r="I130" s="403">
        <f t="shared" si="18"/>
        <v>0.64022333863740466</v>
      </c>
      <c r="J130" s="375">
        <f t="shared" si="19"/>
        <v>0.35977666136259534</v>
      </c>
      <c r="L130" s="385">
        <v>-0.39999999999999991</v>
      </c>
      <c r="M130" s="401">
        <f t="shared" si="27"/>
        <v>3.1673260520612478E-2</v>
      </c>
      <c r="N130" s="386">
        <f t="shared" si="28"/>
        <v>0.54997898087684582</v>
      </c>
      <c r="O130" s="401">
        <f t="shared" si="29"/>
        <v>0.40665682037474865</v>
      </c>
      <c r="P130" s="386">
        <f t="shared" si="30"/>
        <v>0.50300588427927817</v>
      </c>
      <c r="Q130" s="403">
        <f t="shared" si="33"/>
        <v>-4.2634475546917214E-3</v>
      </c>
      <c r="R130" s="403">
        <f t="shared" si="34"/>
        <v>0.64022333863740466</v>
      </c>
      <c r="S130" s="371">
        <f t="shared" si="35"/>
        <v>-4.0653966716638672E-2</v>
      </c>
      <c r="T130" s="403">
        <f t="shared" si="36"/>
        <v>0.40469407563392579</v>
      </c>
      <c r="U130" s="610">
        <f t="shared" si="37"/>
        <v>0.59530592436607421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0.56614628383799936</v>
      </c>
      <c r="C131" s="386">
        <f t="shared" si="23"/>
        <v>0.38811627890013323</v>
      </c>
      <c r="D131" s="401">
        <f t="shared" si="24"/>
        <v>1.0160319958454178E-2</v>
      </c>
      <c r="E131" s="386">
        <f t="shared" si="38"/>
        <v>0.32635710025866255</v>
      </c>
      <c r="F131" s="401">
        <f t="shared" si="21"/>
        <v>0.41538566216775108</v>
      </c>
      <c r="G131" s="403">
        <f t="shared" si="25"/>
        <v>-4.0006879350361194E-2</v>
      </c>
      <c r="H131" s="403">
        <f t="shared" si="26"/>
        <v>1.0400068793503612</v>
      </c>
      <c r="I131" s="403">
        <f t="shared" ref="I131:I146" si="39">F91</f>
        <v>0.6628057233573964</v>
      </c>
      <c r="J131" s="375">
        <f t="shared" ref="J131:J146" si="40">1-I131</f>
        <v>0.3371942766426036</v>
      </c>
      <c r="L131" s="385">
        <v>-0.375</v>
      </c>
      <c r="M131" s="401">
        <f t="shared" si="27"/>
        <v>3.5516144264748861E-2</v>
      </c>
      <c r="N131" s="386">
        <f t="shared" si="28"/>
        <v>0.56614628383799936</v>
      </c>
      <c r="O131" s="401">
        <f t="shared" si="29"/>
        <v>0.38811627890013323</v>
      </c>
      <c r="P131" s="386">
        <f t="shared" si="30"/>
        <v>0.52074824340568859</v>
      </c>
      <c r="Q131" s="403">
        <f t="shared" si="33"/>
        <v>-4.7741744854561986E-3</v>
      </c>
      <c r="R131" s="403">
        <f t="shared" si="34"/>
        <v>0.6628057233573964</v>
      </c>
      <c r="S131" s="371">
        <f t="shared" si="35"/>
        <v>-4.0006879350361194E-2</v>
      </c>
      <c r="T131" s="403">
        <f t="shared" si="36"/>
        <v>0.38197533047842103</v>
      </c>
      <c r="U131" s="610">
        <f t="shared" si="37"/>
        <v>0.61802466952157897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0.5816736442693361</v>
      </c>
      <c r="C132" s="386">
        <f t="shared" si="23"/>
        <v>0.36967317454726029</v>
      </c>
      <c r="D132" s="401">
        <f t="shared" si="24"/>
        <v>8.8482161812812876E-3</v>
      </c>
      <c r="E132" s="386">
        <f t="shared" si="38"/>
        <v>0.30639063565040553</v>
      </c>
      <c r="F132" s="401">
        <f t="shared" si="21"/>
        <v>0.38997244726948055</v>
      </c>
      <c r="G132" s="403">
        <f t="shared" si="25"/>
        <v>-3.9161155941190268E-2</v>
      </c>
      <c r="H132" s="403">
        <f t="shared" si="26"/>
        <v>1.0391611559411902</v>
      </c>
      <c r="I132" s="403">
        <f t="shared" si="39"/>
        <v>0.68450938183211707</v>
      </c>
      <c r="J132" s="375">
        <f t="shared" si="40"/>
        <v>0.31549061816788293</v>
      </c>
      <c r="L132" s="385">
        <v>-0.34999999999999964</v>
      </c>
      <c r="M132" s="401">
        <f t="shared" si="27"/>
        <v>3.9732352061681797E-2</v>
      </c>
      <c r="N132" s="386">
        <f t="shared" si="28"/>
        <v>0.5816736442693361</v>
      </c>
      <c r="O132" s="401">
        <f t="shared" si="29"/>
        <v>0.36967317454726029</v>
      </c>
      <c r="P132" s="386">
        <f t="shared" si="30"/>
        <v>0.5378002114679703</v>
      </c>
      <c r="Q132" s="403">
        <f t="shared" si="33"/>
        <v>-5.3328588836349215E-3</v>
      </c>
      <c r="R132" s="403">
        <f t="shared" si="34"/>
        <v>0.68450938183211718</v>
      </c>
      <c r="S132" s="371">
        <f t="shared" si="35"/>
        <v>-3.9161155941190268E-2</v>
      </c>
      <c r="T132" s="403">
        <f t="shared" si="36"/>
        <v>0.359984632992708</v>
      </c>
      <c r="U132" s="610">
        <f t="shared" si="37"/>
        <v>0.640015367007292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0.59648850408012088</v>
      </c>
      <c r="C133" s="386">
        <f t="shared" si="23"/>
        <v>0.3513914794869602</v>
      </c>
      <c r="D133" s="401">
        <f t="shared" si="24"/>
        <v>7.6869964841016492E-3</v>
      </c>
      <c r="E133" s="386">
        <f t="shared" si="38"/>
        <v>0.28664576527105201</v>
      </c>
      <c r="F133" s="401">
        <f t="shared" si="21"/>
        <v>0.36484127638199659</v>
      </c>
      <c r="G133" s="403">
        <f t="shared" si="25"/>
        <v>-3.8145438485429631E-2</v>
      </c>
      <c r="H133" s="403">
        <f t="shared" si="26"/>
        <v>1.0381454384854296</v>
      </c>
      <c r="I133" s="403">
        <f t="shared" si="39"/>
        <v>0.70522998657513747</v>
      </c>
      <c r="J133" s="375">
        <f t="shared" si="40"/>
        <v>0.29477001342486253</v>
      </c>
      <c r="L133" s="385">
        <v>-0.32499999999999973</v>
      </c>
      <c r="M133" s="401">
        <f t="shared" si="27"/>
        <v>4.43457133360598E-2</v>
      </c>
      <c r="N133" s="386">
        <f t="shared" si="28"/>
        <v>0.59648850408012088</v>
      </c>
      <c r="O133" s="401">
        <f t="shared" si="29"/>
        <v>0.3513914794869602</v>
      </c>
      <c r="P133" s="386">
        <f t="shared" si="30"/>
        <v>0.55407982122688182</v>
      </c>
      <c r="Q133" s="403">
        <f t="shared" si="33"/>
        <v>-5.9421505733957408E-3</v>
      </c>
      <c r="R133" s="403">
        <f t="shared" si="34"/>
        <v>0.70522998657513758</v>
      </c>
      <c r="S133" s="371">
        <f t="shared" si="35"/>
        <v>-3.8145438485429686E-2</v>
      </c>
      <c r="T133" s="403">
        <f t="shared" si="36"/>
        <v>0.3388576024836879</v>
      </c>
      <c r="U133" s="610">
        <f t="shared" si="37"/>
        <v>0.6611423975163121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0.61052063992214889</v>
      </c>
      <c r="C134" s="386">
        <f t="shared" si="23"/>
        <v>0.3333317040996352</v>
      </c>
      <c r="D134" s="401">
        <f t="shared" si="24"/>
        <v>6.6620476841734444E-3</v>
      </c>
      <c r="E134" s="386">
        <f t="shared" si="38"/>
        <v>0.26719209090206653</v>
      </c>
      <c r="F134" s="401">
        <f t="shared" si="21"/>
        <v>0.34008073829977864</v>
      </c>
      <c r="G134" s="403">
        <f t="shared" si="25"/>
        <v>-3.6986573241617908E-2</v>
      </c>
      <c r="H134" s="403">
        <f t="shared" si="26"/>
        <v>1.0369865732416179</v>
      </c>
      <c r="I134" s="403">
        <f t="shared" si="39"/>
        <v>0.72486665547932561</v>
      </c>
      <c r="J134" s="375">
        <f t="shared" si="40"/>
        <v>0.27513334452067439</v>
      </c>
      <c r="L134" s="385">
        <v>-0.29999999999999982</v>
      </c>
      <c r="M134" s="401">
        <f t="shared" si="27"/>
        <v>4.9380046138803202E-2</v>
      </c>
      <c r="N134" s="386">
        <f t="shared" si="28"/>
        <v>0.61052063992214889</v>
      </c>
      <c r="O134" s="401">
        <f t="shared" si="29"/>
        <v>0.3333317040996352</v>
      </c>
      <c r="P134" s="386">
        <f t="shared" si="30"/>
        <v>0.56950781238301895</v>
      </c>
      <c r="Q134" s="403">
        <f t="shared" si="33"/>
        <v>-6.604588303777535E-3</v>
      </c>
      <c r="R134" s="403">
        <f t="shared" si="34"/>
        <v>0.72486665547932561</v>
      </c>
      <c r="S134" s="371">
        <f t="shared" si="35"/>
        <v>-3.6986573241617908E-2</v>
      </c>
      <c r="T134" s="403">
        <f t="shared" si="36"/>
        <v>0.31872450606606983</v>
      </c>
      <c r="U134" s="610">
        <f t="shared" si="37"/>
        <v>0.68127549393393017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0.62370267980290262</v>
      </c>
      <c r="C135" s="386">
        <f t="shared" si="23"/>
        <v>0.31555058881433984</v>
      </c>
      <c r="D135" s="401">
        <f t="shared" si="24"/>
        <v>5.7597871931084899E-3</v>
      </c>
      <c r="E135" s="386">
        <f t="shared" si="38"/>
        <v>0.2480950283692302</v>
      </c>
      <c r="F135" s="401">
        <f t="shared" si="21"/>
        <v>0.31577409395414024</v>
      </c>
      <c r="G135" s="403">
        <f t="shared" si="25"/>
        <v>-3.5709581790320973E-2</v>
      </c>
      <c r="H135" s="403">
        <f t="shared" si="26"/>
        <v>1.035709581790321</v>
      </c>
      <c r="I135" s="403">
        <f t="shared" si="39"/>
        <v>0.74332267998728685</v>
      </c>
      <c r="J135" s="375">
        <f t="shared" si="40"/>
        <v>0.25667732001271315</v>
      </c>
      <c r="L135" s="385">
        <v>-0.27499999999999991</v>
      </c>
      <c r="M135" s="401">
        <f t="shared" si="27"/>
        <v>5.4858947499080324E-2</v>
      </c>
      <c r="N135" s="386">
        <f t="shared" si="28"/>
        <v>0.62370267980290262</v>
      </c>
      <c r="O135" s="401">
        <f t="shared" si="29"/>
        <v>0.31555058881433984</v>
      </c>
      <c r="P135" s="386">
        <f t="shared" si="30"/>
        <v>0.58400820368032036</v>
      </c>
      <c r="Q135" s="403">
        <f t="shared" si="33"/>
        <v>-7.3225537875491378E-3</v>
      </c>
      <c r="R135" s="403">
        <f t="shared" si="34"/>
        <v>0.74332267998728685</v>
      </c>
      <c r="S135" s="371">
        <f t="shared" si="35"/>
        <v>-3.5709581790320931E-2</v>
      </c>
      <c r="T135" s="403">
        <f t="shared" si="36"/>
        <v>0.29970945559058315</v>
      </c>
      <c r="U135" s="610">
        <f t="shared" si="37"/>
        <v>0.70029054440941685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0.63597060170124886</v>
      </c>
      <c r="C136" s="386">
        <f t="shared" si="23"/>
        <v>0.29810083946140786</v>
      </c>
      <c r="D136" s="401">
        <f t="shared" si="24"/>
        <v>4.9676432939817494E-3</v>
      </c>
      <c r="E136" s="386">
        <f t="shared" si="38"/>
        <v>0.2294154915753166</v>
      </c>
      <c r="F136" s="401">
        <f t="shared" si="21"/>
        <v>0.29199887425162141</v>
      </c>
      <c r="G136" s="403">
        <f t="shared" si="25"/>
        <v>-3.4337649816125887E-2</v>
      </c>
      <c r="H136" s="403">
        <f t="shared" si="26"/>
        <v>1.0343376498161259</v>
      </c>
      <c r="I136" s="403">
        <f t="shared" si="39"/>
        <v>0.76050622692345227</v>
      </c>
      <c r="J136" s="375">
        <f t="shared" si="40"/>
        <v>0.23949377307654773</v>
      </c>
      <c r="L136" s="385">
        <v>-0.25</v>
      </c>
      <c r="M136" s="401">
        <f t="shared" si="27"/>
        <v>6.0805565419214114E-2</v>
      </c>
      <c r="N136" s="386">
        <f t="shared" si="28"/>
        <v>0.63597060170124886</v>
      </c>
      <c r="O136" s="401">
        <f t="shared" si="29"/>
        <v>0.29810083946140786</v>
      </c>
      <c r="P136" s="386">
        <f t="shared" si="30"/>
        <v>0.59750884431625262</v>
      </c>
      <c r="Q136" s="403">
        <f t="shared" si="33"/>
        <v>-8.0982210081760597E-3</v>
      </c>
      <c r="R136" s="403">
        <f t="shared" si="34"/>
        <v>0.76050622692345227</v>
      </c>
      <c r="S136" s="371">
        <f t="shared" si="35"/>
        <v>-3.4337649816125887E-2</v>
      </c>
      <c r="T136" s="403">
        <f t="shared" si="36"/>
        <v>0.28192964390084962</v>
      </c>
      <c r="U136" s="610">
        <f t="shared" si="37"/>
        <v>0.71807035609915038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0.64726420966661358</v>
      </c>
      <c r="C137" s="386">
        <f t="shared" si="23"/>
        <v>0.28103090788861185</v>
      </c>
      <c r="D137" s="401">
        <f t="shared" si="24"/>
        <v>4.2740275593763366E-3</v>
      </c>
      <c r="E137" s="386">
        <f t="shared" si="38"/>
        <v>0.21120962505146301</v>
      </c>
      <c r="F137" s="401">
        <f t="shared" si="21"/>
        <v>0.2688265396667302</v>
      </c>
      <c r="G137" s="403">
        <f t="shared" si="25"/>
        <v>-3.2892132103224218E-2</v>
      </c>
      <c r="H137" s="403">
        <f t="shared" si="26"/>
        <v>1.0328921321032243</v>
      </c>
      <c r="I137" s="403">
        <f t="shared" si="39"/>
        <v>0.77633100781989695</v>
      </c>
      <c r="J137" s="375">
        <f t="shared" si="40"/>
        <v>0.22366899218010305</v>
      </c>
      <c r="L137" s="385">
        <v>-0.22499999999999964</v>
      </c>
      <c r="M137" s="401">
        <f t="shared" si="27"/>
        <v>6.7242353812971889E-2</v>
      </c>
      <c r="N137" s="386">
        <f t="shared" si="28"/>
        <v>0.64726420966661358</v>
      </c>
      <c r="O137" s="401">
        <f t="shared" si="29"/>
        <v>0.28103090788861185</v>
      </c>
      <c r="P137" s="386">
        <f t="shared" si="30"/>
        <v>0.60994193981271372</v>
      </c>
      <c r="Q137" s="403">
        <f t="shared" si="33"/>
        <v>-8.9335007861000796E-3</v>
      </c>
      <c r="R137" s="403">
        <f t="shared" si="34"/>
        <v>0.77633100781989695</v>
      </c>
      <c r="S137" s="371">
        <f t="shared" si="35"/>
        <v>-3.2892132103224218E-2</v>
      </c>
      <c r="T137" s="403">
        <f t="shared" si="36"/>
        <v>0.26549462506942734</v>
      </c>
      <c r="U137" s="610">
        <f t="shared" si="37"/>
        <v>0.73450537493057266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0.65752758316000626</v>
      </c>
      <c r="C138" s="386">
        <f t="shared" si="23"/>
        <v>0.26438481897838917</v>
      </c>
      <c r="D138" s="401">
        <f t="shared" si="24"/>
        <v>3.6683007276653301E-3</v>
      </c>
      <c r="E138" s="386">
        <f t="shared" si="38"/>
        <v>0.19352858647815152</v>
      </c>
      <c r="F138" s="401">
        <f t="shared" si="21"/>
        <v>0.24632220343575034</v>
      </c>
      <c r="G138" s="403">
        <f t="shared" si="25"/>
        <v>-3.1392572217597475E-2</v>
      </c>
      <c r="H138" s="403">
        <f t="shared" si="26"/>
        <v>1.0313925722175974</v>
      </c>
      <c r="I138" s="403">
        <f t="shared" si="39"/>
        <v>0.79071690995250021</v>
      </c>
      <c r="J138" s="375">
        <f t="shared" si="40"/>
        <v>0.20928309004749979</v>
      </c>
      <c r="L138" s="625">
        <v>-0.19999999999999973</v>
      </c>
      <c r="M138" s="626">
        <f t="shared" si="27"/>
        <v>7.4190812069898748E-2</v>
      </c>
      <c r="N138" s="627">
        <f t="shared" si="28"/>
        <v>0.65752758316000626</v>
      </c>
      <c r="O138" s="626">
        <f t="shared" si="29"/>
        <v>0.26438481897838917</v>
      </c>
      <c r="P138" s="627">
        <f t="shared" si="30"/>
        <v>0.62124454780380345</v>
      </c>
      <c r="Q138" s="628">
        <f t="shared" si="33"/>
        <v>-9.8299806508463598E-3</v>
      </c>
      <c r="R138" s="628">
        <f t="shared" si="34"/>
        <v>0.79071690995250021</v>
      </c>
      <c r="S138" s="629">
        <f t="shared" si="35"/>
        <v>-3.139257221759742E-2</v>
      </c>
      <c r="T138" s="628">
        <f t="shared" si="36"/>
        <v>0.25050564291594357</v>
      </c>
      <c r="U138" s="630">
        <f t="shared" si="37"/>
        <v>0.74949435708405643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0.66670949570452742</v>
      </c>
      <c r="C139" s="386">
        <f t="shared" si="23"/>
        <v>0.24820204457840889</v>
      </c>
      <c r="D139" s="401">
        <f t="shared" si="24"/>
        <v>3.1407332879876404E-3</v>
      </c>
      <c r="E139" s="386">
        <f t="shared" si="38"/>
        <v>0.17641837997547796</v>
      </c>
      <c r="F139" s="401">
        <f t="shared" si="21"/>
        <v>0.224544419369441</v>
      </c>
      <c r="G139" s="403">
        <f t="shared" si="25"/>
        <v>-2.9856735349323909E-2</v>
      </c>
      <c r="H139" s="403">
        <f t="shared" si="26"/>
        <v>1.029856735349324</v>
      </c>
      <c r="I139" s="403">
        <f t="shared" si="39"/>
        <v>0.80359058373067038</v>
      </c>
      <c r="J139" s="375">
        <f t="shared" si="40"/>
        <v>0.19640941626932962</v>
      </c>
      <c r="L139" s="385">
        <v>-0.17499999999999982</v>
      </c>
      <c r="M139" s="401">
        <f t="shared" si="27"/>
        <v>8.1671211311785785E-2</v>
      </c>
      <c r="N139" s="386">
        <f t="shared" si="28"/>
        <v>0.66670949570452742</v>
      </c>
      <c r="O139" s="401">
        <f t="shared" si="29"/>
        <v>0.24820204457840889</v>
      </c>
      <c r="P139" s="386">
        <f t="shared" si="30"/>
        <v>0.63135903953178918</v>
      </c>
      <c r="Q139" s="403">
        <f t="shared" si="33"/>
        <v>-1.0788860125367325E-2</v>
      </c>
      <c r="R139" s="403">
        <f t="shared" si="34"/>
        <v>0.80359058373067038</v>
      </c>
      <c r="S139" s="371">
        <f t="shared" si="35"/>
        <v>-2.9856735349323909E-2</v>
      </c>
      <c r="T139" s="403">
        <f t="shared" si="36"/>
        <v>0.23705501174402077</v>
      </c>
      <c r="U139" s="610">
        <f t="shared" si="37"/>
        <v>0.76294498825597923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0.67476379924753493</v>
      </c>
      <c r="C140" s="386">
        <f t="shared" si="23"/>
        <v>0.23251742423150257</v>
      </c>
      <c r="D140" s="401">
        <f t="shared" si="24"/>
        <v>2.6824619445214859E-3</v>
      </c>
      <c r="E140" s="386">
        <f t="shared" si="38"/>
        <v>0.15991974030884246</v>
      </c>
      <c r="F140" s="401">
        <f t="shared" si="21"/>
        <v>0.20354503447062691</v>
      </c>
      <c r="G140" s="403">
        <f t="shared" si="25"/>
        <v>-2.8300652805384983E-2</v>
      </c>
      <c r="H140" s="403">
        <f t="shared" si="26"/>
        <v>1.0283006528053851</v>
      </c>
      <c r="I140" s="403">
        <f t="shared" si="39"/>
        <v>0.8148859815436954</v>
      </c>
      <c r="J140" s="375">
        <f t="shared" si="40"/>
        <v>0.1851140184563046</v>
      </c>
      <c r="L140" s="385">
        <v>-0.14999999999999991</v>
      </c>
      <c r="M140" s="401">
        <f t="shared" si="27"/>
        <v>8.970230978406829E-2</v>
      </c>
      <c r="N140" s="386">
        <f t="shared" si="28"/>
        <v>0.67476379924753493</v>
      </c>
      <c r="O140" s="401">
        <f t="shared" si="29"/>
        <v>0.23251742423150257</v>
      </c>
      <c r="P140" s="386">
        <f t="shared" si="30"/>
        <v>0.6402335232038765</v>
      </c>
      <c r="Q140" s="403">
        <f t="shared" si="33"/>
        <v>-1.1810881593180432E-2</v>
      </c>
      <c r="R140" s="403">
        <f t="shared" si="34"/>
        <v>0.8148859815436954</v>
      </c>
      <c r="S140" s="371">
        <f t="shared" si="35"/>
        <v>-2.8300652805385001E-2</v>
      </c>
      <c r="T140" s="403">
        <f t="shared" si="36"/>
        <v>0.22522555285487</v>
      </c>
      <c r="U140" s="610">
        <f t="shared" si="37"/>
        <v>0.77477444714513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0.6816497709904108</v>
      </c>
      <c r="C141" s="386">
        <f t="shared" si="23"/>
        <v>0.21736113197558316</v>
      </c>
      <c r="D141" s="401">
        <f t="shared" si="24"/>
        <v>2.2854430409490201E-3</v>
      </c>
      <c r="E141" s="386">
        <f t="shared" si="38"/>
        <v>0.14406806751249779</v>
      </c>
      <c r="F141" s="401">
        <f t="shared" si="21"/>
        <v>0.18336910572338228</v>
      </c>
      <c r="G141" s="403">
        <f t="shared" si="25"/>
        <v>-2.67386766741643E-2</v>
      </c>
      <c r="H141" s="403">
        <f t="shared" si="26"/>
        <v>1.0267386766741644</v>
      </c>
      <c r="I141" s="403">
        <f t="shared" si="39"/>
        <v>0.82454484365167147</v>
      </c>
      <c r="J141" s="375">
        <f t="shared" si="40"/>
        <v>0.17545515634832853</v>
      </c>
      <c r="L141" s="385">
        <v>-0.125</v>
      </c>
      <c r="M141" s="401">
        <f t="shared" si="27"/>
        <v>9.8301060186541056E-2</v>
      </c>
      <c r="N141" s="386">
        <f t="shared" si="28"/>
        <v>0.6816497709904108</v>
      </c>
      <c r="O141" s="401">
        <f t="shared" si="29"/>
        <v>0.21736113197558316</v>
      </c>
      <c r="P141" s="386">
        <f t="shared" si="30"/>
        <v>0.64782222574335968</v>
      </c>
      <c r="Q141" s="403">
        <f t="shared" si="33"/>
        <v>-1.2896256986866172E-2</v>
      </c>
      <c r="R141" s="403">
        <f t="shared" si="34"/>
        <v>0.82454484365167147</v>
      </c>
      <c r="S141" s="371">
        <f t="shared" si="35"/>
        <v>-2.67386766741643E-2</v>
      </c>
      <c r="T141" s="403">
        <f t="shared" si="36"/>
        <v>0.21509009000935897</v>
      </c>
      <c r="U141" s="610">
        <f t="shared" si="37"/>
        <v>0.78490990999064103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0.68733241980945348</v>
      </c>
      <c r="C142" s="386">
        <f t="shared" si="23"/>
        <v>0.20275868789127632</v>
      </c>
      <c r="D142" s="401">
        <f t="shared" si="24"/>
        <v>1.9424039294064221E-3</v>
      </c>
      <c r="E142" s="386">
        <f t="shared" si="38"/>
        <v>0.12889341081145389</v>
      </c>
      <c r="F142" s="401">
        <f t="shared" si="21"/>
        <v>0.16405487962891227</v>
      </c>
      <c r="G142" s="403">
        <f t="shared" si="25"/>
        <v>-2.5183543225420744E-2</v>
      </c>
      <c r="H142" s="403">
        <f t="shared" si="26"/>
        <v>1.0251835432254208</v>
      </c>
      <c r="I142" s="403">
        <f t="shared" si="39"/>
        <v>0.83251712721160986</v>
      </c>
      <c r="J142" s="375">
        <f t="shared" si="40"/>
        <v>0.16748287278839014</v>
      </c>
      <c r="L142" s="617">
        <v>-9.9999999999999645E-2</v>
      </c>
      <c r="M142" s="618">
        <f t="shared" si="27"/>
        <v>0.10748231208562958</v>
      </c>
      <c r="N142" s="619">
        <f t="shared" si="28"/>
        <v>0.68733241980945348</v>
      </c>
      <c r="O142" s="618">
        <f t="shared" si="29"/>
        <v>0.20275868789127632</v>
      </c>
      <c r="P142" s="619">
        <f t="shared" si="30"/>
        <v>0.65408582986364494</v>
      </c>
      <c r="Q142" s="620">
        <f t="shared" si="33"/>
        <v>-1.4044590607958417E-2</v>
      </c>
      <c r="R142" s="620">
        <f t="shared" si="34"/>
        <v>0.83251712721160998</v>
      </c>
      <c r="S142" s="621">
        <f t="shared" si="35"/>
        <v>-2.5183543225420744E-2</v>
      </c>
      <c r="T142" s="620">
        <f t="shared" si="36"/>
        <v>0.20671100662176911</v>
      </c>
      <c r="U142" s="622">
        <f t="shared" si="37"/>
        <v>0.79328899337823089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0.69178274976823639</v>
      </c>
      <c r="C143" s="386">
        <f t="shared" si="23"/>
        <v>0.18873101251559093</v>
      </c>
      <c r="D143" s="401">
        <f t="shared" si="24"/>
        <v>1.6467931674906122E-3</v>
      </c>
      <c r="E143" s="386">
        <f t="shared" si="38"/>
        <v>0.11442050013325045</v>
      </c>
      <c r="F143" s="401">
        <f t="shared" si="21"/>
        <v>0.14563383231357757</v>
      </c>
      <c r="G143" s="403">
        <f t="shared" si="25"/>
        <v>-2.3646443661863664E-2</v>
      </c>
      <c r="H143" s="403">
        <f t="shared" si="26"/>
        <v>1.0236464436618637</v>
      </c>
      <c r="I143" s="403">
        <f t="shared" si="39"/>
        <v>0.83876137504356796</v>
      </c>
      <c r="J143" s="375">
        <f t="shared" si="40"/>
        <v>0.16123862495643204</v>
      </c>
      <c r="L143" s="385">
        <v>-7.4999999999999734E-2</v>
      </c>
      <c r="M143" s="401">
        <f t="shared" si="27"/>
        <v>0.11725851285590438</v>
      </c>
      <c r="N143" s="386">
        <f t="shared" si="28"/>
        <v>0.69178274976823639</v>
      </c>
      <c r="O143" s="401">
        <f t="shared" si="29"/>
        <v>0.18873101251559093</v>
      </c>
      <c r="P143" s="386">
        <f t="shared" si="30"/>
        <v>0.65899176379766533</v>
      </c>
      <c r="Q143" s="403">
        <f t="shared" si="33"/>
        <v>-1.5254798462744964E-2</v>
      </c>
      <c r="R143" s="403">
        <f t="shared" si="34"/>
        <v>0.83876137504356807</v>
      </c>
      <c r="S143" s="371">
        <f t="shared" si="35"/>
        <v>-2.3646443661863699E-2</v>
      </c>
      <c r="T143" s="403">
        <f t="shared" si="36"/>
        <v>0.20013986708104059</v>
      </c>
      <c r="U143" s="610">
        <f t="shared" si="37"/>
        <v>0.79986013291895941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0.69497797860410238</v>
      </c>
      <c r="C144" s="386">
        <f t="shared" si="23"/>
        <v>0.17529452172425342</v>
      </c>
      <c r="D144" s="401">
        <f t="shared" si="24"/>
        <v>1.3927303245297451E-3</v>
      </c>
      <c r="E144" s="386">
        <f t="shared" si="38"/>
        <v>0.10066882295540711</v>
      </c>
      <c r="F144" s="401">
        <f t="shared" si="21"/>
        <v>0.12813076733993914</v>
      </c>
      <c r="G144" s="403">
        <f t="shared" si="25"/>
        <v>-2.2137100898797911E-2</v>
      </c>
      <c r="H144" s="403">
        <f t="shared" si="26"/>
        <v>1.0221371008987978</v>
      </c>
      <c r="I144" s="403">
        <f t="shared" si="39"/>
        <v>0.84324502126252343</v>
      </c>
      <c r="J144" s="375">
        <f t="shared" si="40"/>
        <v>0.15675497873747657</v>
      </c>
      <c r="L144" s="385">
        <v>-4.9999999999999822E-2</v>
      </c>
      <c r="M144" s="401">
        <f t="shared" si="27"/>
        <v>0.12763941086313063</v>
      </c>
      <c r="N144" s="386">
        <f t="shared" si="28"/>
        <v>0.69497797860410238</v>
      </c>
      <c r="O144" s="401">
        <f t="shared" si="29"/>
        <v>0.17529452172425342</v>
      </c>
      <c r="P144" s="386">
        <f t="shared" si="30"/>
        <v>0.66251444142444638</v>
      </c>
      <c r="Q144" s="403">
        <f t="shared" si="33"/>
        <v>-1.6525024575530706E-2</v>
      </c>
      <c r="R144" s="403">
        <f t="shared" si="34"/>
        <v>0.84324502126252343</v>
      </c>
      <c r="S144" s="371">
        <f t="shared" si="35"/>
        <v>-2.2137100898797911E-2</v>
      </c>
      <c r="T144" s="403">
        <f t="shared" si="36"/>
        <v>0.19541710421180525</v>
      </c>
      <c r="U144" s="610">
        <f t="shared" si="37"/>
        <v>0.80458289578819475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0.69690170945650931</v>
      </c>
      <c r="C145" s="386">
        <f t="shared" si="23"/>
        <v>0.1624612592223616</v>
      </c>
      <c r="D145" s="401">
        <f t="shared" si="24"/>
        <v>1.1749560765178524E-3</v>
      </c>
      <c r="E145" s="386">
        <f t="shared" si="38"/>
        <v>8.7652743741037278E-2</v>
      </c>
      <c r="F145" s="401">
        <f t="shared" si="21"/>
        <v>0.11156396772380177</v>
      </c>
      <c r="G145" s="403">
        <f t="shared" si="25"/>
        <v>-2.0663851115078805E-2</v>
      </c>
      <c r="H145" s="403">
        <f t="shared" si="26"/>
        <v>1.0206638511150787</v>
      </c>
      <c r="I145" s="403">
        <f t="shared" si="39"/>
        <v>0.84594463142552023</v>
      </c>
      <c r="J145" s="375">
        <f t="shared" si="40"/>
        <v>0.15405536857447977</v>
      </c>
      <c r="L145" s="385">
        <v>-2.4999999999999911E-2</v>
      </c>
      <c r="M145" s="401">
        <f t="shared" si="27"/>
        <v>0.13863176481689293</v>
      </c>
      <c r="N145" s="386">
        <f t="shared" si="28"/>
        <v>0.69690170945650931</v>
      </c>
      <c r="O145" s="401">
        <f t="shared" si="29"/>
        <v>0.1624612592223616</v>
      </c>
      <c r="P145" s="386">
        <f t="shared" si="30"/>
        <v>0.66463545094611987</v>
      </c>
      <c r="Q145" s="403">
        <f t="shared" si="33"/>
        <v>-1.7852554820050309E-2</v>
      </c>
      <c r="R145" s="403">
        <f t="shared" si="34"/>
        <v>0.84594463142552023</v>
      </c>
      <c r="S145" s="371">
        <f t="shared" si="35"/>
        <v>-2.066385111507877E-2</v>
      </c>
      <c r="T145" s="403">
        <f t="shared" si="36"/>
        <v>0.19257177450960883</v>
      </c>
      <c r="U145" s="610">
        <f t="shared" si="37"/>
        <v>0.80742822549039117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0.69754405449080126</v>
      </c>
      <c r="C146" s="386">
        <f t="shared" si="23"/>
        <v>0.1502390633804303</v>
      </c>
      <c r="D146" s="401">
        <f t="shared" si="24"/>
        <v>9.8878316976858116E-4</v>
      </c>
      <c r="E146" s="386">
        <f t="shared" si="38"/>
        <v>7.5381662781825398E-2</v>
      </c>
      <c r="F146" s="401">
        <f t="shared" si="21"/>
        <v>9.5945398108750135E-2</v>
      </c>
      <c r="G146" s="403">
        <f t="shared" si="25"/>
        <v>-1.92337288904483E-2</v>
      </c>
      <c r="H146" s="403">
        <f t="shared" si="26"/>
        <v>1.0192337288904483</v>
      </c>
      <c r="I146" s="403">
        <f t="shared" si="39"/>
        <v>0.84684607536787448</v>
      </c>
      <c r="J146" s="375">
        <f t="shared" si="40"/>
        <v>0.15315392463212552</v>
      </c>
      <c r="L146" s="633">
        <v>0</v>
      </c>
      <c r="M146" s="634">
        <f t="shared" si="27"/>
        <v>0.1502390633804303</v>
      </c>
      <c r="N146" s="635">
        <f t="shared" si="28"/>
        <v>0.69754405449080126</v>
      </c>
      <c r="O146" s="634">
        <f t="shared" si="29"/>
        <v>0.1502390633804303</v>
      </c>
      <c r="P146" s="635">
        <f t="shared" si="30"/>
        <v>0.66534369068058064</v>
      </c>
      <c r="Q146" s="636">
        <f t="shared" si="33"/>
        <v>-1.92337288904483E-2</v>
      </c>
      <c r="R146" s="636">
        <f t="shared" si="34"/>
        <v>0.84684607536787448</v>
      </c>
      <c r="S146" s="637">
        <f t="shared" si="35"/>
        <v>-1.92337288904483E-2</v>
      </c>
      <c r="T146" s="636">
        <f t="shared" si="36"/>
        <v>0.19162138241302207</v>
      </c>
      <c r="U146" s="638">
        <f t="shared" si="37"/>
        <v>0.80837861758697793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0.74949435708405621</v>
      </c>
      <c r="AD146">
        <f ca="1">OFFSET(H106,-AB146,0)</f>
        <v>0.7536777965642496</v>
      </c>
    </row>
    <row r="147" spans="1:30">
      <c r="A147" s="385">
        <v>1.0250000000000004</v>
      </c>
      <c r="B147" s="401">
        <f t="shared" si="22"/>
        <v>0.69690170945650931</v>
      </c>
      <c r="C147" s="386">
        <f t="shared" si="23"/>
        <v>0.13863176481689271</v>
      </c>
      <c r="D147" s="401">
        <f t="shared" si="24"/>
        <v>8.3004873803838031E-4</v>
      </c>
      <c r="E147" s="386">
        <f t="shared" si="38"/>
        <v>6.3860210900456918E-2</v>
      </c>
      <c r="F147" s="401">
        <f t="shared" si="21"/>
        <v>8.1280952582414148E-2</v>
      </c>
      <c r="G147" s="403"/>
      <c r="H147" s="403"/>
      <c r="I147" s="403"/>
      <c r="J147" s="375"/>
      <c r="L147" s="385">
        <v>2.5000000000000355E-2</v>
      </c>
      <c r="M147" s="401">
        <f t="shared" si="27"/>
        <v>0.16246125922236182</v>
      </c>
      <c r="N147" s="386">
        <f t="shared" si="28"/>
        <v>0.69690170945650931</v>
      </c>
      <c r="O147" s="401">
        <f t="shared" si="29"/>
        <v>0.13863176481689271</v>
      </c>
      <c r="P147" s="386">
        <f t="shared" si="30"/>
        <v>0.66463545094611987</v>
      </c>
      <c r="Q147" s="403">
        <f t="shared" si="33"/>
        <v>-2.0663851115078815E-2</v>
      </c>
      <c r="R147" s="403">
        <f t="shared" si="34"/>
        <v>0.84594463142552023</v>
      </c>
      <c r="S147" s="371">
        <f t="shared" si="35"/>
        <v>-1.7852554820050277E-2</v>
      </c>
      <c r="T147" s="403">
        <f t="shared" si="36"/>
        <v>0.19257177450960894</v>
      </c>
      <c r="U147" s="610">
        <f t="shared" si="37"/>
        <v>0.80742822549039106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0.69497797860410238</v>
      </c>
      <c r="C148" s="386">
        <f t="shared" si="23"/>
        <v>0.12763941086313041</v>
      </c>
      <c r="D148" s="401">
        <f t="shared" si="24"/>
        <v>6.9506836788402193E-4</v>
      </c>
      <c r="E148" s="386">
        <f t="shared" si="38"/>
        <v>5.3088476168004578E-2</v>
      </c>
      <c r="F148" s="401">
        <f t="shared" si="21"/>
        <v>6.7570743241208583E-2</v>
      </c>
      <c r="G148" s="403"/>
      <c r="H148" s="403"/>
      <c r="I148" s="403"/>
      <c r="J148" s="375"/>
      <c r="L148" s="385">
        <v>5.0000000000000266E-2</v>
      </c>
      <c r="M148" s="401">
        <f t="shared" si="27"/>
        <v>0.17529452172425369</v>
      </c>
      <c r="N148" s="386">
        <f t="shared" si="28"/>
        <v>0.69497797860410238</v>
      </c>
      <c r="O148" s="401">
        <f t="shared" si="29"/>
        <v>0.12763941086313041</v>
      </c>
      <c r="P148" s="386">
        <f t="shared" si="30"/>
        <v>0.66251444142444627</v>
      </c>
      <c r="Q148" s="403">
        <f t="shared" si="33"/>
        <v>-2.2137100898797942E-2</v>
      </c>
      <c r="R148" s="403">
        <f t="shared" si="34"/>
        <v>0.84324502126252321</v>
      </c>
      <c r="S148" s="371">
        <f t="shared" si="35"/>
        <v>-1.652502457553065E-2</v>
      </c>
      <c r="T148" s="403">
        <f t="shared" si="36"/>
        <v>0.19541710421180536</v>
      </c>
      <c r="U148" s="610">
        <f t="shared" si="37"/>
        <v>0.80458289578819464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0.6917827497682365</v>
      </c>
      <c r="C149" s="386">
        <f t="shared" si="23"/>
        <v>0.11725851285590416</v>
      </c>
      <c r="D149" s="401">
        <f t="shared" si="24"/>
        <v>5.8059222333733951E-4</v>
      </c>
      <c r="E149" s="386">
        <f t="shared" si="38"/>
        <v>4.3062258568376192E-2</v>
      </c>
      <c r="F149" s="401">
        <f t="shared" si="21"/>
        <v>5.4809424325950658E-2</v>
      </c>
      <c r="G149" s="403"/>
      <c r="H149" s="403"/>
      <c r="I149" s="403"/>
      <c r="J149" s="375"/>
      <c r="L149" s="385">
        <v>7.5000000000000178E-2</v>
      </c>
      <c r="M149" s="401">
        <f t="shared" si="27"/>
        <v>0.1887310125155911</v>
      </c>
      <c r="N149" s="386">
        <f t="shared" si="28"/>
        <v>0.6917827497682365</v>
      </c>
      <c r="O149" s="401">
        <f t="shared" si="29"/>
        <v>0.11725851285590416</v>
      </c>
      <c r="P149" s="386">
        <f t="shared" si="30"/>
        <v>0.65899176379766533</v>
      </c>
      <c r="Q149" s="403">
        <f t="shared" si="33"/>
        <v>-2.3646443661863682E-2</v>
      </c>
      <c r="R149" s="403">
        <f t="shared" si="34"/>
        <v>0.83876137504356807</v>
      </c>
      <c r="S149" s="371">
        <f t="shared" si="35"/>
        <v>-1.5254798462744964E-2</v>
      </c>
      <c r="T149" s="403">
        <f t="shared" si="36"/>
        <v>0.20013986708104048</v>
      </c>
      <c r="U149" s="610">
        <f t="shared" si="37"/>
        <v>0.79986013291895952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0.68733241980945348</v>
      </c>
      <c r="C150" s="386">
        <f t="shared" si="23"/>
        <v>0.10748231208562936</v>
      </c>
      <c r="D150" s="401">
        <f t="shared" si="24"/>
        <v>4.8376346430983874E-4</v>
      </c>
      <c r="E150" s="386">
        <f t="shared" si="38"/>
        <v>3.3773348392577326E-2</v>
      </c>
      <c r="F150" s="401">
        <f t="shared" si="21"/>
        <v>4.2986546560665827E-2</v>
      </c>
      <c r="G150" s="403"/>
      <c r="H150" s="403"/>
      <c r="I150" s="403"/>
      <c r="J150" s="375"/>
      <c r="L150" s="617">
        <v>0.10000000000000009</v>
      </c>
      <c r="M150" s="618">
        <f t="shared" si="27"/>
        <v>0.20275868789127655</v>
      </c>
      <c r="N150" s="619">
        <f t="shared" si="28"/>
        <v>0.68733241980945348</v>
      </c>
      <c r="O150" s="618">
        <f t="shared" si="29"/>
        <v>0.10748231208562936</v>
      </c>
      <c r="P150" s="619">
        <f t="shared" si="30"/>
        <v>0.65408582986364494</v>
      </c>
      <c r="Q150" s="620">
        <f t="shared" si="33"/>
        <v>-2.5183543225420775E-2</v>
      </c>
      <c r="R150" s="620">
        <f t="shared" si="34"/>
        <v>0.83251712721160998</v>
      </c>
      <c r="S150" s="621">
        <f t="shared" si="35"/>
        <v>-1.4044590607958402E-2</v>
      </c>
      <c r="T150" s="620">
        <f t="shared" si="36"/>
        <v>0.20671100662176922</v>
      </c>
      <c r="U150" s="622">
        <f t="shared" si="37"/>
        <v>0.79328899337823078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0.6816497709904108</v>
      </c>
      <c r="C151" s="386">
        <f t="shared" si="23"/>
        <v>9.8301060186541056E-2</v>
      </c>
      <c r="D151" s="401">
        <f t="shared" si="24"/>
        <v>4.0207912392931089E-4</v>
      </c>
      <c r="E151" s="386">
        <f t="shared" si="38"/>
        <v>2.5209824069394957E-2</v>
      </c>
      <c r="F151" s="401">
        <f t="shared" si="21"/>
        <v>3.2086936229971538E-2</v>
      </c>
      <c r="G151" s="403"/>
      <c r="H151" s="403"/>
      <c r="I151" s="403"/>
      <c r="J151" s="375"/>
      <c r="L151" s="385">
        <v>0.125</v>
      </c>
      <c r="M151" s="401">
        <f t="shared" si="27"/>
        <v>0.21736113197558316</v>
      </c>
      <c r="N151" s="386">
        <f t="shared" si="28"/>
        <v>0.6816497709904108</v>
      </c>
      <c r="O151" s="401">
        <f t="shared" si="29"/>
        <v>9.8301060186541056E-2</v>
      </c>
      <c r="P151" s="386">
        <f t="shared" si="30"/>
        <v>0.64782222574335968</v>
      </c>
      <c r="Q151" s="403">
        <f t="shared" si="33"/>
        <v>-2.67386766741643E-2</v>
      </c>
      <c r="R151" s="403">
        <f t="shared" si="34"/>
        <v>0.82454484365167147</v>
      </c>
      <c r="S151" s="371">
        <f t="shared" si="35"/>
        <v>-1.2896256986866172E-2</v>
      </c>
      <c r="T151" s="403">
        <f t="shared" si="36"/>
        <v>0.21509009000935897</v>
      </c>
      <c r="U151" s="610">
        <f t="shared" si="37"/>
        <v>0.78490990999064103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0.67476379924753482</v>
      </c>
      <c r="C152" s="386">
        <f t="shared" si="23"/>
        <v>8.9702309784068179E-2</v>
      </c>
      <c r="D152" s="401">
        <f t="shared" si="24"/>
        <v>3.333535484802419E-4</v>
      </c>
      <c r="E152" s="386">
        <f t="shared" si="38"/>
        <v>1.7356365133739105E-2</v>
      </c>
      <c r="F152" s="401">
        <f t="shared" si="21"/>
        <v>2.2091093523595309E-2</v>
      </c>
      <c r="G152" s="403"/>
      <c r="H152" s="403"/>
      <c r="I152" s="403"/>
      <c r="J152" s="375"/>
      <c r="L152" s="385">
        <v>0.15000000000000036</v>
      </c>
      <c r="M152" s="401">
        <f t="shared" si="27"/>
        <v>0.23251742423150279</v>
      </c>
      <c r="N152" s="386">
        <f t="shared" si="28"/>
        <v>0.67476379924753482</v>
      </c>
      <c r="O152" s="401">
        <f t="shared" si="29"/>
        <v>8.9702309784068179E-2</v>
      </c>
      <c r="P152" s="386">
        <f t="shared" si="30"/>
        <v>0.6402335232038765</v>
      </c>
      <c r="Q152" s="403">
        <f t="shared" si="33"/>
        <v>-2.8300652805385001E-2</v>
      </c>
      <c r="R152" s="403">
        <f t="shared" si="34"/>
        <v>0.8148859815436954</v>
      </c>
      <c r="S152" s="371">
        <f t="shared" si="35"/>
        <v>-1.1810881593180417E-2</v>
      </c>
      <c r="T152" s="403">
        <f t="shared" si="36"/>
        <v>0.22522555285487</v>
      </c>
      <c r="U152" s="610">
        <f t="shared" si="37"/>
        <v>0.77477444714513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0.66670949570452731</v>
      </c>
      <c r="C153" s="386">
        <f t="shared" si="23"/>
        <v>8.1671211311785619E-2</v>
      </c>
      <c r="D153" s="401">
        <f t="shared" si="24"/>
        <v>2.7568444979847451E-4</v>
      </c>
      <c r="E153" s="386">
        <f t="shared" si="38"/>
        <v>1.0194576095380289E-2</v>
      </c>
      <c r="F153" s="401">
        <f t="shared" si="21"/>
        <v>1.2975604754861361E-2</v>
      </c>
      <c r="G153" s="403"/>
      <c r="H153" s="403"/>
      <c r="I153" s="403"/>
      <c r="J153" s="375"/>
      <c r="L153" s="385">
        <v>0.17500000000000027</v>
      </c>
      <c r="M153" s="401">
        <f t="shared" si="27"/>
        <v>0.24820204457840919</v>
      </c>
      <c r="N153" s="386">
        <f t="shared" si="28"/>
        <v>0.66670949570452731</v>
      </c>
      <c r="O153" s="401">
        <f t="shared" si="29"/>
        <v>8.1671211311785619E-2</v>
      </c>
      <c r="P153" s="386">
        <f t="shared" si="30"/>
        <v>0.63135903953178918</v>
      </c>
      <c r="Q153" s="403">
        <f t="shared" si="33"/>
        <v>-2.9856735349323937E-2</v>
      </c>
      <c r="R153" s="403">
        <f t="shared" si="34"/>
        <v>0.80359058373067038</v>
      </c>
      <c r="S153" s="371">
        <f t="shared" si="35"/>
        <v>-1.0788860125367289E-2</v>
      </c>
      <c r="T153" s="403">
        <f t="shared" si="36"/>
        <v>0.23705501174402088</v>
      </c>
      <c r="U153" s="610">
        <f t="shared" si="37"/>
        <v>0.76294498825597912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0.65752758316000604</v>
      </c>
      <c r="C154" s="386">
        <f t="shared" si="23"/>
        <v>7.4190812069898637E-2</v>
      </c>
      <c r="D154" s="401">
        <f t="shared" si="24"/>
        <v>2.2742157370603255E-4</v>
      </c>
      <c r="E154" s="386">
        <f t="shared" ref="E154:E185" si="41">C154+$B$13*B154+$B$13*D154</f>
        <v>3.7033170940155764E-3</v>
      </c>
      <c r="F154" s="401">
        <f t="shared" ref="F154:F186" si="42">$B$14*E154</f>
        <v>4.7135632167818308E-3</v>
      </c>
      <c r="G154" s="403"/>
      <c r="H154" s="403"/>
      <c r="I154" s="403"/>
      <c r="J154" s="375"/>
      <c r="L154" s="385">
        <v>0.20000000000000018</v>
      </c>
      <c r="M154" s="401">
        <f t="shared" si="27"/>
        <v>0.26438481897838934</v>
      </c>
      <c r="N154" s="386">
        <f t="shared" si="28"/>
        <v>0.65752758316000604</v>
      </c>
      <c r="O154" s="401">
        <f t="shared" si="29"/>
        <v>7.4190812069898637E-2</v>
      </c>
      <c r="P154" s="386">
        <f t="shared" si="30"/>
        <v>0.62124454780380323</v>
      </c>
      <c r="Q154" s="403">
        <f t="shared" si="33"/>
        <v>-3.1392572217597427E-2</v>
      </c>
      <c r="R154" s="403">
        <f t="shared" si="34"/>
        <v>0.79071690995249999</v>
      </c>
      <c r="S154" s="371">
        <f t="shared" si="35"/>
        <v>-9.8299806508463598E-3</v>
      </c>
      <c r="T154" s="403">
        <f t="shared" si="36"/>
        <v>0.25050564291594379</v>
      </c>
      <c r="U154" s="610">
        <f t="shared" si="37"/>
        <v>0.74949435708405621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0.64726420966661347</v>
      </c>
      <c r="C155" s="386">
        <f t="shared" ref="C155:C197" si="44">0.5*SIGN(2*A155+$B$6)*ERF((2.563*(ABS(2*A155+$B$6)))/(2*SQRT(2)*$B$7))-0.5*SIGN(2*A155-$B$6)*ERF((2.563*(ABS(2*A155-$B$6)))/(2*SQRT(2)*$B$7))</f>
        <v>6.7242353812971778E-2</v>
      </c>
      <c r="D155" s="401">
        <f t="shared" ref="D155:D197" si="45">0.5*SIGN(2*(A155+$B$6)+$B$6)*ERF((2.563*(ABS(2*(A155+$B$6)+$B$6)))/(2*SQRT(2)*$B$7))-0.5*SIGN(2*(A155+$B$6)-$B$6)*ERF((2.563*(ABS(2*(A155+$B$6)-$B$6)))/(2*SQRT(2)*$B$7))</f>
        <v>1.8713794907071479E-4</v>
      </c>
      <c r="E155" s="386">
        <f t="shared" si="41"/>
        <v>-2.140962594731113E-3</v>
      </c>
      <c r="F155" s="401">
        <f t="shared" si="42"/>
        <v>-2.7250063331973251E-3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0.28103090788861201</v>
      </c>
      <c r="N155" s="386">
        <f t="shared" ref="N155:N218" si="47">0.5*SIGN(2*L155+$B$6)*ERF((2.563*(ABS(2*L155+$B$6)))/(2*SQRT(2)*$B$7))-0.5*SIGN(2*L155-$B$6)*ERF((2.563*(ABS(2*L155-$B$6)))/(2*SQRT(2)*$B$7))</f>
        <v>0.64726420966661347</v>
      </c>
      <c r="O155" s="401">
        <f t="shared" ref="O155:O218" si="48">0.5*SIGN(2*(L155+$B$6)+$B$6)*ERF((2.563*(ABS(2*(L155+$B$6)+$B$6)))/(2*SQRT(2)*$B$7))-0.5*SIGN(2*(L155+$B$6)-$B$6)*ERF((2.563*(ABS(2*(L155+$B$6)-$B$6)))/(2*SQRT(2)*$B$7))</f>
        <v>6.7242353812971778E-2</v>
      </c>
      <c r="P155" s="386">
        <f t="shared" ref="P155:P218" si="49">N155+$B$13*M155+$B$13*O155</f>
        <v>0.60994193981271361</v>
      </c>
      <c r="Q155" s="403">
        <f t="shared" si="33"/>
        <v>-3.289213210322417E-2</v>
      </c>
      <c r="R155" s="403">
        <f t="shared" si="34"/>
        <v>0.77633100781989683</v>
      </c>
      <c r="S155" s="371">
        <f t="shared" si="35"/>
        <v>-8.933500786100064E-3</v>
      </c>
      <c r="T155" s="403">
        <f t="shared" si="36"/>
        <v>0.26549462506942745</v>
      </c>
      <c r="U155" s="610">
        <f t="shared" si="37"/>
        <v>0.73450537493057255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0.63597060170124886</v>
      </c>
      <c r="C156" s="386">
        <f t="shared" si="44"/>
        <v>6.0805565419214114E-2</v>
      </c>
      <c r="D156" s="401">
        <f t="shared" si="45"/>
        <v>1.5360364994837505E-4</v>
      </c>
      <c r="E156" s="386">
        <f t="shared" si="41"/>
        <v>-7.3638919106967758E-3</v>
      </c>
      <c r="F156" s="401">
        <f t="shared" si="42"/>
        <v>-9.372724279729636E-3</v>
      </c>
      <c r="G156" s="403"/>
      <c r="H156" s="403"/>
      <c r="I156" s="403"/>
      <c r="J156" s="375"/>
      <c r="L156" s="385">
        <v>0.25</v>
      </c>
      <c r="M156" s="401">
        <f t="shared" si="46"/>
        <v>0.29810083946140786</v>
      </c>
      <c r="N156" s="386">
        <f t="shared" si="47"/>
        <v>0.63597060170124886</v>
      </c>
      <c r="O156" s="401">
        <f t="shared" si="48"/>
        <v>6.0805565419214114E-2</v>
      </c>
      <c r="P156" s="386">
        <f t="shared" si="49"/>
        <v>0.59750884431625262</v>
      </c>
      <c r="Q156" s="403">
        <f t="shared" si="33"/>
        <v>-3.4337649816125887E-2</v>
      </c>
      <c r="R156" s="403">
        <f t="shared" si="34"/>
        <v>0.76050622692345227</v>
      </c>
      <c r="S156" s="371">
        <f t="shared" si="35"/>
        <v>-8.0982210081760597E-3</v>
      </c>
      <c r="T156" s="403">
        <f t="shared" si="36"/>
        <v>0.28192964390084962</v>
      </c>
      <c r="U156" s="610">
        <f t="shared" si="37"/>
        <v>0.71807035609915038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0.62370267980290239</v>
      </c>
      <c r="C157" s="386">
        <f t="shared" si="44"/>
        <v>5.4858947499080213E-2</v>
      </c>
      <c r="D157" s="401">
        <f t="shared" si="45"/>
        <v>1.2576197751273943E-4</v>
      </c>
      <c r="E157" s="386">
        <f t="shared" si="41"/>
        <v>-1.1992849658452326E-2</v>
      </c>
      <c r="F157" s="401">
        <f t="shared" si="42"/>
        <v>-1.5264438226427946E-2</v>
      </c>
      <c r="G157" s="403"/>
      <c r="H157" s="403"/>
      <c r="I157" s="403"/>
      <c r="J157" s="375"/>
      <c r="L157" s="385">
        <v>0.27500000000000036</v>
      </c>
      <c r="M157" s="401">
        <f t="shared" si="46"/>
        <v>0.31555058881434006</v>
      </c>
      <c r="N157" s="386">
        <f t="shared" si="47"/>
        <v>0.62370267980290239</v>
      </c>
      <c r="O157" s="401">
        <f t="shared" si="48"/>
        <v>5.4858947499080213E-2</v>
      </c>
      <c r="P157" s="386">
        <f t="shared" si="49"/>
        <v>0.58400820368032003</v>
      </c>
      <c r="Q157" s="403">
        <f t="shared" si="33"/>
        <v>-3.5709581790321E-2</v>
      </c>
      <c r="R157" s="403">
        <f t="shared" si="34"/>
        <v>0.74332267998728641</v>
      </c>
      <c r="S157" s="371">
        <f t="shared" si="35"/>
        <v>-7.3225537875491221E-3</v>
      </c>
      <c r="T157" s="403">
        <f t="shared" si="36"/>
        <v>0.29970945559058371</v>
      </c>
      <c r="U157" s="610">
        <f t="shared" si="37"/>
        <v>0.70029054440941629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0.61052063992214867</v>
      </c>
      <c r="C158" s="386">
        <f t="shared" si="44"/>
        <v>4.9380046138803091E-2</v>
      </c>
      <c r="D158" s="401">
        <f t="shared" si="45"/>
        <v>1.0270794856259702E-4</v>
      </c>
      <c r="E158" s="386">
        <f t="shared" si="41"/>
        <v>-1.6056643594357739E-2</v>
      </c>
      <c r="F158" s="401">
        <f t="shared" si="42"/>
        <v>-2.043681453949563E-2</v>
      </c>
      <c r="G158" s="403"/>
      <c r="H158" s="403"/>
      <c r="I158" s="403"/>
      <c r="J158" s="375"/>
      <c r="L158" s="385">
        <v>0.30000000000000027</v>
      </c>
      <c r="M158" s="401">
        <f t="shared" si="46"/>
        <v>0.33333170409963553</v>
      </c>
      <c r="N158" s="386">
        <f t="shared" si="47"/>
        <v>0.61052063992214867</v>
      </c>
      <c r="O158" s="401">
        <f t="shared" si="48"/>
        <v>4.9380046138803091E-2</v>
      </c>
      <c r="P158" s="386">
        <f t="shared" si="49"/>
        <v>0.56950781238301873</v>
      </c>
      <c r="Q158" s="403">
        <f t="shared" si="33"/>
        <v>-3.6986573241617943E-2</v>
      </c>
      <c r="R158" s="403">
        <f t="shared" si="34"/>
        <v>0.72486665547932527</v>
      </c>
      <c r="S158" s="371">
        <f t="shared" si="35"/>
        <v>-6.6045883037775047E-3</v>
      </c>
      <c r="T158" s="403">
        <f t="shared" si="36"/>
        <v>0.31872450606607017</v>
      </c>
      <c r="U158" s="610">
        <f t="shared" si="37"/>
        <v>0.68127549393392983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0.59648850408012066</v>
      </c>
      <c r="C159" s="386">
        <f t="shared" si="44"/>
        <v>4.4345713336059744E-2</v>
      </c>
      <c r="D159" s="401">
        <f t="shared" si="45"/>
        <v>8.3668962735705676E-5</v>
      </c>
      <c r="E159" s="386">
        <f t="shared" si="41"/>
        <v>-1.9585199766051893E-2</v>
      </c>
      <c r="F159" s="401">
        <f t="shared" si="42"/>
        <v>-2.4927942940604703E-2</v>
      </c>
      <c r="G159" s="403"/>
      <c r="H159" s="403"/>
      <c r="I159" s="403"/>
      <c r="J159" s="375"/>
      <c r="L159" s="385">
        <v>0.32500000000000018</v>
      </c>
      <c r="M159" s="401">
        <f t="shared" si="46"/>
        <v>0.35139147948696059</v>
      </c>
      <c r="N159" s="386">
        <f t="shared" si="47"/>
        <v>0.59648850408012066</v>
      </c>
      <c r="O159" s="401">
        <f t="shared" si="48"/>
        <v>4.4345713336059744E-2</v>
      </c>
      <c r="P159" s="386">
        <f t="shared" si="49"/>
        <v>0.55407982122688171</v>
      </c>
      <c r="Q159" s="403">
        <f t="shared" si="33"/>
        <v>-3.8145438485429686E-2</v>
      </c>
      <c r="R159" s="403">
        <f t="shared" si="34"/>
        <v>0.70522998657513747</v>
      </c>
      <c r="S159" s="371">
        <f t="shared" si="35"/>
        <v>-5.9421505733957408E-3</v>
      </c>
      <c r="T159" s="403">
        <f t="shared" si="36"/>
        <v>0.33885760248368801</v>
      </c>
      <c r="U159" s="610">
        <f t="shared" si="37"/>
        <v>0.66114239751631199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0.58167364426933577</v>
      </c>
      <c r="C160" s="386">
        <f t="shared" si="44"/>
        <v>3.9732352061681742E-2</v>
      </c>
      <c r="D160" s="401">
        <f t="shared" si="45"/>
        <v>6.7987510547873331E-5</v>
      </c>
      <c r="E160" s="386">
        <f t="shared" si="41"/>
        <v>-2.2609264577096066E-2</v>
      </c>
      <c r="F160" s="401">
        <f t="shared" si="42"/>
        <v>-2.8776957296284978E-2</v>
      </c>
      <c r="G160" s="403"/>
      <c r="H160" s="403"/>
      <c r="I160" s="403"/>
      <c r="J160" s="375"/>
      <c r="L160" s="385">
        <v>0.35000000000000009</v>
      </c>
      <c r="M160" s="401">
        <f t="shared" si="46"/>
        <v>0.36967317454726056</v>
      </c>
      <c r="N160" s="386">
        <f t="shared" si="47"/>
        <v>0.58167364426933577</v>
      </c>
      <c r="O160" s="401">
        <f t="shared" si="48"/>
        <v>3.9732352061681742E-2</v>
      </c>
      <c r="P160" s="386">
        <f t="shared" si="49"/>
        <v>0.53780021146796997</v>
      </c>
      <c r="Q160" s="403">
        <f t="shared" si="33"/>
        <v>-3.9161155941190233E-2</v>
      </c>
      <c r="R160" s="403">
        <f t="shared" si="34"/>
        <v>0.68450938183211674</v>
      </c>
      <c r="S160" s="371">
        <f t="shared" si="35"/>
        <v>-5.3328588836349155E-3</v>
      </c>
      <c r="T160" s="403">
        <f t="shared" si="36"/>
        <v>0.35998463299270833</v>
      </c>
      <c r="U160" s="610">
        <f t="shared" si="37"/>
        <v>0.64001536700729167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0.56614628383799936</v>
      </c>
      <c r="C161" s="386">
        <f t="shared" si="44"/>
        <v>3.5516144264748861E-2</v>
      </c>
      <c r="D161" s="401">
        <f t="shared" si="45"/>
        <v>5.5105778422770424E-5</v>
      </c>
      <c r="E161" s="386">
        <f t="shared" si="41"/>
        <v>-2.5160121698568162E-2</v>
      </c>
      <c r="F161" s="401">
        <f t="shared" si="42"/>
        <v>-3.2023675304436804E-2</v>
      </c>
      <c r="G161" s="403"/>
      <c r="H161" s="403"/>
      <c r="I161" s="403"/>
      <c r="J161" s="375"/>
      <c r="L161" s="385">
        <v>0.375</v>
      </c>
      <c r="M161" s="401">
        <f t="shared" si="46"/>
        <v>0.38811627890013323</v>
      </c>
      <c r="N161" s="386">
        <f t="shared" si="47"/>
        <v>0.56614628383799936</v>
      </c>
      <c r="O161" s="401">
        <f t="shared" si="48"/>
        <v>3.5516144264748861E-2</v>
      </c>
      <c r="P161" s="386">
        <f t="shared" si="49"/>
        <v>0.52074824340568859</v>
      </c>
      <c r="Q161" s="403">
        <f t="shared" si="33"/>
        <v>-4.0006879350361194E-2</v>
      </c>
      <c r="R161" s="403">
        <f t="shared" si="34"/>
        <v>0.6628057233573964</v>
      </c>
      <c r="S161" s="371">
        <f t="shared" si="35"/>
        <v>-4.7741744854561986E-3</v>
      </c>
      <c r="T161" s="403">
        <f t="shared" si="36"/>
        <v>0.38197533047842103</v>
      </c>
      <c r="U161" s="610">
        <f t="shared" si="37"/>
        <v>0.61802466952157897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0.5499789808768456</v>
      </c>
      <c r="C162" s="386">
        <f t="shared" si="44"/>
        <v>3.1673260520612367E-2</v>
      </c>
      <c r="D162" s="401">
        <f t="shared" si="45"/>
        <v>4.4552004394349254E-5</v>
      </c>
      <c r="E162" s="386">
        <f t="shared" si="41"/>
        <v>-2.7269325596660204E-2</v>
      </c>
      <c r="F162" s="401">
        <f t="shared" si="42"/>
        <v>-3.4708259329608505E-2</v>
      </c>
      <c r="G162" s="403"/>
      <c r="H162" s="403"/>
      <c r="I162" s="403"/>
      <c r="J162" s="375"/>
      <c r="L162" s="385">
        <v>0.40000000000000036</v>
      </c>
      <c r="M162" s="401">
        <f t="shared" si="46"/>
        <v>0.40665682037474898</v>
      </c>
      <c r="N162" s="386">
        <f t="shared" si="47"/>
        <v>0.5499789808768456</v>
      </c>
      <c r="O162" s="401">
        <f t="shared" si="48"/>
        <v>3.1673260520612367E-2</v>
      </c>
      <c r="P162" s="386">
        <f t="shared" si="49"/>
        <v>0.50300588427927795</v>
      </c>
      <c r="Q162" s="403">
        <f t="shared" si="33"/>
        <v>-4.0653966716638672E-2</v>
      </c>
      <c r="R162" s="403">
        <f t="shared" si="34"/>
        <v>0.64022333863740433</v>
      </c>
      <c r="S162" s="371">
        <f t="shared" si="35"/>
        <v>-4.2634475546917058E-3</v>
      </c>
      <c r="T162" s="403">
        <f t="shared" si="36"/>
        <v>0.40469407563392601</v>
      </c>
      <c r="U162" s="610">
        <f t="shared" si="37"/>
        <v>0.59530592436607399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0.53324609836636561</v>
      </c>
      <c r="C163" s="386">
        <f t="shared" si="44"/>
        <v>2.8180050395034462E-2</v>
      </c>
      <c r="D163" s="401">
        <f t="shared" si="45"/>
        <v>3.5928438593180179E-5</v>
      </c>
      <c r="E163" s="386">
        <f t="shared" si="41"/>
        <v>-2.8968453097327748E-2</v>
      </c>
      <c r="F163" s="401">
        <f t="shared" si="42"/>
        <v>-3.6870900195742039E-2</v>
      </c>
      <c r="G163" s="403"/>
      <c r="H163" s="403"/>
      <c r="I163" s="403"/>
      <c r="J163" s="375"/>
      <c r="L163" s="385">
        <v>0.42500000000000027</v>
      </c>
      <c r="M163" s="401">
        <f t="shared" si="46"/>
        <v>0.42522771434609985</v>
      </c>
      <c r="N163" s="386">
        <f t="shared" si="47"/>
        <v>0.53324609836636561</v>
      </c>
      <c r="O163" s="401">
        <f t="shared" si="48"/>
        <v>2.8180050395034462E-2</v>
      </c>
      <c r="P163" s="386">
        <f t="shared" si="49"/>
        <v>0.48465722057872229</v>
      </c>
      <c r="Q163" s="403">
        <f t="shared" si="33"/>
        <v>-4.1072028437080861E-2</v>
      </c>
      <c r="R163" s="403">
        <f t="shared" si="34"/>
        <v>0.61686925253016822</v>
      </c>
      <c r="S163" s="371">
        <f t="shared" si="35"/>
        <v>-3.7979584805173171E-3</v>
      </c>
      <c r="T163" s="403">
        <f t="shared" si="36"/>
        <v>0.42800073438743003</v>
      </c>
      <c r="U163" s="610">
        <f t="shared" si="37"/>
        <v>0.57199926561256997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0.51602326603558402</v>
      </c>
      <c r="C164" s="386">
        <f t="shared" si="44"/>
        <v>2.501321295611364E-2</v>
      </c>
      <c r="D164" s="401">
        <f t="shared" si="45"/>
        <v>2.8900765445483145E-5</v>
      </c>
      <c r="E164" s="386">
        <f t="shared" si="41"/>
        <v>-3.0288874071574445E-2</v>
      </c>
      <c r="F164" s="401">
        <f t="shared" si="42"/>
        <v>-3.8551525315566111E-2</v>
      </c>
      <c r="G164" s="403"/>
      <c r="H164" s="403"/>
      <c r="I164" s="403"/>
      <c r="J164" s="375"/>
      <c r="L164" s="385">
        <v>0.45000000000000018</v>
      </c>
      <c r="M164" s="401">
        <f t="shared" si="46"/>
        <v>0.44375915135504979</v>
      </c>
      <c r="N164" s="386">
        <f t="shared" si="47"/>
        <v>0.51602326603558402</v>
      </c>
      <c r="O164" s="401">
        <f t="shared" si="48"/>
        <v>2.501321295611364E-2</v>
      </c>
      <c r="P164" s="386">
        <f t="shared" si="49"/>
        <v>0.46578786009200929</v>
      </c>
      <c r="Q164" s="403">
        <f t="shared" si="33"/>
        <v>-4.1228996028811193E-2</v>
      </c>
      <c r="R164" s="403">
        <f t="shared" si="34"/>
        <v>0.5928524261940995</v>
      </c>
      <c r="S164" s="371">
        <f t="shared" si="35"/>
        <v>-3.3749545858010261E-3</v>
      </c>
      <c r="T164" s="403">
        <f t="shared" si="36"/>
        <v>0.45175152442051281</v>
      </c>
      <c r="U164" s="610">
        <f t="shared" si="37"/>
        <v>0.54824847557948719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0.49838683902485009</v>
      </c>
      <c r="C165" s="386">
        <f t="shared" si="44"/>
        <v>2.214994720324992E-2</v>
      </c>
      <c r="D165" s="401">
        <f t="shared" si="45"/>
        <v>2.318884924334963E-5</v>
      </c>
      <c r="E165" s="386">
        <f t="shared" si="41"/>
        <v>-3.1261542003020323E-2</v>
      </c>
      <c r="F165" s="401">
        <f t="shared" si="42"/>
        <v>-3.9789532126059152E-2</v>
      </c>
      <c r="G165" s="403"/>
      <c r="H165" s="403"/>
      <c r="I165" s="403"/>
      <c r="J165" s="375"/>
      <c r="L165" s="385">
        <v>0.47500000000000009</v>
      </c>
      <c r="M165" s="401">
        <f t="shared" si="46"/>
        <v>0.46217901961198704</v>
      </c>
      <c r="N165" s="386">
        <f t="shared" si="47"/>
        <v>0.49838683902485009</v>
      </c>
      <c r="O165" s="401">
        <f t="shared" si="48"/>
        <v>2.214994720324992E-2</v>
      </c>
      <c r="P165" s="386">
        <f t="shared" si="49"/>
        <v>0.44648432917031133</v>
      </c>
      <c r="Q165" s="403">
        <f t="shared" si="33"/>
        <v>-4.1091212765110512E-2</v>
      </c>
      <c r="R165" s="403">
        <f t="shared" si="34"/>
        <v>0.56828298993017279</v>
      </c>
      <c r="S165" s="371">
        <f t="shared" si="35"/>
        <v>-2.99168242390652E-3</v>
      </c>
      <c r="T165" s="403">
        <f t="shared" si="36"/>
        <v>0.4757999052588443</v>
      </c>
      <c r="U165" s="610">
        <f t="shared" si="37"/>
        <v>0.5242000947411557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0.48041335852834366</v>
      </c>
      <c r="C166" s="386">
        <f t="shared" si="44"/>
        <v>1.9568082494285433E-2</v>
      </c>
      <c r="D166" s="401">
        <f t="shared" si="45"/>
        <v>1.8558670938306765E-5</v>
      </c>
      <c r="E166" s="386">
        <f t="shared" si="41"/>
        <v>-3.1916804897104405E-2</v>
      </c>
      <c r="F166" s="401">
        <f t="shared" si="42"/>
        <v>-4.0623547414641331E-2</v>
      </c>
      <c r="G166" s="403"/>
      <c r="H166" s="403"/>
      <c r="I166" s="403"/>
      <c r="J166" s="375"/>
      <c r="L166" s="385">
        <v>0.5</v>
      </c>
      <c r="M166" s="401">
        <f t="shared" si="46"/>
        <v>0.48041335852834366</v>
      </c>
      <c r="N166" s="386">
        <f t="shared" si="47"/>
        <v>0.48041335852834366</v>
      </c>
      <c r="O166" s="401">
        <f t="shared" si="48"/>
        <v>1.9568082494285433E-2</v>
      </c>
      <c r="P166" s="386">
        <f t="shared" si="49"/>
        <v>0.42683347079129025</v>
      </c>
      <c r="Q166" s="403">
        <f t="shared" si="33"/>
        <v>-4.0623547414641331E-2</v>
      </c>
      <c r="R166" s="403">
        <f t="shared" si="34"/>
        <v>0.54327147703995271</v>
      </c>
      <c r="S166" s="371">
        <f t="shared" si="35"/>
        <v>-2.6454158311903851E-3</v>
      </c>
      <c r="T166" s="403">
        <f t="shared" si="36"/>
        <v>0.49999748620587903</v>
      </c>
      <c r="U166" s="610">
        <f t="shared" si="37"/>
        <v>0.50000251379412097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0.46217901961198676</v>
      </c>
      <c r="C167" s="386">
        <f t="shared" si="44"/>
        <v>1.7246189334298501E-2</v>
      </c>
      <c r="D167" s="401">
        <f t="shared" si="45"/>
        <v>1.481533129571444E-5</v>
      </c>
      <c r="E167" s="386">
        <f t="shared" si="41"/>
        <v>-3.2284236711852383E-2</v>
      </c>
      <c r="F167" s="401">
        <f t="shared" si="42"/>
        <v>-4.109121276511056E-2</v>
      </c>
      <c r="G167" s="403"/>
      <c r="H167" s="403"/>
      <c r="I167" s="403"/>
      <c r="J167" s="375"/>
      <c r="L167" s="385">
        <v>0.52500000000000036</v>
      </c>
      <c r="M167" s="401">
        <f t="shared" si="46"/>
        <v>0.49838683902485037</v>
      </c>
      <c r="N167" s="386">
        <f t="shared" si="47"/>
        <v>0.46217901961198676</v>
      </c>
      <c r="O167" s="401">
        <f t="shared" si="48"/>
        <v>1.7246189334298501E-2</v>
      </c>
      <c r="P167" s="386">
        <f t="shared" si="49"/>
        <v>0.40692184903282985</v>
      </c>
      <c r="Q167" s="403">
        <f t="shared" si="33"/>
        <v>-3.9789532126059173E-2</v>
      </c>
      <c r="R167" s="403">
        <f t="shared" si="34"/>
        <v>0.51792806584278106</v>
      </c>
      <c r="S167" s="371">
        <f t="shared" si="35"/>
        <v>-2.333479943679463E-3</v>
      </c>
      <c r="T167" s="403">
        <f t="shared" si="36"/>
        <v>0.5241949462269575</v>
      </c>
      <c r="U167" s="610">
        <f t="shared" si="37"/>
        <v>0.4758050537730425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0.44375915135504945</v>
      </c>
      <c r="C168" s="386">
        <f t="shared" si="44"/>
        <v>1.516367113949485E-2</v>
      </c>
      <c r="D168" s="401">
        <f t="shared" si="45"/>
        <v>1.1797003567570741E-5</v>
      </c>
      <c r="E168" s="386">
        <f t="shared" si="41"/>
        <v>-3.239248923595453E-2</v>
      </c>
      <c r="F168" s="401">
        <f t="shared" si="42"/>
        <v>-4.1228996028811152E-2</v>
      </c>
      <c r="G168" s="403"/>
      <c r="H168" s="403"/>
      <c r="I168" s="403"/>
      <c r="J168" s="375"/>
      <c r="L168" s="385">
        <v>0.55000000000000027</v>
      </c>
      <c r="M168" s="401">
        <f t="shared" si="46"/>
        <v>0.51602326603558435</v>
      </c>
      <c r="N168" s="386">
        <f t="shared" si="47"/>
        <v>0.44375915135504945</v>
      </c>
      <c r="O168" s="401">
        <f t="shared" si="48"/>
        <v>1.516367113949485E-2</v>
      </c>
      <c r="P168" s="386">
        <f t="shared" si="49"/>
        <v>0.38683516553065994</v>
      </c>
      <c r="Q168" s="403">
        <f t="shared" si="33"/>
        <v>-3.8551525315566146E-2</v>
      </c>
      <c r="R168" s="403">
        <f t="shared" si="34"/>
        <v>0.49236183694599933</v>
      </c>
      <c r="S168" s="371">
        <f t="shared" si="35"/>
        <v>-2.053271410302026E-3</v>
      </c>
      <c r="T168" s="403">
        <f t="shared" si="36"/>
        <v>0.54824295977986881</v>
      </c>
      <c r="U168" s="610">
        <f t="shared" si="37"/>
        <v>0.45175704022013119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0.42522771434609952</v>
      </c>
      <c r="C169" s="386">
        <f t="shared" si="44"/>
        <v>1.330083780534852E-2</v>
      </c>
      <c r="D169" s="401">
        <f t="shared" si="45"/>
        <v>9.3697273160775474E-6</v>
      </c>
      <c r="E169" s="386">
        <f t="shared" si="41"/>
        <v>-3.2269164112491373E-2</v>
      </c>
      <c r="F169" s="401">
        <f t="shared" si="42"/>
        <v>-4.1072028437080924E-2</v>
      </c>
      <c r="G169" s="403"/>
      <c r="H169" s="403"/>
      <c r="I169" s="403"/>
      <c r="J169" s="375"/>
      <c r="L169" s="385">
        <v>0.57500000000000018</v>
      </c>
      <c r="M169" s="401">
        <f t="shared" si="46"/>
        <v>0.53324609836636594</v>
      </c>
      <c r="N169" s="386">
        <f t="shared" si="47"/>
        <v>0.42522771434609952</v>
      </c>
      <c r="O169" s="401">
        <f t="shared" si="48"/>
        <v>1.330083780534852E-2</v>
      </c>
      <c r="P169" s="386">
        <f t="shared" si="49"/>
        <v>0.36665769338049015</v>
      </c>
      <c r="Q169" s="403">
        <f t="shared" si="33"/>
        <v>-3.6870900195741942E-2</v>
      </c>
      <c r="R169" s="403">
        <f t="shared" si="34"/>
        <v>0.4666800527184562</v>
      </c>
      <c r="S169" s="371">
        <f t="shared" si="35"/>
        <v>-1.8022750536863775E-3</v>
      </c>
      <c r="T169" s="403">
        <f t="shared" si="36"/>
        <v>0.57199312253097212</v>
      </c>
      <c r="U169" s="610">
        <f t="shared" si="37"/>
        <v>0.42800687746902788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0.40665682037474865</v>
      </c>
      <c r="C170" s="386">
        <f t="shared" si="44"/>
        <v>1.1638962088661664E-2</v>
      </c>
      <c r="D170" s="401">
        <f t="shared" si="45"/>
        <v>7.4229436949901917E-6</v>
      </c>
      <c r="E170" s="386">
        <f t="shared" si="41"/>
        <v>-3.1940704506782672E-2</v>
      </c>
      <c r="F170" s="401">
        <f t="shared" si="42"/>
        <v>-4.0653966716638713E-2</v>
      </c>
      <c r="G170" s="403"/>
      <c r="H170" s="403"/>
      <c r="I170" s="403"/>
      <c r="J170" s="375"/>
      <c r="L170" s="385">
        <v>0.60000000000000009</v>
      </c>
      <c r="M170" s="401">
        <f t="shared" si="46"/>
        <v>0.54997898087684582</v>
      </c>
      <c r="N170" s="386">
        <f t="shared" si="47"/>
        <v>0.40665682037474865</v>
      </c>
      <c r="O170" s="401">
        <f t="shared" si="48"/>
        <v>1.1638962088661664E-2</v>
      </c>
      <c r="P170" s="386">
        <f t="shared" si="49"/>
        <v>0.3464717337570139</v>
      </c>
      <c r="Q170" s="403">
        <f t="shared" si="33"/>
        <v>-3.4708259329608401E-2</v>
      </c>
      <c r="R170" s="403">
        <f t="shared" si="34"/>
        <v>0.44098746567793079</v>
      </c>
      <c r="S170" s="371">
        <f t="shared" si="35"/>
        <v>-1.5780772431236208E-3</v>
      </c>
      <c r="T170" s="403">
        <f t="shared" si="36"/>
        <v>0.59529887089480127</v>
      </c>
      <c r="U170" s="610">
        <f t="shared" si="37"/>
        <v>0.40470112910519873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0.38811627890013323</v>
      </c>
      <c r="C171" s="386">
        <f t="shared" si="44"/>
        <v>1.0160319958454178E-2</v>
      </c>
      <c r="D171" s="401">
        <f t="shared" si="45"/>
        <v>5.865681166838943E-6</v>
      </c>
      <c r="E171" s="386">
        <f t="shared" si="41"/>
        <v>-3.1432305744605218E-2</v>
      </c>
      <c r="F171" s="401">
        <f t="shared" si="42"/>
        <v>-4.0006879350361194E-2</v>
      </c>
      <c r="G171" s="403"/>
      <c r="H171" s="403"/>
      <c r="I171" s="403"/>
      <c r="J171" s="375"/>
      <c r="L171" s="385">
        <v>0.625</v>
      </c>
      <c r="M171" s="401">
        <f t="shared" si="46"/>
        <v>0.56614628383799936</v>
      </c>
      <c r="N171" s="386">
        <f t="shared" si="47"/>
        <v>0.38811627890013323</v>
      </c>
      <c r="O171" s="401">
        <f t="shared" si="48"/>
        <v>1.0160319958454178E-2</v>
      </c>
      <c r="P171" s="386">
        <f t="shared" si="49"/>
        <v>0.32635710025866255</v>
      </c>
      <c r="Q171" s="403">
        <f t="shared" ref="Q171:Q186" si="52">$B$14*P91</f>
        <v>-3.2023675304436804E-2</v>
      </c>
      <c r="R171" s="403">
        <f t="shared" ref="R171:R186" si="53">$B$14*P171</f>
        <v>0.41538566216775108</v>
      </c>
      <c r="S171" s="371">
        <f t="shared" ref="S171:S186" si="54">$B$14*P251</f>
        <v>-1.3783762530678633E-3</v>
      </c>
      <c r="T171" s="403">
        <f t="shared" ref="T171:T186" si="55">1-(Q171+R171+S171)</f>
        <v>0.61801638938975356</v>
      </c>
      <c r="U171" s="610">
        <f t="shared" ref="U171:U186" si="56">1-T171</f>
        <v>0.38198361061024644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0.36967317454726029</v>
      </c>
      <c r="C172" s="386">
        <f t="shared" si="44"/>
        <v>8.8482161812812876E-3</v>
      </c>
      <c r="D172" s="401">
        <f t="shared" si="45"/>
        <v>4.6233091402503312E-6</v>
      </c>
      <c r="E172" s="386">
        <f t="shared" si="41"/>
        <v>-3.07678441019055E-2</v>
      </c>
      <c r="F172" s="401">
        <f t="shared" si="42"/>
        <v>-3.9161155941190268E-2</v>
      </c>
      <c r="G172" s="403"/>
      <c r="H172" s="403"/>
      <c r="I172" s="403"/>
      <c r="J172" s="375"/>
      <c r="L172" s="385">
        <v>0.65000000000000036</v>
      </c>
      <c r="M172" s="401">
        <f t="shared" si="46"/>
        <v>0.5816736442693361</v>
      </c>
      <c r="N172" s="386">
        <f t="shared" si="47"/>
        <v>0.36967317454726029</v>
      </c>
      <c r="O172" s="401">
        <f t="shared" si="48"/>
        <v>8.8482161812812876E-3</v>
      </c>
      <c r="P172" s="386">
        <f t="shared" si="49"/>
        <v>0.30639063565040553</v>
      </c>
      <c r="Q172" s="403">
        <f t="shared" si="52"/>
        <v>-2.8776957296285009E-2</v>
      </c>
      <c r="R172" s="403">
        <f t="shared" si="53"/>
        <v>0.38997244726948055</v>
      </c>
      <c r="S172" s="371">
        <f t="shared" si="54"/>
        <v>-1.2009898848185695E-3</v>
      </c>
      <c r="T172" s="403">
        <f t="shared" si="55"/>
        <v>0.64000549991162303</v>
      </c>
      <c r="U172" s="610">
        <f t="shared" si="56"/>
        <v>0.35999450008837697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0.3513914794869602</v>
      </c>
      <c r="C173" s="386">
        <f t="shared" si="44"/>
        <v>7.6869964841016492E-3</v>
      </c>
      <c r="D173" s="401">
        <f t="shared" si="45"/>
        <v>3.6347852186424667E-6</v>
      </c>
      <c r="E173" s="386">
        <f t="shared" si="41"/>
        <v>-2.9969822808117372E-2</v>
      </c>
      <c r="F173" s="401">
        <f t="shared" si="42"/>
        <v>-3.8145438485429631E-2</v>
      </c>
      <c r="G173" s="403"/>
      <c r="H173" s="403"/>
      <c r="I173" s="403"/>
      <c r="J173" s="375"/>
      <c r="L173" s="385">
        <v>0.67500000000000027</v>
      </c>
      <c r="M173" s="401">
        <f t="shared" si="46"/>
        <v>0.59648850408012088</v>
      </c>
      <c r="N173" s="386">
        <f t="shared" si="47"/>
        <v>0.3513914794869602</v>
      </c>
      <c r="O173" s="401">
        <f t="shared" si="48"/>
        <v>7.6869964841016492E-3</v>
      </c>
      <c r="P173" s="386">
        <f t="shared" si="49"/>
        <v>0.28664576527105201</v>
      </c>
      <c r="Q173" s="403">
        <f t="shared" si="52"/>
        <v>-2.4927942940604651E-2</v>
      </c>
      <c r="R173" s="403">
        <f t="shared" si="53"/>
        <v>0.36484127638199659</v>
      </c>
      <c r="S173" s="371">
        <f t="shared" si="54"/>
        <v>-1.043860629159924E-3</v>
      </c>
      <c r="T173" s="403">
        <f t="shared" si="55"/>
        <v>0.66113052718776788</v>
      </c>
      <c r="U173" s="610">
        <f t="shared" si="56"/>
        <v>0.33886947281223212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0.3333317040996352</v>
      </c>
      <c r="C174" s="386">
        <f t="shared" si="44"/>
        <v>6.6620476841734444E-3</v>
      </c>
      <c r="D174" s="401">
        <f t="shared" si="45"/>
        <v>2.8503295644299875E-6</v>
      </c>
      <c r="E174" s="386">
        <f t="shared" si="41"/>
        <v>-2.9059334230858276E-2</v>
      </c>
      <c r="F174" s="401">
        <f t="shared" si="42"/>
        <v>-3.6986573241617908E-2</v>
      </c>
      <c r="G174" s="403"/>
      <c r="H174" s="403"/>
      <c r="I174" s="403"/>
      <c r="J174" s="375"/>
      <c r="L174" s="385">
        <v>0.70000000000000018</v>
      </c>
      <c r="M174" s="401">
        <f t="shared" si="46"/>
        <v>0.61052063992214889</v>
      </c>
      <c r="N174" s="386">
        <f t="shared" si="47"/>
        <v>0.3333317040996352</v>
      </c>
      <c r="O174" s="401">
        <f t="shared" si="48"/>
        <v>6.6620476841734444E-3</v>
      </c>
      <c r="P174" s="386">
        <f t="shared" si="49"/>
        <v>0.26719209090206653</v>
      </c>
      <c r="Q174" s="403">
        <f t="shared" si="52"/>
        <v>-2.0436814539495526E-2</v>
      </c>
      <c r="R174" s="403">
        <f t="shared" si="53"/>
        <v>0.34008073829977864</v>
      </c>
      <c r="S174" s="371">
        <f t="shared" si="54"/>
        <v>-9.0505864411124387E-4</v>
      </c>
      <c r="T174" s="403">
        <f t="shared" si="55"/>
        <v>0.68126113488382811</v>
      </c>
      <c r="U174" s="610">
        <f t="shared" si="56"/>
        <v>0.31873886511617189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0.31555058881433984</v>
      </c>
      <c r="C175" s="386">
        <f t="shared" si="44"/>
        <v>5.7597871931084899E-3</v>
      </c>
      <c r="D175" s="401">
        <f t="shared" si="45"/>
        <v>2.2294672307743291E-6</v>
      </c>
      <c r="E175" s="386">
        <f t="shared" si="41"/>
        <v>-2.8056037138403354E-2</v>
      </c>
      <c r="F175" s="401">
        <f t="shared" si="42"/>
        <v>-3.5709581790320973E-2</v>
      </c>
      <c r="G175" s="403"/>
      <c r="H175" s="403"/>
      <c r="I175" s="403"/>
      <c r="J175" s="375"/>
      <c r="L175" s="385">
        <v>0.72500000000000009</v>
      </c>
      <c r="M175" s="401">
        <f t="shared" si="46"/>
        <v>0.62370267980290262</v>
      </c>
      <c r="N175" s="386">
        <f t="shared" si="47"/>
        <v>0.31555058881433984</v>
      </c>
      <c r="O175" s="401">
        <f t="shared" si="48"/>
        <v>5.7597871931084899E-3</v>
      </c>
      <c r="P175" s="386">
        <f t="shared" si="49"/>
        <v>0.2480950283692302</v>
      </c>
      <c r="Q175" s="403">
        <f t="shared" si="52"/>
        <v>-1.5264438226427824E-2</v>
      </c>
      <c r="R175" s="403">
        <f t="shared" si="53"/>
        <v>0.31577409395414024</v>
      </c>
      <c r="S175" s="371">
        <f t="shared" si="54"/>
        <v>-7.8278281499830559E-4</v>
      </c>
      <c r="T175" s="403">
        <f t="shared" si="55"/>
        <v>0.70027312708728595</v>
      </c>
      <c r="U175" s="610">
        <f t="shared" si="56"/>
        <v>0.29972687291271405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0.29810083946140786</v>
      </c>
      <c r="C176" s="386">
        <f t="shared" si="44"/>
        <v>4.9676432939817494E-3</v>
      </c>
      <c r="D176" s="401">
        <f t="shared" si="45"/>
        <v>1.7393861528325338E-6</v>
      </c>
      <c r="E176" s="386">
        <f t="shared" si="41"/>
        <v>-2.6978147886006301E-2</v>
      </c>
      <c r="F176" s="401">
        <f t="shared" si="42"/>
        <v>-3.4337649816125887E-2</v>
      </c>
      <c r="G176" s="403"/>
      <c r="H176" s="403"/>
      <c r="I176" s="403"/>
      <c r="J176" s="375"/>
      <c r="L176" s="385">
        <v>0.75</v>
      </c>
      <c r="M176" s="401">
        <f t="shared" si="46"/>
        <v>0.63597060170124886</v>
      </c>
      <c r="N176" s="386">
        <f t="shared" si="47"/>
        <v>0.29810083946140786</v>
      </c>
      <c r="O176" s="401">
        <f t="shared" si="48"/>
        <v>4.9676432939817494E-3</v>
      </c>
      <c r="P176" s="386">
        <f t="shared" si="49"/>
        <v>0.2294154915753166</v>
      </c>
      <c r="Q176" s="403">
        <f t="shared" si="52"/>
        <v>-9.3727242797296325E-3</v>
      </c>
      <c r="R176" s="403">
        <f t="shared" si="53"/>
        <v>0.29199887425162141</v>
      </c>
      <c r="S176" s="371">
        <f t="shared" si="54"/>
        <v>-6.7536015422783055E-4</v>
      </c>
      <c r="T176" s="403">
        <f t="shared" si="55"/>
        <v>0.71804921018233603</v>
      </c>
      <c r="U176" s="610">
        <f t="shared" si="56"/>
        <v>0.28195078981766397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0.28103090788861185</v>
      </c>
      <c r="C177" s="386">
        <f t="shared" si="44"/>
        <v>4.2740275593763366E-3</v>
      </c>
      <c r="D177" s="401">
        <f t="shared" si="45"/>
        <v>1.3535647926388172E-6</v>
      </c>
      <c r="E177" s="386">
        <f t="shared" si="41"/>
        <v>-2.584244434079196E-2</v>
      </c>
      <c r="F177" s="401">
        <f t="shared" si="42"/>
        <v>-3.2892132103224218E-2</v>
      </c>
      <c r="G177" s="403"/>
      <c r="H177" s="403"/>
      <c r="I177" s="403"/>
      <c r="J177" s="375"/>
      <c r="L177" s="385">
        <v>0.77500000000000036</v>
      </c>
      <c r="M177" s="401">
        <f t="shared" si="46"/>
        <v>0.64726420966661358</v>
      </c>
      <c r="N177" s="386">
        <f t="shared" si="47"/>
        <v>0.28103090788861185</v>
      </c>
      <c r="O177" s="401">
        <f t="shared" si="48"/>
        <v>4.2740275593763366E-3</v>
      </c>
      <c r="P177" s="386">
        <f t="shared" si="49"/>
        <v>0.21120962505146301</v>
      </c>
      <c r="Q177" s="403">
        <f t="shared" si="52"/>
        <v>-2.7250063331972657E-3</v>
      </c>
      <c r="R177" s="403">
        <f t="shared" si="53"/>
        <v>0.2688265396667302</v>
      </c>
      <c r="S177" s="371">
        <f t="shared" si="54"/>
        <v>-5.8124378589495724E-4</v>
      </c>
      <c r="T177" s="403">
        <f t="shared" si="55"/>
        <v>0.73447971045236204</v>
      </c>
      <c r="U177" s="610">
        <f t="shared" si="56"/>
        <v>0.26552028954763796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0.26438481897838917</v>
      </c>
      <c r="C178" s="386">
        <f t="shared" si="44"/>
        <v>3.6683007276653301E-3</v>
      </c>
      <c r="D178" s="401">
        <f t="shared" si="45"/>
        <v>1.0506291904799347E-6</v>
      </c>
      <c r="E178" s="386">
        <f t="shared" si="41"/>
        <v>-2.466428134550851E-2</v>
      </c>
      <c r="F178" s="401">
        <f t="shared" si="42"/>
        <v>-3.1392572217597475E-2</v>
      </c>
      <c r="G178" s="403"/>
      <c r="H178" s="403"/>
      <c r="I178" s="403"/>
      <c r="J178" s="375"/>
      <c r="L178" s="385">
        <v>0.80000000000000027</v>
      </c>
      <c r="M178" s="401">
        <f t="shared" si="46"/>
        <v>0.65752758316000626</v>
      </c>
      <c r="N178" s="386">
        <f t="shared" si="47"/>
        <v>0.26438481897838917</v>
      </c>
      <c r="O178" s="401">
        <f t="shared" si="48"/>
        <v>3.6683007276653301E-3</v>
      </c>
      <c r="P178" s="386">
        <f t="shared" si="49"/>
        <v>0.19352858647815152</v>
      </c>
      <c r="Q178" s="403">
        <f t="shared" si="52"/>
        <v>4.7135632167817883E-3</v>
      </c>
      <c r="R178" s="403">
        <f t="shared" si="53"/>
        <v>0.24632220343575034</v>
      </c>
      <c r="S178" s="371">
        <f t="shared" si="54"/>
        <v>-4.9900974612597114E-4</v>
      </c>
      <c r="T178" s="403">
        <f t="shared" si="55"/>
        <v>0.74946324309359391</v>
      </c>
      <c r="U178" s="610">
        <f t="shared" si="56"/>
        <v>0.25053675690640609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0.24820204457840889</v>
      </c>
      <c r="C179" s="386">
        <f t="shared" si="44"/>
        <v>3.1407332879876404E-3</v>
      </c>
      <c r="D179" s="401">
        <f t="shared" si="45"/>
        <v>8.1340439295196632E-7</v>
      </c>
      <c r="E179" s="386">
        <f t="shared" si="41"/>
        <v>-2.3457616521825486E-2</v>
      </c>
      <c r="F179" s="401">
        <f t="shared" si="42"/>
        <v>-2.9856735349323909E-2</v>
      </c>
      <c r="G179" s="403"/>
      <c r="H179" s="403"/>
      <c r="I179" s="403"/>
      <c r="J179" s="375"/>
      <c r="L179" s="385">
        <v>0.82500000000000018</v>
      </c>
      <c r="M179" s="401">
        <f t="shared" si="46"/>
        <v>0.66670949570452742</v>
      </c>
      <c r="N179" s="386">
        <f t="shared" si="47"/>
        <v>0.24820204457840889</v>
      </c>
      <c r="O179" s="401">
        <f t="shared" si="48"/>
        <v>3.1407332879876404E-3</v>
      </c>
      <c r="P179" s="386">
        <f t="shared" si="49"/>
        <v>0.17641837997547796</v>
      </c>
      <c r="Q179" s="403">
        <f t="shared" si="52"/>
        <v>1.2975604754861548E-2</v>
      </c>
      <c r="R179" s="403">
        <f t="shared" si="53"/>
        <v>0.224544419369441</v>
      </c>
      <c r="S179" s="371">
        <f t="shared" si="54"/>
        <v>-4.273528143005418E-4</v>
      </c>
      <c r="T179" s="403">
        <f t="shared" si="55"/>
        <v>0.762907328689998</v>
      </c>
      <c r="U179" s="610">
        <f t="shared" si="56"/>
        <v>0.237092671310002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0.23251742423150257</v>
      </c>
      <c r="C180" s="386">
        <f t="shared" si="44"/>
        <v>2.6824619445214859E-3</v>
      </c>
      <c r="D180" s="401">
        <f t="shared" si="45"/>
        <v>6.2812992462912831E-7</v>
      </c>
      <c r="E180" s="386">
        <f t="shared" si="41"/>
        <v>-2.2235045227109149E-2</v>
      </c>
      <c r="F180" s="401">
        <f t="shared" si="42"/>
        <v>-2.8300652805384983E-2</v>
      </c>
      <c r="G180" s="403"/>
      <c r="H180" s="403"/>
      <c r="I180" s="403"/>
      <c r="J180" s="375"/>
      <c r="L180" s="385">
        <v>0.85000000000000009</v>
      </c>
      <c r="M180" s="401">
        <f t="shared" si="46"/>
        <v>0.67476379924753493</v>
      </c>
      <c r="N180" s="386">
        <f t="shared" si="47"/>
        <v>0.23251742423150257</v>
      </c>
      <c r="O180" s="401">
        <f t="shared" si="48"/>
        <v>2.6824619445214859E-3</v>
      </c>
      <c r="P180" s="386">
        <f t="shared" si="49"/>
        <v>0.15991974030884246</v>
      </c>
      <c r="Q180" s="403">
        <f t="shared" si="52"/>
        <v>2.209109352359543E-2</v>
      </c>
      <c r="R180" s="403">
        <f t="shared" si="53"/>
        <v>0.20354503447062691</v>
      </c>
      <c r="S180" s="371">
        <f t="shared" si="54"/>
        <v>-3.6508157342801878E-4</v>
      </c>
      <c r="T180" s="403">
        <f t="shared" si="55"/>
        <v>0.77472895357920568</v>
      </c>
      <c r="U180" s="610">
        <f t="shared" si="56"/>
        <v>0.22527104642079432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0.21736113197558316</v>
      </c>
      <c r="C181" s="386">
        <f t="shared" si="44"/>
        <v>2.2854430409490201E-3</v>
      </c>
      <c r="D181" s="401">
        <f t="shared" si="45"/>
        <v>4.8381315703727168E-7</v>
      </c>
      <c r="E181" s="386">
        <f t="shared" si="41"/>
        <v>-2.1007843502817179E-2</v>
      </c>
      <c r="F181" s="401">
        <f t="shared" si="42"/>
        <v>-2.67386766741643E-2</v>
      </c>
      <c r="G181" s="403"/>
      <c r="H181" s="403"/>
      <c r="I181" s="403"/>
      <c r="J181" s="375"/>
      <c r="L181" s="385">
        <v>0.875</v>
      </c>
      <c r="M181" s="401">
        <f t="shared" si="46"/>
        <v>0.6816497709904108</v>
      </c>
      <c r="N181" s="386">
        <f t="shared" si="47"/>
        <v>0.21736113197558316</v>
      </c>
      <c r="O181" s="401">
        <f t="shared" si="48"/>
        <v>2.2854430409490201E-3</v>
      </c>
      <c r="P181" s="386">
        <f t="shared" si="49"/>
        <v>0.14406806751249779</v>
      </c>
      <c r="Q181" s="403">
        <f t="shared" si="52"/>
        <v>3.2086936229971531E-2</v>
      </c>
      <c r="R181" s="403">
        <f t="shared" si="53"/>
        <v>0.18336910572338228</v>
      </c>
      <c r="S181" s="371">
        <f t="shared" si="54"/>
        <v>-3.1111288038764533E-4</v>
      </c>
      <c r="T181" s="403">
        <f t="shared" si="55"/>
        <v>0.78485507092703388</v>
      </c>
      <c r="U181" s="610">
        <f t="shared" si="56"/>
        <v>0.21514492907296612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0.20275868789127632</v>
      </c>
      <c r="C182" s="386">
        <f t="shared" si="44"/>
        <v>1.9424039294064221E-3</v>
      </c>
      <c r="D182" s="401">
        <f t="shared" si="45"/>
        <v>3.7169815236826054E-7</v>
      </c>
      <c r="E182" s="386">
        <f t="shared" si="41"/>
        <v>-1.9786017886115372E-2</v>
      </c>
      <c r="F182" s="401">
        <f t="shared" si="42"/>
        <v>-2.5183543225420744E-2</v>
      </c>
      <c r="G182" s="403"/>
      <c r="H182" s="403"/>
      <c r="I182" s="403"/>
      <c r="J182" s="375"/>
      <c r="L182" s="385">
        <v>0.90000000000000036</v>
      </c>
      <c r="M182" s="401">
        <f t="shared" si="46"/>
        <v>0.68733241980945348</v>
      </c>
      <c r="N182" s="386">
        <f t="shared" si="47"/>
        <v>0.20275868789127632</v>
      </c>
      <c r="O182" s="401">
        <f t="shared" si="48"/>
        <v>1.9424039294064221E-3</v>
      </c>
      <c r="P182" s="386">
        <f t="shared" si="49"/>
        <v>0.12889341081145389</v>
      </c>
      <c r="Q182" s="403">
        <f t="shared" si="52"/>
        <v>4.2986546560665972E-2</v>
      </c>
      <c r="R182" s="403">
        <f t="shared" si="53"/>
        <v>0.16405487962891227</v>
      </c>
      <c r="S182" s="371">
        <f t="shared" si="54"/>
        <v>-2.6446590882670088E-4</v>
      </c>
      <c r="T182" s="403">
        <f t="shared" si="55"/>
        <v>0.79322303971924846</v>
      </c>
      <c r="U182" s="610">
        <f t="shared" si="56"/>
        <v>0.20677696028075154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0.18873101251559093</v>
      </c>
      <c r="C183" s="386">
        <f t="shared" si="44"/>
        <v>1.6467931674906122E-3</v>
      </c>
      <c r="D183" s="401">
        <f t="shared" si="45"/>
        <v>2.8483083347463634E-7</v>
      </c>
      <c r="E183" s="386">
        <f t="shared" si="41"/>
        <v>-1.8578360997446069E-2</v>
      </c>
      <c r="F183" s="401">
        <f t="shared" si="42"/>
        <v>-2.3646443661863664E-2</v>
      </c>
      <c r="G183" s="403"/>
      <c r="H183" s="403"/>
      <c r="I183" s="403"/>
      <c r="J183" s="375"/>
      <c r="L183" s="385">
        <v>0.92500000000000027</v>
      </c>
      <c r="M183" s="401">
        <f t="shared" si="46"/>
        <v>0.69178274976823639</v>
      </c>
      <c r="N183" s="386">
        <f t="shared" si="47"/>
        <v>0.18873101251559093</v>
      </c>
      <c r="O183" s="401">
        <f t="shared" si="48"/>
        <v>1.6467931674906122E-3</v>
      </c>
      <c r="P183" s="386">
        <f t="shared" si="49"/>
        <v>0.11442050013325045</v>
      </c>
      <c r="Q183" s="403">
        <f t="shared" si="52"/>
        <v>5.4809424325950824E-2</v>
      </c>
      <c r="R183" s="403">
        <f t="shared" si="53"/>
        <v>0.14563383231357757</v>
      </c>
      <c r="S183" s="371">
        <f t="shared" si="54"/>
        <v>-2.2425590960568916E-4</v>
      </c>
      <c r="T183" s="403">
        <f t="shared" si="55"/>
        <v>0.79978099927007729</v>
      </c>
      <c r="U183" s="610">
        <f t="shared" si="56"/>
        <v>0.20021900072992271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0.17529452172425342</v>
      </c>
      <c r="C184" s="386">
        <f t="shared" si="44"/>
        <v>1.3927303245297451E-3</v>
      </c>
      <c r="D184" s="401">
        <f t="shared" si="45"/>
        <v>2.1770420594036111E-7</v>
      </c>
      <c r="E184" s="386">
        <f t="shared" si="41"/>
        <v>-1.73925118641854E-2</v>
      </c>
      <c r="F184" s="401">
        <f t="shared" si="42"/>
        <v>-2.2137100898797911E-2</v>
      </c>
      <c r="G184" s="403"/>
      <c r="H184" s="403"/>
      <c r="I184" s="403"/>
      <c r="J184" s="375"/>
      <c r="L184" s="385">
        <v>0.95000000000000018</v>
      </c>
      <c r="M184" s="401">
        <f t="shared" si="46"/>
        <v>0.69497797860410238</v>
      </c>
      <c r="N184" s="386">
        <f t="shared" si="47"/>
        <v>0.17529452172425342</v>
      </c>
      <c r="O184" s="401">
        <f t="shared" si="48"/>
        <v>1.3927303245297451E-3</v>
      </c>
      <c r="P184" s="386">
        <f t="shared" si="49"/>
        <v>0.10066882295540711</v>
      </c>
      <c r="Q184" s="403">
        <f t="shared" si="52"/>
        <v>6.7570743241208861E-2</v>
      </c>
      <c r="R184" s="403">
        <f t="shared" si="53"/>
        <v>0.12813076733993914</v>
      </c>
      <c r="S184" s="371">
        <f t="shared" si="54"/>
        <v>-1.8968781605845561E-4</v>
      </c>
      <c r="T184" s="403">
        <f t="shared" si="55"/>
        <v>0.80448817723491051</v>
      </c>
      <c r="U184" s="610">
        <f t="shared" si="56"/>
        <v>0.19551182276508949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0.1624612592223616</v>
      </c>
      <c r="C185" s="386">
        <f t="shared" si="44"/>
        <v>1.1749560765178524E-3</v>
      </c>
      <c r="D185" s="401">
        <f t="shared" si="45"/>
        <v>1.6596985830119593E-7</v>
      </c>
      <c r="E185" s="386">
        <f t="shared" si="41"/>
        <v>-1.6235019992987643E-2</v>
      </c>
      <c r="F185" s="401">
        <f t="shared" si="42"/>
        <v>-2.0663851115078805E-2</v>
      </c>
      <c r="G185" s="403"/>
      <c r="H185" s="403"/>
      <c r="I185" s="403"/>
      <c r="J185" s="375"/>
      <c r="L185" s="385">
        <v>0.97500000000000009</v>
      </c>
      <c r="M185" s="401">
        <f t="shared" si="46"/>
        <v>0.69690170945650931</v>
      </c>
      <c r="N185" s="386">
        <f t="shared" si="47"/>
        <v>0.1624612592223616</v>
      </c>
      <c r="O185" s="401">
        <f t="shared" si="48"/>
        <v>1.1749560765178524E-3</v>
      </c>
      <c r="P185" s="386">
        <f t="shared" si="49"/>
        <v>8.7652743741037278E-2</v>
      </c>
      <c r="Q185" s="403">
        <f t="shared" si="52"/>
        <v>8.1280952582414426E-2</v>
      </c>
      <c r="R185" s="403">
        <f t="shared" si="53"/>
        <v>0.11156396772380177</v>
      </c>
      <c r="S185" s="371">
        <f t="shared" si="54"/>
        <v>-1.6004980426726116E-4</v>
      </c>
      <c r="T185" s="403">
        <f t="shared" si="55"/>
        <v>0.80731512949805107</v>
      </c>
      <c r="U185" s="610">
        <f t="shared" si="56"/>
        <v>0.19268487050194893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0.1502390633804303</v>
      </c>
      <c r="C186" s="386">
        <f t="shared" si="44"/>
        <v>9.8878316976858116E-4</v>
      </c>
      <c r="D186" s="401">
        <f t="shared" si="45"/>
        <v>1.262041371963285E-7</v>
      </c>
      <c r="E186" s="386">
        <f t="shared" ref="E186" si="57">C186+$B$13*B186+$B$13*D186</f>
        <v>-1.5111412259850738E-2</v>
      </c>
      <c r="F186" s="401">
        <f t="shared" si="42"/>
        <v>-1.92337288904483E-2</v>
      </c>
      <c r="G186" s="403"/>
      <c r="H186" s="403"/>
      <c r="I186" s="403"/>
      <c r="J186" s="375"/>
      <c r="L186" s="385">
        <v>1</v>
      </c>
      <c r="M186" s="401">
        <f t="shared" si="46"/>
        <v>0.69754405449080126</v>
      </c>
      <c r="N186" s="386">
        <f t="shared" si="47"/>
        <v>0.1502390633804303</v>
      </c>
      <c r="O186" s="401">
        <f t="shared" si="48"/>
        <v>9.8878316976858116E-4</v>
      </c>
      <c r="P186" s="386">
        <f t="shared" si="49"/>
        <v>7.5381662781825398E-2</v>
      </c>
      <c r="Q186" s="403">
        <f t="shared" si="52"/>
        <v>9.5945398108750135E-2</v>
      </c>
      <c r="R186" s="403">
        <f t="shared" si="53"/>
        <v>9.5945398108750135E-2</v>
      </c>
      <c r="S186" s="371">
        <f t="shared" si="54"/>
        <v>-1.3470690223916707E-4</v>
      </c>
      <c r="T186" s="403">
        <f t="shared" si="55"/>
        <v>0.80824391068473889</v>
      </c>
      <c r="U186" s="610">
        <f t="shared" si="56"/>
        <v>0.19175608931526111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0.1502390633804303</v>
      </c>
      <c r="C187" s="386">
        <f t="shared" si="44"/>
        <v>0.69754405449080126</v>
      </c>
      <c r="D187" s="403">
        <f t="shared" si="45"/>
        <v>0.1502390633804303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0.69690170945650931</v>
      </c>
      <c r="N187" s="386">
        <f t="shared" si="47"/>
        <v>0.13863176481689271</v>
      </c>
      <c r="O187" s="401">
        <f t="shared" si="48"/>
        <v>8.3004873803838031E-4</v>
      </c>
      <c r="P187" s="386">
        <f t="shared" si="49"/>
        <v>6.3860210900456918E-2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2.6328939028985587E-13</v>
      </c>
      <c r="C188" s="380">
        <f t="shared" si="44"/>
        <v>1.262041371963285E-7</v>
      </c>
      <c r="D188" s="410">
        <f t="shared" si="45"/>
        <v>9.8878316976858116E-4</v>
      </c>
      <c r="E188" s="380">
        <f>C188+$B$13*B188+$B$13*D188</f>
        <v>-1.0583551143815763E-4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0.69497797860410238</v>
      </c>
      <c r="N188" s="386">
        <f t="shared" si="47"/>
        <v>0.12763941086313063</v>
      </c>
      <c r="O188" s="401">
        <f t="shared" si="48"/>
        <v>6.9506836788402193E-4</v>
      </c>
      <c r="P188" s="386">
        <f t="shared" si="49"/>
        <v>5.30884761680048E-2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9.8878316976858116E-4</v>
      </c>
      <c r="C189" s="392">
        <f t="shared" si="44"/>
        <v>1.262041371963285E-7</v>
      </c>
      <c r="D189" s="402">
        <f t="shared" si="45"/>
        <v>2.6328939028985587E-13</v>
      </c>
      <c r="E189" s="392">
        <f>C189+$B$13*B189+$B$13*D189</f>
        <v>-1.0583551143815763E-4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0.6917827497682365</v>
      </c>
      <c r="N189" s="386">
        <f t="shared" si="47"/>
        <v>0.11725851285590416</v>
      </c>
      <c r="O189" s="401">
        <f t="shared" si="48"/>
        <v>5.8059222333733951E-4</v>
      </c>
      <c r="P189" s="386">
        <f t="shared" si="49"/>
        <v>4.3062258568376192E-2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0.68733241980945325</v>
      </c>
      <c r="N190" s="386">
        <f t="shared" si="47"/>
        <v>0.10748231208562925</v>
      </c>
      <c r="O190" s="401">
        <f t="shared" si="48"/>
        <v>4.8376346430983874E-4</v>
      </c>
      <c r="P190" s="386">
        <f t="shared" si="49"/>
        <v>3.3773348392577229E-2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0.26337009164086966</v>
      </c>
      <c r="C191" s="444">
        <f t="shared" si="44"/>
        <v>0.65812736001715899</v>
      </c>
      <c r="D191" s="443">
        <f t="shared" si="45"/>
        <v>7.4637841189732657E-2</v>
      </c>
      <c r="E191" s="444">
        <f>C191+$B$13*B191+$B$13*D191</f>
        <v>0.62190516133263329</v>
      </c>
      <c r="F191" s="443">
        <f t="shared" ref="F191:F197" si="58">$B$14*E191</f>
        <v>0.79155773550185238</v>
      </c>
      <c r="G191" s="443">
        <f>F192</f>
        <v>5.2003578396388273E-3</v>
      </c>
      <c r="H191" s="443">
        <f>1-G191</f>
        <v>0.99479964216036121</v>
      </c>
      <c r="I191" s="443">
        <f>F193</f>
        <v>0.24495360253279483</v>
      </c>
      <c r="J191" s="445">
        <f>1-I191</f>
        <v>0.75504639746720514</v>
      </c>
      <c r="K191" s="442"/>
      <c r="L191" s="385">
        <v>1.125</v>
      </c>
      <c r="M191" s="401">
        <f t="shared" si="46"/>
        <v>0.6816497709904108</v>
      </c>
      <c r="N191" s="386">
        <f t="shared" si="47"/>
        <v>9.8301060186541056E-2</v>
      </c>
      <c r="O191" s="401">
        <f t="shared" si="48"/>
        <v>4.0207912392931089E-4</v>
      </c>
      <c r="P191" s="386">
        <f t="shared" si="49"/>
        <v>2.5209824069394957E-2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0.65812736001715899</v>
      </c>
      <c r="C192" s="444">
        <f t="shared" si="44"/>
        <v>7.4637841189732657E-2</v>
      </c>
      <c r="D192" s="443">
        <f t="shared" si="45"/>
        <v>2.3016151461113799E-4</v>
      </c>
      <c r="E192" s="444">
        <f>C192+$B$13*B192+$B$13*D192</f>
        <v>4.0857782524196442E-3</v>
      </c>
      <c r="F192" s="443">
        <f t="shared" si="58"/>
        <v>5.2003578396388273E-3</v>
      </c>
      <c r="L192" s="385">
        <v>1.1500000000000004</v>
      </c>
      <c r="M192" s="401">
        <f t="shared" si="46"/>
        <v>0.67476379924753482</v>
      </c>
      <c r="N192" s="386">
        <f t="shared" si="47"/>
        <v>8.9702309784068179E-2</v>
      </c>
      <c r="O192" s="401">
        <f t="shared" si="48"/>
        <v>3.333535484802419E-4</v>
      </c>
      <c r="P192" s="386">
        <f t="shared" si="49"/>
        <v>1.7356365133739105E-2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3.6334983319994407E-3</v>
      </c>
      <c r="C193" s="444">
        <f t="shared" si="44"/>
        <v>0.26337009164086966</v>
      </c>
      <c r="D193" s="443">
        <f t="shared" si="45"/>
        <v>0.65812736001715899</v>
      </c>
      <c r="E193" s="444">
        <f>C193+$B$13*B193+$B$13*D193</f>
        <v>0.19245331435689192</v>
      </c>
      <c r="F193" s="443">
        <f t="shared" si="58"/>
        <v>0.24495360253279483</v>
      </c>
      <c r="L193" s="385">
        <v>1.1749999999999998</v>
      </c>
      <c r="M193" s="401">
        <f t="shared" si="46"/>
        <v>0.66670949570452742</v>
      </c>
      <c r="N193" s="386">
        <f t="shared" si="47"/>
        <v>8.1671211311785785E-2</v>
      </c>
      <c r="O193" s="401">
        <f t="shared" si="48"/>
        <v>2.7568444979847451E-4</v>
      </c>
      <c r="P193" s="386">
        <f t="shared" si="49"/>
        <v>1.0194576095380442E-2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0.65752758316000604</v>
      </c>
      <c r="N194" s="386">
        <f t="shared" si="47"/>
        <v>7.4190812069898637E-2</v>
      </c>
      <c r="O194" s="401">
        <f t="shared" si="48"/>
        <v>2.2742157370603255E-4</v>
      </c>
      <c r="P194" s="386">
        <f t="shared" si="49"/>
        <v>3.7033170940155764E-3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0.19707762655883526</v>
      </c>
      <c r="C195" s="444">
        <f t="shared" si="44"/>
        <v>0.68926184711691785</v>
      </c>
      <c r="D195" s="443">
        <f t="shared" si="45"/>
        <v>0.11132078900001324</v>
      </c>
      <c r="E195" s="444">
        <f>C195+$B$13*B195+$B$13*D195</f>
        <v>0.65621271543288728</v>
      </c>
      <c r="F195" s="443">
        <f t="shared" si="58"/>
        <v>0.83522421637815347</v>
      </c>
      <c r="G195" s="443">
        <f>F196</f>
        <v>4.7603954582317462E-2</v>
      </c>
      <c r="H195" s="443">
        <f>1-G195</f>
        <v>0.95239604541768252</v>
      </c>
      <c r="I195" s="443">
        <f>F197</f>
        <v>0.15657774217492118</v>
      </c>
      <c r="J195" s="445">
        <f>1-I195</f>
        <v>0.84342225782507885</v>
      </c>
      <c r="L195" s="385">
        <v>1.2250000000000005</v>
      </c>
      <c r="M195" s="401">
        <f t="shared" si="46"/>
        <v>0.64726420966661324</v>
      </c>
      <c r="N195" s="386">
        <f t="shared" si="47"/>
        <v>6.7242353812971667E-2</v>
      </c>
      <c r="O195" s="401">
        <f t="shared" si="48"/>
        <v>1.8713794907071479E-4</v>
      </c>
      <c r="P195" s="386">
        <f t="shared" si="49"/>
        <v>-2.1409625947311963E-3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0.68926184711691774</v>
      </c>
      <c r="C196" s="444">
        <f t="shared" si="44"/>
        <v>0.11132078900001324</v>
      </c>
      <c r="D196" s="443">
        <f t="shared" si="45"/>
        <v>5.2054496033687725E-4</v>
      </c>
      <c r="E196" s="444">
        <f>C196+$B$13*B196+$B$13*D196</f>
        <v>3.7401118992056399E-2</v>
      </c>
      <c r="F196" s="443">
        <f t="shared" si="58"/>
        <v>4.7603954582317462E-2</v>
      </c>
      <c r="L196" s="385">
        <v>1.25</v>
      </c>
      <c r="M196" s="401">
        <f t="shared" si="46"/>
        <v>0.63597060170124886</v>
      </c>
      <c r="N196" s="386">
        <f t="shared" si="47"/>
        <v>6.0805565419214114E-2</v>
      </c>
      <c r="O196" s="401">
        <f t="shared" si="48"/>
        <v>1.5360364994837505E-4</v>
      </c>
      <c r="P196" s="386">
        <f t="shared" si="49"/>
        <v>-7.3638919106967758E-3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1.8188120181288903E-3</v>
      </c>
      <c r="C197" s="444">
        <f t="shared" si="44"/>
        <v>0.19707762655883526</v>
      </c>
      <c r="D197" s="443">
        <f t="shared" si="45"/>
        <v>0.68926184711691785</v>
      </c>
      <c r="E197" s="444">
        <f>C197+$B$13*B197+$B$13*D197</f>
        <v>0.12301882938034396</v>
      </c>
      <c r="F197" s="443">
        <f t="shared" si="58"/>
        <v>0.15657774217492118</v>
      </c>
      <c r="L197" s="385">
        <v>1.2750000000000004</v>
      </c>
      <c r="M197" s="401">
        <f t="shared" si="46"/>
        <v>0.62370267980290239</v>
      </c>
      <c r="N197" s="386">
        <f t="shared" si="47"/>
        <v>5.4858947499080213E-2</v>
      </c>
      <c r="O197" s="401">
        <f t="shared" si="48"/>
        <v>1.2576197751273943E-4</v>
      </c>
      <c r="P197" s="386">
        <f t="shared" si="49"/>
        <v>-1.1992849658452326E-2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0.61052063992214889</v>
      </c>
      <c r="N198" s="386">
        <f t="shared" si="47"/>
        <v>4.9380046138803202E-2</v>
      </c>
      <c r="O198" s="401">
        <f t="shared" si="48"/>
        <v>1.0270794856259702E-4</v>
      </c>
      <c r="P198" s="386">
        <f t="shared" si="49"/>
        <v>-1.6056643594357656E-2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0.59648850408012066</v>
      </c>
      <c r="N199" s="386">
        <f t="shared" si="47"/>
        <v>4.4345713336059744E-2</v>
      </c>
      <c r="O199" s="401">
        <f t="shared" si="48"/>
        <v>8.3668962735705676E-5</v>
      </c>
      <c r="P199" s="386">
        <f t="shared" si="49"/>
        <v>-1.9585199766051893E-2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0.58167364426933554</v>
      </c>
      <c r="N200" s="386">
        <f t="shared" si="47"/>
        <v>3.9732352061681686E-2</v>
      </c>
      <c r="O200" s="401">
        <f t="shared" si="48"/>
        <v>6.7987510547873331E-5</v>
      </c>
      <c r="P200" s="386">
        <f t="shared" si="49"/>
        <v>-2.2609264577096101E-2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0.56614628383799936</v>
      </c>
      <c r="N201" s="386">
        <f t="shared" si="47"/>
        <v>3.5516144264748861E-2</v>
      </c>
      <c r="O201" s="401">
        <f t="shared" si="48"/>
        <v>5.5105778422770424E-5</v>
      </c>
      <c r="P201" s="386">
        <f t="shared" si="49"/>
        <v>-2.5160121698568162E-2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0.5499789808768456</v>
      </c>
      <c r="N202" s="386">
        <f t="shared" si="47"/>
        <v>3.1673260520612367E-2</v>
      </c>
      <c r="O202" s="401">
        <f t="shared" si="48"/>
        <v>4.4552004394349254E-5</v>
      </c>
      <c r="P202" s="386">
        <f t="shared" si="49"/>
        <v>-2.7269325596660204E-2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0.53324609836636594</v>
      </c>
      <c r="N203" s="386">
        <f t="shared" si="47"/>
        <v>2.8180050395034573E-2</v>
      </c>
      <c r="O203" s="401">
        <f t="shared" si="48"/>
        <v>3.5928438593180179E-5</v>
      </c>
      <c r="P203" s="386">
        <f t="shared" si="49"/>
        <v>-2.8968453097327672E-2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0.51602326603558402</v>
      </c>
      <c r="N204" s="386">
        <f t="shared" si="47"/>
        <v>2.501321295611364E-2</v>
      </c>
      <c r="O204" s="401">
        <f t="shared" si="48"/>
        <v>2.8900765445483145E-5</v>
      </c>
      <c r="P204" s="386">
        <f t="shared" si="49"/>
        <v>-3.0288874071574445E-2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0.49838683902484976</v>
      </c>
      <c r="N205" s="386">
        <f t="shared" si="47"/>
        <v>2.2149947203249865E-2</v>
      </c>
      <c r="O205" s="401">
        <f t="shared" si="48"/>
        <v>2.318884924334963E-5</v>
      </c>
      <c r="P205" s="386">
        <f t="shared" si="49"/>
        <v>-3.1261542003020344E-2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0.48041335852834366</v>
      </c>
      <c r="N206" s="386">
        <f t="shared" si="47"/>
        <v>1.9568082494285433E-2</v>
      </c>
      <c r="O206" s="401">
        <f t="shared" si="48"/>
        <v>1.8558670938306765E-5</v>
      </c>
      <c r="P206" s="386">
        <f t="shared" si="49"/>
        <v>-3.1916804897104405E-2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0.46217901961198676</v>
      </c>
      <c r="N207" s="386">
        <f t="shared" si="47"/>
        <v>1.7246189334298501E-2</v>
      </c>
      <c r="O207" s="401">
        <f t="shared" si="48"/>
        <v>1.481533129571444E-5</v>
      </c>
      <c r="P207" s="386">
        <f t="shared" si="49"/>
        <v>-3.2284236711852383E-2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0.44375915135504979</v>
      </c>
      <c r="N208" s="386">
        <f t="shared" si="47"/>
        <v>1.516367113949485E-2</v>
      </c>
      <c r="O208" s="401">
        <f t="shared" si="48"/>
        <v>1.1797003567570741E-5</v>
      </c>
      <c r="P208" s="386">
        <f t="shared" si="49"/>
        <v>-3.2392489235954565E-2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0.42522771434609952</v>
      </c>
      <c r="N209" s="386">
        <f t="shared" si="47"/>
        <v>1.330083780534852E-2</v>
      </c>
      <c r="O209" s="401">
        <f t="shared" si="48"/>
        <v>9.3697273160775474E-6</v>
      </c>
      <c r="P209" s="386">
        <f t="shared" si="49"/>
        <v>-3.2269164112491373E-2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0.40665682037474832</v>
      </c>
      <c r="N210" s="386">
        <f t="shared" si="47"/>
        <v>1.1638962088661664E-2</v>
      </c>
      <c r="O210" s="401">
        <f t="shared" si="48"/>
        <v>7.4229436949901917E-6</v>
      </c>
      <c r="P210" s="386">
        <f t="shared" si="49"/>
        <v>-3.1940704506782637E-2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0.38811627890013323</v>
      </c>
      <c r="N211" s="386">
        <f t="shared" si="47"/>
        <v>1.0160319958454178E-2</v>
      </c>
      <c r="O211" s="401">
        <f t="shared" si="48"/>
        <v>5.865681166838943E-6</v>
      </c>
      <c r="P211" s="386">
        <f t="shared" si="49"/>
        <v>-3.1432305744605218E-2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0.36967317454726029</v>
      </c>
      <c r="N212" s="386">
        <f t="shared" si="47"/>
        <v>8.8482161812812876E-3</v>
      </c>
      <c r="O212" s="401">
        <f t="shared" si="48"/>
        <v>4.6233091402503312E-6</v>
      </c>
      <c r="P212" s="386">
        <f t="shared" si="49"/>
        <v>-3.07678441019055E-2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0.35139147948696059</v>
      </c>
      <c r="N213" s="386">
        <f t="shared" si="47"/>
        <v>7.6869964841016492E-3</v>
      </c>
      <c r="O213" s="401">
        <f t="shared" si="48"/>
        <v>3.6347852186424667E-6</v>
      </c>
      <c r="P213" s="386">
        <f t="shared" si="49"/>
        <v>-2.9969822808117413E-2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0.3333317040996352</v>
      </c>
      <c r="N214" s="386">
        <f t="shared" si="47"/>
        <v>6.6620476841734444E-3</v>
      </c>
      <c r="O214" s="401">
        <f t="shared" si="48"/>
        <v>2.8503295644299875E-6</v>
      </c>
      <c r="P214" s="386">
        <f t="shared" si="49"/>
        <v>-2.9059334230858276E-2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0.31555058881433951</v>
      </c>
      <c r="N215" s="386">
        <f t="shared" si="47"/>
        <v>5.7597871931084899E-3</v>
      </c>
      <c r="O215" s="401">
        <f t="shared" si="48"/>
        <v>2.2294672307743291E-6</v>
      </c>
      <c r="P215" s="386">
        <f t="shared" si="49"/>
        <v>-2.8056037138403319E-2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0.29810083946140786</v>
      </c>
      <c r="N216" s="386">
        <f t="shared" si="47"/>
        <v>4.9676432939817494E-3</v>
      </c>
      <c r="O216" s="401">
        <f t="shared" si="48"/>
        <v>1.7393861528325338E-6</v>
      </c>
      <c r="P216" s="386">
        <f t="shared" si="49"/>
        <v>-2.6978147886006301E-2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0.28103090788861185</v>
      </c>
      <c r="N217" s="386">
        <f t="shared" si="47"/>
        <v>4.2740275593763366E-3</v>
      </c>
      <c r="O217" s="401">
        <f t="shared" si="48"/>
        <v>1.3535647926388172E-6</v>
      </c>
      <c r="P217" s="386">
        <f t="shared" si="49"/>
        <v>-2.584244434079196E-2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0.26438481897838878</v>
      </c>
      <c r="N218" s="386">
        <f t="shared" si="47"/>
        <v>3.6683007276653301E-3</v>
      </c>
      <c r="O218" s="401">
        <f t="shared" si="48"/>
        <v>1.0506291904799347E-6</v>
      </c>
      <c r="P218" s="386">
        <f t="shared" si="49"/>
        <v>-2.4664281345508469E-2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0.24820204457840889</v>
      </c>
      <c r="N219" s="386">
        <f t="shared" ref="N219:N266" si="60">0.5*SIGN(2*L219+$B$6)*ERF((2.563*(ABS(2*L219+$B$6)))/(2*SQRT(2)*$B$7))-0.5*SIGN(2*L219-$B$6)*ERF((2.563*(ABS(2*L219-$B$6)))/(2*SQRT(2)*$B$7))</f>
        <v>3.1407332879876404E-3</v>
      </c>
      <c r="O219" s="401">
        <f t="shared" ref="O219:O266" si="61">0.5*SIGN(2*(L219+$B$6)+$B$6)*ERF((2.563*(ABS(2*(L219+$B$6)+$B$6)))/(2*SQRT(2)*$B$7))-0.5*SIGN(2*(L219+$B$6)-$B$6)*ERF((2.563*(ABS(2*(L219+$B$6)-$B$6)))/(2*SQRT(2)*$B$7))</f>
        <v>8.1340439295196632E-7</v>
      </c>
      <c r="P219" s="386">
        <f t="shared" ref="P219:P266" si="62">N219+$B$13*M219+$B$13*O219</f>
        <v>-2.3457616521825486E-2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0.23251742423150218</v>
      </c>
      <c r="N220" s="386">
        <f t="shared" si="60"/>
        <v>2.6824619445214304E-3</v>
      </c>
      <c r="O220" s="401">
        <f t="shared" si="61"/>
        <v>6.2812992462912831E-7</v>
      </c>
      <c r="P220" s="386">
        <f t="shared" si="62"/>
        <v>-2.2235045227109163E-2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0.21736113197558316</v>
      </c>
      <c r="N221" s="386">
        <f t="shared" si="60"/>
        <v>2.2854430409490201E-3</v>
      </c>
      <c r="O221" s="401">
        <f t="shared" si="61"/>
        <v>4.8381315703727168E-7</v>
      </c>
      <c r="P221" s="386">
        <f t="shared" si="62"/>
        <v>-2.1007843502817179E-2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0.20275868789127632</v>
      </c>
      <c r="N222" s="386">
        <f t="shared" si="60"/>
        <v>1.9424039294064221E-3</v>
      </c>
      <c r="O222" s="401">
        <f t="shared" si="61"/>
        <v>3.7169815236826054E-7</v>
      </c>
      <c r="P222" s="386">
        <f t="shared" si="62"/>
        <v>-1.9786017886115372E-2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0.18873101251559066</v>
      </c>
      <c r="N223" s="386">
        <f t="shared" si="60"/>
        <v>1.6467931674905567E-3</v>
      </c>
      <c r="O223" s="401">
        <f t="shared" si="61"/>
        <v>2.8483083347463634E-7</v>
      </c>
      <c r="P223" s="386">
        <f t="shared" si="62"/>
        <v>-1.8578360997446097E-2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0.17529452172425342</v>
      </c>
      <c r="N224" s="386">
        <f t="shared" si="60"/>
        <v>1.3927303245297451E-3</v>
      </c>
      <c r="O224" s="401">
        <f t="shared" si="61"/>
        <v>2.1770420594036111E-7</v>
      </c>
      <c r="P224" s="386">
        <f t="shared" si="62"/>
        <v>-1.73925118641854E-2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0.16246125922236132</v>
      </c>
      <c r="N225" s="386">
        <f t="shared" si="60"/>
        <v>1.1749560765178524E-3</v>
      </c>
      <c r="O225" s="401">
        <f t="shared" si="61"/>
        <v>1.6596985830119593E-7</v>
      </c>
      <c r="P225" s="386">
        <f t="shared" si="62"/>
        <v>-1.6235019992987616E-2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0.1502390633804303</v>
      </c>
      <c r="N226" s="386">
        <f t="shared" si="60"/>
        <v>9.8878316976858116E-4</v>
      </c>
      <c r="O226" s="401">
        <f t="shared" si="61"/>
        <v>1.262041371963285E-7</v>
      </c>
      <c r="P226" s="386">
        <f t="shared" si="62"/>
        <v>-1.5111412259850738E-2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0.13863176481689271</v>
      </c>
      <c r="N227" s="386">
        <f t="shared" si="60"/>
        <v>8.3004873803838031E-4</v>
      </c>
      <c r="O227" s="401">
        <f t="shared" si="61"/>
        <v>9.5719257464654817E-8</v>
      </c>
      <c r="P227" s="386">
        <f t="shared" si="62"/>
        <v>-1.4026261746433361E-2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0.12763941086313024</v>
      </c>
      <c r="N228" s="386">
        <f t="shared" si="60"/>
        <v>6.9506836788402193E-4</v>
      </c>
      <c r="O228" s="401">
        <f t="shared" si="61"/>
        <v>7.2411212193035368E-8</v>
      </c>
      <c r="P228" s="386">
        <f t="shared" si="62"/>
        <v>-1.2983257712913943E-2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0.11725851285590416</v>
      </c>
      <c r="N229" s="386">
        <f t="shared" si="60"/>
        <v>5.8059222333733951E-4</v>
      </c>
      <c r="O229" s="401">
        <f t="shared" si="61"/>
        <v>5.4637712132432625E-8</v>
      </c>
      <c r="P229" s="386">
        <f t="shared" si="62"/>
        <v>-1.1985275961020548E-2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0.10748231208562925</v>
      </c>
      <c r="N230" s="386">
        <f t="shared" si="60"/>
        <v>4.8376346430983874E-4</v>
      </c>
      <c r="O230" s="401">
        <f t="shared" si="61"/>
        <v>4.1120540972272579E-8</v>
      </c>
      <c r="P230" s="386">
        <f t="shared" si="62"/>
        <v>-1.1034448905177449E-2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9.8301060186541056E-2</v>
      </c>
      <c r="N231" s="386">
        <f t="shared" si="60"/>
        <v>4.0207912392931089E-4</v>
      </c>
      <c r="O231" s="401">
        <f t="shared" si="61"/>
        <v>3.0867695621772384E-8</v>
      </c>
      <c r="P231" s="386">
        <f t="shared" si="62"/>
        <v>-1.0132234734487459E-2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8.9702309784068179E-2</v>
      </c>
      <c r="N232" s="386">
        <f t="shared" si="60"/>
        <v>3.333535484802419E-4</v>
      </c>
      <c r="O232" s="401">
        <f t="shared" si="61"/>
        <v>2.3111500102590554E-8</v>
      </c>
      <c r="P232" s="386">
        <f t="shared" si="62"/>
        <v>-9.2794851130228225E-3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8.1671211311785508E-2</v>
      </c>
      <c r="N233" s="386">
        <f t="shared" si="60"/>
        <v>2.7568444979847451E-4</v>
      </c>
      <c r="O233" s="401">
        <f t="shared" si="61"/>
        <v>1.7259573992234323E-8</v>
      </c>
      <c r="P233" s="386">
        <f t="shared" si="62"/>
        <v>-8.4765109301948773E-3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7.4190812069898637E-2</v>
      </c>
      <c r="N234" s="386">
        <f t="shared" si="60"/>
        <v>2.2742157370603255E-4</v>
      </c>
      <c r="O234" s="401">
        <f t="shared" si="61"/>
        <v>1.2856107733938416E-8</v>
      </c>
      <c r="P234" s="386">
        <f t="shared" si="62"/>
        <v>-7.7231456763989428E-3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6.7242353812971667E-2</v>
      </c>
      <c r="N235" s="386">
        <f t="shared" si="60"/>
        <v>1.8713794907071479E-4</v>
      </c>
      <c r="O235" s="401">
        <f t="shared" si="61"/>
        <v>9.5513756348530876E-9</v>
      </c>
      <c r="P235" s="386">
        <f t="shared" si="62"/>
        <v>-7.0188060813054422E-3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6.0805565419214114E-2</v>
      </c>
      <c r="N236" s="386">
        <f t="shared" si="60"/>
        <v>1.5360364994837505E-4</v>
      </c>
      <c r="O236" s="401">
        <f t="shared" si="61"/>
        <v>7.0778091720846703E-9</v>
      </c>
      <c r="P236" s="386">
        <f t="shared" si="62"/>
        <v>-6.3625497126927732E-3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5.4858947499080213E-2</v>
      </c>
      <c r="N237" s="386">
        <f t="shared" si="60"/>
        <v>1.2576197751273943E-4</v>
      </c>
      <c r="O237" s="401">
        <f t="shared" si="61"/>
        <v>5.2312779108554253E-9</v>
      </c>
      <c r="P237" s="386">
        <f t="shared" si="62"/>
        <v>-5.7531292922371607E-3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4.938004613880298E-2</v>
      </c>
      <c r="N238" s="386">
        <f t="shared" si="60"/>
        <v>1.0270794856259702E-4</v>
      </c>
      <c r="O238" s="401">
        <f t="shared" si="61"/>
        <v>3.856490682352387E-9</v>
      </c>
      <c r="P238" s="386">
        <f t="shared" si="62"/>
        <v>-5.1890435408255319E-3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4.4345713336059744E-2</v>
      </c>
      <c r="N239" s="386">
        <f t="shared" si="60"/>
        <v>8.3668962735705676E-5</v>
      </c>
      <c r="O239" s="401">
        <f t="shared" si="61"/>
        <v>2.8356450521016541E-9</v>
      </c>
      <c r="P239" s="386">
        <f t="shared" si="62"/>
        <v>-4.6685844193886088E-3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3.9732352061681686E-2</v>
      </c>
      <c r="N240" s="386">
        <f t="shared" si="60"/>
        <v>6.7987510547873331E-5</v>
      </c>
      <c r="O240" s="401">
        <f t="shared" si="61"/>
        <v>2.0796300792547129E-9</v>
      </c>
      <c r="P240" s="386">
        <f t="shared" si="62"/>
        <v>-4.1898806816516509E-3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3.5516144264748861E-2</v>
      </c>
      <c r="N241" s="386">
        <f t="shared" si="60"/>
        <v>5.5105778422770424E-5</v>
      </c>
      <c r="O241" s="401">
        <f t="shared" si="61"/>
        <v>1.5212286985644141E-9</v>
      </c>
      <c r="P241" s="386">
        <f t="shared" si="62"/>
        <v>-3.7509377022578927E-3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3.1673260520612367E-2</v>
      </c>
      <c r="N242" s="386">
        <f t="shared" si="60"/>
        <v>4.4552004394349254E-5</v>
      </c>
      <c r="O242" s="401">
        <f t="shared" si="61"/>
        <v>1.1098817420673868E-9</v>
      </c>
      <c r="P242" s="386">
        <f t="shared" si="62"/>
        <v>-3.3496735871739345E-3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2.8180050395034517E-2</v>
      </c>
      <c r="N243" s="386">
        <f t="shared" si="60"/>
        <v>3.5928438593124667E-5</v>
      </c>
      <c r="O243" s="401">
        <f t="shared" si="61"/>
        <v>8.0766682231114828E-10</v>
      </c>
      <c r="P243" s="386">
        <f t="shared" si="62"/>
        <v>-2.9839516129082631E-3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2.501321295611364E-2</v>
      </c>
      <c r="N244" s="386">
        <f t="shared" si="60"/>
        <v>2.8900765445483145E-5</v>
      </c>
      <c r="O244" s="401">
        <f t="shared" si="61"/>
        <v>5.8622012799602885E-10</v>
      </c>
      <c r="P244" s="386">
        <f t="shared" si="62"/>
        <v>-2.6516090766798978E-3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2.2149947203249865E-2</v>
      </c>
      <c r="N245" s="386">
        <f t="shared" si="60"/>
        <v>2.318884924334963E-5</v>
      </c>
      <c r="O245" s="401">
        <f t="shared" si="61"/>
        <v>4.2438663694355228E-10</v>
      </c>
      <c r="P245" s="386">
        <f t="shared" si="62"/>
        <v>-2.3504826711294689E-3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1.9568082494285433E-2</v>
      </c>
      <c r="N246" s="386">
        <f t="shared" si="60"/>
        <v>1.8558670938306765E-5</v>
      </c>
      <c r="O246" s="401">
        <f t="shared" si="61"/>
        <v>3.0643254600448699E-10</v>
      </c>
      <c r="P246" s="386">
        <f t="shared" si="62"/>
        <v>-2.0784305243954104E-3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1.7246189334298501E-2</v>
      </c>
      <c r="N247" s="386">
        <f t="shared" si="60"/>
        <v>1.481533129571444E-5</v>
      </c>
      <c r="O247" s="401">
        <f t="shared" si="61"/>
        <v>2.2068852301160291E-10</v>
      </c>
      <c r="P247" s="386">
        <f t="shared" si="62"/>
        <v>-1.8333510693573968E-3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1.5163671139494794E-2</v>
      </c>
      <c r="N248" s="386">
        <f t="shared" si="60"/>
        <v>1.1797003567570741E-5</v>
      </c>
      <c r="O248" s="401">
        <f t="shared" si="61"/>
        <v>1.585243047941276E-10</v>
      </c>
      <c r="P248" s="386">
        <f t="shared" si="62"/>
        <v>-1.6131989246166323E-3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1.330083780534852E-2</v>
      </c>
      <c r="N249" s="386">
        <f t="shared" si="60"/>
        <v>9.3697273160775474E-6</v>
      </c>
      <c r="O249" s="401">
        <f t="shared" si="61"/>
        <v>1.1357514928533874E-10</v>
      </c>
      <c r="P249" s="386">
        <f t="shared" si="62"/>
        <v>-1.4159979844274846E-3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1.1638962088661664E-2</v>
      </c>
      <c r="N250" s="386">
        <f t="shared" si="60"/>
        <v>7.4229436949901917E-6</v>
      </c>
      <c r="O250" s="401">
        <f t="shared" si="61"/>
        <v>8.1159856613055581E-11</v>
      </c>
      <c r="P250" s="386">
        <f t="shared" si="62"/>
        <v>-1.2398519254668517E-3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1.0160319958454178E-2</v>
      </c>
      <c r="N251" s="386">
        <f t="shared" si="60"/>
        <v>5.865681166838943E-6</v>
      </c>
      <c r="O251" s="401">
        <f t="shared" si="61"/>
        <v>5.784545065168345E-11</v>
      </c>
      <c r="P251" s="386">
        <f t="shared" si="62"/>
        <v>-1.0829523452231288E-3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8.8482161812812876E-3</v>
      </c>
      <c r="N252" s="386">
        <f t="shared" si="60"/>
        <v>4.6233091402503312E-6</v>
      </c>
      <c r="O252" s="401">
        <f t="shared" si="61"/>
        <v>4.1121328564486248E-11</v>
      </c>
      <c r="P252" s="386">
        <f t="shared" si="62"/>
        <v>-9.4358475014259422E-4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7.6869964841015936E-3</v>
      </c>
      <c r="N253" s="386">
        <f t="shared" si="60"/>
        <v>3.6347852186424667E-6</v>
      </c>
      <c r="O253" s="401">
        <f t="shared" si="61"/>
        <v>2.9156455028100936E-11</v>
      </c>
      <c r="P253" s="386">
        <f t="shared" si="62"/>
        <v>-8.2013261177329175E-4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6.6620476841734444E-3</v>
      </c>
      <c r="N254" s="386">
        <f t="shared" si="60"/>
        <v>2.8503295644299875E-6</v>
      </c>
      <c r="O254" s="401">
        <f t="shared" si="61"/>
        <v>2.0619228546792101E-11</v>
      </c>
      <c r="P254" s="386">
        <f t="shared" si="62"/>
        <v>-7.110797063017019E-4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5.7597871931084899E-3</v>
      </c>
      <c r="N255" s="386">
        <f t="shared" si="60"/>
        <v>2.2294672307743291E-6</v>
      </c>
      <c r="O255" s="401">
        <f t="shared" si="61"/>
        <v>1.4543810600287088E-11</v>
      </c>
      <c r="P255" s="386">
        <f t="shared" si="62"/>
        <v>-6.1501094742165505E-4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4.9676432939817494E-3</v>
      </c>
      <c r="N256" s="386">
        <f t="shared" si="60"/>
        <v>1.7393861528325338E-6</v>
      </c>
      <c r="O256" s="401">
        <f t="shared" si="61"/>
        <v>1.0231815394945443E-11</v>
      </c>
      <c r="P256" s="386">
        <f t="shared" si="62"/>
        <v>-5.3061191475363726E-4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4.2740275593763366E-3</v>
      </c>
      <c r="N257" s="386">
        <f t="shared" si="60"/>
        <v>1.3535647926388172E-6</v>
      </c>
      <c r="O257" s="401">
        <f t="shared" si="61"/>
        <v>7.1795347444947311E-12</v>
      </c>
      <c r="P257" s="386">
        <f t="shared" si="62"/>
        <v>-4.5666727040626342E-4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3.6683007276653301E-3</v>
      </c>
      <c r="N258" s="386">
        <f t="shared" si="60"/>
        <v>1.0506291904799347E-6</v>
      </c>
      <c r="O258" s="401">
        <f t="shared" si="61"/>
        <v>5.0246473648485335E-12</v>
      </c>
      <c r="P258" s="386">
        <f t="shared" si="62"/>
        <v>-3.9205824509348401E-4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3.1407332879876404E-3</v>
      </c>
      <c r="N259" s="386">
        <f t="shared" si="60"/>
        <v>8.1340439295196632E-7</v>
      </c>
      <c r="O259" s="401">
        <f t="shared" si="61"/>
        <v>3.5074165793957945E-12</v>
      </c>
      <c r="P259" s="386">
        <f t="shared" si="62"/>
        <v>-3.3575936284045244E-4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2.6824619445214304E-3</v>
      </c>
      <c r="N260" s="386">
        <f t="shared" si="60"/>
        <v>6.2812992462912831E-7</v>
      </c>
      <c r="O260" s="401">
        <f t="shared" si="61"/>
        <v>2.4419355426630318E-12</v>
      </c>
      <c r="P260" s="386">
        <f t="shared" si="62"/>
        <v>-2.8683456005691743E-4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2.2854430409490201E-3</v>
      </c>
      <c r="N261" s="386">
        <f t="shared" si="60"/>
        <v>4.8381315703727168E-7</v>
      </c>
      <c r="O261" s="401">
        <f t="shared" si="61"/>
        <v>1.6956991366612328E-12</v>
      </c>
      <c r="P261" s="386">
        <f t="shared" si="62"/>
        <v>-2.4443284095691342E-4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1.9424039294064221E-3</v>
      </c>
      <c r="N262" s="386">
        <f t="shared" si="60"/>
        <v>3.7169815236826054E-7</v>
      </c>
      <c r="O262" s="401">
        <f t="shared" si="61"/>
        <v>1.1743939154484906E-12</v>
      </c>
      <c r="P262" s="386">
        <f t="shared" si="62"/>
        <v>-2.0778359722752781E-4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1.6467931674905567E-3</v>
      </c>
      <c r="N263" s="386">
        <f t="shared" si="60"/>
        <v>2.8483083347463634E-7</v>
      </c>
      <c r="O263" s="401">
        <f t="shared" si="61"/>
        <v>8.1129547524483314E-13</v>
      </c>
      <c r="P263" s="386">
        <f t="shared" si="62"/>
        <v>-1.7619170578214401E-4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1.3927303245297451E-3</v>
      </c>
      <c r="N264" s="386">
        <f t="shared" si="60"/>
        <v>2.1770420594036111E-7</v>
      </c>
      <c r="O264" s="401">
        <f t="shared" si="61"/>
        <v>5.5894178174753506E-13</v>
      </c>
      <c r="P264" s="386">
        <f t="shared" si="62"/>
        <v>-1.4903250458903845E-4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1.1749560765178524E-3</v>
      </c>
      <c r="N265" s="386">
        <f t="shared" si="60"/>
        <v>1.6596985830119593E-7</v>
      </c>
      <c r="O265" s="401">
        <f t="shared" si="61"/>
        <v>3.8413716652030416E-13</v>
      </c>
      <c r="P265" s="386">
        <f t="shared" si="62"/>
        <v>-1.2574673315646537E-4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9.8878316976858116E-4</v>
      </c>
      <c r="N266" s="392">
        <f t="shared" si="60"/>
        <v>1.262041371963285E-7</v>
      </c>
      <c r="O266" s="402">
        <f t="shared" si="61"/>
        <v>2.6328939028985587E-13</v>
      </c>
      <c r="P266" s="392">
        <f t="shared" si="62"/>
        <v>-1.0583551143815763E-4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P266"/>
  <sheetViews>
    <sheetView workbookViewId="0">
      <selection activeCell="H2" sqref="H2"/>
    </sheetView>
  </sheetViews>
  <sheetFormatPr defaultColWidth="9.140625" defaultRowHeight="12.75"/>
  <cols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365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0.14789662464365222</v>
      </c>
      <c r="L5" s="377">
        <f>C106</f>
        <v>0.70242849455978817</v>
      </c>
      <c r="M5" s="377">
        <f>K5</f>
        <v>0.14789662464365222</v>
      </c>
      <c r="N5" s="377">
        <f>0</f>
        <v>0</v>
      </c>
      <c r="O5" s="378">
        <f>0</f>
        <v>0</v>
      </c>
      <c r="P5" s="371"/>
      <c r="Q5" s="376">
        <f>K5</f>
        <v>0.14789662464365222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0.14789662464365222</v>
      </c>
      <c r="M6" s="383">
        <f t="shared" si="0"/>
        <v>0.70242849455978817</v>
      </c>
      <c r="N6" s="383">
        <f t="shared" si="0"/>
        <v>0.14789662464365222</v>
      </c>
      <c r="O6" s="384">
        <f>0</f>
        <v>0</v>
      </c>
      <c r="P6" s="371"/>
      <c r="Q6" s="382">
        <f>L5</f>
        <v>0.70242849455978817</v>
      </c>
      <c r="R6" s="383">
        <f>Q5</f>
        <v>0.14789662464365222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2xCDR'!K35/'M5E 850S4500 32GFC EQ &amp; 2xCDR'!Tb_eff</f>
        <v>1.2302533871252648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0.14789662464365222</v>
      </c>
      <c r="N7" s="389">
        <f t="shared" si="0"/>
        <v>0.70242849455978817</v>
      </c>
      <c r="O7" s="390">
        <f>N6</f>
        <v>0.14789662464365222</v>
      </c>
      <c r="P7" s="371"/>
      <c r="Q7" s="382">
        <f>Q5</f>
        <v>0.14789662464365222</v>
      </c>
      <c r="R7" s="383">
        <f>Q6</f>
        <v>0.70242849455978817</v>
      </c>
      <c r="S7" s="384">
        <f>R6</f>
        <v>0.14789662464365222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0.14789662464365222</v>
      </c>
      <c r="S8" s="384">
        <f>R7</f>
        <v>0.70242849455978817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0.14789662464365222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15.283885718055584</v>
      </c>
      <c r="C12" s="366" t="s">
        <v>229</v>
      </c>
      <c r="E12" s="365"/>
      <c r="F12" s="365"/>
      <c r="J12" s="370"/>
      <c r="K12" s="379">
        <f t="array" ref="K12:M14">MMULT(K5:O7,Q5:S9)</f>
        <v>0.53715261313150109</v>
      </c>
      <c r="L12" s="380">
        <v>0.20777360679782939</v>
      </c>
      <c r="M12" s="381">
        <v>2.1873411580985356E-2</v>
      </c>
      <c r="N12" s="371"/>
      <c r="O12" s="379">
        <f t="shared" ref="O12:Q14" si="1">$B$9^2*K12</f>
        <v>0.2685763065657506</v>
      </c>
      <c r="P12" s="380">
        <f t="shared" si="1"/>
        <v>0.10388680339891472</v>
      </c>
      <c r="Q12" s="381">
        <f t="shared" si="1"/>
        <v>1.093670579049268E-2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0.20777360679782939</v>
      </c>
      <c r="L13" s="386">
        <v>0.53715261313150109</v>
      </c>
      <c r="M13" s="387">
        <v>0.20777360679782939</v>
      </c>
      <c r="N13" s="371"/>
      <c r="O13" s="385">
        <f t="shared" si="1"/>
        <v>0.10388680339891472</v>
      </c>
      <c r="P13" s="386">
        <f t="shared" si="1"/>
        <v>0.2685763065657506</v>
      </c>
      <c r="Q13" s="387">
        <f t="shared" si="1"/>
        <v>0.10388680339891472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1.2727949394702895</v>
      </c>
      <c r="C14" s="366" t="s">
        <v>236</v>
      </c>
      <c r="E14" s="365"/>
      <c r="F14" s="365"/>
      <c r="J14" s="370"/>
      <c r="K14" s="391">
        <v>2.1873411580985356E-2</v>
      </c>
      <c r="L14" s="392">
        <v>0.20777360679782939</v>
      </c>
      <c r="M14" s="393">
        <v>0.53715261313150109</v>
      </c>
      <c r="N14" s="371"/>
      <c r="O14" s="391">
        <f t="shared" si="1"/>
        <v>1.093670579049268E-2</v>
      </c>
      <c r="P14" s="392">
        <f t="shared" si="1"/>
        <v>0.10388680339891472</v>
      </c>
      <c r="Q14" s="393">
        <f t="shared" si="1"/>
        <v>0.2685763065657506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1.2098427932583276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3.9269835901873842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2.9182579661156121</v>
      </c>
      <c r="C17" s="366" t="s">
        <v>18</v>
      </c>
      <c r="E17" s="365"/>
      <c r="F17" s="365"/>
      <c r="J17" s="370"/>
      <c r="K17" s="379">
        <f t="shared" ref="K17:M19" si="3">O12+S12</f>
        <v>0.27078920397661088</v>
      </c>
      <c r="L17" s="380">
        <f t="shared" si="3"/>
        <v>0.10388680339891472</v>
      </c>
      <c r="M17" s="381">
        <f t="shared" si="3"/>
        <v>1.093670579049268E-2</v>
      </c>
      <c r="N17" s="371"/>
      <c r="O17" s="367">
        <f t="array" ref="O17:Q19">MINVERSE(K17:M19)</f>
        <v>4.3992359767693747</v>
      </c>
      <c r="P17" s="368">
        <v>-1.8990922920586712</v>
      </c>
      <c r="Q17" s="369">
        <v>0.55089891254860057</v>
      </c>
      <c r="R17" s="371"/>
      <c r="S17" s="400">
        <f>$B$9^2*M5</f>
        <v>7.3948312321826123E-2</v>
      </c>
      <c r="T17" s="371"/>
      <c r="U17" s="401">
        <f t="array" ref="U17:U19">MMULT(O17:Q19,S17:S19)</f>
        <v>-0.30093414903998134</v>
      </c>
      <c r="V17" s="371"/>
      <c r="W17" s="401">
        <f>U17/$U$18</f>
        <v>-0.19695856281950958</v>
      </c>
      <c r="X17" s="375"/>
    </row>
    <row r="18" spans="1:26" ht="15">
      <c r="A18" s="441" t="s">
        <v>259</v>
      </c>
      <c r="B18" s="365">
        <f ca="1">-10*LOG(1-2*I191)-B17</f>
        <v>-4.2127588558632745E-2</v>
      </c>
      <c r="C18" s="366" t="s">
        <v>18</v>
      </c>
      <c r="E18" s="365"/>
      <c r="F18" s="365"/>
      <c r="J18" s="370"/>
      <c r="K18" s="385">
        <f t="shared" si="3"/>
        <v>0.10388680339891472</v>
      </c>
      <c r="L18" s="386">
        <f t="shared" si="3"/>
        <v>0.27078920397661088</v>
      </c>
      <c r="M18" s="387">
        <f t="shared" si="3"/>
        <v>0.10388680339891472</v>
      </c>
      <c r="N18" s="371"/>
      <c r="O18" s="370">
        <v>-1.899092292058671</v>
      </c>
      <c r="P18" s="371">
        <v>5.1500622428191134</v>
      </c>
      <c r="Q18" s="375">
        <v>-1.8990922920586708</v>
      </c>
      <c r="R18" s="371"/>
      <c r="S18" s="403">
        <f>$B$9^2*M6</f>
        <v>0.35121424727989414</v>
      </c>
      <c r="T18" s="371"/>
      <c r="U18" s="401">
        <v>1.527905894174064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-1.2881432178368561</v>
      </c>
      <c r="C19" s="366" t="s">
        <v>18</v>
      </c>
      <c r="E19" s="365"/>
      <c r="F19" s="365"/>
      <c r="J19" s="370"/>
      <c r="K19" s="391">
        <f t="shared" si="3"/>
        <v>1.093670579049268E-2</v>
      </c>
      <c r="L19" s="392">
        <f t="shared" si="3"/>
        <v>0.10388680339891472</v>
      </c>
      <c r="M19" s="393">
        <f t="shared" si="3"/>
        <v>0.27078920397661088</v>
      </c>
      <c r="N19" s="371"/>
      <c r="O19" s="397">
        <v>0.55089891254860068</v>
      </c>
      <c r="P19" s="398">
        <v>-1.899092292058671</v>
      </c>
      <c r="Q19" s="399">
        <v>4.3992359767693738</v>
      </c>
      <c r="R19" s="371"/>
      <c r="S19" s="404">
        <f>$B$9^2*M7</f>
        <v>7.3948312321826123E-2</v>
      </c>
      <c r="T19" s="371"/>
      <c r="U19" s="402">
        <v>-0.30093414903998122</v>
      </c>
      <c r="V19" s="371"/>
      <c r="W19" s="402">
        <f>U19/$U$18</f>
        <v>-0.19695856281950952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1.2510852107429704</v>
      </c>
      <c r="C21" s="365"/>
      <c r="E21" s="365"/>
      <c r="F21" s="365"/>
      <c r="J21" s="370"/>
      <c r="K21" s="405" t="s">
        <v>245</v>
      </c>
      <c r="L21" s="406">
        <f>W17</f>
        <v>-0.19695856281950958</v>
      </c>
      <c r="M21" s="406">
        <f>W18</f>
        <v>1</v>
      </c>
      <c r="N21" s="407">
        <f>W19</f>
        <v>-0.19695856281950952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0.86120544141241762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641" t="s">
        <v>306</v>
      </c>
      <c r="O25" s="396" t="s">
        <v>250</v>
      </c>
      <c r="P25" s="641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9.5301142366555069E-8</v>
      </c>
      <c r="C26" s="386">
        <f>0.5*SIGN(2*A26+$B$6)*ERF((2.563*(ABS(2*A26+$B$6)))/(2*SQRT(2)*$B$7))-0.5*SIGN(2*A26-$B$6)*ERF((2.563*(ABS(2*A26-$B$6)))/(2*SQRT(2)*$B$7))</f>
        <v>8.890327751581717E-4</v>
      </c>
      <c r="D26" s="401">
        <f>0.5*SIGN(2*(A26+$B$6)+$B$6)*ERF((2.563*(ABS(2*(A26+$B$6)+$B$6)))/(2*SQRT(2)*$B$7))-0.5*SIGN(2*(A26+$B$6)-$B$6)*ERF((2.563*(ABS(2*(A26+$B$6)-$B$6)))/(2*SQRT(2)*$B$7))</f>
        <v>0.14789662464365222</v>
      </c>
      <c r="E26" s="386">
        <f t="shared" ref="E26:E57" si="4">C26+$B$13*B26+$B$13*D26</f>
        <v>-1.4960134816168227E-2</v>
      </c>
      <c r="F26" s="401">
        <f t="shared" ref="F26:F89" si="5">$B$14*E26</f>
        <v>-1.9041183887812209E-2</v>
      </c>
      <c r="G26" s="403">
        <f>F66</f>
        <v>9.2311335120125501E-2</v>
      </c>
      <c r="H26" s="403">
        <f>1-G26</f>
        <v>0.90768866487987454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1.5315526624704034E-13</v>
      </c>
      <c r="N26" s="386">
        <f>0.5*SIGN(2*L26+$B$6)*ERF((2.563*(ABS(2*L26+$B$6)))/(2*SQRT(2)*$B$7))-0.5*SIGN(2*L26-$B$6)*ERF((2.563*(ABS(2*L26-$B$6)))/(2*SQRT(2)*$B$7))</f>
        <v>9.5301142366555069E-8</v>
      </c>
      <c r="O26" s="401">
        <f>0.5*SIGN(2*(L26+$B$6)+$B$6)*ERF((2.563*(ABS(2*(L26+$B$6)+$B$6)))/(2*SQRT(2)*$B$7))-0.5*SIGN(2*(L26+$B$6)-$B$6)*ERF((2.563*(ABS(2*(L26+$B$6)-$B$6)))/(2*SQRT(2)*$B$7))</f>
        <v>8.890327751581717E-4</v>
      </c>
      <c r="P26" s="386">
        <f>N26+$B$13*M26+$B$13*O26</f>
        <v>-9.5176787754201156E-5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1.26009744250144E-7</v>
      </c>
      <c r="C27" s="386">
        <f t="shared" ref="C27:C90" si="7">0.5*SIGN(2*A27+$B$6)*ERF((2.563*(ABS(2*A27+$B$6)))/(2*SQRT(2)*$B$7))-0.5*SIGN(2*A27-$B$6)*ERF((2.563*(ABS(2*A27-$B$6)))/(2*SQRT(2)*$B$7))</f>
        <v>1.0598811270380315E-3</v>
      </c>
      <c r="D27" s="401">
        <f t="shared" ref="D27:D90" si="8">0.5*SIGN(2*(A27+$B$6)+$B$6)*ERF((2.563*(ABS(2*(A27+$B$6)+$B$6)))/(2*SQRT(2)*$B$7))-0.5*SIGN(2*(A27+$B$6)-$B$6)*ERF((2.563*(ABS(2*(A27+$B$6)-$B$6)))/(2*SQRT(2)*$B$7))</f>
        <v>0.16013153544491648</v>
      </c>
      <c r="E27" s="386">
        <f t="shared" si="4"/>
        <v>-1.6100428716343228E-2</v>
      </c>
      <c r="F27" s="401">
        <f t="shared" si="5"/>
        <v>-2.0492544193463792E-2</v>
      </c>
      <c r="G27" s="403">
        <f t="shared" ref="G27:G90" si="9">F67</f>
        <v>0.10794990025441251</v>
      </c>
      <c r="H27" s="403">
        <f t="shared" ref="H27:H90" si="10">1-G27</f>
        <v>0.89205009974558747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2.2515322939398175E-13</v>
      </c>
      <c r="N27" s="386">
        <f t="shared" ref="N27:N90" si="12">0.5*SIGN(2*L27+$B$6)*ERF((2.563*(ABS(2*L27+$B$6)))/(2*SQRT(2)*$B$7))-0.5*SIGN(2*L27-$B$6)*ERF((2.563*(ABS(2*L27-$B$6)))/(2*SQRT(2)*$B$7))</f>
        <v>1.26009744250144E-7</v>
      </c>
      <c r="O27" s="401">
        <f t="shared" ref="O27:O90" si="13">0.5*SIGN(2*(L27+$B$6)+$B$6)*ERF((2.563*(ABS(2*(L27+$B$6)+$B$6)))/(2*SQRT(2)*$B$7))-0.5*SIGN(2*(L27+$B$6)-$B$6)*ERF((2.563*(ABS(2*(L27+$B$6)-$B$6)))/(2*SQRT(2)*$B$7))</f>
        <v>1.0598811270380315E-3</v>
      </c>
      <c r="P27" s="386">
        <f t="shared" ref="P27:P90" si="14">N27+$B$13*M27+$B$13*O27</f>
        <v>-1.1345482977097668E-4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1.6617614134739611E-7</v>
      </c>
      <c r="C28" s="386">
        <f t="shared" si="7"/>
        <v>1.2603710200932983E-3</v>
      </c>
      <c r="D28" s="401">
        <f t="shared" si="8"/>
        <v>0.17299279723598576</v>
      </c>
      <c r="E28" s="386">
        <f t="shared" si="4"/>
        <v>-1.7278204211747063E-2</v>
      </c>
      <c r="F28" s="401">
        <f t="shared" si="5"/>
        <v>-2.1991610883845904E-2</v>
      </c>
      <c r="G28" s="403">
        <f t="shared" si="9"/>
        <v>0.12455984678519115</v>
      </c>
      <c r="H28" s="403">
        <f t="shared" si="10"/>
        <v>0.87544015321480884</v>
      </c>
      <c r="I28" s="403"/>
      <c r="J28" s="375"/>
      <c r="L28" s="385">
        <v>-2.95</v>
      </c>
      <c r="M28" s="401">
        <f t="shared" si="11"/>
        <v>3.301248163722903E-13</v>
      </c>
      <c r="N28" s="386">
        <f t="shared" si="12"/>
        <v>1.6617614134739611E-7</v>
      </c>
      <c r="O28" s="401">
        <f t="shared" si="13"/>
        <v>1.2603710200932983E-3</v>
      </c>
      <c r="P28" s="386">
        <f t="shared" si="14"/>
        <v>-1.3489991279827399E-4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2.1857090554133762E-7</v>
      </c>
      <c r="C29" s="386">
        <f t="shared" si="7"/>
        <v>1.4950073959530963E-3</v>
      </c>
      <c r="D29" s="401">
        <f t="shared" si="8"/>
        <v>0.18647334460996173</v>
      </c>
      <c r="E29" s="386">
        <f t="shared" si="4"/>
        <v>-1.848819950213456E-2</v>
      </c>
      <c r="F29" s="401">
        <f t="shared" si="5"/>
        <v>-2.3531686766233996E-2</v>
      </c>
      <c r="G29" s="403">
        <f t="shared" si="9"/>
        <v>0.14213017990596805</v>
      </c>
      <c r="H29" s="403">
        <f t="shared" si="10"/>
        <v>0.85786982009403201</v>
      </c>
      <c r="I29" s="403"/>
      <c r="J29" s="375"/>
      <c r="L29" s="385">
        <v>-2.9249999999999998</v>
      </c>
      <c r="M29" s="401">
        <f t="shared" si="11"/>
        <v>4.8272497110701806E-13</v>
      </c>
      <c r="N29" s="386">
        <f t="shared" si="12"/>
        <v>2.1857090554133762E-7</v>
      </c>
      <c r="O29" s="401">
        <f t="shared" si="13"/>
        <v>1.4950073959530963E-3</v>
      </c>
      <c r="P29" s="386">
        <f t="shared" si="14"/>
        <v>-1.5999203271858481E-4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2.8673176827309632E-7</v>
      </c>
      <c r="C30" s="386">
        <f t="shared" si="7"/>
        <v>1.7688614973976335E-3</v>
      </c>
      <c r="D30" s="401">
        <f t="shared" si="8"/>
        <v>0.20056178912031958</v>
      </c>
      <c r="E30" s="386">
        <f t="shared" si="4"/>
        <v>-1.972412329516969E-2</v>
      </c>
      <c r="F30" s="401">
        <f t="shared" si="5"/>
        <v>-2.5104764315580032E-2</v>
      </c>
      <c r="G30" s="403">
        <f t="shared" si="9"/>
        <v>0.16064341183519967</v>
      </c>
      <c r="H30" s="403">
        <f t="shared" si="10"/>
        <v>0.8393565881648003</v>
      </c>
      <c r="I30" s="403"/>
      <c r="J30" s="375"/>
      <c r="L30" s="385">
        <v>-2.9</v>
      </c>
      <c r="M30" s="401">
        <f t="shared" si="11"/>
        <v>7.0404793106604302E-13</v>
      </c>
      <c r="N30" s="386">
        <f t="shared" si="12"/>
        <v>2.8673176827309632E-7</v>
      </c>
      <c r="O30" s="401">
        <f t="shared" si="13"/>
        <v>1.7688614973976335E-3</v>
      </c>
      <c r="P30" s="386">
        <f t="shared" si="14"/>
        <v>-1.8927110521230938E-4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3.7516274936644223E-7</v>
      </c>
      <c r="C31" s="386">
        <f t="shared" si="7"/>
        <v>2.0876216867045105E-3</v>
      </c>
      <c r="D31" s="401">
        <f t="shared" si="8"/>
        <v>0.21524223835636846</v>
      </c>
      <c r="E31" s="386">
        <f t="shared" si="4"/>
        <v>-2.0978584620865902E-2</v>
      </c>
      <c r="F31" s="401">
        <f t="shared" si="5"/>
        <v>-2.6701436342687363E-2</v>
      </c>
      <c r="G31" s="403">
        <f t="shared" si="9"/>
        <v>0.18007534195869782</v>
      </c>
      <c r="H31" s="403">
        <f t="shared" si="10"/>
        <v>0.81992465804130221</v>
      </c>
      <c r="I31" s="403"/>
      <c r="J31" s="375"/>
      <c r="L31" s="385">
        <v>-2.875</v>
      </c>
      <c r="M31" s="401">
        <f t="shared" si="11"/>
        <v>1.0240142067630131E-12</v>
      </c>
      <c r="N31" s="386">
        <f t="shared" si="12"/>
        <v>3.7516274936644223E-7</v>
      </c>
      <c r="O31" s="401">
        <f t="shared" si="13"/>
        <v>2.0876216867045105E-3</v>
      </c>
      <c r="P31" s="386">
        <f t="shared" si="14"/>
        <v>-2.2334221251390826E-4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4.8958117848663107E-7</v>
      </c>
      <c r="C32" s="386">
        <f t="shared" si="7"/>
        <v>2.4576455007292997E-3</v>
      </c>
      <c r="D32" s="401">
        <f t="shared" si="8"/>
        <v>0.23049415066266171</v>
      </c>
      <c r="E32" s="386">
        <f t="shared" si="4"/>
        <v>-2.2243025234164084E-2</v>
      </c>
      <c r="F32" s="401">
        <f t="shared" si="5"/>
        <v>-2.8310809956553998E-2</v>
      </c>
      <c r="G32" s="403">
        <f t="shared" si="9"/>
        <v>0.20039488893024046</v>
      </c>
      <c r="H32" s="403">
        <f t="shared" si="10"/>
        <v>0.79960511106975951</v>
      </c>
      <c r="I32" s="403"/>
      <c r="J32" s="375"/>
      <c r="L32" s="385">
        <v>-2.85</v>
      </c>
      <c r="M32" s="401">
        <f t="shared" si="11"/>
        <v>1.4854784069484595E-12</v>
      </c>
      <c r="N32" s="386">
        <f t="shared" si="12"/>
        <v>4.8958117848663107E-7</v>
      </c>
      <c r="O32" s="401">
        <f t="shared" si="13"/>
        <v>2.4576455007292997E-3</v>
      </c>
      <c r="P32" s="386">
        <f t="shared" si="14"/>
        <v>-2.6288093480869031E-4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6.3722310034153296E-7</v>
      </c>
      <c r="C33" s="386">
        <f t="shared" si="7"/>
        <v>2.8860123802239568E-3</v>
      </c>
      <c r="D33" s="401">
        <f t="shared" si="8"/>
        <v>0.24629222902860964</v>
      </c>
      <c r="E33" s="386">
        <f t="shared" si="4"/>
        <v>-2.3507655547155119E-2</v>
      </c>
      <c r="F33" s="401">
        <f t="shared" si="5"/>
        <v>-2.9920425019229716E-2</v>
      </c>
      <c r="G33" s="403">
        <f t="shared" si="9"/>
        <v>0.22156397911255554</v>
      </c>
      <c r="H33" s="403">
        <f t="shared" si="10"/>
        <v>0.77843602088744446</v>
      </c>
      <c r="I33" s="403"/>
      <c r="J33" s="375"/>
      <c r="L33" s="385">
        <v>-2.8250000000000002</v>
      </c>
      <c r="M33" s="401">
        <f t="shared" si="11"/>
        <v>2.149169731069378E-12</v>
      </c>
      <c r="N33" s="386">
        <f t="shared" si="12"/>
        <v>6.3722310034153296E-7</v>
      </c>
      <c r="O33" s="401">
        <f t="shared" si="13"/>
        <v>2.8860123802239013E-3</v>
      </c>
      <c r="P33" s="386">
        <f t="shared" si="14"/>
        <v>-3.0863869549979835E-4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8.2721958583054089E-7</v>
      </c>
      <c r="C34" s="386">
        <f t="shared" si="7"/>
        <v>3.3805764056264453E-3</v>
      </c>
      <c r="D34" s="401">
        <f t="shared" si="8"/>
        <v>0.26260635724787873</v>
      </c>
      <c r="E34" s="386">
        <f t="shared" si="4"/>
        <v>-2.4761395092218821E-2</v>
      </c>
      <c r="F34" s="401">
        <f t="shared" si="5"/>
        <v>-3.1516178367600581E-2</v>
      </c>
      <c r="G34" s="403">
        <f t="shared" si="9"/>
        <v>0.24353749515908776</v>
      </c>
      <c r="H34" s="403">
        <f t="shared" si="10"/>
        <v>0.75646250484091226</v>
      </c>
      <c r="I34" s="403"/>
      <c r="J34" s="375"/>
      <c r="L34" s="385">
        <v>-2.8</v>
      </c>
      <c r="M34" s="401">
        <f t="shared" si="11"/>
        <v>3.1011304635342185E-12</v>
      </c>
      <c r="N34" s="386">
        <f t="shared" si="12"/>
        <v>8.2721958583054089E-7</v>
      </c>
      <c r="O34" s="401">
        <f t="shared" si="13"/>
        <v>3.3805764056264453E-3</v>
      </c>
      <c r="P34" s="386">
        <f t="shared" si="14"/>
        <v>-3.6144803626302969E-4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1.0710588345674843E-6</v>
      </c>
      <c r="C35" s="386">
        <f t="shared" si="7"/>
        <v>3.950018262590671E-3</v>
      </c>
      <c r="D35" s="401">
        <f t="shared" si="8"/>
        <v>0.27940158095391021</v>
      </c>
      <c r="E35" s="386">
        <f t="shared" si="4"/>
        <v>-2.5991818573709649E-2</v>
      </c>
      <c r="F35" s="401">
        <f t="shared" si="5"/>
        <v>-3.3082255148247523E-2</v>
      </c>
      <c r="G35" s="403">
        <f t="shared" si="9"/>
        <v>0.26626328787058429</v>
      </c>
      <c r="H35" s="403">
        <f t="shared" si="10"/>
        <v>0.73373671212941571</v>
      </c>
      <c r="I35" s="403"/>
      <c r="J35" s="375"/>
      <c r="L35" s="385">
        <v>-2.7749999999999999</v>
      </c>
      <c r="M35" s="401">
        <f t="shared" si="11"/>
        <v>4.462819003236973E-12</v>
      </c>
      <c r="N35" s="386">
        <f t="shared" si="12"/>
        <v>1.0710588345674843E-6</v>
      </c>
      <c r="O35" s="401">
        <f t="shared" si="13"/>
        <v>3.950018262590671E-3</v>
      </c>
      <c r="P35" s="386">
        <f t="shared" si="14"/>
        <v>-4.2222772376656004E-4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1.3831516844087233E-6</v>
      </c>
      <c r="C36" s="386">
        <f t="shared" si="7"/>
        <v>4.6038955497730849E-3</v>
      </c>
      <c r="D36" s="401">
        <f t="shared" si="8"/>
        <v>0.29663813558643937</v>
      </c>
      <c r="E36" s="386">
        <f t="shared" si="4"/>
        <v>-2.7185108617769356E-2</v>
      </c>
      <c r="F36" s="401">
        <f t="shared" si="5"/>
        <v>-3.4601068677646993E-2</v>
      </c>
      <c r="G36" s="403">
        <f t="shared" si="9"/>
        <v>0.28968225372022272</v>
      </c>
      <c r="H36" s="403">
        <f t="shared" si="10"/>
        <v>0.71031774627977728</v>
      </c>
      <c r="I36" s="403"/>
      <c r="J36" s="375"/>
      <c r="L36" s="385">
        <v>-2.75</v>
      </c>
      <c r="M36" s="401">
        <f t="shared" si="11"/>
        <v>6.4053762294236094E-12</v>
      </c>
      <c r="N36" s="386">
        <f t="shared" si="12"/>
        <v>1.3831516844087233E-6</v>
      </c>
      <c r="O36" s="401">
        <f t="shared" si="13"/>
        <v>4.6038955497730849E-3</v>
      </c>
      <c r="P36" s="386">
        <f t="shared" si="14"/>
        <v>-4.9198757533422985E-4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1.7815212815519565E-6</v>
      </c>
      <c r="C37" s="386">
        <f t="shared" si="7"/>
        <v>5.3526904311047008E-3</v>
      </c>
      <c r="D37" s="401">
        <f t="shared" si="8"/>
        <v>0.31427152274420433</v>
      </c>
      <c r="E37" s="386">
        <f t="shared" si="4"/>
        <v>-2.8326016376205479E-2</v>
      </c>
      <c r="F37" s="401">
        <f t="shared" si="5"/>
        <v>-3.6053210298986886E-2</v>
      </c>
      <c r="G37" s="403">
        <f t="shared" si="9"/>
        <v>0.31372847963941292</v>
      </c>
      <c r="H37" s="403">
        <f t="shared" si="10"/>
        <v>0.68627152036058714</v>
      </c>
      <c r="I37" s="403"/>
      <c r="J37" s="375"/>
      <c r="L37" s="385">
        <v>-2.7250000000000001</v>
      </c>
      <c r="M37" s="401">
        <f t="shared" si="11"/>
        <v>9.1691099157742428E-12</v>
      </c>
      <c r="N37" s="386">
        <f t="shared" si="12"/>
        <v>1.7815212815519565E-6</v>
      </c>
      <c r="O37" s="401">
        <f t="shared" si="13"/>
        <v>5.3526904311047008E-3</v>
      </c>
      <c r="P37" s="386">
        <f t="shared" si="14"/>
        <v>-5.7183287587382072E-4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2.2886412484046659E-6</v>
      </c>
      <c r="C38" s="386">
        <f t="shared" si="7"/>
        <v>6.207853527539442E-3</v>
      </c>
      <c r="D38" s="401">
        <f t="shared" si="8"/>
        <v>0.33225263574228814</v>
      </c>
      <c r="E38" s="386">
        <f t="shared" si="4"/>
        <v>-2.9397831179760203E-2</v>
      </c>
      <c r="F38" s="401">
        <f t="shared" si="5"/>
        <v>-3.7417410757000676E-2</v>
      </c>
      <c r="G38" s="403">
        <f t="shared" si="9"/>
        <v>0.33832945580801776</v>
      </c>
      <c r="H38" s="403">
        <f t="shared" si="10"/>
        <v>0.66167054419198224</v>
      </c>
      <c r="I38" s="403"/>
      <c r="J38" s="375"/>
      <c r="L38" s="385">
        <v>-2.7</v>
      </c>
      <c r="M38" s="401">
        <f t="shared" si="11"/>
        <v>1.3090417638750296E-11</v>
      </c>
      <c r="N38" s="386">
        <f t="shared" si="12"/>
        <v>2.2886412484046659E-6</v>
      </c>
      <c r="O38" s="401">
        <f t="shared" si="13"/>
        <v>6.207853527539442E-3</v>
      </c>
      <c r="P38" s="386">
        <f t="shared" si="14"/>
        <v>-6.629682433165634E-4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2.9324507572203729E-6</v>
      </c>
      <c r="C39" s="386">
        <f t="shared" si="7"/>
        <v>7.1818428419703761E-3</v>
      </c>
      <c r="D39" s="401">
        <f t="shared" si="8"/>
        <v>0.35052793453100156</v>
      </c>
      <c r="E39" s="386">
        <f t="shared" si="4"/>
        <v>-3.038236046693725E-2</v>
      </c>
      <c r="F39" s="401">
        <f t="shared" si="5"/>
        <v>-3.8670514651479915E-2</v>
      </c>
      <c r="G39" s="403">
        <f t="shared" si="9"/>
        <v>0.36340635631338519</v>
      </c>
      <c r="H39" s="403">
        <f t="shared" si="10"/>
        <v>0.63659364368661486</v>
      </c>
      <c r="I39" s="403"/>
      <c r="J39" s="375"/>
      <c r="L39" s="385">
        <v>-2.6749999999999998</v>
      </c>
      <c r="M39" s="401">
        <f t="shared" si="11"/>
        <v>1.8639034760070672E-11</v>
      </c>
      <c r="N39" s="386">
        <f t="shared" si="12"/>
        <v>2.9324507572203729E-6</v>
      </c>
      <c r="O39" s="401">
        <f t="shared" si="13"/>
        <v>7.1818428419703761E-3</v>
      </c>
      <c r="P39" s="386">
        <f t="shared" si="14"/>
        <v>-7.6670078488760992E-4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3.7475795068298012E-6</v>
      </c>
      <c r="C40" s="386">
        <f t="shared" si="7"/>
        <v>8.2881564188286294E-3</v>
      </c>
      <c r="D40" s="401">
        <f t="shared" si="8"/>
        <v>0.36903966945975186</v>
      </c>
      <c r="E40" s="386">
        <f t="shared" si="4"/>
        <v>-3.1259921235052002E-2</v>
      </c>
      <c r="F40" s="401">
        <f t="shared" si="5"/>
        <v>-3.9787469556214032E-2</v>
      </c>
      <c r="G40" s="403">
        <f t="shared" si="9"/>
        <v>0.38887438664902751</v>
      </c>
      <c r="H40" s="403">
        <f t="shared" si="10"/>
        <v>0.61112561335097249</v>
      </c>
      <c r="I40" s="403"/>
      <c r="J40" s="375"/>
      <c r="L40" s="385">
        <v>-2.65</v>
      </c>
      <c r="M40" s="401">
        <f t="shared" si="11"/>
        <v>2.6469215708146976E-11</v>
      </c>
      <c r="N40" s="386">
        <f t="shared" si="12"/>
        <v>3.7475795068298012E-6</v>
      </c>
      <c r="O40" s="401">
        <f t="shared" si="13"/>
        <v>8.2881564188286294E-3</v>
      </c>
      <c r="P40" s="386">
        <f t="shared" si="14"/>
        <v>-8.8444237205998334E-4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4.776820743956911E-6</v>
      </c>
      <c r="C41" s="386">
        <f t="shared" si="7"/>
        <v>9.5413573602021184E-3</v>
      </c>
      <c r="D41" s="401">
        <f t="shared" si="8"/>
        <v>0.38772615269713112</v>
      </c>
      <c r="E41" s="386">
        <f t="shared" si="4"/>
        <v>-3.2009344268362667E-2</v>
      </c>
      <c r="F41" s="401">
        <f t="shared" si="5"/>
        <v>-4.074133140053432E-2</v>
      </c>
      <c r="G41" s="403">
        <f t="shared" si="9"/>
        <v>0.41464319613330541</v>
      </c>
      <c r="H41" s="403">
        <f t="shared" si="10"/>
        <v>0.58535680386669453</v>
      </c>
      <c r="I41" s="403"/>
      <c r="J41" s="375"/>
      <c r="L41" s="385">
        <v>-2.625</v>
      </c>
      <c r="M41" s="401">
        <f t="shared" si="11"/>
        <v>3.7489011894820123E-11</v>
      </c>
      <c r="N41" s="386">
        <f t="shared" si="12"/>
        <v>4.776820743956911E-6</v>
      </c>
      <c r="O41" s="401">
        <f t="shared" si="13"/>
        <v>9.5413573602021184E-3</v>
      </c>
      <c r="P41" s="386">
        <f t="shared" si="14"/>
        <v>-1.0177108483618591E-3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6.0728961884803923E-6</v>
      </c>
      <c r="C42" s="386">
        <f t="shared" si="7"/>
        <v>1.0957089756690575E-2</v>
      </c>
      <c r="D42" s="401">
        <f t="shared" si="8"/>
        <v>0.406522075460651</v>
      </c>
      <c r="E42" s="386">
        <f t="shared" si="4"/>
        <v>-3.260799239188026E-2</v>
      </c>
      <c r="F42" s="401">
        <f t="shared" si="5"/>
        <v>-4.15032877026709E-2</v>
      </c>
      <c r="G42" s="403">
        <f t="shared" si="9"/>
        <v>0.4406173524582645</v>
      </c>
      <c r="H42" s="403">
        <f t="shared" si="10"/>
        <v>0.5593826475417355</v>
      </c>
      <c r="I42" s="403"/>
      <c r="J42" s="375"/>
      <c r="L42" s="385">
        <v>-2.6</v>
      </c>
      <c r="M42" s="401">
        <f t="shared" si="11"/>
        <v>5.2955750895478104E-11</v>
      </c>
      <c r="N42" s="386">
        <f t="shared" si="12"/>
        <v>6.0728961884803923E-6</v>
      </c>
      <c r="O42" s="401">
        <f t="shared" si="13"/>
        <v>1.0957089756690575E-2</v>
      </c>
      <c r="P42" s="386">
        <f t="shared" si="14"/>
        <v>-1.1681299716717513E-3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7.7005630362281252E-6</v>
      </c>
      <c r="C43" s="386">
        <f t="shared" si="7"/>
        <v>1.2552084047281364E-2</v>
      </c>
      <c r="D43" s="401">
        <f t="shared" si="8"/>
        <v>0.42535886857876737</v>
      </c>
      <c r="E43" s="386">
        <f t="shared" si="4"/>
        <v>-3.3031793976466904E-2</v>
      </c>
      <c r="F43" s="401">
        <f t="shared" si="5"/>
        <v>-4.2042700214872268E-2</v>
      </c>
      <c r="G43" s="403">
        <f t="shared" si="9"/>
        <v>0.4666968747455621</v>
      </c>
      <c r="H43" s="403">
        <f t="shared" si="10"/>
        <v>0.5333031252544379</v>
      </c>
      <c r="I43" s="403"/>
      <c r="J43" s="375"/>
      <c r="L43" s="385">
        <v>-2.5750000000000002</v>
      </c>
      <c r="M43" s="401">
        <f t="shared" si="11"/>
        <v>7.4605266409122351E-11</v>
      </c>
      <c r="N43" s="386">
        <f t="shared" si="12"/>
        <v>7.7005630362281252E-6</v>
      </c>
      <c r="O43" s="401">
        <f t="shared" si="13"/>
        <v>1.2552084047281364E-2</v>
      </c>
      <c r="P43" s="386">
        <f t="shared" si="14"/>
        <v>-1.3374278816139754E-3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9.7391201208107958E-6</v>
      </c>
      <c r="C44" s="386">
        <f t="shared" si="7"/>
        <v>1.4344150301892955E-2</v>
      </c>
      <c r="D44" s="401">
        <f t="shared" si="8"/>
        <v>0.44416510331599957</v>
      </c>
      <c r="E44" s="386">
        <f t="shared" si="4"/>
        <v>-3.3255292878786216E-2</v>
      </c>
      <c r="F44" s="401">
        <f t="shared" si="5"/>
        <v>-4.2327168486721453E-2</v>
      </c>
      <c r="G44" s="403">
        <f t="shared" si="9"/>
        <v>0.49277782070590526</v>
      </c>
      <c r="H44" s="403">
        <f t="shared" si="10"/>
        <v>0.50722217929409474</v>
      </c>
      <c r="I44" s="403"/>
      <c r="J44" s="375"/>
      <c r="L44" s="385">
        <v>-2.5499999999999998</v>
      </c>
      <c r="M44" s="401">
        <f t="shared" si="11"/>
        <v>1.0482692491819989E-10</v>
      </c>
      <c r="N44" s="386">
        <f t="shared" si="12"/>
        <v>9.7391201208107958E-6</v>
      </c>
      <c r="O44" s="401">
        <f t="shared" si="13"/>
        <v>1.4344150301892955E-2</v>
      </c>
      <c r="P44" s="386">
        <f t="shared" si="14"/>
        <v>-1.5274338735477193E-3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1.2285377806453557E-5</v>
      </c>
      <c r="C45" s="386">
        <f t="shared" si="7"/>
        <v>1.6352157926394773E-2</v>
      </c>
      <c r="D45" s="401">
        <f t="shared" si="8"/>
        <v>0.4628669288497631</v>
      </c>
      <c r="E45" s="386">
        <f t="shared" si="4"/>
        <v>-3.3251715936207647E-2</v>
      </c>
      <c r="F45" s="401">
        <f t="shared" si="5"/>
        <v>-4.2322615772308676E-2</v>
      </c>
      <c r="G45" s="403">
        <f t="shared" si="9"/>
        <v>0.51875292278481855</v>
      </c>
      <c r="H45" s="403">
        <f t="shared" si="10"/>
        <v>0.48124707721518145</v>
      </c>
      <c r="I45" s="403"/>
      <c r="J45" s="375"/>
      <c r="L45" s="385">
        <v>-2.5249999999999999</v>
      </c>
      <c r="M45" s="401">
        <f t="shared" si="11"/>
        <v>1.469006027932096E-10</v>
      </c>
      <c r="N45" s="386">
        <f t="shared" si="12"/>
        <v>1.2285377806453557E-5</v>
      </c>
      <c r="O45" s="401">
        <f t="shared" si="13"/>
        <v>1.6352157926394773E-2</v>
      </c>
      <c r="P45" s="386">
        <f t="shared" si="14"/>
        <v>-1.7400732538133627E-3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1.5457164231680309E-5</v>
      </c>
      <c r="C46" s="386">
        <f t="shared" si="7"/>
        <v>1.8596000326133066E-2</v>
      </c>
      <c r="D46" s="401">
        <f t="shared" si="8"/>
        <v>0.48138854230431954</v>
      </c>
      <c r="E46" s="386">
        <f t="shared" si="4"/>
        <v>-3.2993059049625025E-2</v>
      </c>
      <c r="F46" s="401">
        <f t="shared" si="5"/>
        <v>-4.1993398596007168E-2</v>
      </c>
      <c r="G46" s="403">
        <f t="shared" si="9"/>
        <v>0.54451226754330995</v>
      </c>
      <c r="H46" s="403">
        <f t="shared" si="10"/>
        <v>0.45548773245669005</v>
      </c>
      <c r="I46" s="403"/>
      <c r="J46" s="375"/>
      <c r="L46" s="385">
        <v>-2.5</v>
      </c>
      <c r="M46" s="401">
        <f t="shared" si="11"/>
        <v>2.0531565336767699E-10</v>
      </c>
      <c r="N46" s="386">
        <f t="shared" si="12"/>
        <v>1.5457164231680309E-5</v>
      </c>
      <c r="O46" s="401">
        <f t="shared" si="13"/>
        <v>1.8596000326133066E-2</v>
      </c>
      <c r="P46" s="386">
        <f t="shared" si="14"/>
        <v>-1.9773600467337818E-3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1.9397449065872152E-5</v>
      </c>
      <c r="C47" s="386">
        <f t="shared" si="7"/>
        <v>2.1096543133183765E-2</v>
      </c>
      <c r="D47" s="401">
        <f t="shared" si="8"/>
        <v>0.49965268683068575</v>
      </c>
      <c r="E47" s="386">
        <f t="shared" si="4"/>
        <v>-3.2450192774233402E-2</v>
      </c>
      <c r="F47" s="401">
        <f t="shared" si="5"/>
        <v>-4.1302441147879627E-2</v>
      </c>
      <c r="G47" s="403">
        <f t="shared" si="9"/>
        <v>0.56994401197724331</v>
      </c>
      <c r="H47" s="403">
        <f t="shared" si="10"/>
        <v>0.43005598802275669</v>
      </c>
      <c r="I47" s="403"/>
      <c r="J47" s="375"/>
      <c r="L47" s="385">
        <v>-2.4750000000000001</v>
      </c>
      <c r="M47" s="401">
        <f t="shared" si="11"/>
        <v>2.8619961955911322E-10</v>
      </c>
      <c r="N47" s="386">
        <f t="shared" si="12"/>
        <v>1.9397449065872152E-5</v>
      </c>
      <c r="O47" s="401">
        <f t="shared" si="13"/>
        <v>2.1096543133183765E-2</v>
      </c>
      <c r="P47" s="386">
        <f t="shared" si="14"/>
        <v>-2.241387322741839E-3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2.4279174902497314E-5</v>
      </c>
      <c r="C48" s="386">
        <f t="shared" si="7"/>
        <v>2.3875554707146251E-2</v>
      </c>
      <c r="D48" s="401">
        <f t="shared" si="8"/>
        <v>0.5175811728772195</v>
      </c>
      <c r="E48" s="386">
        <f t="shared" si="4"/>
        <v>-3.1592988197797871E-2</v>
      </c>
      <c r="F48" s="401">
        <f t="shared" si="5"/>
        <v>-4.0211395500901713E-2</v>
      </c>
      <c r="G48" s="403">
        <f t="shared" si="9"/>
        <v>0.59493513003179055</v>
      </c>
      <c r="H48" s="403">
        <f t="shared" si="10"/>
        <v>0.40506486996820945</v>
      </c>
      <c r="I48" s="403"/>
      <c r="J48" s="375"/>
      <c r="L48" s="385">
        <v>-2.4500000000000002</v>
      </c>
      <c r="M48" s="401">
        <f t="shared" si="11"/>
        <v>3.9789138650547784E-10</v>
      </c>
      <c r="N48" s="386">
        <f t="shared" si="12"/>
        <v>2.4279174902497314E-5</v>
      </c>
      <c r="O48" s="401">
        <f t="shared" si="13"/>
        <v>2.3875554707146251E-2</v>
      </c>
      <c r="P48" s="386">
        <f t="shared" si="14"/>
        <v>-2.5343149192527913E-3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3.0310895676066707E-5</v>
      </c>
      <c r="C49" s="386">
        <f t="shared" si="7"/>
        <v>2.6955617761115491E-2</v>
      </c>
      <c r="D49" s="401">
        <f t="shared" si="8"/>
        <v>0.53509541752781042</v>
      </c>
      <c r="E49" s="386">
        <f t="shared" si="4"/>
        <v>-3.039046371642011E-2</v>
      </c>
      <c r="F49" s="401">
        <f t="shared" si="5"/>
        <v>-3.8680828426414966E-2</v>
      </c>
      <c r="G49" s="403">
        <f t="shared" si="9"/>
        <v>0.61937218222234403</v>
      </c>
      <c r="H49" s="403">
        <f t="shared" si="10"/>
        <v>0.38062781777765597</v>
      </c>
      <c r="I49" s="403"/>
      <c r="J49" s="375"/>
      <c r="L49" s="385">
        <v>-2.4249999999999998</v>
      </c>
      <c r="M49" s="401">
        <f t="shared" si="11"/>
        <v>5.5170779056368247E-10</v>
      </c>
      <c r="N49" s="386">
        <f t="shared" si="12"/>
        <v>3.0310895676066707E-5</v>
      </c>
      <c r="O49" s="401">
        <f t="shared" si="13"/>
        <v>2.6955617761115491E-2</v>
      </c>
      <c r="P49" s="386">
        <f t="shared" si="14"/>
        <v>-2.8583543318369785E-3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3.774333091027815E-5</v>
      </c>
      <c r="C50" s="386">
        <f t="shared" si="7"/>
        <v>3.0360021144620108E-2</v>
      </c>
      <c r="D50" s="401">
        <f t="shared" si="8"/>
        <v>0.55211699659502123</v>
      </c>
      <c r="E50" s="386">
        <f t="shared" si="4"/>
        <v>-2.8810953118351305E-2</v>
      </c>
      <c r="F50" s="401">
        <f t="shared" si="5"/>
        <v>-3.6670435330353301E-2</v>
      </c>
      <c r="G50" s="403">
        <f t="shared" si="9"/>
        <v>0.64314210103325142</v>
      </c>
      <c r="H50" s="403">
        <f t="shared" si="10"/>
        <v>0.35685789896674858</v>
      </c>
      <c r="I50" s="403"/>
      <c r="J50" s="375"/>
      <c r="L50" s="385">
        <v>-2.4</v>
      </c>
      <c r="M50" s="401">
        <f t="shared" si="11"/>
        <v>7.629623599569868E-10</v>
      </c>
      <c r="N50" s="386">
        <f t="shared" si="12"/>
        <v>3.774333091027815E-5</v>
      </c>
      <c r="O50" s="401">
        <f t="shared" si="13"/>
        <v>3.0360021144620108E-2</v>
      </c>
      <c r="P50" s="386">
        <f t="shared" si="14"/>
        <v>-3.2157505631343368E-3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4.6876953983976399E-5</v>
      </c>
      <c r="C51" s="386">
        <f t="shared" si="7"/>
        <v>3.4112631034061203E-2</v>
      </c>
      <c r="D51" s="401">
        <f t="shared" si="8"/>
        <v>0.56856820404407038</v>
      </c>
      <c r="E51" s="386">
        <f t="shared" si="4"/>
        <v>-2.6822295156713936E-2</v>
      </c>
      <c r="F51" s="401">
        <f t="shared" si="5"/>
        <v>-3.4139281540443954E-2</v>
      </c>
      <c r="G51" s="403">
        <f t="shared" si="9"/>
        <v>0.66613298463057857</v>
      </c>
      <c r="H51" s="403">
        <f t="shared" si="10"/>
        <v>0.33386701536942143</v>
      </c>
      <c r="I51" s="403"/>
      <c r="J51" s="375"/>
      <c r="L51" s="385">
        <v>-2.375</v>
      </c>
      <c r="M51" s="401">
        <f t="shared" si="11"/>
        <v>1.0523178439747483E-9</v>
      </c>
      <c r="N51" s="386">
        <f t="shared" si="12"/>
        <v>4.6876953983976399E-5</v>
      </c>
      <c r="O51" s="401">
        <f t="shared" si="13"/>
        <v>3.4112631034061203E-2</v>
      </c>
      <c r="P51" s="386">
        <f t="shared" si="14"/>
        <v>-3.6087607310173598E-3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5.8070741712545892E-5</v>
      </c>
      <c r="C52" s="386">
        <f t="shared" si="7"/>
        <v>3.8237741037853157E-2</v>
      </c>
      <c r="D52" s="401">
        <f t="shared" si="8"/>
        <v>0.58437261328830237</v>
      </c>
      <c r="E52" s="386">
        <f t="shared" si="4"/>
        <v>-2.4392044532528225E-2</v>
      </c>
      <c r="F52" s="401">
        <f t="shared" si="5"/>
        <v>-3.1046070844335867E-2</v>
      </c>
      <c r="G52" s="403">
        <f t="shared" si="9"/>
        <v>0.68823489139216343</v>
      </c>
      <c r="H52" s="403">
        <f t="shared" si="10"/>
        <v>0.31176510860783657</v>
      </c>
      <c r="I52" s="403"/>
      <c r="J52" s="375"/>
      <c r="L52" s="385">
        <v>-2.35</v>
      </c>
      <c r="M52" s="401">
        <f t="shared" si="11"/>
        <v>1.4475748932873955E-9</v>
      </c>
      <c r="N52" s="386">
        <f t="shared" si="12"/>
        <v>5.8070741712545892E-5</v>
      </c>
      <c r="O52" s="401">
        <f t="shared" si="13"/>
        <v>3.8237741037853157E-2</v>
      </c>
      <c r="P52" s="386">
        <f t="shared" si="14"/>
        <v>-4.039629255905698E-3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7.1752221095844337E-5</v>
      </c>
      <c r="C53" s="386">
        <f t="shared" si="7"/>
        <v>4.2759901016367063E-2</v>
      </c>
      <c r="D53" s="401">
        <f t="shared" si="8"/>
        <v>0.599455634934138</v>
      </c>
      <c r="E53" s="386">
        <f t="shared" si="4"/>
        <v>-2.1487703921458087E-2</v>
      </c>
      <c r="F53" s="401">
        <f t="shared" si="5"/>
        <v>-2.7349440812067749E-2</v>
      </c>
      <c r="G53" s="403">
        <f t="shared" si="9"/>
        <v>0.70934062782263185</v>
      </c>
      <c r="H53" s="403">
        <f t="shared" si="10"/>
        <v>0.29065937217736815</v>
      </c>
      <c r="I53" s="403"/>
      <c r="J53" s="375"/>
      <c r="L53" s="385">
        <v>-2.3250000000000002</v>
      </c>
      <c r="M53" s="401">
        <f t="shared" si="11"/>
        <v>1.9860301736507324E-9</v>
      </c>
      <c r="N53" s="386">
        <f t="shared" si="12"/>
        <v>7.1752221095844337E-5</v>
      </c>
      <c r="O53" s="401">
        <f t="shared" si="13"/>
        <v>4.2759901016367008E-2</v>
      </c>
      <c r="P53" s="386">
        <f t="shared" si="14"/>
        <v>-4.5105594699735877E-3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8.8428956743269449E-5</v>
      </c>
      <c r="C54" s="386">
        <f t="shared" si="7"/>
        <v>4.7703724743150211E-2</v>
      </c>
      <c r="D54" s="401">
        <f t="shared" si="8"/>
        <v>0.61374506565836251</v>
      </c>
      <c r="E54" s="386">
        <f t="shared" si="4"/>
        <v>-1.8076976363377469E-2</v>
      </c>
      <c r="F54" s="401">
        <f t="shared" si="5"/>
        <v>-2.300828403623088E-2</v>
      </c>
      <c r="G54" s="403">
        <f t="shared" si="9"/>
        <v>0.7293465225759117</v>
      </c>
      <c r="H54" s="403">
        <f t="shared" si="10"/>
        <v>0.2706534774240883</v>
      </c>
      <c r="I54" s="403"/>
      <c r="J54" s="375"/>
      <c r="L54" s="385">
        <v>-2.2999999999999998</v>
      </c>
      <c r="M54" s="401">
        <f t="shared" si="11"/>
        <v>2.7175766081910524E-9</v>
      </c>
      <c r="N54" s="386">
        <f t="shared" si="12"/>
        <v>8.8428956743269449E-5</v>
      </c>
      <c r="O54" s="401">
        <f t="shared" si="13"/>
        <v>4.7703724743150211E-2</v>
      </c>
      <c r="P54" s="386">
        <f t="shared" si="14"/>
        <v>-5.0236815183114505E-3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1.0870162887333112E-4</v>
      </c>
      <c r="C55" s="386">
        <f t="shared" si="7"/>
        <v>5.3093676889878094E-2</v>
      </c>
      <c r="D55" s="401">
        <f t="shared" si="8"/>
        <v>0.6271716230667217</v>
      </c>
      <c r="E55" s="386">
        <f t="shared" si="4"/>
        <v>-1.4128036996360421E-2</v>
      </c>
      <c r="F55" s="401">
        <f t="shared" si="5"/>
        <v>-1.7982093993616572E-2</v>
      </c>
      <c r="G55" s="403">
        <f t="shared" si="9"/>
        <v>0.74815317954460014</v>
      </c>
      <c r="H55" s="403">
        <f t="shared" si="10"/>
        <v>0.25184682045539986</v>
      </c>
      <c r="I55" s="403"/>
      <c r="J55" s="375"/>
      <c r="L55" s="385">
        <v>-2.2749999999999999</v>
      </c>
      <c r="M55" s="401">
        <f t="shared" si="11"/>
        <v>3.7087652948741834E-9</v>
      </c>
      <c r="N55" s="386">
        <f t="shared" si="12"/>
        <v>1.0870162887333112E-4</v>
      </c>
      <c r="O55" s="401">
        <f t="shared" si="13"/>
        <v>5.3093676889878094E-2</v>
      </c>
      <c r="P55" s="386">
        <f t="shared" si="14"/>
        <v>-5.5810164538695273E-3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1.3327885643887871E-4</v>
      </c>
      <c r="C56" s="386">
        <f t="shared" si="7"/>
        <v>5.8953840198130325E-2</v>
      </c>
      <c r="D56" s="401">
        <f t="shared" si="8"/>
        <v>0.63966946160301397</v>
      </c>
      <c r="E56" s="386">
        <f t="shared" si="4"/>
        <v>-9.609822760161528E-3</v>
      </c>
      <c r="F56" s="401">
        <f t="shared" si="5"/>
        <v>-1.2231333778340002E-2</v>
      </c>
      <c r="G56" s="403">
        <f t="shared" si="9"/>
        <v>0.76566620328464474</v>
      </c>
      <c r="H56" s="403">
        <f t="shared" si="10"/>
        <v>0.23433379671535526</v>
      </c>
      <c r="I56" s="403"/>
      <c r="J56" s="375"/>
      <c r="L56" s="385">
        <v>-2.25</v>
      </c>
      <c r="M56" s="401">
        <f t="shared" si="11"/>
        <v>5.0481117619405325E-9</v>
      </c>
      <c r="N56" s="386">
        <f t="shared" si="12"/>
        <v>1.3327885643887871E-4</v>
      </c>
      <c r="O56" s="401">
        <f t="shared" si="13"/>
        <v>5.8953840198130325E-2</v>
      </c>
      <c r="P56" s="386">
        <f t="shared" si="14"/>
        <v>-6.1844364641550067E-3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1.6299392237695276E-4</v>
      </c>
      <c r="C57" s="386">
        <f t="shared" si="7"/>
        <v>6.5307664100346663E-2</v>
      </c>
      <c r="D57" s="401">
        <f t="shared" si="8"/>
        <v>0.6511766648444679</v>
      </c>
      <c r="E57" s="386">
        <f t="shared" si="4"/>
        <v>-4.4923383238207742E-3</v>
      </c>
      <c r="F57" s="401">
        <f t="shared" si="5"/>
        <v>-5.7178254849475241E-3</v>
      </c>
      <c r="G57" s="403">
        <f t="shared" si="9"/>
        <v>0.78179689041470823</v>
      </c>
      <c r="H57" s="403">
        <f t="shared" si="10"/>
        <v>0.21820310958529177</v>
      </c>
      <c r="I57" s="403"/>
      <c r="J57" s="375"/>
      <c r="L57" s="385">
        <v>-2.2250000000000001</v>
      </c>
      <c r="M57" s="401">
        <f t="shared" si="11"/>
        <v>6.8530060515215041E-9</v>
      </c>
      <c r="N57" s="386">
        <f t="shared" si="12"/>
        <v>1.6299392237695276E-4</v>
      </c>
      <c r="O57" s="401">
        <f t="shared" si="13"/>
        <v>6.5307664100346663E-2</v>
      </c>
      <c r="P57" s="386">
        <f t="shared" si="14"/>
        <v>-6.8356212080008388E-3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1.9882355765826754E-4</v>
      </c>
      <c r="C58" s="386">
        <f t="shared" si="7"/>
        <v>7.2177696463214036E-2</v>
      </c>
      <c r="D58" s="401">
        <f t="shared" si="8"/>
        <v>0.66163570982424735</v>
      </c>
      <c r="E58" s="386">
        <f t="shared" ref="E58:E89" si="17">C58+$B$13*B58+$B$13*D58</f>
        <v>1.2530238862119569E-3</v>
      </c>
      <c r="F58" s="401">
        <f t="shared" si="5"/>
        <v>1.5948424614059746E-3</v>
      </c>
      <c r="G58" s="403">
        <f t="shared" si="9"/>
        <v>0.79646288105152252</v>
      </c>
      <c r="H58" s="403">
        <f t="shared" si="10"/>
        <v>0.20353711894847748</v>
      </c>
      <c r="I58" s="403"/>
      <c r="J58" s="375"/>
      <c r="L58" s="385">
        <v>-2.2000000000000002</v>
      </c>
      <c r="M58" s="401">
        <f t="shared" si="11"/>
        <v>9.2786818228773882E-9</v>
      </c>
      <c r="N58" s="386">
        <f t="shared" si="12"/>
        <v>1.9882355765826754E-4</v>
      </c>
      <c r="O58" s="401">
        <f t="shared" si="13"/>
        <v>7.2177696463213925E-2</v>
      </c>
      <c r="P58" s="386">
        <f t="shared" si="14"/>
        <v>-7.5360102850919449E-3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2.41908937139379E-4</v>
      </c>
      <c r="C59" s="386">
        <f t="shared" si="7"/>
        <v>7.958530054136348E-2</v>
      </c>
      <c r="D59" s="401">
        <f t="shared" si="8"/>
        <v>0.6709938993575808</v>
      </c>
      <c r="E59" s="386">
        <f t="shared" si="17"/>
        <v>7.6531520600888192E-3</v>
      </c>
      <c r="F59" s="401">
        <f t="shared" si="5"/>
        <v>9.7408932130776706E-3</v>
      </c>
      <c r="G59" s="403">
        <f t="shared" si="9"/>
        <v>0.80958876480490971</v>
      </c>
      <c r="H59" s="403">
        <f t="shared" si="10"/>
        <v>0.19041123519509029</v>
      </c>
      <c r="I59" s="403"/>
      <c r="J59" s="375"/>
      <c r="L59" s="385">
        <v>-2.1749999999999998</v>
      </c>
      <c r="M59" s="401">
        <f t="shared" si="11"/>
        <v>1.2529823734119816E-8</v>
      </c>
      <c r="N59" s="386">
        <f t="shared" si="12"/>
        <v>2.41908937139379E-4</v>
      </c>
      <c r="O59" s="401">
        <f t="shared" si="13"/>
        <v>7.958530054136348E-2</v>
      </c>
      <c r="P59" s="386">
        <f t="shared" si="14"/>
        <v>-8.2867519090528419E-3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2.9357903257160034E-4</v>
      </c>
      <c r="C60" s="386">
        <f t="shared" si="7"/>
        <v>8.7550359639025521E-2</v>
      </c>
      <c r="D60" s="401">
        <f t="shared" si="8"/>
        <v>0.67920375870679417</v>
      </c>
      <c r="E60" s="386">
        <f t="shared" si="17"/>
        <v>1.4732874655509695E-2</v>
      </c>
      <c r="F60" s="401">
        <f t="shared" si="5"/>
        <v>1.8751928305382824E-2</v>
      </c>
      <c r="G60" s="403">
        <f t="shared" si="9"/>
        <v>0.82110663634875081</v>
      </c>
      <c r="H60" s="403">
        <f t="shared" si="10"/>
        <v>0.17889336365124919</v>
      </c>
      <c r="I60" s="403"/>
      <c r="J60" s="375"/>
      <c r="L60" s="385">
        <v>-2.15</v>
      </c>
      <c r="M60" s="401">
        <f t="shared" si="11"/>
        <v>1.6875539410321494E-8</v>
      </c>
      <c r="N60" s="386">
        <f t="shared" si="12"/>
        <v>2.9357903257160034E-4</v>
      </c>
      <c r="O60" s="401">
        <f t="shared" si="13"/>
        <v>8.7550359639025521E-2</v>
      </c>
      <c r="P60" s="386">
        <f t="shared" si="14"/>
        <v>-9.0886479064775962E-3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3.5537645583866295E-4</v>
      </c>
      <c r="C61" s="386">
        <f t="shared" si="7"/>
        <v>9.6090972373024497E-2</v>
      </c>
      <c r="D61" s="401">
        <f t="shared" si="8"/>
        <v>0.68622339329565862</v>
      </c>
      <c r="E61" s="386">
        <f t="shared" si="17"/>
        <v>2.2514614557246057E-2</v>
      </c>
      <c r="F61" s="401">
        <f t="shared" si="5"/>
        <v>2.8656487472586895E-2</v>
      </c>
      <c r="G61" s="403">
        <f t="shared" si="9"/>
        <v>0.83095659609792161</v>
      </c>
      <c r="H61" s="403">
        <f t="shared" si="10"/>
        <v>0.16904340390207839</v>
      </c>
      <c r="I61" s="403"/>
      <c r="J61" s="375"/>
      <c r="L61" s="385">
        <v>-2.125</v>
      </c>
      <c r="M61" s="401">
        <f t="shared" si="11"/>
        <v>2.2668610433207448E-8</v>
      </c>
      <c r="N61" s="386">
        <f t="shared" si="12"/>
        <v>3.5537645583866295E-4</v>
      </c>
      <c r="O61" s="401">
        <f t="shared" si="13"/>
        <v>9.6090972373024497E-2</v>
      </c>
      <c r="P61" s="386">
        <f t="shared" si="14"/>
        <v>-9.9420952189940327E-3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4.2908590792212209E-4</v>
      </c>
      <c r="C62" s="386">
        <f t="shared" si="7"/>
        <v>0.10522314180271397</v>
      </c>
      <c r="D62" s="401">
        <f t="shared" si="8"/>
        <v>0.69201680456897385</v>
      </c>
      <c r="E62" s="386">
        <f t="shared" si="17"/>
        <v>3.1018041309680097E-2</v>
      </c>
      <c r="F62" s="401">
        <f t="shared" si="5"/>
        <v>3.9479606011241217E-2</v>
      </c>
      <c r="G62" s="403">
        <f t="shared" si="9"/>
        <v>0.83908719204795779</v>
      </c>
      <c r="H62" s="403">
        <f t="shared" si="10"/>
        <v>0.16091280795204221</v>
      </c>
      <c r="I62" s="403"/>
      <c r="J62" s="375"/>
      <c r="L62" s="385">
        <v>-2.1</v>
      </c>
      <c r="M62" s="401">
        <f t="shared" si="11"/>
        <v>3.03701685466784E-8</v>
      </c>
      <c r="N62" s="386">
        <f t="shared" si="12"/>
        <v>4.2908590792212209E-4</v>
      </c>
      <c r="O62" s="401">
        <f t="shared" si="13"/>
        <v>0.10522314180271397</v>
      </c>
      <c r="P62" s="386">
        <f t="shared" si="14"/>
        <v>-1.0847024142939789E-2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5.1676532556682586E-4</v>
      </c>
      <c r="C63" s="386">
        <f t="shared" si="7"/>
        <v>0.11496046203157456</v>
      </c>
      <c r="D63" s="401">
        <f t="shared" si="8"/>
        <v>0.69655416148428684</v>
      </c>
      <c r="E63" s="386">
        <f t="shared" si="17"/>
        <v>4.0259725286537387E-2</v>
      </c>
      <c r="F63" s="401">
        <f t="shared" si="5"/>
        <v>5.1242374609168841E-2</v>
      </c>
      <c r="G63" s="403">
        <f t="shared" si="9"/>
        <v>0.84545579936739645</v>
      </c>
      <c r="H63" s="403">
        <f t="shared" si="10"/>
        <v>0.15454420063260355</v>
      </c>
      <c r="I63" s="403"/>
      <c r="J63" s="375"/>
      <c r="L63" s="385">
        <v>-2.0750000000000002</v>
      </c>
      <c r="M63" s="401">
        <f t="shared" si="11"/>
        <v>4.0581221216751118E-8</v>
      </c>
      <c r="N63" s="386">
        <f t="shared" si="12"/>
        <v>5.1676532556682586E-4</v>
      </c>
      <c r="O63" s="401">
        <f t="shared" si="13"/>
        <v>0.11496046203157445</v>
      </c>
      <c r="P63" s="386">
        <f t="shared" si="14"/>
        <v>-1.1802833601126231E-2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6.2077978750801899E-4</v>
      </c>
      <c r="C64" s="386">
        <f t="shared" si="7"/>
        <v>0.1253138061817935</v>
      </c>
      <c r="D64" s="401">
        <f t="shared" si="8"/>
        <v>0.69981202551527555</v>
      </c>
      <c r="E64" s="386">
        <f t="shared" si="17"/>
        <v>5.0252797919740869E-2</v>
      </c>
      <c r="F64" s="401">
        <f t="shared" si="5"/>
        <v>6.3961506886469274E-2</v>
      </c>
      <c r="G64" s="403">
        <f t="shared" si="9"/>
        <v>0.85002893486723896</v>
      </c>
      <c r="H64" s="403">
        <f t="shared" si="10"/>
        <v>0.14997106513276104</v>
      </c>
      <c r="I64" s="403"/>
      <c r="J64" s="375"/>
      <c r="L64" s="385">
        <v>-2.0499999999999998</v>
      </c>
      <c r="M64" s="401">
        <f t="shared" si="11"/>
        <v>5.4082802236621319E-8</v>
      </c>
      <c r="N64" s="386">
        <f t="shared" si="12"/>
        <v>6.2077978750801899E-4</v>
      </c>
      <c r="O64" s="401">
        <f t="shared" si="13"/>
        <v>0.1253138061817935</v>
      </c>
      <c r="P64" s="386">
        <f t="shared" si="14"/>
        <v>-1.2808323803098961E-2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7.438382048410852E-4</v>
      </c>
      <c r="C65" s="386">
        <f t="shared" si="7"/>
        <v>0.13629101988824821</v>
      </c>
      <c r="D65" s="401">
        <f t="shared" si="8"/>
        <v>0.70177352743794408</v>
      </c>
      <c r="E65" s="386">
        <f t="shared" si="17"/>
        <v>6.1006622316444478E-2</v>
      </c>
      <c r="F65" s="401">
        <f t="shared" si="5"/>
        <v>7.764892015854577E-2</v>
      </c>
      <c r="G65" s="403">
        <f t="shared" si="9"/>
        <v>0.85278250400426336</v>
      </c>
      <c r="H65" s="403">
        <f t="shared" si="10"/>
        <v>0.14721749599573664</v>
      </c>
      <c r="I65" s="403"/>
      <c r="J65" s="375"/>
      <c r="L65" s="385">
        <v>-2.0249999999999999</v>
      </c>
      <c r="M65" s="401">
        <f t="shared" si="11"/>
        <v>7.188693879056629E-8</v>
      </c>
      <c r="N65" s="386">
        <f t="shared" si="12"/>
        <v>7.438382048410852E-4</v>
      </c>
      <c r="O65" s="401">
        <f t="shared" si="13"/>
        <v>0.13629101988824821</v>
      </c>
      <c r="P65" s="386">
        <f t="shared" si="14"/>
        <v>-1.3861626713894683E-2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8.890327751581717E-4</v>
      </c>
      <c r="C66" s="386">
        <f t="shared" si="7"/>
        <v>0.14789662464365222</v>
      </c>
      <c r="D66" s="401">
        <f t="shared" si="8"/>
        <v>0.70242849455978817</v>
      </c>
      <c r="E66" s="386">
        <f t="shared" si="17"/>
        <v>7.2526478741770872E-2</v>
      </c>
      <c r="F66" s="401">
        <f t="shared" si="5"/>
        <v>9.2311335120125501E-2</v>
      </c>
      <c r="G66" s="403">
        <f t="shared" si="9"/>
        <v>0.85370197860299035</v>
      </c>
      <c r="H66" s="403">
        <f t="shared" si="10"/>
        <v>0.14629802139700965</v>
      </c>
      <c r="I66" s="403">
        <f>F26</f>
        <v>-1.9041183887812209E-2</v>
      </c>
      <c r="J66" s="375">
        <f>1-I66</f>
        <v>1.0190411838878122</v>
      </c>
      <c r="L66" s="385">
        <v>-2</v>
      </c>
      <c r="M66" s="401">
        <f t="shared" si="11"/>
        <v>9.5301142366555069E-8</v>
      </c>
      <c r="N66" s="386">
        <f t="shared" si="12"/>
        <v>8.890327751581717E-4</v>
      </c>
      <c r="O66" s="401">
        <f t="shared" si="13"/>
        <v>0.14789662464365222</v>
      </c>
      <c r="P66" s="386">
        <f t="shared" si="14"/>
        <v>-1.4960134816168227E-2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1.0598811270380315E-3</v>
      </c>
      <c r="C67" s="386">
        <f t="shared" si="7"/>
        <v>0.1601315354449166</v>
      </c>
      <c r="D67" s="401">
        <f t="shared" si="8"/>
        <v>0.70177352743794419</v>
      </c>
      <c r="E67" s="386">
        <f t="shared" si="17"/>
        <v>8.4813269527406338E-2</v>
      </c>
      <c r="F67" s="401">
        <f t="shared" si="5"/>
        <v>0.10794990025441251</v>
      </c>
      <c r="G67" s="403">
        <f t="shared" si="9"/>
        <v>0.85278250400426336</v>
      </c>
      <c r="H67" s="403">
        <f t="shared" si="10"/>
        <v>0.14721749599573664</v>
      </c>
      <c r="I67" s="403">
        <f t="shared" ref="I67:I130" si="18">F27</f>
        <v>-2.0492544193463792E-2</v>
      </c>
      <c r="J67" s="375">
        <f t="shared" ref="J67:J130" si="19">1-I67</f>
        <v>1.0204925441934638</v>
      </c>
      <c r="L67" s="385">
        <v>-1.9749999999999999</v>
      </c>
      <c r="M67" s="401">
        <f t="shared" si="11"/>
        <v>1.26009744250144E-7</v>
      </c>
      <c r="N67" s="386">
        <f t="shared" si="12"/>
        <v>1.0598811270380315E-3</v>
      </c>
      <c r="O67" s="401">
        <f t="shared" si="13"/>
        <v>0.1601315354449166</v>
      </c>
      <c r="P67" s="386">
        <f t="shared" si="14"/>
        <v>-1.6100428716343242E-2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1.2603710200932983E-3</v>
      </c>
      <c r="C68" s="386">
        <f t="shared" si="7"/>
        <v>0.17299279723598576</v>
      </c>
      <c r="D68" s="401">
        <f t="shared" si="8"/>
        <v>0.69981202551527555</v>
      </c>
      <c r="E68" s="386">
        <f t="shared" si="17"/>
        <v>9.7863247976952464E-2</v>
      </c>
      <c r="F68" s="401">
        <f t="shared" si="5"/>
        <v>0.12455984678519115</v>
      </c>
      <c r="G68" s="403">
        <f t="shared" si="9"/>
        <v>0.85002893486723874</v>
      </c>
      <c r="H68" s="403">
        <f t="shared" si="10"/>
        <v>0.14997106513276126</v>
      </c>
      <c r="I68" s="403">
        <f t="shared" si="18"/>
        <v>-2.1991610883845904E-2</v>
      </c>
      <c r="J68" s="375">
        <f t="shared" si="19"/>
        <v>1.0219916108838458</v>
      </c>
      <c r="L68" s="385">
        <v>-1.95</v>
      </c>
      <c r="M68" s="401">
        <f t="shared" si="11"/>
        <v>1.6617614134739611E-7</v>
      </c>
      <c r="N68" s="386">
        <f t="shared" si="12"/>
        <v>1.2603710200932983E-3</v>
      </c>
      <c r="O68" s="401">
        <f t="shared" si="13"/>
        <v>0.17299279723598576</v>
      </c>
      <c r="P68" s="386">
        <f t="shared" si="14"/>
        <v>-1.7278204211747063E-2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1.4950073959530963E-3</v>
      </c>
      <c r="C69" s="386">
        <f t="shared" si="7"/>
        <v>0.18647334460996173</v>
      </c>
      <c r="D69" s="401">
        <f t="shared" si="8"/>
        <v>0.69655416148428684</v>
      </c>
      <c r="E69" s="386">
        <f t="shared" si="17"/>
        <v>0.11166777577314979</v>
      </c>
      <c r="F69" s="401">
        <f t="shared" si="5"/>
        <v>0.14213017990596805</v>
      </c>
      <c r="G69" s="403">
        <f t="shared" si="9"/>
        <v>0.84545579936739668</v>
      </c>
      <c r="H69" s="403">
        <f t="shared" si="10"/>
        <v>0.15454420063260332</v>
      </c>
      <c r="I69" s="403">
        <f t="shared" si="18"/>
        <v>-2.3531686766233996E-2</v>
      </c>
      <c r="J69" s="375">
        <f t="shared" si="19"/>
        <v>1.0235316867662341</v>
      </c>
      <c r="L69" s="385">
        <v>-1.925</v>
      </c>
      <c r="M69" s="401">
        <f t="shared" si="11"/>
        <v>2.1857090554133762E-7</v>
      </c>
      <c r="N69" s="386">
        <f t="shared" si="12"/>
        <v>1.4950073959530963E-3</v>
      </c>
      <c r="O69" s="401">
        <f t="shared" si="13"/>
        <v>0.18647334460996173</v>
      </c>
      <c r="P69" s="386">
        <f t="shared" si="14"/>
        <v>-1.848819950213456E-2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1.7688614973976335E-3</v>
      </c>
      <c r="C70" s="386">
        <f t="shared" si="7"/>
        <v>0.20056178912031958</v>
      </c>
      <c r="D70" s="401">
        <f t="shared" si="8"/>
        <v>0.69201680456897385</v>
      </c>
      <c r="E70" s="386">
        <f t="shared" si="17"/>
        <v>0.12621311324670734</v>
      </c>
      <c r="F70" s="401">
        <f t="shared" si="5"/>
        <v>0.16064341183519967</v>
      </c>
      <c r="G70" s="403">
        <f t="shared" si="9"/>
        <v>0.83908719204795745</v>
      </c>
      <c r="H70" s="403">
        <f t="shared" si="10"/>
        <v>0.16091280795204255</v>
      </c>
      <c r="I70" s="403">
        <f t="shared" si="18"/>
        <v>-2.5104764315580032E-2</v>
      </c>
      <c r="J70" s="375">
        <f t="shared" si="19"/>
        <v>1.02510476431558</v>
      </c>
      <c r="L70" s="385">
        <v>-1.9</v>
      </c>
      <c r="M70" s="401">
        <f t="shared" si="11"/>
        <v>2.8673176827309632E-7</v>
      </c>
      <c r="N70" s="386">
        <f t="shared" si="12"/>
        <v>1.7688614973976335E-3</v>
      </c>
      <c r="O70" s="401">
        <f t="shared" si="13"/>
        <v>0.20056178912031958</v>
      </c>
      <c r="P70" s="386">
        <f t="shared" si="14"/>
        <v>-1.972412329516969E-2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2.0876216867045105E-3</v>
      </c>
      <c r="C71" s="386">
        <f t="shared" si="7"/>
        <v>0.21524223835636846</v>
      </c>
      <c r="D71" s="401">
        <f t="shared" si="8"/>
        <v>0.68622339329565862</v>
      </c>
      <c r="E71" s="386">
        <f t="shared" si="17"/>
        <v>0.14148024664023365</v>
      </c>
      <c r="F71" s="401">
        <f t="shared" si="5"/>
        <v>0.18007534195869782</v>
      </c>
      <c r="G71" s="403">
        <f t="shared" si="9"/>
        <v>0.83095659609792161</v>
      </c>
      <c r="H71" s="403">
        <f t="shared" si="10"/>
        <v>0.16904340390207839</v>
      </c>
      <c r="I71" s="403">
        <f t="shared" si="18"/>
        <v>-2.6701436342687363E-2</v>
      </c>
      <c r="J71" s="375">
        <f t="shared" si="19"/>
        <v>1.0267014363426874</v>
      </c>
      <c r="L71" s="385">
        <v>-1.875</v>
      </c>
      <c r="M71" s="401">
        <f t="shared" si="11"/>
        <v>3.7516274936644223E-7</v>
      </c>
      <c r="N71" s="386">
        <f t="shared" si="12"/>
        <v>2.0876216867045105E-3</v>
      </c>
      <c r="O71" s="401">
        <f t="shared" si="13"/>
        <v>0.21524223835636846</v>
      </c>
      <c r="P71" s="386">
        <f t="shared" si="14"/>
        <v>-2.0978584620865902E-2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2.4576455007292997E-3</v>
      </c>
      <c r="C72" s="386">
        <f t="shared" si="7"/>
        <v>0.23049415066266188</v>
      </c>
      <c r="D72" s="401">
        <f t="shared" si="8"/>
        <v>0.67920375870679406</v>
      </c>
      <c r="E72" s="386">
        <f t="shared" si="17"/>
        <v>0.15744475619430148</v>
      </c>
      <c r="F72" s="401">
        <f t="shared" si="5"/>
        <v>0.20039488893024046</v>
      </c>
      <c r="G72" s="403">
        <f t="shared" si="9"/>
        <v>0.82110663634875081</v>
      </c>
      <c r="H72" s="403">
        <f t="shared" si="10"/>
        <v>0.17889336365124919</v>
      </c>
      <c r="I72" s="403">
        <f t="shared" si="18"/>
        <v>-2.8310809956553998E-2</v>
      </c>
      <c r="J72" s="375">
        <f t="shared" si="19"/>
        <v>1.0283108099565541</v>
      </c>
      <c r="L72" s="385">
        <v>-1.8499999999999999</v>
      </c>
      <c r="M72" s="401">
        <f t="shared" si="11"/>
        <v>4.8958117848663107E-7</v>
      </c>
      <c r="N72" s="386">
        <f t="shared" si="12"/>
        <v>2.4576455007292997E-3</v>
      </c>
      <c r="O72" s="401">
        <f t="shared" si="13"/>
        <v>0.23049415066266188</v>
      </c>
      <c r="P72" s="386">
        <f t="shared" si="14"/>
        <v>-2.2243025234164101E-2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2.8860123802239568E-3</v>
      </c>
      <c r="C73" s="386">
        <f t="shared" si="7"/>
        <v>0.24629222902860964</v>
      </c>
      <c r="D73" s="401">
        <f t="shared" si="8"/>
        <v>0.6709938993575808</v>
      </c>
      <c r="E73" s="386">
        <f t="shared" si="17"/>
        <v>0.17407672849859523</v>
      </c>
      <c r="F73" s="401">
        <f t="shared" si="5"/>
        <v>0.22156397911255554</v>
      </c>
      <c r="G73" s="403">
        <f t="shared" si="9"/>
        <v>0.8095887648049096</v>
      </c>
      <c r="H73" s="403">
        <f t="shared" si="10"/>
        <v>0.1904112351950904</v>
      </c>
      <c r="I73" s="403">
        <f t="shared" si="18"/>
        <v>-2.9920425019229716E-2</v>
      </c>
      <c r="J73" s="375">
        <f t="shared" si="19"/>
        <v>1.0299204250192298</v>
      </c>
      <c r="L73" s="385">
        <v>-1.825</v>
      </c>
      <c r="M73" s="401">
        <f t="shared" si="11"/>
        <v>6.3722310034153296E-7</v>
      </c>
      <c r="N73" s="386">
        <f t="shared" si="12"/>
        <v>2.8860123802239568E-3</v>
      </c>
      <c r="O73" s="401">
        <f t="shared" si="13"/>
        <v>0.24629222902860964</v>
      </c>
      <c r="P73" s="386">
        <f t="shared" si="14"/>
        <v>-2.3507655547155119E-2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3.3805764056264453E-3</v>
      </c>
      <c r="C74" s="386">
        <f t="shared" si="7"/>
        <v>0.26260635724787884</v>
      </c>
      <c r="D74" s="401">
        <f t="shared" si="8"/>
        <v>0.66163570982424735</v>
      </c>
      <c r="E74" s="386">
        <f t="shared" si="17"/>
        <v>0.1913407160940182</v>
      </c>
      <c r="F74" s="401">
        <f t="shared" si="5"/>
        <v>0.24353749515908776</v>
      </c>
      <c r="G74" s="403">
        <f t="shared" si="9"/>
        <v>0.79646288105152252</v>
      </c>
      <c r="H74" s="403">
        <f t="shared" si="10"/>
        <v>0.20353711894847748</v>
      </c>
      <c r="I74" s="403">
        <f t="shared" si="18"/>
        <v>-3.1516178367600581E-2</v>
      </c>
      <c r="J74" s="375">
        <f t="shared" si="19"/>
        <v>1.0315161783676006</v>
      </c>
      <c r="L74" s="385">
        <v>-1.7999999999999998</v>
      </c>
      <c r="M74" s="401">
        <f t="shared" si="11"/>
        <v>8.2721958583054089E-7</v>
      </c>
      <c r="N74" s="386">
        <f t="shared" si="12"/>
        <v>3.3805764056264453E-3</v>
      </c>
      <c r="O74" s="401">
        <f t="shared" si="13"/>
        <v>0.26260635724787884</v>
      </c>
      <c r="P74" s="386">
        <f t="shared" si="14"/>
        <v>-2.4761395092218835E-2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3.950018262590671E-3</v>
      </c>
      <c r="C75" s="386">
        <f t="shared" si="7"/>
        <v>0.27940158095391021</v>
      </c>
      <c r="D75" s="401">
        <f t="shared" si="8"/>
        <v>0.6511766648444679</v>
      </c>
      <c r="E75" s="386">
        <f t="shared" si="17"/>
        <v>0.20919574678808628</v>
      </c>
      <c r="F75" s="401">
        <f t="shared" si="5"/>
        <v>0.26626328787058429</v>
      </c>
      <c r="G75" s="403">
        <f t="shared" si="9"/>
        <v>0.78179689041470812</v>
      </c>
      <c r="H75" s="403">
        <f t="shared" si="10"/>
        <v>0.21820310958529188</v>
      </c>
      <c r="I75" s="403">
        <f t="shared" si="18"/>
        <v>-3.3082255148247523E-2</v>
      </c>
      <c r="J75" s="375">
        <f t="shared" si="19"/>
        <v>1.0330822551482475</v>
      </c>
      <c r="L75" s="385">
        <v>-1.7749999999999999</v>
      </c>
      <c r="M75" s="401">
        <f t="shared" si="11"/>
        <v>1.0710588345674843E-6</v>
      </c>
      <c r="N75" s="386">
        <f t="shared" si="12"/>
        <v>3.950018262590671E-3</v>
      </c>
      <c r="O75" s="401">
        <f t="shared" si="13"/>
        <v>0.27940158095391021</v>
      </c>
      <c r="P75" s="386">
        <f t="shared" si="14"/>
        <v>-2.5991818573709649E-2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4.6038955497730849E-3</v>
      </c>
      <c r="C76" s="386">
        <f t="shared" si="7"/>
        <v>0.29663813558643937</v>
      </c>
      <c r="D76" s="401">
        <f t="shared" si="8"/>
        <v>0.63966946160301397</v>
      </c>
      <c r="E76" s="386">
        <f t="shared" si="17"/>
        <v>0.22759538456428996</v>
      </c>
      <c r="F76" s="401">
        <f t="shared" si="5"/>
        <v>0.28968225372022272</v>
      </c>
      <c r="G76" s="403">
        <f t="shared" si="9"/>
        <v>0.76566620328464474</v>
      </c>
      <c r="H76" s="403">
        <f t="shared" si="10"/>
        <v>0.23433379671535526</v>
      </c>
      <c r="I76" s="403">
        <f t="shared" si="18"/>
        <v>-3.4601068677646993E-2</v>
      </c>
      <c r="J76" s="375">
        <f t="shared" si="19"/>
        <v>1.034601068677647</v>
      </c>
      <c r="L76" s="385">
        <v>-1.75</v>
      </c>
      <c r="M76" s="401">
        <f t="shared" si="11"/>
        <v>1.3831516844087233E-6</v>
      </c>
      <c r="N76" s="386">
        <f t="shared" si="12"/>
        <v>4.6038955497730849E-3</v>
      </c>
      <c r="O76" s="401">
        <f t="shared" si="13"/>
        <v>0.29663813558643937</v>
      </c>
      <c r="P76" s="386">
        <f t="shared" si="14"/>
        <v>-2.7185108617769356E-2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5.3526904311047008E-3</v>
      </c>
      <c r="C77" s="386">
        <f t="shared" si="7"/>
        <v>0.31427152274420456</v>
      </c>
      <c r="D77" s="401">
        <f t="shared" si="8"/>
        <v>0.62717162306672158</v>
      </c>
      <c r="E77" s="386">
        <f t="shared" si="17"/>
        <v>0.24648784333631943</v>
      </c>
      <c r="F77" s="401">
        <f t="shared" si="5"/>
        <v>0.31372847963941292</v>
      </c>
      <c r="G77" s="403">
        <f t="shared" si="9"/>
        <v>0.74815317954460014</v>
      </c>
      <c r="H77" s="403">
        <f t="shared" si="10"/>
        <v>0.25184682045539986</v>
      </c>
      <c r="I77" s="403">
        <f t="shared" si="18"/>
        <v>-3.6053210298986886E-2</v>
      </c>
      <c r="J77" s="375">
        <f t="shared" si="19"/>
        <v>1.0360532102989868</v>
      </c>
      <c r="L77" s="385">
        <v>-1.7249999999999999</v>
      </c>
      <c r="M77" s="401">
        <f t="shared" si="11"/>
        <v>1.7815212815519565E-6</v>
      </c>
      <c r="N77" s="386">
        <f t="shared" si="12"/>
        <v>5.3526904311047008E-3</v>
      </c>
      <c r="O77" s="401">
        <f t="shared" si="13"/>
        <v>0.31427152274420456</v>
      </c>
      <c r="P77" s="386">
        <f t="shared" si="14"/>
        <v>-2.83260163762055E-2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6.207853527539442E-3</v>
      </c>
      <c r="C78" s="386">
        <f t="shared" si="7"/>
        <v>0.33225263574228814</v>
      </c>
      <c r="D78" s="401">
        <f t="shared" si="8"/>
        <v>0.61374506565836229</v>
      </c>
      <c r="E78" s="386">
        <f t="shared" si="17"/>
        <v>0.26581615413149218</v>
      </c>
      <c r="F78" s="401">
        <f t="shared" si="5"/>
        <v>0.33832945580801776</v>
      </c>
      <c r="G78" s="403">
        <f t="shared" si="9"/>
        <v>0.72934652257591148</v>
      </c>
      <c r="H78" s="403">
        <f t="shared" si="10"/>
        <v>0.27065347742408852</v>
      </c>
      <c r="I78" s="403">
        <f t="shared" si="18"/>
        <v>-3.7417410757000676E-2</v>
      </c>
      <c r="J78" s="375">
        <f t="shared" si="19"/>
        <v>1.0374174107570007</v>
      </c>
      <c r="L78" s="385">
        <v>-1.7</v>
      </c>
      <c r="M78" s="401">
        <f t="shared" si="11"/>
        <v>2.2886412484046659E-6</v>
      </c>
      <c r="N78" s="386">
        <f t="shared" si="12"/>
        <v>6.207853527539442E-3</v>
      </c>
      <c r="O78" s="401">
        <f t="shared" si="13"/>
        <v>0.33225263574228814</v>
      </c>
      <c r="P78" s="386">
        <f t="shared" si="14"/>
        <v>-2.9397831179760203E-2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7.1818428419703761E-3</v>
      </c>
      <c r="C79" s="386">
        <f t="shared" si="7"/>
        <v>0.35052793453100173</v>
      </c>
      <c r="D79" s="401">
        <f t="shared" si="8"/>
        <v>0.59945563493413778</v>
      </c>
      <c r="E79" s="386">
        <f t="shared" si="17"/>
        <v>0.28551838559684034</v>
      </c>
      <c r="F79" s="401">
        <f t="shared" si="5"/>
        <v>0.36340635631338519</v>
      </c>
      <c r="G79" s="403">
        <f t="shared" si="9"/>
        <v>0.70934062782263152</v>
      </c>
      <c r="H79" s="403">
        <f t="shared" si="10"/>
        <v>0.29065937217736848</v>
      </c>
      <c r="I79" s="403">
        <f t="shared" si="18"/>
        <v>-3.8670514651479915E-2</v>
      </c>
      <c r="J79" s="375">
        <f t="shared" si="19"/>
        <v>1.0386705146514799</v>
      </c>
      <c r="L79" s="385">
        <v>-1.6749999999999998</v>
      </c>
      <c r="M79" s="401">
        <f t="shared" si="11"/>
        <v>2.9324507572203729E-6</v>
      </c>
      <c r="N79" s="386">
        <f t="shared" si="12"/>
        <v>7.1818428419703761E-3</v>
      </c>
      <c r="O79" s="401">
        <f t="shared" si="13"/>
        <v>0.35052793453100173</v>
      </c>
      <c r="P79" s="386">
        <f t="shared" si="14"/>
        <v>-3.0382360466937264E-2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8.2881564188286294E-3</v>
      </c>
      <c r="C80" s="386">
        <f t="shared" si="7"/>
        <v>0.36903966945975186</v>
      </c>
      <c r="D80" s="401">
        <f t="shared" si="8"/>
        <v>0.58437261328830237</v>
      </c>
      <c r="E80" s="386">
        <f t="shared" si="17"/>
        <v>0.30552791701927168</v>
      </c>
      <c r="F80" s="401">
        <f t="shared" si="5"/>
        <v>0.38887438664902751</v>
      </c>
      <c r="G80" s="403">
        <f t="shared" si="9"/>
        <v>0.68823489139216321</v>
      </c>
      <c r="H80" s="403">
        <f t="shared" si="10"/>
        <v>0.31176510860783679</v>
      </c>
      <c r="I80" s="403">
        <f t="shared" si="18"/>
        <v>-3.9787469556214032E-2</v>
      </c>
      <c r="J80" s="375">
        <f t="shared" si="19"/>
        <v>1.0397874695562139</v>
      </c>
      <c r="L80" s="385">
        <v>-1.65</v>
      </c>
      <c r="M80" s="401">
        <f t="shared" si="11"/>
        <v>3.7475795068298012E-6</v>
      </c>
      <c r="N80" s="386">
        <f t="shared" si="12"/>
        <v>8.2881564188286294E-3</v>
      </c>
      <c r="O80" s="401">
        <f t="shared" si="13"/>
        <v>0.36903966945975186</v>
      </c>
      <c r="P80" s="386">
        <f t="shared" si="14"/>
        <v>-3.1259921235052002E-2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9.5413573602021184E-3</v>
      </c>
      <c r="C81" s="386">
        <f t="shared" si="7"/>
        <v>0.38772615269713112</v>
      </c>
      <c r="D81" s="401">
        <f t="shared" si="8"/>
        <v>0.56856820404407038</v>
      </c>
      <c r="E81" s="386">
        <f t="shared" si="17"/>
        <v>0.32577376235159389</v>
      </c>
      <c r="F81" s="401">
        <f t="shared" si="5"/>
        <v>0.41464319613330541</v>
      </c>
      <c r="G81" s="403">
        <f t="shared" si="9"/>
        <v>0.66613298463057857</v>
      </c>
      <c r="H81" s="403">
        <f t="shared" si="10"/>
        <v>0.33386701536942143</v>
      </c>
      <c r="I81" s="403">
        <f t="shared" si="18"/>
        <v>-4.074133140053432E-2</v>
      </c>
      <c r="J81" s="375">
        <f t="shared" si="19"/>
        <v>1.0407413314005343</v>
      </c>
      <c r="L81" s="385">
        <v>-1.625</v>
      </c>
      <c r="M81" s="401">
        <f t="shared" si="11"/>
        <v>4.776820743956911E-6</v>
      </c>
      <c r="N81" s="386">
        <f t="shared" si="12"/>
        <v>9.5413573602021184E-3</v>
      </c>
      <c r="O81" s="401">
        <f t="shared" si="13"/>
        <v>0.38772615269713112</v>
      </c>
      <c r="P81" s="386">
        <f t="shared" si="14"/>
        <v>-3.2009344268362667E-2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1.0957089756690575E-2</v>
      </c>
      <c r="C82" s="386">
        <f t="shared" si="7"/>
        <v>0.40652207546065122</v>
      </c>
      <c r="D82" s="401">
        <f t="shared" si="8"/>
        <v>0.55211699659502111</v>
      </c>
      <c r="E82" s="386">
        <f t="shared" si="17"/>
        <v>0.34618094305249214</v>
      </c>
      <c r="F82" s="401">
        <f t="shared" si="5"/>
        <v>0.4406173524582645</v>
      </c>
      <c r="G82" s="403">
        <f t="shared" si="9"/>
        <v>0.64314210103325087</v>
      </c>
      <c r="H82" s="403">
        <f t="shared" si="10"/>
        <v>0.35685789896674913</v>
      </c>
      <c r="I82" s="403">
        <f t="shared" si="18"/>
        <v>-4.15032877026709E-2</v>
      </c>
      <c r="J82" s="375">
        <f t="shared" si="19"/>
        <v>1.0415032877026709</v>
      </c>
      <c r="L82" s="385">
        <v>-1.5999999999999999</v>
      </c>
      <c r="M82" s="401">
        <f t="shared" si="11"/>
        <v>6.0728961884803923E-6</v>
      </c>
      <c r="N82" s="386">
        <f t="shared" si="12"/>
        <v>1.0957089756690575E-2</v>
      </c>
      <c r="O82" s="401">
        <f t="shared" si="13"/>
        <v>0.40652207546065122</v>
      </c>
      <c r="P82" s="386">
        <f t="shared" si="14"/>
        <v>-3.2607992391880287E-2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1.2552084047281364E-2</v>
      </c>
      <c r="C83" s="386">
        <f t="shared" si="7"/>
        <v>0.42535886857876737</v>
      </c>
      <c r="D83" s="401">
        <f t="shared" si="8"/>
        <v>0.53509541752781031</v>
      </c>
      <c r="E83" s="386">
        <f t="shared" si="17"/>
        <v>0.36667090689391924</v>
      </c>
      <c r="F83" s="401">
        <f t="shared" si="5"/>
        <v>0.4666968747455621</v>
      </c>
      <c r="G83" s="403">
        <f t="shared" si="9"/>
        <v>0.61937218222234358</v>
      </c>
      <c r="H83" s="403">
        <f t="shared" si="10"/>
        <v>0.38062781777765642</v>
      </c>
      <c r="I83" s="403">
        <f t="shared" si="18"/>
        <v>-4.2042700214872268E-2</v>
      </c>
      <c r="J83" s="375">
        <f t="shared" si="19"/>
        <v>1.0420427002148722</v>
      </c>
      <c r="L83" s="385">
        <v>-1.575</v>
      </c>
      <c r="M83" s="401">
        <f t="shared" si="11"/>
        <v>7.7005630362281252E-6</v>
      </c>
      <c r="N83" s="386">
        <f t="shared" si="12"/>
        <v>1.2552084047281364E-2</v>
      </c>
      <c r="O83" s="401">
        <f t="shared" si="13"/>
        <v>0.42535886857876737</v>
      </c>
      <c r="P83" s="386">
        <f t="shared" si="14"/>
        <v>-3.3031793976466904E-2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1.4344150301892955E-2</v>
      </c>
      <c r="C84" s="386">
        <f t="shared" si="7"/>
        <v>0.44416510331599973</v>
      </c>
      <c r="D84" s="401">
        <f t="shared" si="8"/>
        <v>0.51758117287721939</v>
      </c>
      <c r="E84" s="386">
        <f t="shared" si="17"/>
        <v>0.38716198927612722</v>
      </c>
      <c r="F84" s="401">
        <f t="shared" si="5"/>
        <v>0.49277782070590526</v>
      </c>
      <c r="G84" s="403">
        <f t="shared" si="9"/>
        <v>0.59493513003179033</v>
      </c>
      <c r="H84" s="403">
        <f t="shared" si="10"/>
        <v>0.40506486996820967</v>
      </c>
      <c r="I84" s="403">
        <f t="shared" si="18"/>
        <v>-4.2327168486721453E-2</v>
      </c>
      <c r="J84" s="375">
        <f t="shared" si="19"/>
        <v>1.0423271684867215</v>
      </c>
      <c r="L84" s="385">
        <v>-1.5499999999999998</v>
      </c>
      <c r="M84" s="401">
        <f t="shared" si="11"/>
        <v>9.7391201208107958E-6</v>
      </c>
      <c r="N84" s="386">
        <f t="shared" si="12"/>
        <v>1.4344150301892955E-2</v>
      </c>
      <c r="O84" s="401">
        <f t="shared" si="13"/>
        <v>0.44416510331599973</v>
      </c>
      <c r="P84" s="386">
        <f t="shared" si="14"/>
        <v>-3.325529287878623E-2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1.6352157926394773E-2</v>
      </c>
      <c r="C85" s="386">
        <f t="shared" si="7"/>
        <v>0.4628669288497631</v>
      </c>
      <c r="D85" s="401">
        <f t="shared" si="8"/>
        <v>0.49965268683068575</v>
      </c>
      <c r="E85" s="386">
        <f t="shared" si="17"/>
        <v>0.40756991302991241</v>
      </c>
      <c r="F85" s="401">
        <f t="shared" si="5"/>
        <v>0.51875292278481855</v>
      </c>
      <c r="G85" s="403">
        <f t="shared" si="9"/>
        <v>0.56994401197724309</v>
      </c>
      <c r="H85" s="403">
        <f t="shared" si="10"/>
        <v>0.43005598802275691</v>
      </c>
      <c r="I85" s="403">
        <f t="shared" si="18"/>
        <v>-4.2322615772308676E-2</v>
      </c>
      <c r="J85" s="375">
        <f t="shared" si="19"/>
        <v>1.0423226157723087</v>
      </c>
      <c r="L85" s="385">
        <v>-1.5249999999999999</v>
      </c>
      <c r="M85" s="401">
        <f t="shared" si="11"/>
        <v>1.2285377806453557E-5</v>
      </c>
      <c r="N85" s="386">
        <f t="shared" si="12"/>
        <v>1.6352157926394773E-2</v>
      </c>
      <c r="O85" s="401">
        <f t="shared" si="13"/>
        <v>0.4628669288497631</v>
      </c>
      <c r="P85" s="386">
        <f t="shared" si="14"/>
        <v>-3.3251715936207647E-2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1.8596000326133066E-2</v>
      </c>
      <c r="C86" s="386">
        <f t="shared" si="7"/>
        <v>0.48138854230431954</v>
      </c>
      <c r="D86" s="401">
        <f t="shared" si="8"/>
        <v>0.48138854230431954</v>
      </c>
      <c r="E86" s="386">
        <f t="shared" si="17"/>
        <v>0.42780832218733089</v>
      </c>
      <c r="F86" s="401">
        <f t="shared" si="5"/>
        <v>0.54451226754330995</v>
      </c>
      <c r="G86" s="403">
        <f t="shared" si="9"/>
        <v>0.54451226754330995</v>
      </c>
      <c r="H86" s="403">
        <f t="shared" si="10"/>
        <v>0.45548773245669005</v>
      </c>
      <c r="I86" s="403">
        <f t="shared" si="18"/>
        <v>-4.1993398596007168E-2</v>
      </c>
      <c r="J86" s="375">
        <f t="shared" si="19"/>
        <v>1.0419933985960073</v>
      </c>
      <c r="L86" s="385">
        <v>-1.5</v>
      </c>
      <c r="M86" s="401">
        <f t="shared" si="11"/>
        <v>1.5457164231680309E-5</v>
      </c>
      <c r="N86" s="386">
        <f t="shared" si="12"/>
        <v>1.8596000326133066E-2</v>
      </c>
      <c r="O86" s="401">
        <f t="shared" si="13"/>
        <v>0.48138854230431954</v>
      </c>
      <c r="P86" s="386">
        <f t="shared" si="14"/>
        <v>-3.2993059049625025E-2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2.1096543133183765E-2</v>
      </c>
      <c r="C87" s="386">
        <f t="shared" si="7"/>
        <v>0.49965268683068592</v>
      </c>
      <c r="D87" s="401">
        <f t="shared" si="8"/>
        <v>0.46286692884976299</v>
      </c>
      <c r="E87" s="386">
        <f t="shared" si="17"/>
        <v>0.4477893447741409</v>
      </c>
      <c r="F87" s="401">
        <f t="shared" si="5"/>
        <v>0.56994401197724331</v>
      </c>
      <c r="G87" s="403">
        <f t="shared" si="9"/>
        <v>0.5187529227848181</v>
      </c>
      <c r="H87" s="403">
        <f t="shared" si="10"/>
        <v>0.4812470772151819</v>
      </c>
      <c r="I87" s="403">
        <f t="shared" si="18"/>
        <v>-4.1302441147879627E-2</v>
      </c>
      <c r="J87" s="375">
        <f t="shared" si="19"/>
        <v>1.0413024411478797</v>
      </c>
      <c r="L87" s="385">
        <v>-1.4749999999999999</v>
      </c>
      <c r="M87" s="401">
        <f t="shared" si="11"/>
        <v>1.9397449065872152E-5</v>
      </c>
      <c r="N87" s="386">
        <f t="shared" si="12"/>
        <v>2.1096543133183765E-2</v>
      </c>
      <c r="O87" s="401">
        <f t="shared" si="13"/>
        <v>0.49965268683068592</v>
      </c>
      <c r="P87" s="386">
        <f t="shared" si="14"/>
        <v>-3.2450192774233423E-2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2.3875554707146251E-2</v>
      </c>
      <c r="C88" s="386">
        <f t="shared" si="7"/>
        <v>0.5175811728772195</v>
      </c>
      <c r="D88" s="401">
        <f t="shared" si="8"/>
        <v>0.44416510331599957</v>
      </c>
      <c r="E88" s="386">
        <f t="shared" si="17"/>
        <v>0.46742417932568936</v>
      </c>
      <c r="F88" s="401">
        <f t="shared" si="5"/>
        <v>0.59493513003179055</v>
      </c>
      <c r="G88" s="403">
        <f t="shared" si="9"/>
        <v>0.49277782070590481</v>
      </c>
      <c r="H88" s="403">
        <f t="shared" si="10"/>
        <v>0.50722217929409519</v>
      </c>
      <c r="I88" s="403">
        <f t="shared" si="18"/>
        <v>-4.0211395500901713E-2</v>
      </c>
      <c r="J88" s="375">
        <f t="shared" si="19"/>
        <v>1.0402113955009018</v>
      </c>
      <c r="L88" s="385">
        <v>-1.45</v>
      </c>
      <c r="M88" s="401">
        <f t="shared" si="11"/>
        <v>2.4279174902497314E-5</v>
      </c>
      <c r="N88" s="386">
        <f t="shared" si="12"/>
        <v>2.3875554707146251E-2</v>
      </c>
      <c r="O88" s="401">
        <f t="shared" si="13"/>
        <v>0.5175811728772195</v>
      </c>
      <c r="P88" s="386">
        <f t="shared" si="14"/>
        <v>-3.1592988197797871E-2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2.6955617761115491E-2</v>
      </c>
      <c r="C89" s="386">
        <f t="shared" si="7"/>
        <v>0.53509541752781042</v>
      </c>
      <c r="D89" s="401">
        <f t="shared" si="8"/>
        <v>0.42535886857876715</v>
      </c>
      <c r="E89" s="386">
        <f t="shared" si="17"/>
        <v>0.48662369955690876</v>
      </c>
      <c r="F89" s="401">
        <f t="shared" si="5"/>
        <v>0.61937218222234403</v>
      </c>
      <c r="G89" s="403">
        <f t="shared" si="9"/>
        <v>0.46669687474556182</v>
      </c>
      <c r="H89" s="403">
        <f t="shared" si="10"/>
        <v>0.53330312525443824</v>
      </c>
      <c r="I89" s="403">
        <f t="shared" si="18"/>
        <v>-3.8680828426414966E-2</v>
      </c>
      <c r="J89" s="375">
        <f t="shared" si="19"/>
        <v>1.0386808284264151</v>
      </c>
      <c r="L89" s="385">
        <v>-1.4249999999999998</v>
      </c>
      <c r="M89" s="401">
        <f t="shared" si="11"/>
        <v>3.0310895676066707E-5</v>
      </c>
      <c r="N89" s="386">
        <f t="shared" si="12"/>
        <v>2.6955617761115491E-2</v>
      </c>
      <c r="O89" s="401">
        <f t="shared" si="13"/>
        <v>0.53509541752781042</v>
      </c>
      <c r="P89" s="386">
        <f t="shared" si="14"/>
        <v>-3.039046371642011E-2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3.0360021144620108E-2</v>
      </c>
      <c r="C90" s="386">
        <f t="shared" si="7"/>
        <v>0.55211699659502123</v>
      </c>
      <c r="D90" s="401">
        <f t="shared" si="8"/>
        <v>0.406522075460651</v>
      </c>
      <c r="E90" s="386">
        <f t="shared" ref="E90:E121" si="20">C90+$B$13*B90+$B$13*D90</f>
        <v>0.50529907142851593</v>
      </c>
      <c r="F90" s="401">
        <f t="shared" ref="F90:F153" si="21">$B$14*E90</f>
        <v>0.64314210103325142</v>
      </c>
      <c r="G90" s="403">
        <f t="shared" si="9"/>
        <v>0.44061735245826422</v>
      </c>
      <c r="H90" s="403">
        <f t="shared" si="10"/>
        <v>0.55938264754173583</v>
      </c>
      <c r="I90" s="403">
        <f t="shared" si="18"/>
        <v>-3.6670435330353301E-2</v>
      </c>
      <c r="J90" s="375">
        <f t="shared" si="19"/>
        <v>1.0366704353303533</v>
      </c>
      <c r="L90" s="385">
        <v>-1.4</v>
      </c>
      <c r="M90" s="401">
        <f t="shared" si="11"/>
        <v>3.774333091027815E-5</v>
      </c>
      <c r="N90" s="386">
        <f t="shared" si="12"/>
        <v>3.0360021144620108E-2</v>
      </c>
      <c r="O90" s="401">
        <f t="shared" si="13"/>
        <v>0.55211699659502123</v>
      </c>
      <c r="P90" s="386">
        <f t="shared" si="14"/>
        <v>-2.8810953118351305E-2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3.4112631034061203E-2</v>
      </c>
      <c r="C91" s="386">
        <f t="shared" ref="C91:C154" si="23">0.5*SIGN(2*A91+$B$6)*ERF((2.563*(ABS(2*A91+$B$6)))/(2*SQRT(2)*$B$7))-0.5*SIGN(2*A91-$B$6)*ERF((2.563*(ABS(2*A91-$B$6)))/(2*SQRT(2)*$B$7))</f>
        <v>0.56856820404407038</v>
      </c>
      <c r="D91" s="401">
        <f t="shared" ref="D91:D154" si="24">0.5*SIGN(2*(A91+$B$6)+$B$6)*ERF((2.563*(ABS(2*(A91+$B$6)+$B$6)))/(2*SQRT(2)*$B$7))-0.5*SIGN(2*(A91+$B$6)-$B$6)*ERF((2.563*(ABS(2*(A91+$B$6)-$B$6)))/(2*SQRT(2)*$B$7))</f>
        <v>0.38772615269713112</v>
      </c>
      <c r="E91" s="386">
        <f t="shared" si="20"/>
        <v>0.52336237674531383</v>
      </c>
      <c r="F91" s="401">
        <f t="shared" si="21"/>
        <v>0.66613298463057857</v>
      </c>
      <c r="G91" s="403">
        <f t="shared" ref="G91:G146" si="25">F131</f>
        <v>0.41464319613330541</v>
      </c>
      <c r="H91" s="403">
        <f t="shared" ref="H91:H146" si="26">1-G91</f>
        <v>0.58535680386669453</v>
      </c>
      <c r="I91" s="403">
        <f t="shared" si="18"/>
        <v>-3.4139281540443954E-2</v>
      </c>
      <c r="J91" s="375">
        <f t="shared" si="19"/>
        <v>1.034139281540444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4.6876953983976399E-5</v>
      </c>
      <c r="N91" s="386">
        <f t="shared" ref="N91:N154" si="28">0.5*SIGN(2*L91+$B$6)*ERF((2.563*(ABS(2*L91+$B$6)))/(2*SQRT(2)*$B$7))-0.5*SIGN(2*L91-$B$6)*ERF((2.563*(ABS(2*L91-$B$6)))/(2*SQRT(2)*$B$7))</f>
        <v>3.4112631034061203E-2</v>
      </c>
      <c r="O91" s="401">
        <f t="shared" ref="O91:O154" si="29">0.5*SIGN(2*(L91+$B$6)+$B$6)*ERF((2.563*(ABS(2*(L91+$B$6)+$B$6)))/(2*SQRT(2)*$B$7))-0.5*SIGN(2*(L91+$B$6)-$B$6)*ERF((2.563*(ABS(2*(L91+$B$6)-$B$6)))/(2*SQRT(2)*$B$7))</f>
        <v>0.56856820404407038</v>
      </c>
      <c r="P91" s="386">
        <f t="shared" ref="P91:P154" si="30">N91+$B$13*M91+$B$13*O91</f>
        <v>-2.6822295156713936E-2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3.8237741037853212E-2</v>
      </c>
      <c r="C92" s="386">
        <f t="shared" si="23"/>
        <v>0.58437261328830248</v>
      </c>
      <c r="D92" s="401">
        <f t="shared" si="24"/>
        <v>0.3690396694597517</v>
      </c>
      <c r="E92" s="386">
        <f t="shared" si="20"/>
        <v>0.54072723739661654</v>
      </c>
      <c r="F92" s="401">
        <f t="shared" si="21"/>
        <v>0.68823489139216343</v>
      </c>
      <c r="G92" s="403">
        <f t="shared" si="25"/>
        <v>0.38887438664902707</v>
      </c>
      <c r="H92" s="403">
        <f t="shared" si="26"/>
        <v>0.61112561335097293</v>
      </c>
      <c r="I92" s="403">
        <f t="shared" si="18"/>
        <v>-3.1046070844335867E-2</v>
      </c>
      <c r="J92" s="375">
        <f t="shared" si="19"/>
        <v>1.0310460708443359</v>
      </c>
      <c r="L92" s="385">
        <v>-1.3499999999999999</v>
      </c>
      <c r="M92" s="401">
        <f t="shared" si="27"/>
        <v>5.8070741712545892E-5</v>
      </c>
      <c r="N92" s="386">
        <f t="shared" si="28"/>
        <v>3.8237741037853212E-2</v>
      </c>
      <c r="O92" s="401">
        <f t="shared" si="29"/>
        <v>0.58437261328830248</v>
      </c>
      <c r="P92" s="386">
        <f t="shared" si="30"/>
        <v>-2.4392044532528183E-2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4.2759901016367063E-2</v>
      </c>
      <c r="C93" s="386">
        <f t="shared" si="23"/>
        <v>0.599455634934138</v>
      </c>
      <c r="D93" s="401">
        <f t="shared" si="24"/>
        <v>0.35052793453100156</v>
      </c>
      <c r="E93" s="386">
        <f t="shared" si="20"/>
        <v>0.5573094343994206</v>
      </c>
      <c r="F93" s="401">
        <f t="shared" si="21"/>
        <v>0.70934062782263185</v>
      </c>
      <c r="G93" s="403">
        <f t="shared" si="25"/>
        <v>0.36340635631338469</v>
      </c>
      <c r="H93" s="403">
        <f t="shared" si="26"/>
        <v>0.63659364368661531</v>
      </c>
      <c r="I93" s="403">
        <f t="shared" si="18"/>
        <v>-2.7349440812067749E-2</v>
      </c>
      <c r="J93" s="375">
        <f t="shared" si="19"/>
        <v>1.0273494408120678</v>
      </c>
      <c r="L93" s="385">
        <v>-1.325</v>
      </c>
      <c r="M93" s="401">
        <f t="shared" si="27"/>
        <v>7.1752221095844337E-5</v>
      </c>
      <c r="N93" s="386">
        <f t="shared" si="28"/>
        <v>4.2759901016367063E-2</v>
      </c>
      <c r="O93" s="401">
        <f t="shared" si="29"/>
        <v>0.599455634934138</v>
      </c>
      <c r="P93" s="386">
        <f t="shared" si="30"/>
        <v>-2.1487703921458087E-2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4.7703724743150211E-2</v>
      </c>
      <c r="C94" s="386">
        <f t="shared" si="23"/>
        <v>0.61374506565836251</v>
      </c>
      <c r="D94" s="401">
        <f t="shared" si="24"/>
        <v>0.33225263574228797</v>
      </c>
      <c r="E94" s="386">
        <f t="shared" si="20"/>
        <v>0.57302751602661961</v>
      </c>
      <c r="F94" s="401">
        <f t="shared" si="21"/>
        <v>0.7293465225759117</v>
      </c>
      <c r="G94" s="403">
        <f t="shared" si="25"/>
        <v>0.33832945580801743</v>
      </c>
      <c r="H94" s="403">
        <f t="shared" si="26"/>
        <v>0.66167054419198257</v>
      </c>
      <c r="I94" s="403">
        <f t="shared" si="18"/>
        <v>-2.300828403623088E-2</v>
      </c>
      <c r="J94" s="375">
        <f t="shared" si="19"/>
        <v>1.0230082840362309</v>
      </c>
      <c r="L94" s="385">
        <v>-1.2999999999999998</v>
      </c>
      <c r="M94" s="401">
        <f t="shared" si="27"/>
        <v>8.8428956743269449E-5</v>
      </c>
      <c r="N94" s="386">
        <f t="shared" si="28"/>
        <v>4.7703724743150211E-2</v>
      </c>
      <c r="O94" s="401">
        <f t="shared" si="29"/>
        <v>0.61374506565836251</v>
      </c>
      <c r="P94" s="386">
        <f t="shared" si="30"/>
        <v>-1.8076976363377469E-2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5.3093676889878094E-2</v>
      </c>
      <c r="C95" s="386">
        <f t="shared" si="23"/>
        <v>0.6271716230667217</v>
      </c>
      <c r="D95" s="401">
        <f t="shared" si="24"/>
        <v>0.31427152274420433</v>
      </c>
      <c r="E95" s="386">
        <f t="shared" si="20"/>
        <v>0.58780338948862076</v>
      </c>
      <c r="F95" s="401">
        <f t="shared" si="21"/>
        <v>0.74815317954460014</v>
      </c>
      <c r="G95" s="403">
        <f t="shared" si="25"/>
        <v>0.31372847963941253</v>
      </c>
      <c r="H95" s="403">
        <f t="shared" si="26"/>
        <v>0.68627152036058747</v>
      </c>
      <c r="I95" s="403">
        <f t="shared" si="18"/>
        <v>-1.7982093993616572E-2</v>
      </c>
      <c r="J95" s="375">
        <f t="shared" si="19"/>
        <v>1.0179820939936166</v>
      </c>
      <c r="L95" s="385">
        <v>-1.2749999999999999</v>
      </c>
      <c r="M95" s="401">
        <f t="shared" si="27"/>
        <v>1.0870162887333112E-4</v>
      </c>
      <c r="N95" s="386">
        <f t="shared" si="28"/>
        <v>5.3093676889878094E-2</v>
      </c>
      <c r="O95" s="401">
        <f t="shared" si="29"/>
        <v>0.6271716230667217</v>
      </c>
      <c r="P95" s="386">
        <f t="shared" si="30"/>
        <v>-1.4128036996360421E-2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5.8953840198130325E-2</v>
      </c>
      <c r="C96" s="386">
        <f t="shared" si="23"/>
        <v>0.63966946160301397</v>
      </c>
      <c r="D96" s="401">
        <f t="shared" si="24"/>
        <v>0.29663813558643937</v>
      </c>
      <c r="E96" s="386">
        <f t="shared" si="20"/>
        <v>0.60156289087957793</v>
      </c>
      <c r="F96" s="401">
        <f t="shared" si="21"/>
        <v>0.76566620328464474</v>
      </c>
      <c r="G96" s="403">
        <f t="shared" si="25"/>
        <v>0.28968225372022272</v>
      </c>
      <c r="H96" s="403">
        <f t="shared" si="26"/>
        <v>0.71031774627977728</v>
      </c>
      <c r="I96" s="403">
        <f t="shared" si="18"/>
        <v>-1.2231333778340002E-2</v>
      </c>
      <c r="J96" s="375">
        <f t="shared" si="19"/>
        <v>1.01223133377834</v>
      </c>
      <c r="L96" s="385">
        <v>-1.25</v>
      </c>
      <c r="M96" s="401">
        <f t="shared" si="27"/>
        <v>1.3327885643887871E-4</v>
      </c>
      <c r="N96" s="386">
        <f t="shared" si="28"/>
        <v>5.8953840198130325E-2</v>
      </c>
      <c r="O96" s="401">
        <f t="shared" si="29"/>
        <v>0.63966946160301397</v>
      </c>
      <c r="P96" s="386">
        <f t="shared" si="30"/>
        <v>-9.609822760161528E-3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6.5307664100346718E-2</v>
      </c>
      <c r="C97" s="386">
        <f t="shared" si="23"/>
        <v>0.65117666484446801</v>
      </c>
      <c r="D97" s="401">
        <f t="shared" si="24"/>
        <v>0.27940158095390999</v>
      </c>
      <c r="E97" s="386">
        <f t="shared" si="20"/>
        <v>0.61423632839086839</v>
      </c>
      <c r="F97" s="401">
        <f t="shared" si="21"/>
        <v>0.78179689041470823</v>
      </c>
      <c r="G97" s="403">
        <f t="shared" si="25"/>
        <v>0.26626328787058384</v>
      </c>
      <c r="H97" s="403">
        <f t="shared" si="26"/>
        <v>0.73373671212941616</v>
      </c>
      <c r="I97" s="403">
        <f t="shared" si="18"/>
        <v>-5.7178254849475241E-3</v>
      </c>
      <c r="J97" s="375">
        <f t="shared" si="19"/>
        <v>1.0057178254849475</v>
      </c>
      <c r="L97" s="385">
        <v>-1.2249999999999999</v>
      </c>
      <c r="M97" s="401">
        <f t="shared" si="27"/>
        <v>1.6299392237695276E-4</v>
      </c>
      <c r="N97" s="386">
        <f t="shared" si="28"/>
        <v>6.5307664100346718E-2</v>
      </c>
      <c r="O97" s="401">
        <f t="shared" si="29"/>
        <v>0.65117666484446801</v>
      </c>
      <c r="P97" s="386">
        <f t="shared" si="30"/>
        <v>-4.4923383238207187E-3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7.2177696463214036E-2</v>
      </c>
      <c r="C98" s="386">
        <f t="shared" si="23"/>
        <v>0.66163570982424735</v>
      </c>
      <c r="D98" s="401">
        <f t="shared" si="24"/>
        <v>0.26260635724787873</v>
      </c>
      <c r="E98" s="386">
        <f t="shared" si="20"/>
        <v>0.62575899412594582</v>
      </c>
      <c r="F98" s="401">
        <f t="shared" si="21"/>
        <v>0.79646288105152252</v>
      </c>
      <c r="G98" s="403">
        <f t="shared" si="25"/>
        <v>0.24353749515908749</v>
      </c>
      <c r="H98" s="403">
        <f t="shared" si="26"/>
        <v>0.75646250484091249</v>
      </c>
      <c r="I98" s="403">
        <f t="shared" si="18"/>
        <v>1.5948424614059746E-3</v>
      </c>
      <c r="J98" s="375">
        <f t="shared" si="19"/>
        <v>0.99840515753859405</v>
      </c>
      <c r="L98" s="385">
        <v>-1.2</v>
      </c>
      <c r="M98" s="401">
        <f t="shared" si="27"/>
        <v>1.9882355765826754E-4</v>
      </c>
      <c r="N98" s="386">
        <f t="shared" si="28"/>
        <v>7.2177696463214036E-2</v>
      </c>
      <c r="O98" s="401">
        <f t="shared" si="29"/>
        <v>0.66163570982424735</v>
      </c>
      <c r="P98" s="386">
        <f t="shared" si="30"/>
        <v>1.2530238862119569E-3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7.958530054136348E-2</v>
      </c>
      <c r="C99" s="386">
        <f t="shared" si="23"/>
        <v>0.6709938993575808</v>
      </c>
      <c r="D99" s="401">
        <f t="shared" si="24"/>
        <v>0.24629222902860953</v>
      </c>
      <c r="E99" s="386">
        <f t="shared" si="20"/>
        <v>0.63607164021397156</v>
      </c>
      <c r="F99" s="401">
        <f t="shared" si="21"/>
        <v>0.80958876480490971</v>
      </c>
      <c r="G99" s="403">
        <f t="shared" si="25"/>
        <v>0.2215639791125554</v>
      </c>
      <c r="H99" s="403">
        <f t="shared" si="26"/>
        <v>0.77843602088744457</v>
      </c>
      <c r="I99" s="403">
        <f t="shared" si="18"/>
        <v>9.7408932130776706E-3</v>
      </c>
      <c r="J99" s="375">
        <f t="shared" si="19"/>
        <v>0.99025910678692231</v>
      </c>
      <c r="L99" s="385">
        <v>-1.1749999999999998</v>
      </c>
      <c r="M99" s="401">
        <f t="shared" si="27"/>
        <v>2.41908937139379E-4</v>
      </c>
      <c r="N99" s="386">
        <f t="shared" si="28"/>
        <v>7.958530054136348E-2</v>
      </c>
      <c r="O99" s="401">
        <f t="shared" si="29"/>
        <v>0.6709938993575808</v>
      </c>
      <c r="P99" s="386">
        <f t="shared" si="30"/>
        <v>7.6531520600888192E-3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8.7550359639025521E-2</v>
      </c>
      <c r="C100" s="386">
        <f t="shared" si="23"/>
        <v>0.67920375870679417</v>
      </c>
      <c r="D100" s="401">
        <f t="shared" si="24"/>
        <v>0.23049415066266171</v>
      </c>
      <c r="E100" s="386">
        <f t="shared" si="20"/>
        <v>0.64512091530665427</v>
      </c>
      <c r="F100" s="401">
        <f t="shared" si="21"/>
        <v>0.82110663634875081</v>
      </c>
      <c r="G100" s="403">
        <f t="shared" si="25"/>
        <v>0.20039488893024024</v>
      </c>
      <c r="H100" s="403">
        <f t="shared" si="26"/>
        <v>0.79960511106975973</v>
      </c>
      <c r="I100" s="403">
        <f t="shared" si="18"/>
        <v>1.8751928305382824E-2</v>
      </c>
      <c r="J100" s="375">
        <f t="shared" si="19"/>
        <v>0.98124807169461714</v>
      </c>
      <c r="L100" s="385">
        <v>-1.1499999999999999</v>
      </c>
      <c r="M100" s="401">
        <f t="shared" si="27"/>
        <v>2.9357903257160034E-4</v>
      </c>
      <c r="N100" s="386">
        <f t="shared" si="28"/>
        <v>8.7550359639025521E-2</v>
      </c>
      <c r="O100" s="401">
        <f t="shared" si="29"/>
        <v>0.67920375870679417</v>
      </c>
      <c r="P100" s="386">
        <f t="shared" si="30"/>
        <v>1.4732874655509695E-2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9.6090972373024497E-2</v>
      </c>
      <c r="C101" s="386">
        <f t="shared" si="23"/>
        <v>0.68622339329565862</v>
      </c>
      <c r="D101" s="401">
        <f t="shared" si="24"/>
        <v>0.21524223835636846</v>
      </c>
      <c r="E101" s="386">
        <f t="shared" si="20"/>
        <v>0.6528597579463572</v>
      </c>
      <c r="F101" s="401">
        <f t="shared" si="21"/>
        <v>0.83095659609792161</v>
      </c>
      <c r="G101" s="403">
        <f t="shared" si="25"/>
        <v>0.18007534195869782</v>
      </c>
      <c r="H101" s="403">
        <f t="shared" si="26"/>
        <v>0.81992465804130221</v>
      </c>
      <c r="I101" s="403">
        <f t="shared" si="18"/>
        <v>2.8656487472586895E-2</v>
      </c>
      <c r="J101" s="375">
        <f t="shared" si="19"/>
        <v>0.97134351252741313</v>
      </c>
      <c r="L101" s="385">
        <v>-1.125</v>
      </c>
      <c r="M101" s="401">
        <f t="shared" si="27"/>
        <v>3.5537645583866295E-4</v>
      </c>
      <c r="N101" s="386">
        <f t="shared" si="28"/>
        <v>9.6090972373024497E-2</v>
      </c>
      <c r="O101" s="401">
        <f t="shared" si="29"/>
        <v>0.68622339329565862</v>
      </c>
      <c r="P101" s="386">
        <f t="shared" si="30"/>
        <v>2.2514614557246057E-2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0.10522314180271403</v>
      </c>
      <c r="C102" s="386">
        <f t="shared" si="23"/>
        <v>0.69201680456897396</v>
      </c>
      <c r="D102" s="401">
        <f t="shared" si="24"/>
        <v>0.20056178912031947</v>
      </c>
      <c r="E102" s="386">
        <f t="shared" si="20"/>
        <v>0.65924774370737849</v>
      </c>
      <c r="F102" s="401">
        <f t="shared" si="21"/>
        <v>0.83908719204795779</v>
      </c>
      <c r="G102" s="403">
        <f t="shared" si="25"/>
        <v>0.16064341183519937</v>
      </c>
      <c r="H102" s="403">
        <f t="shared" si="26"/>
        <v>0.83935658816480063</v>
      </c>
      <c r="I102" s="403">
        <f t="shared" si="18"/>
        <v>3.9479606011241217E-2</v>
      </c>
      <c r="J102" s="375">
        <f t="shared" si="19"/>
        <v>0.96052039398875877</v>
      </c>
      <c r="L102" s="385">
        <v>-1.0999999999999999</v>
      </c>
      <c r="M102" s="401">
        <f t="shared" si="27"/>
        <v>4.2908590792212209E-4</v>
      </c>
      <c r="N102" s="386">
        <f t="shared" si="28"/>
        <v>0.10522314180271403</v>
      </c>
      <c r="O102" s="401">
        <f t="shared" si="29"/>
        <v>0.69201680456897396</v>
      </c>
      <c r="P102" s="386">
        <f t="shared" si="30"/>
        <v>3.1018041309680139E-2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0.11496046203157456</v>
      </c>
      <c r="C103" s="386">
        <f t="shared" si="23"/>
        <v>0.69655416148428684</v>
      </c>
      <c r="D103" s="401">
        <f t="shared" si="24"/>
        <v>0.18647334460996173</v>
      </c>
      <c r="E103" s="386">
        <f t="shared" si="20"/>
        <v>0.66425138343122059</v>
      </c>
      <c r="F103" s="401">
        <f t="shared" si="21"/>
        <v>0.84545579936739645</v>
      </c>
      <c r="G103" s="403">
        <f t="shared" si="25"/>
        <v>0.14213017990596799</v>
      </c>
      <c r="H103" s="403">
        <f t="shared" si="26"/>
        <v>0.85786982009403201</v>
      </c>
      <c r="I103" s="403">
        <f t="shared" si="18"/>
        <v>5.1242374609168841E-2</v>
      </c>
      <c r="J103" s="375">
        <f t="shared" si="19"/>
        <v>0.94875762539083119</v>
      </c>
      <c r="L103" s="385">
        <v>-1.075</v>
      </c>
      <c r="M103" s="401">
        <f t="shared" si="27"/>
        <v>5.1676532556682586E-4</v>
      </c>
      <c r="N103" s="386">
        <f t="shared" si="28"/>
        <v>0.11496046203157456</v>
      </c>
      <c r="O103" s="401">
        <f t="shared" si="29"/>
        <v>0.69655416148428684</v>
      </c>
      <c r="P103" s="386">
        <f t="shared" si="30"/>
        <v>4.0259725286537387E-2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0.1253138061817935</v>
      </c>
      <c r="C104" s="386">
        <f t="shared" si="23"/>
        <v>0.69981202551527555</v>
      </c>
      <c r="D104" s="401">
        <f t="shared" si="24"/>
        <v>0.17299279723598565</v>
      </c>
      <c r="E104" s="386">
        <f t="shared" si="20"/>
        <v>0.66784437029660337</v>
      </c>
      <c r="F104" s="401">
        <f t="shared" si="21"/>
        <v>0.85002893486723896</v>
      </c>
      <c r="G104" s="403">
        <f t="shared" si="25"/>
        <v>0.12455984678519098</v>
      </c>
      <c r="H104" s="403">
        <f t="shared" si="26"/>
        <v>0.87544015321480906</v>
      </c>
      <c r="I104" s="403">
        <f t="shared" si="18"/>
        <v>6.3961506886469274E-2</v>
      </c>
      <c r="J104" s="375">
        <f t="shared" si="19"/>
        <v>0.93603849311353071</v>
      </c>
      <c r="L104" s="385">
        <v>-1.0499999999999998</v>
      </c>
      <c r="M104" s="401">
        <f t="shared" si="27"/>
        <v>6.2077978750801899E-4</v>
      </c>
      <c r="N104" s="386">
        <f t="shared" si="28"/>
        <v>0.1253138061817935</v>
      </c>
      <c r="O104" s="401">
        <f t="shared" si="29"/>
        <v>0.69981202551527555</v>
      </c>
      <c r="P104" s="386">
        <f t="shared" si="30"/>
        <v>5.0252797919740869E-2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0.13629101988824821</v>
      </c>
      <c r="C105" s="386">
        <f t="shared" si="23"/>
        <v>0.70177352743794408</v>
      </c>
      <c r="D105" s="401">
        <f t="shared" si="24"/>
        <v>0.16013153544491648</v>
      </c>
      <c r="E105" s="386">
        <f t="shared" si="20"/>
        <v>0.67000777388317834</v>
      </c>
      <c r="F105" s="401">
        <f t="shared" si="21"/>
        <v>0.85278250400426336</v>
      </c>
      <c r="G105" s="403">
        <f t="shared" si="25"/>
        <v>0.10794990025441237</v>
      </c>
      <c r="H105" s="403">
        <f t="shared" si="26"/>
        <v>0.89205009974558758</v>
      </c>
      <c r="I105" s="403">
        <f t="shared" si="18"/>
        <v>7.764892015854577E-2</v>
      </c>
      <c r="J105" s="375">
        <f t="shared" si="19"/>
        <v>0.92235107984145426</v>
      </c>
      <c r="L105" s="385">
        <v>-1.0249999999999999</v>
      </c>
      <c r="M105" s="401">
        <f t="shared" si="27"/>
        <v>7.438382048410852E-4</v>
      </c>
      <c r="N105" s="386">
        <f t="shared" si="28"/>
        <v>0.13629101988824821</v>
      </c>
      <c r="O105" s="401">
        <f t="shared" si="29"/>
        <v>0.70177352743794408</v>
      </c>
      <c r="P105" s="386">
        <f t="shared" si="30"/>
        <v>6.1006622316444478E-2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0.14789662464365222</v>
      </c>
      <c r="C106" s="386">
        <f t="shared" si="23"/>
        <v>0.70242849455978817</v>
      </c>
      <c r="D106" s="401">
        <f t="shared" si="24"/>
        <v>0.14789662464365222</v>
      </c>
      <c r="E106" s="386">
        <f t="shared" si="20"/>
        <v>0.67073017980279148</v>
      </c>
      <c r="F106" s="401">
        <f t="shared" si="21"/>
        <v>0.85370197860299035</v>
      </c>
      <c r="G106" s="403">
        <f t="shared" si="25"/>
        <v>9.2311335120125501E-2</v>
      </c>
      <c r="H106" s="403">
        <f t="shared" si="26"/>
        <v>0.90768866487987454</v>
      </c>
      <c r="I106" s="403">
        <f t="shared" si="18"/>
        <v>9.2311335120125501E-2</v>
      </c>
      <c r="J106" s="375">
        <f t="shared" si="19"/>
        <v>0.90768866487987454</v>
      </c>
      <c r="L106" s="385">
        <v>-1</v>
      </c>
      <c r="M106" s="401">
        <f t="shared" si="27"/>
        <v>8.890327751581717E-4</v>
      </c>
      <c r="N106" s="386">
        <f t="shared" si="28"/>
        <v>0.14789662464365222</v>
      </c>
      <c r="O106" s="401">
        <f t="shared" si="29"/>
        <v>0.70242849455978817</v>
      </c>
      <c r="P106" s="386">
        <f t="shared" si="30"/>
        <v>7.2526478741770872E-2</v>
      </c>
      <c r="Q106" s="403">
        <f>$B$14*P26</f>
        <v>-1.2114053380858506E-4</v>
      </c>
      <c r="R106" s="403">
        <f>$B$14*P106</f>
        <v>9.2311335120125501E-2</v>
      </c>
      <c r="S106" s="371">
        <f>$B$14*P186</f>
        <v>9.2311335120125501E-2</v>
      </c>
      <c r="T106" s="403">
        <f>1-(Q106+R106+S106)</f>
        <v>0.8154984702935576</v>
      </c>
      <c r="U106" s="610">
        <f>1-T106</f>
        <v>0.1845015297064424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0.16013153544491648</v>
      </c>
      <c r="C107" s="386">
        <f t="shared" si="23"/>
        <v>0.70177352743794408</v>
      </c>
      <c r="D107" s="401">
        <f t="shared" si="24"/>
        <v>0.13629101988824821</v>
      </c>
      <c r="E107" s="386">
        <f t="shared" si="20"/>
        <v>0.67000777388317834</v>
      </c>
      <c r="F107" s="401">
        <f t="shared" si="21"/>
        <v>0.85278250400426336</v>
      </c>
      <c r="G107" s="403">
        <f t="shared" si="25"/>
        <v>7.7648920158545409E-2</v>
      </c>
      <c r="H107" s="403">
        <f t="shared" si="26"/>
        <v>0.92235107984145459</v>
      </c>
      <c r="I107" s="403">
        <f t="shared" si="18"/>
        <v>0.10794990025441251</v>
      </c>
      <c r="J107" s="375">
        <f t="shared" si="19"/>
        <v>0.89205009974558747</v>
      </c>
      <c r="L107" s="385">
        <v>-0.97500000000000009</v>
      </c>
      <c r="M107" s="401">
        <f t="shared" si="27"/>
        <v>1.0598811270380315E-3</v>
      </c>
      <c r="N107" s="386">
        <f t="shared" si="28"/>
        <v>0.16013153544491648</v>
      </c>
      <c r="O107" s="401">
        <f t="shared" si="29"/>
        <v>0.70177352743794408</v>
      </c>
      <c r="P107" s="386">
        <f t="shared" si="30"/>
        <v>8.481326952740624E-2</v>
      </c>
      <c r="Q107" s="403">
        <f t="shared" ref="Q107:Q170" si="33">$B$14*P27</f>
        <v>-1.4440473319096226E-4</v>
      </c>
      <c r="R107" s="403">
        <f t="shared" ref="R107:R170" si="34">$B$14*P107</f>
        <v>0.10794990025441238</v>
      </c>
      <c r="S107" s="371">
        <f t="shared" ref="S107:S170" si="35">$B$14*P187</f>
        <v>7.7648920158545409E-2</v>
      </c>
      <c r="T107" s="403">
        <f t="shared" ref="T107:T170" si="36">1-(Q107+R107+S107)</f>
        <v>0.81454558432023316</v>
      </c>
      <c r="U107" s="610">
        <f t="shared" ref="U107:U170" si="37">1-T107</f>
        <v>0.18545441567976684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0.17299279723598587</v>
      </c>
      <c r="C108" s="386">
        <f t="shared" si="23"/>
        <v>0.69981202551527555</v>
      </c>
      <c r="D108" s="401">
        <f t="shared" si="24"/>
        <v>0.12531380618179333</v>
      </c>
      <c r="E108" s="386">
        <f t="shared" si="20"/>
        <v>0.66784437029660326</v>
      </c>
      <c r="F108" s="401">
        <f t="shared" si="21"/>
        <v>0.85002893486723874</v>
      </c>
      <c r="G108" s="403">
        <f t="shared" si="25"/>
        <v>6.3961506886469038E-2</v>
      </c>
      <c r="H108" s="403">
        <f t="shared" si="26"/>
        <v>0.93603849311353093</v>
      </c>
      <c r="I108" s="403">
        <f t="shared" si="18"/>
        <v>0.12455984678519115</v>
      </c>
      <c r="J108" s="375">
        <f t="shared" si="19"/>
        <v>0.87544015321480884</v>
      </c>
      <c r="L108" s="385">
        <v>-0.94999999999999973</v>
      </c>
      <c r="M108" s="401">
        <f t="shared" si="27"/>
        <v>1.2603710200932983E-3</v>
      </c>
      <c r="N108" s="386">
        <f t="shared" si="28"/>
        <v>0.17299279723598587</v>
      </c>
      <c r="O108" s="401">
        <f t="shared" si="29"/>
        <v>0.69981202551527555</v>
      </c>
      <c r="P108" s="386">
        <f t="shared" si="30"/>
        <v>9.7863247976952575E-2</v>
      </c>
      <c r="Q108" s="403">
        <f t="shared" si="33"/>
        <v>-1.7169992634462648E-4</v>
      </c>
      <c r="R108" s="403">
        <f t="shared" si="34"/>
        <v>0.12455984678519129</v>
      </c>
      <c r="S108" s="371">
        <f t="shared" si="35"/>
        <v>6.396150688646926E-2</v>
      </c>
      <c r="T108" s="403">
        <f t="shared" si="36"/>
        <v>0.81165034625468402</v>
      </c>
      <c r="U108" s="610">
        <f t="shared" si="37"/>
        <v>0.18834965374531598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0.18647334460996184</v>
      </c>
      <c r="C109" s="386">
        <f t="shared" si="23"/>
        <v>0.69655416148428684</v>
      </c>
      <c r="D109" s="401">
        <f t="shared" si="24"/>
        <v>0.11496046203157445</v>
      </c>
      <c r="E109" s="386">
        <f t="shared" si="20"/>
        <v>0.6642513834312207</v>
      </c>
      <c r="F109" s="401">
        <f t="shared" si="21"/>
        <v>0.84545579936739668</v>
      </c>
      <c r="G109" s="403">
        <f t="shared" si="25"/>
        <v>5.1242374609168695E-2</v>
      </c>
      <c r="H109" s="403">
        <f t="shared" si="26"/>
        <v>0.94875762539083131</v>
      </c>
      <c r="I109" s="403">
        <f t="shared" si="18"/>
        <v>0.14213017990596805</v>
      </c>
      <c r="J109" s="375">
        <f t="shared" si="19"/>
        <v>0.85786982009403201</v>
      </c>
      <c r="L109" s="385">
        <v>-0.92499999999999982</v>
      </c>
      <c r="M109" s="401">
        <f t="shared" si="27"/>
        <v>1.4950073959530963E-3</v>
      </c>
      <c r="N109" s="386">
        <f t="shared" si="28"/>
        <v>0.18647334460996184</v>
      </c>
      <c r="O109" s="401">
        <f t="shared" si="29"/>
        <v>0.69655416148428684</v>
      </c>
      <c r="P109" s="386">
        <f t="shared" si="30"/>
        <v>0.1116677757731499</v>
      </c>
      <c r="Q109" s="403">
        <f t="shared" si="33"/>
        <v>-2.0363704959977974E-4</v>
      </c>
      <c r="R109" s="403">
        <f t="shared" si="34"/>
        <v>0.14213017990596818</v>
      </c>
      <c r="S109" s="371">
        <f t="shared" si="35"/>
        <v>5.1242374609168695E-2</v>
      </c>
      <c r="T109" s="403">
        <f t="shared" si="36"/>
        <v>0.8068310825344629</v>
      </c>
      <c r="U109" s="610">
        <f t="shared" si="37"/>
        <v>0.1931689174655371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385">
        <v>0.10000000000000009</v>
      </c>
      <c r="B110" s="401">
        <f t="shared" si="22"/>
        <v>0.20056178912031958</v>
      </c>
      <c r="C110" s="386">
        <f t="shared" si="23"/>
        <v>0.69201680456897385</v>
      </c>
      <c r="D110" s="401">
        <f t="shared" si="24"/>
        <v>0.10522314180271397</v>
      </c>
      <c r="E110" s="386">
        <f t="shared" si="20"/>
        <v>0.65924774370737826</v>
      </c>
      <c r="F110" s="401">
        <f t="shared" si="21"/>
        <v>0.83908719204795745</v>
      </c>
      <c r="G110" s="403">
        <f t="shared" si="25"/>
        <v>3.9479606011241217E-2</v>
      </c>
      <c r="H110" s="403">
        <f t="shared" si="26"/>
        <v>0.96052039398875877</v>
      </c>
      <c r="I110" s="403">
        <f t="shared" si="18"/>
        <v>0.16064341183519967</v>
      </c>
      <c r="J110" s="375">
        <f t="shared" si="19"/>
        <v>0.8393565881648003</v>
      </c>
      <c r="L110" s="385">
        <v>-0.89999999999999991</v>
      </c>
      <c r="M110" s="401">
        <f t="shared" si="27"/>
        <v>1.7688614973976335E-3</v>
      </c>
      <c r="N110" s="386">
        <f t="shared" si="28"/>
        <v>0.20056178912031958</v>
      </c>
      <c r="O110" s="401">
        <f t="shared" si="29"/>
        <v>0.69201680456897385</v>
      </c>
      <c r="P110" s="386">
        <f t="shared" si="30"/>
        <v>0.12621311324670734</v>
      </c>
      <c r="Q110" s="403">
        <f t="shared" si="33"/>
        <v>-2.4090330490217612E-4</v>
      </c>
      <c r="R110" s="403">
        <f t="shared" si="34"/>
        <v>0.16064341183519967</v>
      </c>
      <c r="S110" s="371">
        <f t="shared" si="35"/>
        <v>3.9479606011241002E-2</v>
      </c>
      <c r="T110" s="403">
        <f t="shared" si="36"/>
        <v>0.80011788545846152</v>
      </c>
      <c r="U110" s="610">
        <f t="shared" si="37"/>
        <v>0.19988211454153848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0.21524223835636846</v>
      </c>
      <c r="C111" s="386">
        <f t="shared" si="23"/>
        <v>0.68622339329565862</v>
      </c>
      <c r="D111" s="401">
        <f t="shared" si="24"/>
        <v>9.6090972373024497E-2</v>
      </c>
      <c r="E111" s="386">
        <f t="shared" si="20"/>
        <v>0.6528597579463572</v>
      </c>
      <c r="F111" s="401">
        <f t="shared" si="21"/>
        <v>0.83095659609792161</v>
      </c>
      <c r="G111" s="403">
        <f t="shared" si="25"/>
        <v>2.8656487472586905E-2</v>
      </c>
      <c r="H111" s="403">
        <f t="shared" si="26"/>
        <v>0.97134351252741313</v>
      </c>
      <c r="I111" s="403">
        <f t="shared" si="18"/>
        <v>0.18007534195869782</v>
      </c>
      <c r="J111" s="375">
        <f t="shared" si="19"/>
        <v>0.81992465804130221</v>
      </c>
      <c r="L111" s="385">
        <v>-0.875</v>
      </c>
      <c r="M111" s="401">
        <f t="shared" si="27"/>
        <v>2.0876216867045105E-3</v>
      </c>
      <c r="N111" s="386">
        <f t="shared" si="28"/>
        <v>0.21524223835636846</v>
      </c>
      <c r="O111" s="401">
        <f t="shared" si="29"/>
        <v>0.68622339329565862</v>
      </c>
      <c r="P111" s="386">
        <f t="shared" si="30"/>
        <v>0.14148024664023365</v>
      </c>
      <c r="Q111" s="403">
        <f t="shared" si="33"/>
        <v>-2.842688378578004E-4</v>
      </c>
      <c r="R111" s="403">
        <f t="shared" si="34"/>
        <v>0.18007534195869782</v>
      </c>
      <c r="S111" s="371">
        <f t="shared" si="35"/>
        <v>2.8656487472586905E-2</v>
      </c>
      <c r="T111" s="403">
        <f t="shared" si="36"/>
        <v>0.79155243940657305</v>
      </c>
      <c r="U111" s="610">
        <f t="shared" si="37"/>
        <v>0.20844756059342695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0.23049415066266171</v>
      </c>
      <c r="C112" s="386">
        <f t="shared" si="23"/>
        <v>0.67920375870679417</v>
      </c>
      <c r="D112" s="401">
        <f t="shared" si="24"/>
        <v>8.7550359639025521E-2</v>
      </c>
      <c r="E112" s="386">
        <f t="shared" si="20"/>
        <v>0.64512091530665427</v>
      </c>
      <c r="F112" s="401">
        <f t="shared" si="21"/>
        <v>0.82110663634875081</v>
      </c>
      <c r="G112" s="403">
        <f t="shared" si="25"/>
        <v>1.875192830538262E-2</v>
      </c>
      <c r="H112" s="403">
        <f t="shared" si="26"/>
        <v>0.98124807169461736</v>
      </c>
      <c r="I112" s="403">
        <f t="shared" si="18"/>
        <v>0.20039488893024046</v>
      </c>
      <c r="J112" s="375">
        <f t="shared" si="19"/>
        <v>0.79960511106975951</v>
      </c>
      <c r="L112" s="385">
        <v>-0.85000000000000009</v>
      </c>
      <c r="M112" s="401">
        <f t="shared" si="27"/>
        <v>2.4576455007292997E-3</v>
      </c>
      <c r="N112" s="386">
        <f t="shared" si="28"/>
        <v>0.23049415066266171</v>
      </c>
      <c r="O112" s="401">
        <f t="shared" si="29"/>
        <v>0.67920375870679417</v>
      </c>
      <c r="P112" s="386">
        <f t="shared" si="30"/>
        <v>0.15744475619430132</v>
      </c>
      <c r="Q112" s="403">
        <f t="shared" si="33"/>
        <v>-3.3459352350772014E-4</v>
      </c>
      <c r="R112" s="403">
        <f t="shared" si="34"/>
        <v>0.20039488893024024</v>
      </c>
      <c r="S112" s="371">
        <f t="shared" si="35"/>
        <v>1.875192830538262E-2</v>
      </c>
      <c r="T112" s="403">
        <f t="shared" si="36"/>
        <v>0.78118777628788494</v>
      </c>
      <c r="U112" s="610">
        <f t="shared" si="37"/>
        <v>0.21881222371211506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0.24629222902860975</v>
      </c>
      <c r="C113" s="386">
        <f t="shared" si="23"/>
        <v>0.6709938993575808</v>
      </c>
      <c r="D113" s="401">
        <f t="shared" si="24"/>
        <v>7.9585300541363313E-2</v>
      </c>
      <c r="E113" s="386">
        <f t="shared" si="20"/>
        <v>0.63607164021397145</v>
      </c>
      <c r="F113" s="401">
        <f t="shared" si="21"/>
        <v>0.8095887648049096</v>
      </c>
      <c r="G113" s="403">
        <f t="shared" si="25"/>
        <v>9.7408932130774641E-3</v>
      </c>
      <c r="H113" s="403">
        <f t="shared" si="26"/>
        <v>0.99025910678692253</v>
      </c>
      <c r="I113" s="403">
        <f t="shared" si="18"/>
        <v>0.22156397911255554</v>
      </c>
      <c r="J113" s="375">
        <f t="shared" si="19"/>
        <v>0.77843602088744446</v>
      </c>
      <c r="L113" s="385">
        <v>-0.82499999999999973</v>
      </c>
      <c r="M113" s="401">
        <f t="shared" si="27"/>
        <v>2.8860123802239568E-3</v>
      </c>
      <c r="N113" s="386">
        <f t="shared" si="28"/>
        <v>0.24629222902860975</v>
      </c>
      <c r="O113" s="401">
        <f t="shared" si="29"/>
        <v>0.6709938993575808</v>
      </c>
      <c r="P113" s="386">
        <f t="shared" si="30"/>
        <v>0.17407672849859535</v>
      </c>
      <c r="Q113" s="403">
        <f t="shared" si="33"/>
        <v>-3.9283376975685498E-4</v>
      </c>
      <c r="R113" s="403">
        <f t="shared" si="34"/>
        <v>0.22156397911255568</v>
      </c>
      <c r="S113" s="371">
        <f t="shared" si="35"/>
        <v>9.7408932130776758E-3</v>
      </c>
      <c r="T113" s="403">
        <f t="shared" si="36"/>
        <v>0.7690879614441235</v>
      </c>
      <c r="U113" s="610">
        <f t="shared" si="37"/>
        <v>0.2309120385558765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0.26260635724787884</v>
      </c>
      <c r="C114" s="386">
        <f t="shared" si="23"/>
        <v>0.66163570982424735</v>
      </c>
      <c r="D114" s="401">
        <f t="shared" si="24"/>
        <v>7.2177696463213925E-2</v>
      </c>
      <c r="E114" s="386">
        <f t="shared" si="20"/>
        <v>0.62575899412594582</v>
      </c>
      <c r="F114" s="401">
        <f t="shared" si="21"/>
        <v>0.79646288105152252</v>
      </c>
      <c r="G114" s="403">
        <f t="shared" si="25"/>
        <v>1.5948424614058395E-3</v>
      </c>
      <c r="H114" s="403">
        <f t="shared" si="26"/>
        <v>0.99840515753859416</v>
      </c>
      <c r="I114" s="403">
        <f t="shared" si="18"/>
        <v>0.24353749515908776</v>
      </c>
      <c r="J114" s="375">
        <f t="shared" si="19"/>
        <v>0.75646250484091226</v>
      </c>
      <c r="L114" s="385">
        <v>-0.79999999999999982</v>
      </c>
      <c r="M114" s="401">
        <f t="shared" si="27"/>
        <v>3.3805764056264453E-3</v>
      </c>
      <c r="N114" s="386">
        <f t="shared" si="28"/>
        <v>0.26260635724787884</v>
      </c>
      <c r="O114" s="401">
        <f t="shared" si="29"/>
        <v>0.66163570982424735</v>
      </c>
      <c r="P114" s="386">
        <f t="shared" si="30"/>
        <v>0.1913407160940182</v>
      </c>
      <c r="Q114" s="403">
        <f t="shared" si="33"/>
        <v>-4.6004923143705791E-4</v>
      </c>
      <c r="R114" s="403">
        <f t="shared" si="34"/>
        <v>0.24353749515908776</v>
      </c>
      <c r="S114" s="371">
        <f t="shared" si="35"/>
        <v>1.5948424614058395E-3</v>
      </c>
      <c r="T114" s="403">
        <f t="shared" si="36"/>
        <v>0.75532771161094348</v>
      </c>
      <c r="U114" s="610">
        <f t="shared" si="37"/>
        <v>0.24467228838905652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0.27940158095391021</v>
      </c>
      <c r="C115" s="386">
        <f t="shared" si="23"/>
        <v>0.6511766648444679</v>
      </c>
      <c r="D115" s="401">
        <f t="shared" si="24"/>
        <v>6.5307664100346663E-2</v>
      </c>
      <c r="E115" s="386">
        <f t="shared" si="20"/>
        <v>0.61423632839086828</v>
      </c>
      <c r="F115" s="401">
        <f t="shared" si="21"/>
        <v>0.78179689041470812</v>
      </c>
      <c r="G115" s="403">
        <f t="shared" si="25"/>
        <v>-5.7178254849475276E-3</v>
      </c>
      <c r="H115" s="403">
        <f t="shared" si="26"/>
        <v>1.0057178254849475</v>
      </c>
      <c r="I115" s="403">
        <f t="shared" si="18"/>
        <v>0.26626328787058429</v>
      </c>
      <c r="J115" s="375">
        <f t="shared" si="19"/>
        <v>0.73373671212941571</v>
      </c>
      <c r="L115" s="385">
        <v>-0.77499999999999991</v>
      </c>
      <c r="M115" s="401">
        <f t="shared" si="27"/>
        <v>3.950018262590671E-3</v>
      </c>
      <c r="N115" s="386">
        <f t="shared" si="28"/>
        <v>0.27940158095391021</v>
      </c>
      <c r="O115" s="401">
        <f t="shared" si="29"/>
        <v>0.6511766648444679</v>
      </c>
      <c r="P115" s="386">
        <f t="shared" si="30"/>
        <v>0.20919574678808628</v>
      </c>
      <c r="Q115" s="403">
        <f t="shared" si="33"/>
        <v>-5.3740931011413693E-4</v>
      </c>
      <c r="R115" s="403">
        <f t="shared" si="34"/>
        <v>0.26626328787058429</v>
      </c>
      <c r="S115" s="371">
        <f t="shared" si="35"/>
        <v>-5.7178254849476334E-3</v>
      </c>
      <c r="T115" s="403">
        <f t="shared" si="36"/>
        <v>0.73999194692447756</v>
      </c>
      <c r="U115" s="610">
        <f t="shared" si="37"/>
        <v>0.26000805307552244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0.29663813558643937</v>
      </c>
      <c r="C116" s="386">
        <f t="shared" si="23"/>
        <v>0.63966946160301397</v>
      </c>
      <c r="D116" s="401">
        <f t="shared" si="24"/>
        <v>5.8953840198130325E-2</v>
      </c>
      <c r="E116" s="386">
        <f t="shared" si="20"/>
        <v>0.60156289087957793</v>
      </c>
      <c r="F116" s="401">
        <f t="shared" si="21"/>
        <v>0.76566620328464474</v>
      </c>
      <c r="G116" s="403">
        <f t="shared" si="25"/>
        <v>-1.2231333778340002E-2</v>
      </c>
      <c r="H116" s="403">
        <f t="shared" si="26"/>
        <v>1.01223133377834</v>
      </c>
      <c r="I116" s="403">
        <f t="shared" si="18"/>
        <v>0.28968225372022272</v>
      </c>
      <c r="J116" s="375">
        <f t="shared" si="19"/>
        <v>0.71031774627977728</v>
      </c>
      <c r="L116" s="385">
        <v>-0.75</v>
      </c>
      <c r="M116" s="401">
        <f t="shared" si="27"/>
        <v>4.6038955497730849E-3</v>
      </c>
      <c r="N116" s="386">
        <f t="shared" si="28"/>
        <v>0.29663813558643937</v>
      </c>
      <c r="O116" s="401">
        <f t="shared" si="29"/>
        <v>0.63966946160301397</v>
      </c>
      <c r="P116" s="386">
        <f t="shared" si="30"/>
        <v>0.22759538456428996</v>
      </c>
      <c r="Q116" s="403">
        <f t="shared" si="33"/>
        <v>-6.2619929616766561E-4</v>
      </c>
      <c r="R116" s="403">
        <f t="shared" si="34"/>
        <v>0.28968225372022272</v>
      </c>
      <c r="S116" s="371">
        <f t="shared" si="35"/>
        <v>-1.2231333778340002E-2</v>
      </c>
      <c r="T116" s="403">
        <f t="shared" si="36"/>
        <v>0.72317527935428494</v>
      </c>
      <c r="U116" s="610">
        <f t="shared" si="37"/>
        <v>0.27682472064571506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0.31427152274420433</v>
      </c>
      <c r="C117" s="386">
        <f t="shared" si="23"/>
        <v>0.6271716230667217</v>
      </c>
      <c r="D117" s="401">
        <f t="shared" si="24"/>
        <v>5.3093676889878094E-2</v>
      </c>
      <c r="E117" s="386">
        <f t="shared" si="20"/>
        <v>0.58780338948862076</v>
      </c>
      <c r="F117" s="401">
        <f t="shared" si="21"/>
        <v>0.74815317954460014</v>
      </c>
      <c r="G117" s="403">
        <f t="shared" si="25"/>
        <v>-1.7982093993616676E-2</v>
      </c>
      <c r="H117" s="403">
        <f t="shared" si="26"/>
        <v>1.0179820939936166</v>
      </c>
      <c r="I117" s="403">
        <f t="shared" si="18"/>
        <v>0.31372847963941292</v>
      </c>
      <c r="J117" s="375">
        <f t="shared" si="19"/>
        <v>0.68627152036058714</v>
      </c>
      <c r="L117" s="385">
        <v>-0.72500000000000009</v>
      </c>
      <c r="M117" s="401">
        <f t="shared" si="27"/>
        <v>5.3526904311047008E-3</v>
      </c>
      <c r="N117" s="386">
        <f t="shared" si="28"/>
        <v>0.31427152274420433</v>
      </c>
      <c r="O117" s="401">
        <f t="shared" si="29"/>
        <v>0.6271716230667217</v>
      </c>
      <c r="P117" s="386">
        <f t="shared" si="30"/>
        <v>0.24648784333631918</v>
      </c>
      <c r="Q117" s="403">
        <f t="shared" si="33"/>
        <v>-7.2782599063494124E-4</v>
      </c>
      <c r="R117" s="403">
        <f t="shared" si="34"/>
        <v>0.31372847963941258</v>
      </c>
      <c r="S117" s="371">
        <f t="shared" si="35"/>
        <v>-1.7982093993616676E-2</v>
      </c>
      <c r="T117" s="403">
        <f t="shared" si="36"/>
        <v>0.70498144034483901</v>
      </c>
      <c r="U117" s="610">
        <f t="shared" si="37"/>
        <v>0.29501855965516099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0.33225263574228825</v>
      </c>
      <c r="C118" s="386">
        <f t="shared" si="23"/>
        <v>0.61374506565836229</v>
      </c>
      <c r="D118" s="401">
        <f t="shared" si="24"/>
        <v>4.77037247431501E-2</v>
      </c>
      <c r="E118" s="386">
        <f t="shared" si="20"/>
        <v>0.5730275160266195</v>
      </c>
      <c r="F118" s="401">
        <f t="shared" si="21"/>
        <v>0.72934652257591148</v>
      </c>
      <c r="G118" s="403">
        <f t="shared" si="25"/>
        <v>-2.3008284036230987E-2</v>
      </c>
      <c r="H118" s="403">
        <f t="shared" si="26"/>
        <v>1.0230082840362309</v>
      </c>
      <c r="I118" s="403">
        <f t="shared" si="18"/>
        <v>0.33832945580801776</v>
      </c>
      <c r="J118" s="375">
        <f t="shared" si="19"/>
        <v>0.66167054419198224</v>
      </c>
      <c r="L118" s="385">
        <v>-0.69999999999999973</v>
      </c>
      <c r="M118" s="401">
        <f t="shared" si="27"/>
        <v>6.207853527539442E-3</v>
      </c>
      <c r="N118" s="386">
        <f t="shared" si="28"/>
        <v>0.33225263574228825</v>
      </c>
      <c r="O118" s="401">
        <f t="shared" si="29"/>
        <v>0.61374506565836229</v>
      </c>
      <c r="P118" s="386">
        <f t="shared" si="30"/>
        <v>0.26581615413149229</v>
      </c>
      <c r="Q118" s="403">
        <f t="shared" si="33"/>
        <v>-8.4382262512282952E-4</v>
      </c>
      <c r="R118" s="403">
        <f t="shared" si="34"/>
        <v>0.33832945580801788</v>
      </c>
      <c r="S118" s="371">
        <f t="shared" si="35"/>
        <v>-2.300828403623088E-2</v>
      </c>
      <c r="T118" s="403">
        <f t="shared" si="36"/>
        <v>0.68552265085333586</v>
      </c>
      <c r="U118" s="610">
        <f t="shared" si="37"/>
        <v>0.31447734914666414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0.35052793453100173</v>
      </c>
      <c r="C119" s="386">
        <f t="shared" si="23"/>
        <v>0.59945563493413778</v>
      </c>
      <c r="D119" s="401">
        <f t="shared" si="24"/>
        <v>4.2759901016367008E-2</v>
      </c>
      <c r="E119" s="386">
        <f t="shared" si="20"/>
        <v>0.55730943439942038</v>
      </c>
      <c r="F119" s="401">
        <f t="shared" si="21"/>
        <v>0.70934062782263152</v>
      </c>
      <c r="G119" s="403">
        <f t="shared" si="25"/>
        <v>-2.7349440812067784E-2</v>
      </c>
      <c r="H119" s="403">
        <f t="shared" si="26"/>
        <v>1.0273494408120678</v>
      </c>
      <c r="I119" s="403">
        <f t="shared" si="18"/>
        <v>0.36340635631338519</v>
      </c>
      <c r="J119" s="375">
        <f t="shared" si="19"/>
        <v>0.63659364368661486</v>
      </c>
      <c r="L119" s="385">
        <v>-0.67499999999999982</v>
      </c>
      <c r="M119" s="401">
        <f t="shared" si="27"/>
        <v>7.1818428419703761E-3</v>
      </c>
      <c r="N119" s="386">
        <f t="shared" si="28"/>
        <v>0.35052793453100173</v>
      </c>
      <c r="O119" s="401">
        <f t="shared" si="29"/>
        <v>0.59945563493413778</v>
      </c>
      <c r="P119" s="386">
        <f t="shared" si="30"/>
        <v>0.28551838559684034</v>
      </c>
      <c r="Q119" s="403">
        <f t="shared" si="33"/>
        <v>-9.758528790928489E-4</v>
      </c>
      <c r="R119" s="403">
        <f t="shared" si="34"/>
        <v>0.36340635631338519</v>
      </c>
      <c r="S119" s="371">
        <f t="shared" si="35"/>
        <v>-2.7349440812067784E-2</v>
      </c>
      <c r="T119" s="403">
        <f t="shared" si="36"/>
        <v>0.66491893737777552</v>
      </c>
      <c r="U119" s="610">
        <f t="shared" si="37"/>
        <v>0.33508106262222448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0.36903966945975186</v>
      </c>
      <c r="C120" s="386">
        <f t="shared" si="23"/>
        <v>0.58437261328830237</v>
      </c>
      <c r="D120" s="401">
        <f t="shared" si="24"/>
        <v>3.8237741037853157E-2</v>
      </c>
      <c r="E120" s="386">
        <f t="shared" si="20"/>
        <v>0.54072723739661632</v>
      </c>
      <c r="F120" s="401">
        <f t="shared" si="21"/>
        <v>0.68823489139216321</v>
      </c>
      <c r="G120" s="403">
        <f t="shared" si="25"/>
        <v>-3.1046070844335867E-2</v>
      </c>
      <c r="H120" s="403">
        <f t="shared" si="26"/>
        <v>1.0310460708443359</v>
      </c>
      <c r="I120" s="403">
        <f t="shared" si="18"/>
        <v>0.38887438664902751</v>
      </c>
      <c r="J120" s="375">
        <f t="shared" si="19"/>
        <v>0.61112561335097249</v>
      </c>
      <c r="L120" s="385">
        <v>-0.64999999999999991</v>
      </c>
      <c r="M120" s="401">
        <f t="shared" si="27"/>
        <v>8.2881564188286294E-3</v>
      </c>
      <c r="N120" s="386">
        <f t="shared" si="28"/>
        <v>0.36903966945975186</v>
      </c>
      <c r="O120" s="401">
        <f t="shared" si="29"/>
        <v>0.58437261328830237</v>
      </c>
      <c r="P120" s="386">
        <f t="shared" si="30"/>
        <v>0.30552791701927168</v>
      </c>
      <c r="Q120" s="403">
        <f t="shared" si="33"/>
        <v>-1.1257137754110459E-3</v>
      </c>
      <c r="R120" s="403">
        <f t="shared" si="34"/>
        <v>0.38887438664902751</v>
      </c>
      <c r="S120" s="371">
        <f t="shared" si="35"/>
        <v>-3.1046070844335888E-2</v>
      </c>
      <c r="T120" s="403">
        <f t="shared" si="36"/>
        <v>0.64329739797071939</v>
      </c>
      <c r="U120" s="610">
        <f t="shared" si="37"/>
        <v>0.35670260202928061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0.38772615269713112</v>
      </c>
      <c r="C121" s="386">
        <f t="shared" si="23"/>
        <v>0.56856820404407038</v>
      </c>
      <c r="D121" s="401">
        <f t="shared" si="24"/>
        <v>3.4112631034061203E-2</v>
      </c>
      <c r="E121" s="386">
        <f t="shared" si="20"/>
        <v>0.52336237674531383</v>
      </c>
      <c r="F121" s="401">
        <f t="shared" si="21"/>
        <v>0.66613298463057857</v>
      </c>
      <c r="G121" s="403">
        <f t="shared" si="25"/>
        <v>-3.4139281540443954E-2</v>
      </c>
      <c r="H121" s="403">
        <f t="shared" si="26"/>
        <v>1.034139281540444</v>
      </c>
      <c r="I121" s="403">
        <f t="shared" si="18"/>
        <v>0.41464319613330541</v>
      </c>
      <c r="J121" s="375">
        <f t="shared" si="19"/>
        <v>0.58535680386669453</v>
      </c>
      <c r="L121" s="385">
        <v>-0.625</v>
      </c>
      <c r="M121" s="401">
        <f t="shared" si="27"/>
        <v>9.5413573602021184E-3</v>
      </c>
      <c r="N121" s="386">
        <f t="shared" si="28"/>
        <v>0.38772615269713112</v>
      </c>
      <c r="O121" s="401">
        <f t="shared" si="29"/>
        <v>0.56856820404407038</v>
      </c>
      <c r="P121" s="386">
        <f t="shared" si="30"/>
        <v>0.32577376235159389</v>
      </c>
      <c r="Q121" s="403">
        <f t="shared" si="33"/>
        <v>-1.2953372176389894E-3</v>
      </c>
      <c r="R121" s="403">
        <f t="shared" si="34"/>
        <v>0.41464319613330541</v>
      </c>
      <c r="S121" s="371">
        <f t="shared" si="35"/>
        <v>-3.4139281540443954E-2</v>
      </c>
      <c r="T121" s="403">
        <f t="shared" si="36"/>
        <v>0.62079142262477749</v>
      </c>
      <c r="U121" s="610">
        <f t="shared" si="37"/>
        <v>0.37920857737522251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0.40652207546065139</v>
      </c>
      <c r="C122" s="386">
        <f t="shared" si="23"/>
        <v>0.55211699659502089</v>
      </c>
      <c r="D122" s="401">
        <f t="shared" si="24"/>
        <v>3.0360021144620053E-2</v>
      </c>
      <c r="E122" s="386">
        <f t="shared" ref="E122:E153" si="38">C122+$B$13*B122+$B$13*D122</f>
        <v>0.50529907142851549</v>
      </c>
      <c r="F122" s="401">
        <f t="shared" si="21"/>
        <v>0.64314210103325087</v>
      </c>
      <c r="G122" s="403">
        <f t="shared" si="25"/>
        <v>-3.6670435330353315E-2</v>
      </c>
      <c r="H122" s="403">
        <f t="shared" si="26"/>
        <v>1.0366704353303533</v>
      </c>
      <c r="I122" s="403">
        <f t="shared" si="18"/>
        <v>0.4406173524582645</v>
      </c>
      <c r="J122" s="375">
        <f t="shared" si="19"/>
        <v>0.5593826475417355</v>
      </c>
      <c r="L122" s="385">
        <v>-0.59999999999999964</v>
      </c>
      <c r="M122" s="401">
        <f t="shared" si="27"/>
        <v>1.0957089756690575E-2</v>
      </c>
      <c r="N122" s="386">
        <f t="shared" si="28"/>
        <v>0.40652207546065139</v>
      </c>
      <c r="O122" s="401">
        <f t="shared" si="29"/>
        <v>0.55211699659502089</v>
      </c>
      <c r="P122" s="386">
        <f t="shared" si="30"/>
        <v>0.34618094305249236</v>
      </c>
      <c r="Q122" s="403">
        <f t="shared" si="33"/>
        <v>-1.4867899165873777E-3</v>
      </c>
      <c r="R122" s="403">
        <f t="shared" si="34"/>
        <v>0.44061735245826478</v>
      </c>
      <c r="S122" s="371">
        <f t="shared" si="35"/>
        <v>-3.6670435330353315E-2</v>
      </c>
      <c r="T122" s="403">
        <f t="shared" si="36"/>
        <v>0.59753987278867593</v>
      </c>
      <c r="U122" s="610">
        <f t="shared" si="37"/>
        <v>0.40246012721132407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0.42535886857876748</v>
      </c>
      <c r="C123" s="386">
        <f t="shared" si="23"/>
        <v>0.5350954175278102</v>
      </c>
      <c r="D123" s="401">
        <f t="shared" si="24"/>
        <v>2.6955617761115436E-2</v>
      </c>
      <c r="E123" s="386">
        <f t="shared" si="38"/>
        <v>0.48662369955690843</v>
      </c>
      <c r="F123" s="401">
        <f t="shared" si="21"/>
        <v>0.61937218222234358</v>
      </c>
      <c r="G123" s="403">
        <f t="shared" si="25"/>
        <v>-3.8680828426415001E-2</v>
      </c>
      <c r="H123" s="403">
        <f t="shared" si="26"/>
        <v>1.0386808284264151</v>
      </c>
      <c r="I123" s="403">
        <f t="shared" si="18"/>
        <v>0.4666968747455621</v>
      </c>
      <c r="J123" s="375">
        <f t="shared" si="19"/>
        <v>0.5333031252544379</v>
      </c>
      <c r="L123" s="385">
        <v>-0.57499999999999973</v>
      </c>
      <c r="M123" s="401">
        <f t="shared" si="27"/>
        <v>1.255208404728142E-2</v>
      </c>
      <c r="N123" s="386">
        <f t="shared" si="28"/>
        <v>0.42535886857876748</v>
      </c>
      <c r="O123" s="401">
        <f t="shared" si="29"/>
        <v>0.5350954175278102</v>
      </c>
      <c r="P123" s="386">
        <f t="shared" si="30"/>
        <v>0.36667090689391935</v>
      </c>
      <c r="Q123" s="403">
        <f t="shared" si="33"/>
        <v>-1.7022714396247374E-3</v>
      </c>
      <c r="R123" s="403">
        <f t="shared" si="34"/>
        <v>0.46669687474556226</v>
      </c>
      <c r="S123" s="371">
        <f t="shared" si="35"/>
        <v>-3.8680828426414966E-2</v>
      </c>
      <c r="T123" s="403">
        <f t="shared" si="36"/>
        <v>0.57368622512047751</v>
      </c>
      <c r="U123" s="610">
        <f t="shared" si="37"/>
        <v>0.42631377487952249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0.44416510331599973</v>
      </c>
      <c r="C124" s="386">
        <f t="shared" si="23"/>
        <v>0.51758117287721939</v>
      </c>
      <c r="D124" s="401">
        <f t="shared" si="24"/>
        <v>2.3875554707146251E-2</v>
      </c>
      <c r="E124" s="386">
        <f t="shared" si="38"/>
        <v>0.46742417932568919</v>
      </c>
      <c r="F124" s="401">
        <f t="shared" si="21"/>
        <v>0.59493513003179033</v>
      </c>
      <c r="G124" s="403">
        <f t="shared" si="25"/>
        <v>-4.0211395500901692E-2</v>
      </c>
      <c r="H124" s="403">
        <f t="shared" si="26"/>
        <v>1.0402113955009016</v>
      </c>
      <c r="I124" s="403">
        <f t="shared" si="18"/>
        <v>0.49277782070590526</v>
      </c>
      <c r="J124" s="375">
        <f t="shared" si="19"/>
        <v>0.50722217929409474</v>
      </c>
      <c r="L124" s="385">
        <v>-0.54999999999999982</v>
      </c>
      <c r="M124" s="401">
        <f t="shared" si="27"/>
        <v>1.4344150301892955E-2</v>
      </c>
      <c r="N124" s="386">
        <f t="shared" si="28"/>
        <v>0.44416510331599973</v>
      </c>
      <c r="O124" s="401">
        <f t="shared" si="29"/>
        <v>0.51758117287721939</v>
      </c>
      <c r="P124" s="386">
        <f t="shared" si="30"/>
        <v>0.38716198927612722</v>
      </c>
      <c r="Q124" s="403">
        <f t="shared" si="33"/>
        <v>-1.9441101046270392E-3</v>
      </c>
      <c r="R124" s="403">
        <f t="shared" si="34"/>
        <v>0.49277782070590526</v>
      </c>
      <c r="S124" s="371">
        <f t="shared" si="35"/>
        <v>-4.0211395500901692E-2</v>
      </c>
      <c r="T124" s="403">
        <f t="shared" si="36"/>
        <v>0.54937768489962346</v>
      </c>
      <c r="U124" s="610">
        <f t="shared" si="37"/>
        <v>0.45062231510037654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0.4628669288497631</v>
      </c>
      <c r="C125" s="386">
        <f t="shared" si="23"/>
        <v>0.49965268683068575</v>
      </c>
      <c r="D125" s="401">
        <f t="shared" si="24"/>
        <v>2.1096543133183765E-2</v>
      </c>
      <c r="E125" s="386">
        <f t="shared" si="38"/>
        <v>0.44778934477414073</v>
      </c>
      <c r="F125" s="401">
        <f t="shared" si="21"/>
        <v>0.56994401197724309</v>
      </c>
      <c r="G125" s="403">
        <f t="shared" si="25"/>
        <v>-4.1302441147879627E-2</v>
      </c>
      <c r="H125" s="403">
        <f t="shared" si="26"/>
        <v>1.0413024411478797</v>
      </c>
      <c r="I125" s="403">
        <f t="shared" si="18"/>
        <v>0.51875292278481855</v>
      </c>
      <c r="J125" s="375">
        <f t="shared" si="19"/>
        <v>0.48124707721518145</v>
      </c>
      <c r="L125" s="385">
        <v>-0.52499999999999991</v>
      </c>
      <c r="M125" s="401">
        <f t="shared" si="27"/>
        <v>1.6352157926394773E-2</v>
      </c>
      <c r="N125" s="386">
        <f t="shared" si="28"/>
        <v>0.4628669288497631</v>
      </c>
      <c r="O125" s="401">
        <f t="shared" si="29"/>
        <v>0.49965268683068575</v>
      </c>
      <c r="P125" s="386">
        <f t="shared" si="30"/>
        <v>0.40756991302991241</v>
      </c>
      <c r="Q125" s="403">
        <f t="shared" si="33"/>
        <v>-2.2147564317612487E-3</v>
      </c>
      <c r="R125" s="403">
        <f t="shared" si="34"/>
        <v>0.51875292278481855</v>
      </c>
      <c r="S125" s="371">
        <f t="shared" si="35"/>
        <v>-4.1302441147879655E-2</v>
      </c>
      <c r="T125" s="403">
        <f t="shared" si="36"/>
        <v>0.52476427479482246</v>
      </c>
      <c r="U125" s="610">
        <f t="shared" si="37"/>
        <v>0.47523572520517754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0.48138854230431954</v>
      </c>
      <c r="C126" s="386">
        <f t="shared" si="23"/>
        <v>0.48138854230431954</v>
      </c>
      <c r="D126" s="401">
        <f t="shared" si="24"/>
        <v>1.8596000326133066E-2</v>
      </c>
      <c r="E126" s="386">
        <f t="shared" si="38"/>
        <v>0.42780832218733089</v>
      </c>
      <c r="F126" s="401">
        <f t="shared" si="21"/>
        <v>0.54451226754330995</v>
      </c>
      <c r="G126" s="403">
        <f t="shared" si="25"/>
        <v>-4.1993398596007168E-2</v>
      </c>
      <c r="H126" s="403">
        <f t="shared" si="26"/>
        <v>1.0419933985960073</v>
      </c>
      <c r="I126" s="403">
        <f t="shared" si="18"/>
        <v>0.54451226754330995</v>
      </c>
      <c r="J126" s="375">
        <f t="shared" si="19"/>
        <v>0.45548773245669005</v>
      </c>
      <c r="L126" s="385">
        <v>-0.5</v>
      </c>
      <c r="M126" s="401">
        <f t="shared" si="27"/>
        <v>1.8596000326133066E-2</v>
      </c>
      <c r="N126" s="386">
        <f t="shared" si="28"/>
        <v>0.48138854230431954</v>
      </c>
      <c r="O126" s="401">
        <f t="shared" si="29"/>
        <v>0.48138854230431954</v>
      </c>
      <c r="P126" s="386">
        <f t="shared" si="30"/>
        <v>0.42780832218733089</v>
      </c>
      <c r="Q126" s="403">
        <f t="shared" si="33"/>
        <v>-2.5167738609934926E-3</v>
      </c>
      <c r="R126" s="403">
        <f t="shared" si="34"/>
        <v>0.54451226754330995</v>
      </c>
      <c r="S126" s="371">
        <f t="shared" si="35"/>
        <v>-4.1993398596007168E-2</v>
      </c>
      <c r="T126" s="403">
        <f t="shared" si="36"/>
        <v>0.49999790491369067</v>
      </c>
      <c r="U126" s="610">
        <f t="shared" si="37"/>
        <v>0.50000209508630933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0.49965268683068609</v>
      </c>
      <c r="C127" s="386">
        <f t="shared" si="23"/>
        <v>0.46286692884976283</v>
      </c>
      <c r="D127" s="401">
        <f t="shared" si="24"/>
        <v>1.6352157926394717E-2</v>
      </c>
      <c r="E127" s="386">
        <f t="shared" si="38"/>
        <v>0.40756991302991208</v>
      </c>
      <c r="F127" s="401">
        <f t="shared" si="21"/>
        <v>0.5187529227848181</v>
      </c>
      <c r="G127" s="403">
        <f t="shared" si="25"/>
        <v>-4.2322615772308704E-2</v>
      </c>
      <c r="H127" s="403">
        <f t="shared" si="26"/>
        <v>1.0423226157723087</v>
      </c>
      <c r="I127" s="403">
        <f t="shared" si="18"/>
        <v>0.56994401197724331</v>
      </c>
      <c r="J127" s="375">
        <f t="shared" si="19"/>
        <v>0.43005598802275669</v>
      </c>
      <c r="L127" s="385">
        <v>-0.47499999999999964</v>
      </c>
      <c r="M127" s="401">
        <f t="shared" si="27"/>
        <v>2.1096543133183765E-2</v>
      </c>
      <c r="N127" s="386">
        <f t="shared" si="28"/>
        <v>0.49965268683068609</v>
      </c>
      <c r="O127" s="401">
        <f t="shared" si="29"/>
        <v>0.46286692884976283</v>
      </c>
      <c r="P127" s="386">
        <f t="shared" si="30"/>
        <v>0.44778934477414112</v>
      </c>
      <c r="Q127" s="403">
        <f t="shared" si="33"/>
        <v>-2.8528264417786733E-3</v>
      </c>
      <c r="R127" s="403">
        <f t="shared" si="34"/>
        <v>0.56994401197724354</v>
      </c>
      <c r="S127" s="371">
        <f t="shared" si="35"/>
        <v>-4.2322615772308704E-2</v>
      </c>
      <c r="T127" s="403">
        <f t="shared" si="36"/>
        <v>0.47523143023684378</v>
      </c>
      <c r="U127" s="610">
        <f t="shared" si="37"/>
        <v>0.52476856976315622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0.51758117287721972</v>
      </c>
      <c r="C128" s="386">
        <f t="shared" si="23"/>
        <v>0.4441651033159994</v>
      </c>
      <c r="D128" s="401">
        <f t="shared" si="24"/>
        <v>1.43441503018929E-2</v>
      </c>
      <c r="E128" s="386">
        <f t="shared" si="38"/>
        <v>0.38716198927612688</v>
      </c>
      <c r="F128" s="401">
        <f t="shared" si="21"/>
        <v>0.49277782070590481</v>
      </c>
      <c r="G128" s="403">
        <f t="shared" si="25"/>
        <v>-4.2327168486721495E-2</v>
      </c>
      <c r="H128" s="403">
        <f t="shared" si="26"/>
        <v>1.0423271684867215</v>
      </c>
      <c r="I128" s="403">
        <f t="shared" si="18"/>
        <v>0.59493513003179055</v>
      </c>
      <c r="J128" s="375">
        <f t="shared" si="19"/>
        <v>0.40506486996820945</v>
      </c>
      <c r="L128" s="385">
        <v>-0.44999999999999973</v>
      </c>
      <c r="M128" s="401">
        <f t="shared" si="27"/>
        <v>2.3875554707146251E-2</v>
      </c>
      <c r="N128" s="386">
        <f t="shared" si="28"/>
        <v>0.51758117287721972</v>
      </c>
      <c r="O128" s="401">
        <f t="shared" si="29"/>
        <v>0.4441651033159994</v>
      </c>
      <c r="P128" s="386">
        <f t="shared" si="30"/>
        <v>0.46742417932568964</v>
      </c>
      <c r="Q128" s="403">
        <f t="shared" si="33"/>
        <v>-3.225663204249008E-3</v>
      </c>
      <c r="R128" s="403">
        <f t="shared" si="34"/>
        <v>0.59493513003179088</v>
      </c>
      <c r="S128" s="371">
        <f t="shared" si="35"/>
        <v>-4.2327168486721474E-2</v>
      </c>
      <c r="T128" s="403">
        <f t="shared" si="36"/>
        <v>0.45061770165917958</v>
      </c>
      <c r="U128" s="610">
        <f t="shared" si="37"/>
        <v>0.54938229834082042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0.53509541752781042</v>
      </c>
      <c r="C129" s="386">
        <f t="shared" si="23"/>
        <v>0.42535886857876715</v>
      </c>
      <c r="D129" s="401">
        <f t="shared" si="24"/>
        <v>1.2552084047281364E-2</v>
      </c>
      <c r="E129" s="386">
        <f t="shared" si="38"/>
        <v>0.36667090689391901</v>
      </c>
      <c r="F129" s="401">
        <f t="shared" si="21"/>
        <v>0.46669687474556182</v>
      </c>
      <c r="G129" s="403">
        <f t="shared" si="25"/>
        <v>-4.204270021487224E-2</v>
      </c>
      <c r="H129" s="403">
        <f t="shared" si="26"/>
        <v>1.0420427002148722</v>
      </c>
      <c r="I129" s="403">
        <f t="shared" si="18"/>
        <v>0.61937218222234403</v>
      </c>
      <c r="J129" s="375">
        <f t="shared" si="19"/>
        <v>0.38062781777765597</v>
      </c>
      <c r="L129" s="385">
        <v>-0.42499999999999982</v>
      </c>
      <c r="M129" s="401">
        <f t="shared" si="27"/>
        <v>2.6955617761115491E-2</v>
      </c>
      <c r="N129" s="386">
        <f t="shared" si="28"/>
        <v>0.53509541752781042</v>
      </c>
      <c r="O129" s="401">
        <f t="shared" si="29"/>
        <v>0.42535886857876715</v>
      </c>
      <c r="P129" s="386">
        <f t="shared" si="30"/>
        <v>0.48662369955690876</v>
      </c>
      <c r="Q129" s="403">
        <f t="shared" si="33"/>
        <v>-3.638098928775087E-3</v>
      </c>
      <c r="R129" s="403">
        <f t="shared" si="34"/>
        <v>0.61937218222234403</v>
      </c>
      <c r="S129" s="371">
        <f t="shared" si="35"/>
        <v>-4.204270021487224E-2</v>
      </c>
      <c r="T129" s="403">
        <f t="shared" si="36"/>
        <v>0.42630861692130328</v>
      </c>
      <c r="U129" s="610">
        <f t="shared" si="37"/>
        <v>0.57369138307869672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0.55211699659502123</v>
      </c>
      <c r="C130" s="386">
        <f t="shared" si="23"/>
        <v>0.406522075460651</v>
      </c>
      <c r="D130" s="401">
        <f t="shared" si="24"/>
        <v>1.0957089756690575E-2</v>
      </c>
      <c r="E130" s="386">
        <f t="shared" si="38"/>
        <v>0.34618094305249192</v>
      </c>
      <c r="F130" s="401">
        <f t="shared" si="21"/>
        <v>0.44061735245826422</v>
      </c>
      <c r="G130" s="403">
        <f t="shared" si="25"/>
        <v>-4.15032877026709E-2</v>
      </c>
      <c r="H130" s="403">
        <f t="shared" si="26"/>
        <v>1.0415032877026709</v>
      </c>
      <c r="I130" s="403">
        <f t="shared" si="18"/>
        <v>0.64314210103325142</v>
      </c>
      <c r="J130" s="375">
        <f t="shared" si="19"/>
        <v>0.35685789896674858</v>
      </c>
      <c r="L130" s="385">
        <v>-0.39999999999999991</v>
      </c>
      <c r="M130" s="401">
        <f t="shared" si="27"/>
        <v>3.0360021144620108E-2</v>
      </c>
      <c r="N130" s="386">
        <f t="shared" si="28"/>
        <v>0.55211699659502123</v>
      </c>
      <c r="O130" s="401">
        <f t="shared" si="29"/>
        <v>0.406522075460651</v>
      </c>
      <c r="P130" s="386">
        <f t="shared" si="30"/>
        <v>0.50529907142851593</v>
      </c>
      <c r="Q130" s="403">
        <f t="shared" si="33"/>
        <v>-4.092991043356118E-3</v>
      </c>
      <c r="R130" s="403">
        <f t="shared" si="34"/>
        <v>0.64314210103325142</v>
      </c>
      <c r="S130" s="371">
        <f t="shared" si="35"/>
        <v>-4.1503287702670935E-2</v>
      </c>
      <c r="T130" s="403">
        <f t="shared" si="36"/>
        <v>0.4024541777127757</v>
      </c>
      <c r="U130" s="610">
        <f t="shared" si="37"/>
        <v>0.5975458222872243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0.56856820404407038</v>
      </c>
      <c r="C131" s="386">
        <f t="shared" si="23"/>
        <v>0.38772615269713112</v>
      </c>
      <c r="D131" s="401">
        <f t="shared" si="24"/>
        <v>9.5413573602021184E-3</v>
      </c>
      <c r="E131" s="386">
        <f t="shared" si="38"/>
        <v>0.32577376235159389</v>
      </c>
      <c r="F131" s="401">
        <f t="shared" si="21"/>
        <v>0.41464319613330541</v>
      </c>
      <c r="G131" s="403">
        <f t="shared" si="25"/>
        <v>-4.074133140053432E-2</v>
      </c>
      <c r="H131" s="403">
        <f t="shared" si="26"/>
        <v>1.0407413314005343</v>
      </c>
      <c r="I131" s="403">
        <f t="shared" ref="I131:I146" si="39">F91</f>
        <v>0.66613298463057857</v>
      </c>
      <c r="J131" s="375">
        <f t="shared" ref="J131:J146" si="40">1-I131</f>
        <v>0.33386701536942143</v>
      </c>
      <c r="L131" s="385">
        <v>-0.375</v>
      </c>
      <c r="M131" s="401">
        <f t="shared" si="27"/>
        <v>3.4112631034061203E-2</v>
      </c>
      <c r="N131" s="386">
        <f t="shared" si="28"/>
        <v>0.56856820404407038</v>
      </c>
      <c r="O131" s="401">
        <f t="shared" si="29"/>
        <v>0.38772615269713112</v>
      </c>
      <c r="P131" s="386">
        <f t="shared" si="30"/>
        <v>0.52336237674531383</v>
      </c>
      <c r="Q131" s="403">
        <f t="shared" si="33"/>
        <v>-4.5932123961979982E-3</v>
      </c>
      <c r="R131" s="403">
        <f t="shared" si="34"/>
        <v>0.66613298463057857</v>
      </c>
      <c r="S131" s="371">
        <f t="shared" si="35"/>
        <v>-4.074133140053432E-2</v>
      </c>
      <c r="T131" s="403">
        <f t="shared" si="36"/>
        <v>0.37920155916615372</v>
      </c>
      <c r="U131" s="610">
        <f t="shared" si="37"/>
        <v>0.62079844083384628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0.58437261328830259</v>
      </c>
      <c r="C132" s="386">
        <f t="shared" si="23"/>
        <v>0.36903966945975153</v>
      </c>
      <c r="D132" s="401">
        <f t="shared" si="24"/>
        <v>8.2881564188286294E-3</v>
      </c>
      <c r="E132" s="386">
        <f t="shared" si="38"/>
        <v>0.30552791701927129</v>
      </c>
      <c r="F132" s="401">
        <f t="shared" si="21"/>
        <v>0.38887438664902707</v>
      </c>
      <c r="G132" s="403">
        <f t="shared" si="25"/>
        <v>-3.978746955621399E-2</v>
      </c>
      <c r="H132" s="403">
        <f t="shared" si="26"/>
        <v>1.0397874695562139</v>
      </c>
      <c r="I132" s="403">
        <f t="shared" si="39"/>
        <v>0.68823489139216343</v>
      </c>
      <c r="J132" s="375">
        <f t="shared" si="40"/>
        <v>0.31176510860783657</v>
      </c>
      <c r="L132" s="385">
        <v>-0.34999999999999964</v>
      </c>
      <c r="M132" s="401">
        <f t="shared" si="27"/>
        <v>3.8237741037853268E-2</v>
      </c>
      <c r="N132" s="386">
        <f t="shared" si="28"/>
        <v>0.58437261328830259</v>
      </c>
      <c r="O132" s="401">
        <f t="shared" si="29"/>
        <v>0.36903966945975153</v>
      </c>
      <c r="P132" s="386">
        <f t="shared" si="30"/>
        <v>0.54072723739661666</v>
      </c>
      <c r="Q132" s="403">
        <f t="shared" si="33"/>
        <v>-5.1416196742529036E-3</v>
      </c>
      <c r="R132" s="403">
        <f t="shared" si="34"/>
        <v>0.68823489139216354</v>
      </c>
      <c r="S132" s="371">
        <f t="shared" si="35"/>
        <v>-3.978746955621399E-2</v>
      </c>
      <c r="T132" s="403">
        <f t="shared" si="36"/>
        <v>0.35669419783830336</v>
      </c>
      <c r="U132" s="610">
        <f t="shared" si="37"/>
        <v>0.64330580216169664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0.59945563493413812</v>
      </c>
      <c r="C133" s="386">
        <f t="shared" si="23"/>
        <v>0.35052793453100139</v>
      </c>
      <c r="D133" s="401">
        <f t="shared" si="24"/>
        <v>7.1818428419703761E-3</v>
      </c>
      <c r="E133" s="386">
        <f t="shared" si="38"/>
        <v>0.28551838559683995</v>
      </c>
      <c r="F133" s="401">
        <f t="shared" si="21"/>
        <v>0.36340635631338469</v>
      </c>
      <c r="G133" s="403">
        <f t="shared" si="25"/>
        <v>-3.8670514651479887E-2</v>
      </c>
      <c r="H133" s="403">
        <f t="shared" si="26"/>
        <v>1.0386705146514799</v>
      </c>
      <c r="I133" s="403">
        <f t="shared" si="39"/>
        <v>0.70934062782263185</v>
      </c>
      <c r="J133" s="375">
        <f t="shared" si="40"/>
        <v>0.29065937217736815</v>
      </c>
      <c r="L133" s="385">
        <v>-0.32499999999999973</v>
      </c>
      <c r="M133" s="401">
        <f t="shared" si="27"/>
        <v>4.2759901016367063E-2</v>
      </c>
      <c r="N133" s="386">
        <f t="shared" si="28"/>
        <v>0.59945563493413812</v>
      </c>
      <c r="O133" s="401">
        <f t="shared" si="29"/>
        <v>0.35052793453100139</v>
      </c>
      <c r="P133" s="386">
        <f t="shared" si="30"/>
        <v>0.55730943439942071</v>
      </c>
      <c r="Q133" s="403">
        <f t="shared" si="33"/>
        <v>-5.741017267562174E-3</v>
      </c>
      <c r="R133" s="403">
        <f t="shared" si="34"/>
        <v>0.70934062782263196</v>
      </c>
      <c r="S133" s="371">
        <f t="shared" si="35"/>
        <v>-3.8670514651479936E-2</v>
      </c>
      <c r="T133" s="403">
        <f t="shared" si="36"/>
        <v>0.33507090409641016</v>
      </c>
      <c r="U133" s="610">
        <f t="shared" si="37"/>
        <v>0.66492909590358984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0.61374506565836251</v>
      </c>
      <c r="C134" s="386">
        <f t="shared" si="23"/>
        <v>0.33225263574228797</v>
      </c>
      <c r="D134" s="401">
        <f t="shared" si="24"/>
        <v>6.207853527539442E-3</v>
      </c>
      <c r="E134" s="386">
        <f t="shared" si="38"/>
        <v>0.26581615413149196</v>
      </c>
      <c r="F134" s="401">
        <f t="shared" si="21"/>
        <v>0.33832945580801743</v>
      </c>
      <c r="G134" s="403">
        <f t="shared" si="25"/>
        <v>-3.7417410757000662E-2</v>
      </c>
      <c r="H134" s="403">
        <f t="shared" si="26"/>
        <v>1.0374174107570007</v>
      </c>
      <c r="I134" s="403">
        <f t="shared" si="39"/>
        <v>0.7293465225759117</v>
      </c>
      <c r="J134" s="375">
        <f t="shared" si="40"/>
        <v>0.2706534774240883</v>
      </c>
      <c r="L134" s="385">
        <v>-0.29999999999999982</v>
      </c>
      <c r="M134" s="401">
        <f t="shared" si="27"/>
        <v>4.7703724743150211E-2</v>
      </c>
      <c r="N134" s="386">
        <f t="shared" si="28"/>
        <v>0.61374506565836251</v>
      </c>
      <c r="O134" s="401">
        <f t="shared" si="29"/>
        <v>0.33225263574228797</v>
      </c>
      <c r="P134" s="386">
        <f t="shared" si="30"/>
        <v>0.57302751602661961</v>
      </c>
      <c r="Q134" s="403">
        <f t="shared" si="33"/>
        <v>-6.3941164140172346E-3</v>
      </c>
      <c r="R134" s="403">
        <f t="shared" si="34"/>
        <v>0.7293465225759117</v>
      </c>
      <c r="S134" s="371">
        <f t="shared" si="35"/>
        <v>-3.7417410757000662E-2</v>
      </c>
      <c r="T134" s="403">
        <f t="shared" si="36"/>
        <v>0.31446500459510618</v>
      </c>
      <c r="U134" s="610">
        <f t="shared" si="37"/>
        <v>0.68553499540489382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0.6271716230667217</v>
      </c>
      <c r="C135" s="386">
        <f t="shared" si="23"/>
        <v>0.31427152274420433</v>
      </c>
      <c r="D135" s="401">
        <f t="shared" si="24"/>
        <v>5.3526904311047008E-3</v>
      </c>
      <c r="E135" s="386">
        <f t="shared" si="38"/>
        <v>0.24648784333631915</v>
      </c>
      <c r="F135" s="401">
        <f t="shared" si="21"/>
        <v>0.31372847963941253</v>
      </c>
      <c r="G135" s="403">
        <f t="shared" si="25"/>
        <v>-3.6053210298986886E-2</v>
      </c>
      <c r="H135" s="403">
        <f t="shared" si="26"/>
        <v>1.0360532102989868</v>
      </c>
      <c r="I135" s="403">
        <f t="shared" si="39"/>
        <v>0.74815317954460014</v>
      </c>
      <c r="J135" s="375">
        <f t="shared" si="40"/>
        <v>0.25184682045539986</v>
      </c>
      <c r="L135" s="385">
        <v>-0.27499999999999991</v>
      </c>
      <c r="M135" s="401">
        <f t="shared" si="27"/>
        <v>5.3093676889878094E-2</v>
      </c>
      <c r="N135" s="386">
        <f t="shared" si="28"/>
        <v>0.6271716230667217</v>
      </c>
      <c r="O135" s="401">
        <f t="shared" si="29"/>
        <v>0.31427152274420433</v>
      </c>
      <c r="P135" s="386">
        <f t="shared" si="30"/>
        <v>0.58780338948862076</v>
      </c>
      <c r="Q135" s="403">
        <f t="shared" si="33"/>
        <v>-7.1034894995855554E-3</v>
      </c>
      <c r="R135" s="403">
        <f t="shared" si="34"/>
        <v>0.74815317954460014</v>
      </c>
      <c r="S135" s="371">
        <f t="shared" si="35"/>
        <v>-3.6053210298986831E-2</v>
      </c>
      <c r="T135" s="403">
        <f t="shared" si="36"/>
        <v>0.29500352025397214</v>
      </c>
      <c r="U135" s="610">
        <f t="shared" si="37"/>
        <v>0.70499647974602786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0.63966946160301397</v>
      </c>
      <c r="C136" s="386">
        <f t="shared" si="23"/>
        <v>0.29663813558643937</v>
      </c>
      <c r="D136" s="401">
        <f t="shared" si="24"/>
        <v>4.6038955497730849E-3</v>
      </c>
      <c r="E136" s="386">
        <f t="shared" si="38"/>
        <v>0.22759538456428996</v>
      </c>
      <c r="F136" s="401">
        <f t="shared" si="21"/>
        <v>0.28968225372022272</v>
      </c>
      <c r="G136" s="403">
        <f t="shared" si="25"/>
        <v>-3.4601068677646993E-2</v>
      </c>
      <c r="H136" s="403">
        <f t="shared" si="26"/>
        <v>1.034601068677647</v>
      </c>
      <c r="I136" s="403">
        <f t="shared" si="39"/>
        <v>0.76566620328464474</v>
      </c>
      <c r="J136" s="375">
        <f t="shared" si="40"/>
        <v>0.23433379671535526</v>
      </c>
      <c r="L136" s="385">
        <v>-0.25</v>
      </c>
      <c r="M136" s="401">
        <f t="shared" si="27"/>
        <v>5.8953840198130325E-2</v>
      </c>
      <c r="N136" s="386">
        <f t="shared" si="28"/>
        <v>0.63966946160301397</v>
      </c>
      <c r="O136" s="401">
        <f t="shared" si="29"/>
        <v>0.29663813558643937</v>
      </c>
      <c r="P136" s="386">
        <f t="shared" si="30"/>
        <v>0.60156289087957793</v>
      </c>
      <c r="Q136" s="403">
        <f t="shared" si="33"/>
        <v>-7.8715194350520226E-3</v>
      </c>
      <c r="R136" s="403">
        <f t="shared" si="34"/>
        <v>0.76566620328464474</v>
      </c>
      <c r="S136" s="371">
        <f t="shared" si="35"/>
        <v>-3.4601068677646993E-2</v>
      </c>
      <c r="T136" s="403">
        <f t="shared" si="36"/>
        <v>0.27680638482805431</v>
      </c>
      <c r="U136" s="610">
        <f t="shared" si="37"/>
        <v>0.72319361517194569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0.65117666484446801</v>
      </c>
      <c r="C137" s="386">
        <f t="shared" si="23"/>
        <v>0.27940158095390988</v>
      </c>
      <c r="D137" s="401">
        <f t="shared" si="24"/>
        <v>3.950018262590671E-3</v>
      </c>
      <c r="E137" s="386">
        <f t="shared" si="38"/>
        <v>0.20919574678808595</v>
      </c>
      <c r="F137" s="401">
        <f t="shared" si="21"/>
        <v>0.26626328787058384</v>
      </c>
      <c r="G137" s="403">
        <f t="shared" si="25"/>
        <v>-3.3082255148247475E-2</v>
      </c>
      <c r="H137" s="403">
        <f t="shared" si="26"/>
        <v>1.0330822551482475</v>
      </c>
      <c r="I137" s="403">
        <f t="shared" si="39"/>
        <v>0.78179689041470823</v>
      </c>
      <c r="J137" s="375">
        <f t="shared" si="40"/>
        <v>0.21820310958529177</v>
      </c>
      <c r="L137" s="385">
        <v>-0.22499999999999964</v>
      </c>
      <c r="M137" s="401">
        <f t="shared" si="27"/>
        <v>6.5307664100346829E-2</v>
      </c>
      <c r="N137" s="386">
        <f t="shared" si="28"/>
        <v>0.65117666484446801</v>
      </c>
      <c r="O137" s="401">
        <f t="shared" si="29"/>
        <v>0.27940158095390988</v>
      </c>
      <c r="P137" s="386">
        <f t="shared" si="30"/>
        <v>0.61423632839086839</v>
      </c>
      <c r="Q137" s="403">
        <f t="shared" si="33"/>
        <v>-8.7003440816792559E-3</v>
      </c>
      <c r="R137" s="403">
        <f t="shared" si="34"/>
        <v>0.78179689041470823</v>
      </c>
      <c r="S137" s="371">
        <f t="shared" si="35"/>
        <v>-3.3082255148247475E-2</v>
      </c>
      <c r="T137" s="403">
        <f t="shared" si="36"/>
        <v>0.25998570881521854</v>
      </c>
      <c r="U137" s="610">
        <f t="shared" si="37"/>
        <v>0.74001429118478146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0.66163570982424735</v>
      </c>
      <c r="C138" s="386">
        <f t="shared" si="23"/>
        <v>0.26260635724787862</v>
      </c>
      <c r="D138" s="401">
        <f t="shared" si="24"/>
        <v>3.3805764056264453E-3</v>
      </c>
      <c r="E138" s="386">
        <f t="shared" si="38"/>
        <v>0.19134071609401798</v>
      </c>
      <c r="F138" s="401">
        <f t="shared" si="21"/>
        <v>0.24353749515908749</v>
      </c>
      <c r="G138" s="403">
        <f t="shared" si="25"/>
        <v>-3.1516178367600567E-2</v>
      </c>
      <c r="H138" s="403">
        <f t="shared" si="26"/>
        <v>1.0315161783676006</v>
      </c>
      <c r="I138" s="403">
        <f t="shared" si="39"/>
        <v>0.79646288105152252</v>
      </c>
      <c r="J138" s="375">
        <f t="shared" si="40"/>
        <v>0.20353711894847748</v>
      </c>
      <c r="L138" s="625">
        <v>-0.19999999999999973</v>
      </c>
      <c r="M138" s="626">
        <f t="shared" si="27"/>
        <v>7.2177696463214092E-2</v>
      </c>
      <c r="N138" s="627">
        <f t="shared" si="28"/>
        <v>0.66163570982424735</v>
      </c>
      <c r="O138" s="626">
        <f t="shared" si="29"/>
        <v>0.26260635724787862</v>
      </c>
      <c r="P138" s="627">
        <f t="shared" si="30"/>
        <v>0.62575899412594582</v>
      </c>
      <c r="Q138" s="628">
        <f t="shared" si="33"/>
        <v>-9.5917957546610821E-3</v>
      </c>
      <c r="R138" s="628">
        <f t="shared" si="34"/>
        <v>0.79646288105152252</v>
      </c>
      <c r="S138" s="629">
        <f t="shared" si="35"/>
        <v>-3.1516178367600525E-2</v>
      </c>
      <c r="T138" s="628">
        <f t="shared" si="36"/>
        <v>0.24464509307073912</v>
      </c>
      <c r="U138" s="630">
        <f t="shared" si="37"/>
        <v>0.75535490692926088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0.6709938993575808</v>
      </c>
      <c r="C139" s="386">
        <f t="shared" si="23"/>
        <v>0.24629222902860953</v>
      </c>
      <c r="D139" s="401">
        <f t="shared" si="24"/>
        <v>2.8860123802239013E-3</v>
      </c>
      <c r="E139" s="386">
        <f t="shared" si="38"/>
        <v>0.17407672849859512</v>
      </c>
      <c r="F139" s="401">
        <f t="shared" si="21"/>
        <v>0.2215639791125554</v>
      </c>
      <c r="G139" s="403">
        <f t="shared" si="25"/>
        <v>-2.9920425019229768E-2</v>
      </c>
      <c r="H139" s="403">
        <f t="shared" si="26"/>
        <v>1.0299204250192298</v>
      </c>
      <c r="I139" s="403">
        <f t="shared" si="39"/>
        <v>0.80958876480490971</v>
      </c>
      <c r="J139" s="375">
        <f t="shared" si="40"/>
        <v>0.19041123519509029</v>
      </c>
      <c r="L139" s="385">
        <v>-0.17499999999999982</v>
      </c>
      <c r="M139" s="401">
        <f t="shared" si="27"/>
        <v>7.958530054136348E-2</v>
      </c>
      <c r="N139" s="386">
        <f t="shared" si="28"/>
        <v>0.6709938993575808</v>
      </c>
      <c r="O139" s="401">
        <f t="shared" si="29"/>
        <v>0.24629222902860953</v>
      </c>
      <c r="P139" s="386">
        <f t="shared" si="30"/>
        <v>0.63607164021397156</v>
      </c>
      <c r="Q139" s="403">
        <f t="shared" si="33"/>
        <v>-1.0547335894488218E-2</v>
      </c>
      <c r="R139" s="403">
        <f t="shared" si="34"/>
        <v>0.80958876480490971</v>
      </c>
      <c r="S139" s="371">
        <f t="shared" si="35"/>
        <v>-2.9920425019229768E-2</v>
      </c>
      <c r="T139" s="403">
        <f t="shared" si="36"/>
        <v>0.23087899610880824</v>
      </c>
      <c r="U139" s="610">
        <f t="shared" si="37"/>
        <v>0.76912100389119176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0.67920375870679417</v>
      </c>
      <c r="C140" s="386">
        <f t="shared" si="23"/>
        <v>0.23049415066266171</v>
      </c>
      <c r="D140" s="401">
        <f t="shared" si="24"/>
        <v>2.4576455007292997E-3</v>
      </c>
      <c r="E140" s="386">
        <f t="shared" si="38"/>
        <v>0.15744475619430132</v>
      </c>
      <c r="F140" s="401">
        <f t="shared" si="21"/>
        <v>0.20039488893024024</v>
      </c>
      <c r="G140" s="403">
        <f t="shared" si="25"/>
        <v>-2.8310809956553998E-2</v>
      </c>
      <c r="H140" s="403">
        <f t="shared" si="26"/>
        <v>1.0283108099565541</v>
      </c>
      <c r="I140" s="403">
        <f t="shared" si="39"/>
        <v>0.82110663634875081</v>
      </c>
      <c r="J140" s="375">
        <f t="shared" si="40"/>
        <v>0.17889336365124919</v>
      </c>
      <c r="L140" s="385">
        <v>-0.14999999999999991</v>
      </c>
      <c r="M140" s="401">
        <f t="shared" si="27"/>
        <v>8.7550359639025521E-2</v>
      </c>
      <c r="N140" s="386">
        <f t="shared" si="28"/>
        <v>0.67920375870679417</v>
      </c>
      <c r="O140" s="401">
        <f t="shared" si="29"/>
        <v>0.23049415066266171</v>
      </c>
      <c r="P140" s="386">
        <f t="shared" si="30"/>
        <v>0.64512091530665427</v>
      </c>
      <c r="Q140" s="403">
        <f t="shared" si="33"/>
        <v>-1.1567985061991927E-2</v>
      </c>
      <c r="R140" s="403">
        <f t="shared" si="34"/>
        <v>0.82110663634875081</v>
      </c>
      <c r="S140" s="371">
        <f t="shared" si="35"/>
        <v>-2.8310809956553957E-2</v>
      </c>
      <c r="T140" s="403">
        <f t="shared" si="36"/>
        <v>0.21877215866979516</v>
      </c>
      <c r="U140" s="610">
        <f t="shared" si="37"/>
        <v>0.78122784133020484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0.68622339329565862</v>
      </c>
      <c r="C141" s="386">
        <f t="shared" si="23"/>
        <v>0.21524223835636846</v>
      </c>
      <c r="D141" s="401">
        <f t="shared" si="24"/>
        <v>2.0876216867045105E-3</v>
      </c>
      <c r="E141" s="386">
        <f t="shared" si="38"/>
        <v>0.14148024664023365</v>
      </c>
      <c r="F141" s="401">
        <f t="shared" si="21"/>
        <v>0.18007534195869782</v>
      </c>
      <c r="G141" s="403">
        <f t="shared" si="25"/>
        <v>-2.6701436342687363E-2</v>
      </c>
      <c r="H141" s="403">
        <f t="shared" si="26"/>
        <v>1.0267014363426874</v>
      </c>
      <c r="I141" s="403">
        <f t="shared" si="39"/>
        <v>0.83095659609792161</v>
      </c>
      <c r="J141" s="375">
        <f t="shared" si="40"/>
        <v>0.16904340390207839</v>
      </c>
      <c r="L141" s="385">
        <v>-0.125</v>
      </c>
      <c r="M141" s="401">
        <f t="shared" si="27"/>
        <v>9.6090972373024497E-2</v>
      </c>
      <c r="N141" s="386">
        <f t="shared" si="28"/>
        <v>0.68622339329565862</v>
      </c>
      <c r="O141" s="401">
        <f t="shared" si="29"/>
        <v>0.21524223835636846</v>
      </c>
      <c r="P141" s="386">
        <f t="shared" si="30"/>
        <v>0.6528597579463572</v>
      </c>
      <c r="Q141" s="403">
        <f t="shared" si="33"/>
        <v>-1.2654248482467365E-2</v>
      </c>
      <c r="R141" s="403">
        <f t="shared" si="34"/>
        <v>0.83095659609792161</v>
      </c>
      <c r="S141" s="371">
        <f t="shared" si="35"/>
        <v>-2.6701436342687363E-2</v>
      </c>
      <c r="T141" s="403">
        <f t="shared" si="36"/>
        <v>0.20839908872723312</v>
      </c>
      <c r="U141" s="610">
        <f t="shared" si="37"/>
        <v>0.79160091127276688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0.69201680456897396</v>
      </c>
      <c r="C142" s="386">
        <f t="shared" si="23"/>
        <v>0.20056178912031936</v>
      </c>
      <c r="D142" s="401">
        <f t="shared" si="24"/>
        <v>1.7688614973976335E-3</v>
      </c>
      <c r="E142" s="386">
        <f t="shared" si="38"/>
        <v>0.12621311324670711</v>
      </c>
      <c r="F142" s="401">
        <f t="shared" si="21"/>
        <v>0.16064341183519937</v>
      </c>
      <c r="G142" s="403">
        <f t="shared" si="25"/>
        <v>-2.5104764315580005E-2</v>
      </c>
      <c r="H142" s="403">
        <f t="shared" si="26"/>
        <v>1.02510476431558</v>
      </c>
      <c r="I142" s="403">
        <f t="shared" si="39"/>
        <v>0.83908719204795779</v>
      </c>
      <c r="J142" s="375">
        <f t="shared" si="40"/>
        <v>0.16091280795204221</v>
      </c>
      <c r="L142" s="617">
        <v>-9.9999999999999645E-2</v>
      </c>
      <c r="M142" s="618">
        <f t="shared" si="27"/>
        <v>0.10522314180271414</v>
      </c>
      <c r="N142" s="619">
        <f t="shared" si="28"/>
        <v>0.69201680456897396</v>
      </c>
      <c r="O142" s="618">
        <f t="shared" si="29"/>
        <v>0.20056178912031936</v>
      </c>
      <c r="P142" s="619">
        <f t="shared" si="30"/>
        <v>0.65924774370737849</v>
      </c>
      <c r="Q142" s="620">
        <f t="shared" si="33"/>
        <v>-1.3806037437445818E-2</v>
      </c>
      <c r="R142" s="620">
        <f t="shared" si="34"/>
        <v>0.83908719204795779</v>
      </c>
      <c r="S142" s="621">
        <f t="shared" si="35"/>
        <v>-2.5104764315580005E-2</v>
      </c>
      <c r="T142" s="620">
        <f t="shared" si="36"/>
        <v>0.19982360970506796</v>
      </c>
      <c r="U142" s="622">
        <f t="shared" si="37"/>
        <v>0.80017639029493204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0.69655416148428684</v>
      </c>
      <c r="C143" s="386">
        <f t="shared" si="23"/>
        <v>0.18647334460996168</v>
      </c>
      <c r="D143" s="401">
        <f t="shared" si="24"/>
        <v>1.4950073959530963E-3</v>
      </c>
      <c r="E143" s="386">
        <f t="shared" si="38"/>
        <v>0.11166777577314975</v>
      </c>
      <c r="F143" s="401">
        <f t="shared" si="21"/>
        <v>0.14213017990596799</v>
      </c>
      <c r="G143" s="403">
        <f t="shared" si="25"/>
        <v>-2.3531686766233986E-2</v>
      </c>
      <c r="H143" s="403">
        <f t="shared" si="26"/>
        <v>1.0235316867662341</v>
      </c>
      <c r="I143" s="403">
        <f t="shared" si="39"/>
        <v>0.84545579936739645</v>
      </c>
      <c r="J143" s="375">
        <f t="shared" si="40"/>
        <v>0.15454420063260355</v>
      </c>
      <c r="L143" s="385">
        <v>-7.4999999999999734E-2</v>
      </c>
      <c r="M143" s="401">
        <f t="shared" si="27"/>
        <v>0.11496046203157462</v>
      </c>
      <c r="N143" s="386">
        <f t="shared" si="28"/>
        <v>0.69655416148428684</v>
      </c>
      <c r="O143" s="401">
        <f t="shared" si="29"/>
        <v>0.18647334460996168</v>
      </c>
      <c r="P143" s="386">
        <f t="shared" si="30"/>
        <v>0.66425138343122059</v>
      </c>
      <c r="Q143" s="403">
        <f t="shared" si="33"/>
        <v>-1.502258687892336E-2</v>
      </c>
      <c r="R143" s="403">
        <f t="shared" si="34"/>
        <v>0.84545579936739645</v>
      </c>
      <c r="S143" s="371">
        <f t="shared" si="35"/>
        <v>-2.3531686766233951E-2</v>
      </c>
      <c r="T143" s="403">
        <f t="shared" si="36"/>
        <v>0.19309847427776083</v>
      </c>
      <c r="U143" s="610">
        <f t="shared" si="37"/>
        <v>0.80690152572223917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0.69981202551527555</v>
      </c>
      <c r="C144" s="386">
        <f t="shared" si="23"/>
        <v>0.17299279723598565</v>
      </c>
      <c r="D144" s="401">
        <f t="shared" si="24"/>
        <v>1.2603710200932983E-3</v>
      </c>
      <c r="E144" s="386">
        <f t="shared" si="38"/>
        <v>9.7863247976952339E-2</v>
      </c>
      <c r="F144" s="401">
        <f t="shared" si="21"/>
        <v>0.12455984678519098</v>
      </c>
      <c r="G144" s="403">
        <f t="shared" si="25"/>
        <v>-2.1991610883845887E-2</v>
      </c>
      <c r="H144" s="403">
        <f t="shared" si="26"/>
        <v>1.0219916108838458</v>
      </c>
      <c r="I144" s="403">
        <f t="shared" si="39"/>
        <v>0.85002893486723896</v>
      </c>
      <c r="J144" s="375">
        <f t="shared" si="40"/>
        <v>0.14997106513276104</v>
      </c>
      <c r="L144" s="385">
        <v>-4.9999999999999822E-2</v>
      </c>
      <c r="M144" s="401">
        <f t="shared" si="27"/>
        <v>0.1253138061817935</v>
      </c>
      <c r="N144" s="386">
        <f t="shared" si="28"/>
        <v>0.69981202551527555</v>
      </c>
      <c r="O144" s="401">
        <f t="shared" si="29"/>
        <v>0.17299279723598565</v>
      </c>
      <c r="P144" s="386">
        <f t="shared" si="30"/>
        <v>0.66784437029660337</v>
      </c>
      <c r="Q144" s="403">
        <f t="shared" si="33"/>
        <v>-1.6302369719681211E-2</v>
      </c>
      <c r="R144" s="403">
        <f t="shared" si="34"/>
        <v>0.85002893486723896</v>
      </c>
      <c r="S144" s="371">
        <f t="shared" si="35"/>
        <v>-2.1991610883845887E-2</v>
      </c>
      <c r="T144" s="403">
        <f t="shared" si="36"/>
        <v>0.18826504573628822</v>
      </c>
      <c r="U144" s="610">
        <f t="shared" si="37"/>
        <v>0.81173495426371178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0.70177352743794408</v>
      </c>
      <c r="C145" s="386">
        <f t="shared" si="23"/>
        <v>0.16013153544491648</v>
      </c>
      <c r="D145" s="401">
        <f t="shared" si="24"/>
        <v>1.0598811270380315E-3</v>
      </c>
      <c r="E145" s="386">
        <f t="shared" si="38"/>
        <v>8.4813269527406226E-2</v>
      </c>
      <c r="F145" s="401">
        <f t="shared" si="21"/>
        <v>0.10794990025441237</v>
      </c>
      <c r="G145" s="403">
        <f t="shared" si="25"/>
        <v>-2.0492544193463792E-2</v>
      </c>
      <c r="H145" s="403">
        <f t="shared" si="26"/>
        <v>1.0204925441934638</v>
      </c>
      <c r="I145" s="403">
        <f t="shared" si="39"/>
        <v>0.85278250400426336</v>
      </c>
      <c r="J145" s="375">
        <f t="shared" si="40"/>
        <v>0.14721749599573664</v>
      </c>
      <c r="L145" s="385">
        <v>-2.4999999999999911E-2</v>
      </c>
      <c r="M145" s="401">
        <f t="shared" si="27"/>
        <v>0.13629101988824821</v>
      </c>
      <c r="N145" s="386">
        <f t="shared" si="28"/>
        <v>0.70177352743794408</v>
      </c>
      <c r="O145" s="401">
        <f t="shared" si="29"/>
        <v>0.16013153544491648</v>
      </c>
      <c r="P145" s="386">
        <f t="shared" si="30"/>
        <v>0.67000777388317834</v>
      </c>
      <c r="Q145" s="403">
        <f t="shared" si="33"/>
        <v>-1.7643008334271331E-2</v>
      </c>
      <c r="R145" s="403">
        <f t="shared" si="34"/>
        <v>0.85278250400426336</v>
      </c>
      <c r="S145" s="371">
        <f t="shared" si="35"/>
        <v>-2.049254419346376E-2</v>
      </c>
      <c r="T145" s="403">
        <f t="shared" si="36"/>
        <v>0.18535304852347179</v>
      </c>
      <c r="U145" s="610">
        <f t="shared" si="37"/>
        <v>0.81464695147652821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0.70242849455978817</v>
      </c>
      <c r="C146" s="386">
        <f t="shared" si="23"/>
        <v>0.14789662464365222</v>
      </c>
      <c r="D146" s="401">
        <f t="shared" si="24"/>
        <v>8.890327751581717E-4</v>
      </c>
      <c r="E146" s="386">
        <f t="shared" si="38"/>
        <v>7.2526478741770872E-2</v>
      </c>
      <c r="F146" s="401">
        <f t="shared" si="21"/>
        <v>9.2311335120125501E-2</v>
      </c>
      <c r="G146" s="403">
        <f t="shared" si="25"/>
        <v>-1.9041183887812209E-2</v>
      </c>
      <c r="H146" s="403">
        <f t="shared" si="26"/>
        <v>1.0190411838878122</v>
      </c>
      <c r="I146" s="403">
        <f t="shared" si="39"/>
        <v>0.85370197860299035</v>
      </c>
      <c r="J146" s="375">
        <f t="shared" si="40"/>
        <v>0.14629802139700965</v>
      </c>
      <c r="L146" s="633">
        <v>0</v>
      </c>
      <c r="M146" s="634">
        <f t="shared" si="27"/>
        <v>0.14789662464365222</v>
      </c>
      <c r="N146" s="635">
        <f t="shared" si="28"/>
        <v>0.70242849455978817</v>
      </c>
      <c r="O146" s="634">
        <f t="shared" si="29"/>
        <v>0.14789662464365222</v>
      </c>
      <c r="P146" s="635">
        <f t="shared" si="30"/>
        <v>0.67073017980279148</v>
      </c>
      <c r="Q146" s="636">
        <f t="shared" si="33"/>
        <v>-1.9041183887812209E-2</v>
      </c>
      <c r="R146" s="636">
        <f t="shared" si="34"/>
        <v>0.85370197860299035</v>
      </c>
      <c r="S146" s="637">
        <f t="shared" si="35"/>
        <v>-1.9041183887812209E-2</v>
      </c>
      <c r="T146" s="636">
        <f t="shared" si="36"/>
        <v>0.184380389172634</v>
      </c>
      <c r="U146" s="638">
        <f t="shared" si="37"/>
        <v>0.815619610827366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0.75535490692926088</v>
      </c>
      <c r="AD146">
        <f ca="1">OFFSET(H106,-AB146,0)</f>
        <v>0.75646250484091249</v>
      </c>
    </row>
    <row r="147" spans="1:30">
      <c r="A147" s="385">
        <v>1.0250000000000004</v>
      </c>
      <c r="B147" s="401">
        <f t="shared" si="22"/>
        <v>0.70177352743794419</v>
      </c>
      <c r="C147" s="386">
        <f t="shared" si="23"/>
        <v>0.13629101988824793</v>
      </c>
      <c r="D147" s="401">
        <f t="shared" si="24"/>
        <v>7.438382048410852E-4</v>
      </c>
      <c r="E147" s="386">
        <f t="shared" si="38"/>
        <v>6.1006622316444194E-2</v>
      </c>
      <c r="F147" s="401">
        <f t="shared" si="21"/>
        <v>7.7648920158545409E-2</v>
      </c>
      <c r="G147" s="403"/>
      <c r="H147" s="403"/>
      <c r="I147" s="403"/>
      <c r="J147" s="375"/>
      <c r="L147" s="385">
        <v>2.5000000000000355E-2</v>
      </c>
      <c r="M147" s="401">
        <f t="shared" si="27"/>
        <v>0.16013153544491671</v>
      </c>
      <c r="N147" s="386">
        <f t="shared" si="28"/>
        <v>0.70177352743794419</v>
      </c>
      <c r="O147" s="401">
        <f t="shared" si="29"/>
        <v>0.13629101988824793</v>
      </c>
      <c r="P147" s="386">
        <f t="shared" si="30"/>
        <v>0.67000777388317845</v>
      </c>
      <c r="Q147" s="403">
        <f t="shared" si="33"/>
        <v>-2.0492544193463809E-2</v>
      </c>
      <c r="R147" s="403">
        <f t="shared" si="34"/>
        <v>0.85278250400426359</v>
      </c>
      <c r="S147" s="371">
        <f t="shared" si="35"/>
        <v>-1.7643008334271293E-2</v>
      </c>
      <c r="T147" s="403">
        <f t="shared" si="36"/>
        <v>0.18535304852347156</v>
      </c>
      <c r="U147" s="610">
        <f t="shared" si="37"/>
        <v>0.81464695147652844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0.69981202551527555</v>
      </c>
      <c r="C148" s="386">
        <f t="shared" si="23"/>
        <v>0.12531380618179333</v>
      </c>
      <c r="D148" s="401">
        <f t="shared" si="24"/>
        <v>6.2077978750801899E-4</v>
      </c>
      <c r="E148" s="386">
        <f t="shared" si="38"/>
        <v>5.0252797919740688E-2</v>
      </c>
      <c r="F148" s="401">
        <f t="shared" si="21"/>
        <v>6.3961506886469038E-2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0.17299279723598587</v>
      </c>
      <c r="N148" s="386">
        <f t="shared" si="28"/>
        <v>0.69981202551527555</v>
      </c>
      <c r="O148" s="401">
        <f t="shared" si="29"/>
        <v>0.12531380618179333</v>
      </c>
      <c r="P148" s="386">
        <f t="shared" si="30"/>
        <v>0.66784437029660326</v>
      </c>
      <c r="Q148" s="403">
        <f t="shared" si="33"/>
        <v>-2.1991610883845904E-2</v>
      </c>
      <c r="R148" s="403">
        <f t="shared" si="34"/>
        <v>0.85002893486723874</v>
      </c>
      <c r="S148" s="371">
        <f t="shared" si="35"/>
        <v>-1.6302369719681166E-2</v>
      </c>
      <c r="T148" s="403">
        <f t="shared" si="36"/>
        <v>0.18826504573628833</v>
      </c>
      <c r="U148" s="610">
        <f t="shared" si="37"/>
        <v>0.81173495426371167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0.69655416148428684</v>
      </c>
      <c r="C149" s="386">
        <f t="shared" si="23"/>
        <v>0.11496046203157445</v>
      </c>
      <c r="D149" s="401">
        <f t="shared" si="24"/>
        <v>5.1676532556682586E-4</v>
      </c>
      <c r="E149" s="386">
        <f t="shared" si="38"/>
        <v>4.0259725286537276E-2</v>
      </c>
      <c r="F149" s="401">
        <f t="shared" si="21"/>
        <v>5.1242374609168695E-2</v>
      </c>
      <c r="G149" s="403"/>
      <c r="H149" s="403"/>
      <c r="I149" s="403"/>
      <c r="J149" s="375"/>
      <c r="L149" s="385">
        <v>7.5000000000000178E-2</v>
      </c>
      <c r="M149" s="401">
        <f t="shared" si="27"/>
        <v>0.18647334460996184</v>
      </c>
      <c r="N149" s="386">
        <f t="shared" si="28"/>
        <v>0.69655416148428684</v>
      </c>
      <c r="O149" s="401">
        <f t="shared" si="29"/>
        <v>0.11496046203157445</v>
      </c>
      <c r="P149" s="386">
        <f t="shared" si="30"/>
        <v>0.6642513834312207</v>
      </c>
      <c r="Q149" s="403">
        <f t="shared" si="33"/>
        <v>-2.3531686766233996E-2</v>
      </c>
      <c r="R149" s="403">
        <f t="shared" si="34"/>
        <v>0.84545579936739668</v>
      </c>
      <c r="S149" s="371">
        <f t="shared" si="35"/>
        <v>-1.502258687892336E-2</v>
      </c>
      <c r="T149" s="403">
        <f t="shared" si="36"/>
        <v>0.19309847427776061</v>
      </c>
      <c r="U149" s="610">
        <f t="shared" si="37"/>
        <v>0.80690152572223939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0.69201680456897385</v>
      </c>
      <c r="C150" s="386">
        <f t="shared" si="23"/>
        <v>0.10522314180271397</v>
      </c>
      <c r="D150" s="401">
        <f t="shared" si="24"/>
        <v>4.2908590792212209E-4</v>
      </c>
      <c r="E150" s="386">
        <f t="shared" si="38"/>
        <v>3.1018041309680094E-2</v>
      </c>
      <c r="F150" s="401">
        <f t="shared" si="21"/>
        <v>3.9479606011241217E-2</v>
      </c>
      <c r="G150" s="403"/>
      <c r="H150" s="403"/>
      <c r="I150" s="403"/>
      <c r="J150" s="375"/>
      <c r="L150" s="617">
        <v>0.10000000000000009</v>
      </c>
      <c r="M150" s="618">
        <f t="shared" si="27"/>
        <v>0.20056178912031958</v>
      </c>
      <c r="N150" s="619">
        <f t="shared" si="28"/>
        <v>0.69201680456897385</v>
      </c>
      <c r="O150" s="618">
        <f t="shared" si="29"/>
        <v>0.10522314180271397</v>
      </c>
      <c r="P150" s="619">
        <f t="shared" si="30"/>
        <v>0.65924774370737826</v>
      </c>
      <c r="Q150" s="620">
        <f t="shared" si="33"/>
        <v>-2.5104764315580032E-2</v>
      </c>
      <c r="R150" s="620">
        <f t="shared" si="34"/>
        <v>0.83908719204795745</v>
      </c>
      <c r="S150" s="621">
        <f t="shared" si="35"/>
        <v>-1.3806037437445795E-2</v>
      </c>
      <c r="T150" s="620">
        <f t="shared" si="36"/>
        <v>0.19982360970506841</v>
      </c>
      <c r="U150" s="622">
        <f t="shared" si="37"/>
        <v>0.80017639029493159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0.68622339329565862</v>
      </c>
      <c r="C151" s="386">
        <f t="shared" si="23"/>
        <v>9.6090972373024497E-2</v>
      </c>
      <c r="D151" s="401">
        <f t="shared" si="24"/>
        <v>3.5537645583866295E-4</v>
      </c>
      <c r="E151" s="386">
        <f t="shared" si="38"/>
        <v>2.2514614557246064E-2</v>
      </c>
      <c r="F151" s="401">
        <f t="shared" si="21"/>
        <v>2.8656487472586905E-2</v>
      </c>
      <c r="G151" s="403"/>
      <c r="H151" s="403"/>
      <c r="I151" s="403"/>
      <c r="J151" s="375"/>
      <c r="L151" s="385">
        <v>0.125</v>
      </c>
      <c r="M151" s="401">
        <f t="shared" si="27"/>
        <v>0.21524223835636846</v>
      </c>
      <c r="N151" s="386">
        <f t="shared" si="28"/>
        <v>0.68622339329565862</v>
      </c>
      <c r="O151" s="401">
        <f t="shared" si="29"/>
        <v>9.6090972373024497E-2</v>
      </c>
      <c r="P151" s="386">
        <f t="shared" si="30"/>
        <v>0.6528597579463572</v>
      </c>
      <c r="Q151" s="403">
        <f t="shared" si="33"/>
        <v>-2.6701436342687363E-2</v>
      </c>
      <c r="R151" s="403">
        <f t="shared" si="34"/>
        <v>0.83095659609792161</v>
      </c>
      <c r="S151" s="371">
        <f t="shared" si="35"/>
        <v>-1.2654248482467365E-2</v>
      </c>
      <c r="T151" s="403">
        <f t="shared" si="36"/>
        <v>0.20839908872723312</v>
      </c>
      <c r="U151" s="610">
        <f t="shared" si="37"/>
        <v>0.79160091127276688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0.67920375870679406</v>
      </c>
      <c r="C152" s="386">
        <f t="shared" si="23"/>
        <v>8.7550359639025355E-2</v>
      </c>
      <c r="D152" s="401">
        <f t="shared" si="24"/>
        <v>2.9357903257160034E-4</v>
      </c>
      <c r="E152" s="386">
        <f t="shared" si="38"/>
        <v>1.4732874655509534E-2</v>
      </c>
      <c r="F152" s="401">
        <f t="shared" si="21"/>
        <v>1.875192830538262E-2</v>
      </c>
      <c r="G152" s="403"/>
      <c r="H152" s="403"/>
      <c r="I152" s="403"/>
      <c r="J152" s="375"/>
      <c r="L152" s="385">
        <v>0.15000000000000036</v>
      </c>
      <c r="M152" s="401">
        <f t="shared" si="27"/>
        <v>0.23049415066266199</v>
      </c>
      <c r="N152" s="386">
        <f t="shared" si="28"/>
        <v>0.67920375870679406</v>
      </c>
      <c r="O152" s="401">
        <f t="shared" si="29"/>
        <v>8.7550359639025355E-2</v>
      </c>
      <c r="P152" s="386">
        <f t="shared" si="30"/>
        <v>0.64512091530665416</v>
      </c>
      <c r="Q152" s="403">
        <f t="shared" si="33"/>
        <v>-2.8310809956554019E-2</v>
      </c>
      <c r="R152" s="403">
        <f t="shared" si="34"/>
        <v>0.8211066363487507</v>
      </c>
      <c r="S152" s="371">
        <f t="shared" si="35"/>
        <v>-1.1567985061991904E-2</v>
      </c>
      <c r="T152" s="403">
        <f t="shared" si="36"/>
        <v>0.21877215866979516</v>
      </c>
      <c r="U152" s="610">
        <f t="shared" si="37"/>
        <v>0.78122784133020484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0.6709938993575808</v>
      </c>
      <c r="C153" s="386">
        <f t="shared" si="23"/>
        <v>7.9585300541363313E-2</v>
      </c>
      <c r="D153" s="401">
        <f t="shared" si="24"/>
        <v>2.41908937139379E-4</v>
      </c>
      <c r="E153" s="386">
        <f t="shared" si="38"/>
        <v>7.653152060088657E-3</v>
      </c>
      <c r="F153" s="401">
        <f t="shared" si="21"/>
        <v>9.7408932130774641E-3</v>
      </c>
      <c r="G153" s="403"/>
      <c r="H153" s="403"/>
      <c r="I153" s="403"/>
      <c r="J153" s="375"/>
      <c r="L153" s="385">
        <v>0.17500000000000027</v>
      </c>
      <c r="M153" s="401">
        <f t="shared" si="27"/>
        <v>0.24629222902860975</v>
      </c>
      <c r="N153" s="386">
        <f t="shared" si="28"/>
        <v>0.6709938993575808</v>
      </c>
      <c r="O153" s="401">
        <f t="shared" si="29"/>
        <v>7.9585300541363313E-2</v>
      </c>
      <c r="P153" s="386">
        <f t="shared" si="30"/>
        <v>0.63607164021397145</v>
      </c>
      <c r="Q153" s="403">
        <f t="shared" si="33"/>
        <v>-2.9920425019229716E-2</v>
      </c>
      <c r="R153" s="403">
        <f t="shared" si="34"/>
        <v>0.8095887648049096</v>
      </c>
      <c r="S153" s="371">
        <f t="shared" si="35"/>
        <v>-1.0547335894488181E-2</v>
      </c>
      <c r="T153" s="403">
        <f t="shared" si="36"/>
        <v>0.23087899610880835</v>
      </c>
      <c r="U153" s="610">
        <f t="shared" si="37"/>
        <v>0.76912100389119165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0.66163570982424735</v>
      </c>
      <c r="C154" s="386">
        <f t="shared" si="23"/>
        <v>7.2177696463213925E-2</v>
      </c>
      <c r="D154" s="401">
        <f t="shared" si="24"/>
        <v>1.9882355765826754E-4</v>
      </c>
      <c r="E154" s="386">
        <f t="shared" ref="E154:E185" si="41">C154+$B$13*B154+$B$13*D154</f>
        <v>1.2530238862118507E-3</v>
      </c>
      <c r="F154" s="401">
        <f t="shared" ref="F154:F186" si="42">$B$14*E154</f>
        <v>1.5948424614058395E-3</v>
      </c>
      <c r="G154" s="403"/>
      <c r="H154" s="403"/>
      <c r="I154" s="403"/>
      <c r="J154" s="375"/>
      <c r="L154" s="385">
        <v>0.20000000000000018</v>
      </c>
      <c r="M154" s="401">
        <f t="shared" si="27"/>
        <v>0.26260635724787884</v>
      </c>
      <c r="N154" s="386">
        <f t="shared" si="28"/>
        <v>0.66163570982424735</v>
      </c>
      <c r="O154" s="401">
        <f t="shared" si="29"/>
        <v>7.2177696463213925E-2</v>
      </c>
      <c r="P154" s="386">
        <f t="shared" si="30"/>
        <v>0.62575899412594582</v>
      </c>
      <c r="Q154" s="403">
        <f t="shared" si="33"/>
        <v>-3.1516178367600595E-2</v>
      </c>
      <c r="R154" s="403">
        <f t="shared" si="34"/>
        <v>0.79646288105152252</v>
      </c>
      <c r="S154" s="371">
        <f t="shared" si="35"/>
        <v>-9.5917957546610821E-3</v>
      </c>
      <c r="T154" s="403">
        <f t="shared" si="36"/>
        <v>0.24464509307073912</v>
      </c>
      <c r="U154" s="610">
        <f t="shared" si="37"/>
        <v>0.75535490692926088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0.6511766648444679</v>
      </c>
      <c r="C155" s="386">
        <f t="shared" ref="C155:C197" si="44">0.5*SIGN(2*A155+$B$6)*ERF((2.563*(ABS(2*A155+$B$6)))/(2*SQRT(2)*$B$7))-0.5*SIGN(2*A155-$B$6)*ERF((2.563*(ABS(2*A155-$B$6)))/(2*SQRT(2)*$B$7))</f>
        <v>6.5307664100346663E-2</v>
      </c>
      <c r="D155" s="401">
        <f t="shared" ref="D155:D197" si="45">0.5*SIGN(2*(A155+$B$6)+$B$6)*ERF((2.563*(ABS(2*(A155+$B$6)+$B$6)))/(2*SQRT(2)*$B$7))-0.5*SIGN(2*(A155+$B$6)-$B$6)*ERF((2.563*(ABS(2*(A155+$B$6)-$B$6)))/(2*SQRT(2)*$B$7))</f>
        <v>1.6299392237695276E-4</v>
      </c>
      <c r="E155" s="386">
        <f t="shared" si="41"/>
        <v>-4.4923383238207769E-3</v>
      </c>
      <c r="F155" s="401">
        <f t="shared" si="42"/>
        <v>-5.7178254849475276E-3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0.27940158095391021</v>
      </c>
      <c r="N155" s="386">
        <f t="shared" ref="N155:N218" si="47">0.5*SIGN(2*L155+$B$6)*ERF((2.563*(ABS(2*L155+$B$6)))/(2*SQRT(2)*$B$7))-0.5*SIGN(2*L155-$B$6)*ERF((2.563*(ABS(2*L155-$B$6)))/(2*SQRT(2)*$B$7))</f>
        <v>0.6511766648444679</v>
      </c>
      <c r="O155" s="401">
        <f t="shared" ref="O155:O218" si="48">0.5*SIGN(2*(L155+$B$6)+$B$6)*ERF((2.563*(ABS(2*(L155+$B$6)+$B$6)))/(2*SQRT(2)*$B$7))-0.5*SIGN(2*(L155+$B$6)-$B$6)*ERF((2.563*(ABS(2*(L155+$B$6)-$B$6)))/(2*SQRT(2)*$B$7))</f>
        <v>6.5307664100346663E-2</v>
      </c>
      <c r="P155" s="386">
        <f t="shared" ref="P155:P218" si="49">N155+$B$13*M155+$B$13*O155</f>
        <v>0.61423632839086828</v>
      </c>
      <c r="Q155" s="403">
        <f t="shared" si="33"/>
        <v>-3.3082255148247523E-2</v>
      </c>
      <c r="R155" s="403">
        <f t="shared" si="34"/>
        <v>0.78179689041470812</v>
      </c>
      <c r="S155" s="371">
        <f t="shared" si="35"/>
        <v>-8.7003440816792402E-3</v>
      </c>
      <c r="T155" s="403">
        <f t="shared" si="36"/>
        <v>0.25998570881521854</v>
      </c>
      <c r="U155" s="610">
        <f t="shared" si="37"/>
        <v>0.74001429118478146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0.63966946160301397</v>
      </c>
      <c r="C156" s="386">
        <f t="shared" si="44"/>
        <v>5.8953840198130325E-2</v>
      </c>
      <c r="D156" s="401">
        <f t="shared" si="45"/>
        <v>1.3327885643887871E-4</v>
      </c>
      <c r="E156" s="386">
        <f t="shared" si="41"/>
        <v>-9.609822760161528E-3</v>
      </c>
      <c r="F156" s="401">
        <f t="shared" si="42"/>
        <v>-1.2231333778340002E-2</v>
      </c>
      <c r="G156" s="403"/>
      <c r="H156" s="403"/>
      <c r="I156" s="403"/>
      <c r="J156" s="375"/>
      <c r="L156" s="385">
        <v>0.25</v>
      </c>
      <c r="M156" s="401">
        <f t="shared" si="46"/>
        <v>0.29663813558643937</v>
      </c>
      <c r="N156" s="386">
        <f t="shared" si="47"/>
        <v>0.63966946160301397</v>
      </c>
      <c r="O156" s="401">
        <f t="shared" si="48"/>
        <v>5.8953840198130325E-2</v>
      </c>
      <c r="P156" s="386">
        <f t="shared" si="49"/>
        <v>0.60156289087957793</v>
      </c>
      <c r="Q156" s="403">
        <f t="shared" si="33"/>
        <v>-3.4601068677646993E-2</v>
      </c>
      <c r="R156" s="403">
        <f t="shared" si="34"/>
        <v>0.76566620328464474</v>
      </c>
      <c r="S156" s="371">
        <f t="shared" si="35"/>
        <v>-7.8715194350520226E-3</v>
      </c>
      <c r="T156" s="403">
        <f t="shared" si="36"/>
        <v>0.27680638482805431</v>
      </c>
      <c r="U156" s="610">
        <f t="shared" si="37"/>
        <v>0.72319361517194569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0.62717162306672147</v>
      </c>
      <c r="C157" s="386">
        <f t="shared" si="44"/>
        <v>5.3093676889877983E-2</v>
      </c>
      <c r="D157" s="401">
        <f t="shared" si="45"/>
        <v>1.0870162887333112E-4</v>
      </c>
      <c r="E157" s="386">
        <f t="shared" si="41"/>
        <v>-1.4128036996360503E-2</v>
      </c>
      <c r="F157" s="401">
        <f t="shared" si="42"/>
        <v>-1.7982093993616676E-2</v>
      </c>
      <c r="G157" s="403"/>
      <c r="H157" s="403"/>
      <c r="I157" s="403"/>
      <c r="J157" s="375"/>
      <c r="L157" s="385">
        <v>0.27500000000000036</v>
      </c>
      <c r="M157" s="401">
        <f t="shared" si="46"/>
        <v>0.31427152274420467</v>
      </c>
      <c r="N157" s="386">
        <f t="shared" si="47"/>
        <v>0.62717162306672147</v>
      </c>
      <c r="O157" s="401">
        <f t="shared" si="48"/>
        <v>5.3093676889877983E-2</v>
      </c>
      <c r="P157" s="386">
        <f t="shared" si="49"/>
        <v>0.58780338948862043</v>
      </c>
      <c r="Q157" s="403">
        <f t="shared" si="33"/>
        <v>-3.6053210298986907E-2</v>
      </c>
      <c r="R157" s="403">
        <f t="shared" si="34"/>
        <v>0.7481531795445997</v>
      </c>
      <c r="S157" s="371">
        <f t="shared" si="35"/>
        <v>-7.1034894995855398E-3</v>
      </c>
      <c r="T157" s="403">
        <f t="shared" si="36"/>
        <v>0.2950035202539727</v>
      </c>
      <c r="U157" s="610">
        <f t="shared" si="37"/>
        <v>0.7049964797460273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0.61374506565836229</v>
      </c>
      <c r="C158" s="386">
        <f t="shared" si="44"/>
        <v>4.77037247431501E-2</v>
      </c>
      <c r="D158" s="401">
        <f t="shared" si="45"/>
        <v>8.8428956743269449E-5</v>
      </c>
      <c r="E158" s="386">
        <f t="shared" si="41"/>
        <v>-1.8076976363377552E-2</v>
      </c>
      <c r="F158" s="401">
        <f t="shared" si="42"/>
        <v>-2.3008284036230987E-2</v>
      </c>
      <c r="G158" s="403"/>
      <c r="H158" s="403"/>
      <c r="I158" s="403"/>
      <c r="J158" s="375"/>
      <c r="L158" s="385">
        <v>0.30000000000000027</v>
      </c>
      <c r="M158" s="401">
        <f t="shared" si="46"/>
        <v>0.33225263574228825</v>
      </c>
      <c r="N158" s="386">
        <f t="shared" si="47"/>
        <v>0.61374506565836229</v>
      </c>
      <c r="O158" s="401">
        <f t="shared" si="48"/>
        <v>4.77037247431501E-2</v>
      </c>
      <c r="P158" s="386">
        <f t="shared" si="49"/>
        <v>0.5730275160266195</v>
      </c>
      <c r="Q158" s="403">
        <f t="shared" si="33"/>
        <v>-3.7417410757000676E-2</v>
      </c>
      <c r="R158" s="403">
        <f t="shared" si="34"/>
        <v>0.72934652257591148</v>
      </c>
      <c r="S158" s="371">
        <f t="shared" si="35"/>
        <v>-6.3941164140172042E-3</v>
      </c>
      <c r="T158" s="403">
        <f t="shared" si="36"/>
        <v>0.3144650045951064</v>
      </c>
      <c r="U158" s="610">
        <f t="shared" si="37"/>
        <v>0.6855349954048936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0.59945563493413778</v>
      </c>
      <c r="C159" s="386">
        <f t="shared" si="44"/>
        <v>4.2759901016367008E-2</v>
      </c>
      <c r="D159" s="401">
        <f t="shared" si="45"/>
        <v>7.1752221095844337E-5</v>
      </c>
      <c r="E159" s="386">
        <f t="shared" si="41"/>
        <v>-2.1487703921458115E-2</v>
      </c>
      <c r="F159" s="401">
        <f t="shared" si="42"/>
        <v>-2.7349440812067784E-2</v>
      </c>
      <c r="G159" s="403"/>
      <c r="H159" s="403"/>
      <c r="I159" s="403"/>
      <c r="J159" s="375"/>
      <c r="L159" s="385">
        <v>0.32500000000000018</v>
      </c>
      <c r="M159" s="401">
        <f t="shared" si="46"/>
        <v>0.35052793453100173</v>
      </c>
      <c r="N159" s="386">
        <f t="shared" si="47"/>
        <v>0.59945563493413778</v>
      </c>
      <c r="O159" s="401">
        <f t="shared" si="48"/>
        <v>4.2759901016367008E-2</v>
      </c>
      <c r="P159" s="386">
        <f t="shared" si="49"/>
        <v>0.55730943439942038</v>
      </c>
      <c r="Q159" s="403">
        <f t="shared" si="33"/>
        <v>-3.8670514651479936E-2</v>
      </c>
      <c r="R159" s="403">
        <f t="shared" si="34"/>
        <v>0.70934062782263152</v>
      </c>
      <c r="S159" s="371">
        <f t="shared" si="35"/>
        <v>-5.741017267562174E-3</v>
      </c>
      <c r="T159" s="403">
        <f t="shared" si="36"/>
        <v>0.3350709040964106</v>
      </c>
      <c r="U159" s="610">
        <f t="shared" si="37"/>
        <v>0.6649290959035894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0.58437261328830237</v>
      </c>
      <c r="C160" s="386">
        <f t="shared" si="44"/>
        <v>3.8237741037853157E-2</v>
      </c>
      <c r="D160" s="401">
        <f t="shared" si="45"/>
        <v>5.8070741712545892E-5</v>
      </c>
      <c r="E160" s="386">
        <f t="shared" si="41"/>
        <v>-2.4392044532528225E-2</v>
      </c>
      <c r="F160" s="401">
        <f t="shared" si="42"/>
        <v>-3.1046070844335867E-2</v>
      </c>
      <c r="G160" s="403"/>
      <c r="H160" s="403"/>
      <c r="I160" s="403"/>
      <c r="J160" s="375"/>
      <c r="L160" s="385">
        <v>0.35000000000000009</v>
      </c>
      <c r="M160" s="401">
        <f t="shared" si="46"/>
        <v>0.36903966945975186</v>
      </c>
      <c r="N160" s="386">
        <f t="shared" si="47"/>
        <v>0.58437261328830237</v>
      </c>
      <c r="O160" s="401">
        <f t="shared" si="48"/>
        <v>3.8237741037853157E-2</v>
      </c>
      <c r="P160" s="386">
        <f t="shared" si="49"/>
        <v>0.54072723739661632</v>
      </c>
      <c r="Q160" s="403">
        <f t="shared" si="33"/>
        <v>-3.9787469556214032E-2</v>
      </c>
      <c r="R160" s="403">
        <f t="shared" si="34"/>
        <v>0.68823489139216321</v>
      </c>
      <c r="S160" s="371">
        <f t="shared" si="35"/>
        <v>-5.1416196742528958E-3</v>
      </c>
      <c r="T160" s="403">
        <f t="shared" si="36"/>
        <v>0.35669419783830369</v>
      </c>
      <c r="U160" s="610">
        <f t="shared" si="37"/>
        <v>0.64330580216169631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0.56856820404407038</v>
      </c>
      <c r="C161" s="386">
        <f t="shared" si="44"/>
        <v>3.4112631034061203E-2</v>
      </c>
      <c r="D161" s="401">
        <f t="shared" si="45"/>
        <v>4.6876953983976399E-5</v>
      </c>
      <c r="E161" s="386">
        <f t="shared" si="41"/>
        <v>-2.6822295156713936E-2</v>
      </c>
      <c r="F161" s="401">
        <f t="shared" si="42"/>
        <v>-3.4139281540443954E-2</v>
      </c>
      <c r="G161" s="403"/>
      <c r="H161" s="403"/>
      <c r="I161" s="403"/>
      <c r="J161" s="375"/>
      <c r="L161" s="385">
        <v>0.375</v>
      </c>
      <c r="M161" s="401">
        <f t="shared" si="46"/>
        <v>0.38772615269713112</v>
      </c>
      <c r="N161" s="386">
        <f t="shared" si="47"/>
        <v>0.56856820404407038</v>
      </c>
      <c r="O161" s="401">
        <f t="shared" si="48"/>
        <v>3.4112631034061203E-2</v>
      </c>
      <c r="P161" s="386">
        <f t="shared" si="49"/>
        <v>0.52336237674531383</v>
      </c>
      <c r="Q161" s="403">
        <f t="shared" si="33"/>
        <v>-4.074133140053432E-2</v>
      </c>
      <c r="R161" s="403">
        <f t="shared" si="34"/>
        <v>0.66613298463057857</v>
      </c>
      <c r="S161" s="371">
        <f t="shared" si="35"/>
        <v>-4.5932123961979982E-3</v>
      </c>
      <c r="T161" s="403">
        <f t="shared" si="36"/>
        <v>0.37920155916615372</v>
      </c>
      <c r="U161" s="610">
        <f t="shared" si="37"/>
        <v>0.62079844083384628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0.55211699659502089</v>
      </c>
      <c r="C162" s="386">
        <f t="shared" si="44"/>
        <v>3.0360021144620053E-2</v>
      </c>
      <c r="D162" s="401">
        <f t="shared" si="45"/>
        <v>3.774333091027815E-5</v>
      </c>
      <c r="E162" s="386">
        <f t="shared" si="41"/>
        <v>-2.8810953118351319E-2</v>
      </c>
      <c r="F162" s="401">
        <f t="shared" si="42"/>
        <v>-3.6670435330353315E-2</v>
      </c>
      <c r="G162" s="403"/>
      <c r="H162" s="403"/>
      <c r="I162" s="403"/>
      <c r="J162" s="375"/>
      <c r="L162" s="385">
        <v>0.40000000000000036</v>
      </c>
      <c r="M162" s="401">
        <f t="shared" si="46"/>
        <v>0.40652207546065139</v>
      </c>
      <c r="N162" s="386">
        <f t="shared" si="47"/>
        <v>0.55211699659502089</v>
      </c>
      <c r="O162" s="401">
        <f t="shared" si="48"/>
        <v>3.0360021144620053E-2</v>
      </c>
      <c r="P162" s="386">
        <f t="shared" si="49"/>
        <v>0.50529907142851549</v>
      </c>
      <c r="Q162" s="403">
        <f t="shared" si="33"/>
        <v>-4.1503287702670935E-2</v>
      </c>
      <c r="R162" s="403">
        <f t="shared" si="34"/>
        <v>0.64314210103325087</v>
      </c>
      <c r="S162" s="371">
        <f t="shared" si="35"/>
        <v>-4.0929910433561102E-3</v>
      </c>
      <c r="T162" s="403">
        <f t="shared" si="36"/>
        <v>0.40245417771277625</v>
      </c>
      <c r="U162" s="610">
        <f t="shared" si="37"/>
        <v>0.59754582228722375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0.5350954175278102</v>
      </c>
      <c r="C163" s="386">
        <f t="shared" si="44"/>
        <v>2.6955617761115436E-2</v>
      </c>
      <c r="D163" s="401">
        <f t="shared" si="45"/>
        <v>3.0310895676066707E-5</v>
      </c>
      <c r="E163" s="386">
        <f t="shared" si="41"/>
        <v>-3.0390463716420138E-2</v>
      </c>
      <c r="F163" s="401">
        <f t="shared" si="42"/>
        <v>-3.8680828426415001E-2</v>
      </c>
      <c r="G163" s="403"/>
      <c r="H163" s="403"/>
      <c r="I163" s="403"/>
      <c r="J163" s="375"/>
      <c r="L163" s="385">
        <v>0.42500000000000027</v>
      </c>
      <c r="M163" s="401">
        <f t="shared" si="46"/>
        <v>0.42535886857876748</v>
      </c>
      <c r="N163" s="386">
        <f t="shared" si="47"/>
        <v>0.5350954175278102</v>
      </c>
      <c r="O163" s="401">
        <f t="shared" si="48"/>
        <v>2.6955617761115436E-2</v>
      </c>
      <c r="P163" s="386">
        <f t="shared" si="49"/>
        <v>0.48662369955690843</v>
      </c>
      <c r="Q163" s="403">
        <f t="shared" si="33"/>
        <v>-4.2042700214872268E-2</v>
      </c>
      <c r="R163" s="403">
        <f t="shared" si="34"/>
        <v>0.61937218222234358</v>
      </c>
      <c r="S163" s="371">
        <f t="shared" si="35"/>
        <v>-3.6380989287750722E-3</v>
      </c>
      <c r="T163" s="403">
        <f t="shared" si="36"/>
        <v>0.42630861692130373</v>
      </c>
      <c r="U163" s="610">
        <f t="shared" si="37"/>
        <v>0.57369138307869627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0.51758117287721939</v>
      </c>
      <c r="C164" s="386">
        <f t="shared" si="44"/>
        <v>2.3875554707146251E-2</v>
      </c>
      <c r="D164" s="401">
        <f t="shared" si="45"/>
        <v>2.4279174902497314E-5</v>
      </c>
      <c r="E164" s="386">
        <f t="shared" si="41"/>
        <v>-3.1592988197797857E-2</v>
      </c>
      <c r="F164" s="401">
        <f t="shared" si="42"/>
        <v>-4.0211395500901692E-2</v>
      </c>
      <c r="G164" s="403"/>
      <c r="H164" s="403"/>
      <c r="I164" s="403"/>
      <c r="J164" s="375"/>
      <c r="L164" s="385">
        <v>0.45000000000000018</v>
      </c>
      <c r="M164" s="401">
        <f t="shared" si="46"/>
        <v>0.44416510331599973</v>
      </c>
      <c r="N164" s="386">
        <f t="shared" si="47"/>
        <v>0.51758117287721939</v>
      </c>
      <c r="O164" s="401">
        <f t="shared" si="48"/>
        <v>2.3875554707146251E-2</v>
      </c>
      <c r="P164" s="386">
        <f t="shared" si="49"/>
        <v>0.46742417932568919</v>
      </c>
      <c r="Q164" s="403">
        <f t="shared" si="33"/>
        <v>-4.2327168486721474E-2</v>
      </c>
      <c r="R164" s="403">
        <f t="shared" si="34"/>
        <v>0.59493513003179033</v>
      </c>
      <c r="S164" s="371">
        <f t="shared" si="35"/>
        <v>-3.225663204249008E-3</v>
      </c>
      <c r="T164" s="403">
        <f t="shared" si="36"/>
        <v>0.45061770165918014</v>
      </c>
      <c r="U164" s="610">
        <f t="shared" si="37"/>
        <v>0.54938229834081986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0.49965268683068575</v>
      </c>
      <c r="C165" s="386">
        <f t="shared" si="44"/>
        <v>2.1096543133183765E-2</v>
      </c>
      <c r="D165" s="401">
        <f t="shared" si="45"/>
        <v>1.9397449065872152E-5</v>
      </c>
      <c r="E165" s="386">
        <f t="shared" si="41"/>
        <v>-3.2450192774233402E-2</v>
      </c>
      <c r="F165" s="401">
        <f t="shared" si="42"/>
        <v>-4.1302441147879627E-2</v>
      </c>
      <c r="G165" s="403"/>
      <c r="H165" s="403"/>
      <c r="I165" s="403"/>
      <c r="J165" s="375"/>
      <c r="L165" s="385">
        <v>0.47500000000000009</v>
      </c>
      <c r="M165" s="401">
        <f t="shared" si="46"/>
        <v>0.4628669288497631</v>
      </c>
      <c r="N165" s="386">
        <f t="shared" si="47"/>
        <v>0.49965268683068575</v>
      </c>
      <c r="O165" s="401">
        <f t="shared" si="48"/>
        <v>2.1096543133183765E-2</v>
      </c>
      <c r="P165" s="386">
        <f t="shared" si="49"/>
        <v>0.44778934477414073</v>
      </c>
      <c r="Q165" s="403">
        <f t="shared" si="33"/>
        <v>-4.2322615772308676E-2</v>
      </c>
      <c r="R165" s="403">
        <f t="shared" si="34"/>
        <v>0.56994401197724309</v>
      </c>
      <c r="S165" s="371">
        <f t="shared" si="35"/>
        <v>-2.8528264417786654E-3</v>
      </c>
      <c r="T165" s="403">
        <f t="shared" si="36"/>
        <v>0.47523143023684422</v>
      </c>
      <c r="U165" s="610">
        <f t="shared" si="37"/>
        <v>0.52476856976315578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0.48138854230431954</v>
      </c>
      <c r="C166" s="386">
        <f t="shared" si="44"/>
        <v>1.8596000326133066E-2</v>
      </c>
      <c r="D166" s="401">
        <f t="shared" si="45"/>
        <v>1.5457164231680309E-5</v>
      </c>
      <c r="E166" s="386">
        <f t="shared" si="41"/>
        <v>-3.2993059049625025E-2</v>
      </c>
      <c r="F166" s="401">
        <f t="shared" si="42"/>
        <v>-4.1993398596007168E-2</v>
      </c>
      <c r="G166" s="403"/>
      <c r="H166" s="403"/>
      <c r="I166" s="403"/>
      <c r="J166" s="375"/>
      <c r="L166" s="385">
        <v>0.5</v>
      </c>
      <c r="M166" s="401">
        <f t="shared" si="46"/>
        <v>0.48138854230431954</v>
      </c>
      <c r="N166" s="386">
        <f t="shared" si="47"/>
        <v>0.48138854230431954</v>
      </c>
      <c r="O166" s="401">
        <f t="shared" si="48"/>
        <v>1.8596000326133066E-2</v>
      </c>
      <c r="P166" s="386">
        <f t="shared" si="49"/>
        <v>0.42780832218733089</v>
      </c>
      <c r="Q166" s="403">
        <f t="shared" si="33"/>
        <v>-4.1993398596007168E-2</v>
      </c>
      <c r="R166" s="403">
        <f t="shared" si="34"/>
        <v>0.54451226754330995</v>
      </c>
      <c r="S166" s="371">
        <f t="shared" si="35"/>
        <v>-2.5167738609934926E-3</v>
      </c>
      <c r="T166" s="403">
        <f t="shared" si="36"/>
        <v>0.49999790491369067</v>
      </c>
      <c r="U166" s="610">
        <f t="shared" si="37"/>
        <v>0.50000209508630933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0.46286692884976283</v>
      </c>
      <c r="C167" s="386">
        <f t="shared" si="44"/>
        <v>1.6352157926394717E-2</v>
      </c>
      <c r="D167" s="401">
        <f t="shared" si="45"/>
        <v>1.2285377806453557E-5</v>
      </c>
      <c r="E167" s="386">
        <f t="shared" si="41"/>
        <v>-3.3251715936207668E-2</v>
      </c>
      <c r="F167" s="401">
        <f t="shared" si="42"/>
        <v>-4.2322615772308704E-2</v>
      </c>
      <c r="G167" s="403"/>
      <c r="H167" s="403"/>
      <c r="I167" s="403"/>
      <c r="J167" s="375"/>
      <c r="L167" s="385">
        <v>0.52500000000000036</v>
      </c>
      <c r="M167" s="401">
        <f t="shared" si="46"/>
        <v>0.49965268683068609</v>
      </c>
      <c r="N167" s="386">
        <f t="shared" si="47"/>
        <v>0.46286692884976283</v>
      </c>
      <c r="O167" s="401">
        <f t="shared" si="48"/>
        <v>1.6352157926394717E-2</v>
      </c>
      <c r="P167" s="386">
        <f t="shared" si="49"/>
        <v>0.40756991302991208</v>
      </c>
      <c r="Q167" s="403">
        <f t="shared" si="33"/>
        <v>-4.1302441147879655E-2</v>
      </c>
      <c r="R167" s="403">
        <f t="shared" si="34"/>
        <v>0.5187529227848181</v>
      </c>
      <c r="S167" s="371">
        <f t="shared" si="35"/>
        <v>-2.2147564317612414E-3</v>
      </c>
      <c r="T167" s="403">
        <f t="shared" si="36"/>
        <v>0.52476427479482279</v>
      </c>
      <c r="U167" s="610">
        <f t="shared" si="37"/>
        <v>0.47523572520517721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0.4441651033159994</v>
      </c>
      <c r="C168" s="386">
        <f t="shared" si="44"/>
        <v>1.43441503018929E-2</v>
      </c>
      <c r="D168" s="401">
        <f t="shared" si="45"/>
        <v>9.7391201208107958E-6</v>
      </c>
      <c r="E168" s="386">
        <f t="shared" si="41"/>
        <v>-3.3255292878786251E-2</v>
      </c>
      <c r="F168" s="401">
        <f t="shared" si="42"/>
        <v>-4.2327168486721495E-2</v>
      </c>
      <c r="G168" s="403"/>
      <c r="H168" s="403"/>
      <c r="I168" s="403"/>
      <c r="J168" s="375"/>
      <c r="L168" s="385">
        <v>0.55000000000000027</v>
      </c>
      <c r="M168" s="401">
        <f t="shared" si="46"/>
        <v>0.51758117287721972</v>
      </c>
      <c r="N168" s="386">
        <f t="shared" si="47"/>
        <v>0.4441651033159994</v>
      </c>
      <c r="O168" s="401">
        <f t="shared" si="48"/>
        <v>1.43441503018929E-2</v>
      </c>
      <c r="P168" s="386">
        <f t="shared" si="49"/>
        <v>0.38716198927612688</v>
      </c>
      <c r="Q168" s="403">
        <f t="shared" si="33"/>
        <v>-4.0211395500901713E-2</v>
      </c>
      <c r="R168" s="403">
        <f t="shared" si="34"/>
        <v>0.49277782070590481</v>
      </c>
      <c r="S168" s="371">
        <f t="shared" si="35"/>
        <v>-1.9441101046270318E-3</v>
      </c>
      <c r="T168" s="403">
        <f t="shared" si="36"/>
        <v>0.54937768489962391</v>
      </c>
      <c r="U168" s="610">
        <f t="shared" si="37"/>
        <v>0.45062231510037609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0.42535886857876715</v>
      </c>
      <c r="C169" s="386">
        <f t="shared" si="44"/>
        <v>1.2552084047281364E-2</v>
      </c>
      <c r="D169" s="401">
        <f t="shared" si="45"/>
        <v>7.7005630362281252E-6</v>
      </c>
      <c r="E169" s="386">
        <f t="shared" si="41"/>
        <v>-3.3031793976466883E-2</v>
      </c>
      <c r="F169" s="401">
        <f t="shared" si="42"/>
        <v>-4.204270021487224E-2</v>
      </c>
      <c r="G169" s="403"/>
      <c r="H169" s="403"/>
      <c r="I169" s="403"/>
      <c r="J169" s="375"/>
      <c r="L169" s="385">
        <v>0.57500000000000018</v>
      </c>
      <c r="M169" s="401">
        <f t="shared" si="46"/>
        <v>0.53509541752781042</v>
      </c>
      <c r="N169" s="386">
        <f t="shared" si="47"/>
        <v>0.42535886857876715</v>
      </c>
      <c r="O169" s="401">
        <f t="shared" si="48"/>
        <v>1.2552084047281364E-2</v>
      </c>
      <c r="P169" s="386">
        <f t="shared" si="49"/>
        <v>0.36667090689391901</v>
      </c>
      <c r="Q169" s="403">
        <f t="shared" si="33"/>
        <v>-3.8680828426414966E-2</v>
      </c>
      <c r="R169" s="403">
        <f t="shared" si="34"/>
        <v>0.46669687474556182</v>
      </c>
      <c r="S169" s="371">
        <f t="shared" si="35"/>
        <v>-1.7022714396247374E-3</v>
      </c>
      <c r="T169" s="403">
        <f t="shared" si="36"/>
        <v>0.57368622512047796</v>
      </c>
      <c r="U169" s="610">
        <f t="shared" si="37"/>
        <v>0.42631377487952204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0.406522075460651</v>
      </c>
      <c r="C170" s="386">
        <f t="shared" si="44"/>
        <v>1.0957089756690575E-2</v>
      </c>
      <c r="D170" s="401">
        <f t="shared" si="45"/>
        <v>6.0728961884803923E-6</v>
      </c>
      <c r="E170" s="386">
        <f t="shared" si="41"/>
        <v>-3.260799239188026E-2</v>
      </c>
      <c r="F170" s="401">
        <f t="shared" si="42"/>
        <v>-4.15032877026709E-2</v>
      </c>
      <c r="G170" s="403"/>
      <c r="H170" s="403"/>
      <c r="I170" s="403"/>
      <c r="J170" s="375"/>
      <c r="L170" s="385">
        <v>0.60000000000000009</v>
      </c>
      <c r="M170" s="401">
        <f t="shared" si="46"/>
        <v>0.55211699659502123</v>
      </c>
      <c r="N170" s="386">
        <f t="shared" si="47"/>
        <v>0.406522075460651</v>
      </c>
      <c r="O170" s="401">
        <f t="shared" si="48"/>
        <v>1.0957089756690575E-2</v>
      </c>
      <c r="P170" s="386">
        <f t="shared" si="49"/>
        <v>0.34618094305249192</v>
      </c>
      <c r="Q170" s="403">
        <f t="shared" si="33"/>
        <v>-3.6670435330353301E-2</v>
      </c>
      <c r="R170" s="403">
        <f t="shared" si="34"/>
        <v>0.44061735245826422</v>
      </c>
      <c r="S170" s="371">
        <f t="shared" si="35"/>
        <v>-1.4867899165873699E-3</v>
      </c>
      <c r="T170" s="403">
        <f t="shared" si="36"/>
        <v>0.59753987278867648</v>
      </c>
      <c r="U170" s="610">
        <f t="shared" si="37"/>
        <v>0.40246012721132352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0.38772615269713112</v>
      </c>
      <c r="C171" s="386">
        <f t="shared" si="44"/>
        <v>9.5413573602021184E-3</v>
      </c>
      <c r="D171" s="401">
        <f t="shared" si="45"/>
        <v>4.776820743956911E-6</v>
      </c>
      <c r="E171" s="386">
        <f t="shared" si="41"/>
        <v>-3.2009344268362667E-2</v>
      </c>
      <c r="F171" s="401">
        <f t="shared" si="42"/>
        <v>-4.074133140053432E-2</v>
      </c>
      <c r="G171" s="403"/>
      <c r="H171" s="403"/>
      <c r="I171" s="403"/>
      <c r="J171" s="375"/>
      <c r="L171" s="385">
        <v>0.625</v>
      </c>
      <c r="M171" s="401">
        <f t="shared" si="46"/>
        <v>0.56856820404407038</v>
      </c>
      <c r="N171" s="386">
        <f t="shared" si="47"/>
        <v>0.38772615269713112</v>
      </c>
      <c r="O171" s="401">
        <f t="shared" si="48"/>
        <v>9.5413573602021184E-3</v>
      </c>
      <c r="P171" s="386">
        <f t="shared" si="49"/>
        <v>0.32577376235159389</v>
      </c>
      <c r="Q171" s="403">
        <f t="shared" ref="Q171:Q186" si="52">$B$14*P91</f>
        <v>-3.4139281540443954E-2</v>
      </c>
      <c r="R171" s="403">
        <f t="shared" ref="R171:R186" si="53">$B$14*P171</f>
        <v>0.41464319613330541</v>
      </c>
      <c r="S171" s="371">
        <f t="shared" ref="S171:S186" si="54">$B$14*P251</f>
        <v>-1.2953372176389894E-3</v>
      </c>
      <c r="T171" s="403">
        <f t="shared" ref="T171:T186" si="55">1-(Q171+R171+S171)</f>
        <v>0.62079142262477749</v>
      </c>
      <c r="U171" s="610">
        <f t="shared" ref="U171:U186" si="56">1-T171</f>
        <v>0.37920857737522251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0.36903966945975153</v>
      </c>
      <c r="C172" s="386">
        <f t="shared" si="44"/>
        <v>8.2881564188286294E-3</v>
      </c>
      <c r="D172" s="401">
        <f t="shared" si="45"/>
        <v>3.7475795068298012E-6</v>
      </c>
      <c r="E172" s="386">
        <f t="shared" si="41"/>
        <v>-3.1259921235051967E-2</v>
      </c>
      <c r="F172" s="401">
        <f t="shared" si="42"/>
        <v>-3.978746955621399E-2</v>
      </c>
      <c r="G172" s="403"/>
      <c r="H172" s="403"/>
      <c r="I172" s="403"/>
      <c r="J172" s="375"/>
      <c r="L172" s="385">
        <v>0.65000000000000036</v>
      </c>
      <c r="M172" s="401">
        <f t="shared" si="46"/>
        <v>0.58437261328830259</v>
      </c>
      <c r="N172" s="386">
        <f t="shared" si="47"/>
        <v>0.36903966945975153</v>
      </c>
      <c r="O172" s="401">
        <f t="shared" si="48"/>
        <v>8.2881564188286294E-3</v>
      </c>
      <c r="P172" s="386">
        <f t="shared" si="49"/>
        <v>0.30552791701927129</v>
      </c>
      <c r="Q172" s="403">
        <f t="shared" si="52"/>
        <v>-3.1046070844335815E-2</v>
      </c>
      <c r="R172" s="403">
        <f t="shared" si="53"/>
        <v>0.38887438664902707</v>
      </c>
      <c r="S172" s="371">
        <f t="shared" si="54"/>
        <v>-1.1257137754110459E-3</v>
      </c>
      <c r="T172" s="403">
        <f t="shared" si="55"/>
        <v>0.64329739797071972</v>
      </c>
      <c r="U172" s="610">
        <f t="shared" si="56"/>
        <v>0.35670260202928028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0.35052793453100139</v>
      </c>
      <c r="C173" s="386">
        <f t="shared" si="44"/>
        <v>7.1818428419703761E-3</v>
      </c>
      <c r="D173" s="401">
        <f t="shared" si="45"/>
        <v>2.9324507572203729E-6</v>
      </c>
      <c r="E173" s="386">
        <f t="shared" si="41"/>
        <v>-3.0382360466937229E-2</v>
      </c>
      <c r="F173" s="401">
        <f t="shared" si="42"/>
        <v>-3.8670514651479887E-2</v>
      </c>
      <c r="G173" s="403"/>
      <c r="H173" s="403"/>
      <c r="I173" s="403"/>
      <c r="J173" s="375"/>
      <c r="L173" s="385">
        <v>0.67500000000000027</v>
      </c>
      <c r="M173" s="401">
        <f t="shared" si="46"/>
        <v>0.59945563493413812</v>
      </c>
      <c r="N173" s="386">
        <f t="shared" si="47"/>
        <v>0.35052793453100139</v>
      </c>
      <c r="O173" s="401">
        <f t="shared" si="48"/>
        <v>7.1818428419703761E-3</v>
      </c>
      <c r="P173" s="386">
        <f t="shared" si="49"/>
        <v>0.28551838559683995</v>
      </c>
      <c r="Q173" s="403">
        <f t="shared" si="52"/>
        <v>-2.7349440812067749E-2</v>
      </c>
      <c r="R173" s="403">
        <f t="shared" si="53"/>
        <v>0.36340635631338469</v>
      </c>
      <c r="S173" s="371">
        <f t="shared" si="54"/>
        <v>-9.7585287909284131E-4</v>
      </c>
      <c r="T173" s="403">
        <f t="shared" si="55"/>
        <v>0.66491893737777596</v>
      </c>
      <c r="U173" s="610">
        <f t="shared" si="56"/>
        <v>0.33508106262222404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0.33225263574228797</v>
      </c>
      <c r="C174" s="386">
        <f t="shared" si="44"/>
        <v>6.207853527539442E-3</v>
      </c>
      <c r="D174" s="401">
        <f t="shared" si="45"/>
        <v>2.2886412484046659E-6</v>
      </c>
      <c r="E174" s="386">
        <f t="shared" si="41"/>
        <v>-2.9397831179760189E-2</v>
      </c>
      <c r="F174" s="401">
        <f t="shared" si="42"/>
        <v>-3.7417410757000662E-2</v>
      </c>
      <c r="G174" s="403"/>
      <c r="H174" s="403"/>
      <c r="I174" s="403"/>
      <c r="J174" s="375"/>
      <c r="L174" s="385">
        <v>0.70000000000000018</v>
      </c>
      <c r="M174" s="401">
        <f t="shared" si="46"/>
        <v>0.61374506565836251</v>
      </c>
      <c r="N174" s="386">
        <f t="shared" si="47"/>
        <v>0.33225263574228797</v>
      </c>
      <c r="O174" s="401">
        <f t="shared" si="48"/>
        <v>6.207853527539442E-3</v>
      </c>
      <c r="P174" s="386">
        <f t="shared" si="49"/>
        <v>0.26581615413149196</v>
      </c>
      <c r="Q174" s="403">
        <f t="shared" si="52"/>
        <v>-2.300828403623088E-2</v>
      </c>
      <c r="R174" s="403">
        <f t="shared" si="53"/>
        <v>0.33832945580801743</v>
      </c>
      <c r="S174" s="371">
        <f t="shared" si="54"/>
        <v>-8.4382262512282952E-4</v>
      </c>
      <c r="T174" s="403">
        <f t="shared" si="55"/>
        <v>0.6855226508533363</v>
      </c>
      <c r="U174" s="610">
        <f t="shared" si="56"/>
        <v>0.3144773491466637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0.31427152274420433</v>
      </c>
      <c r="C175" s="386">
        <f t="shared" si="44"/>
        <v>5.3526904311047008E-3</v>
      </c>
      <c r="D175" s="401">
        <f t="shared" si="45"/>
        <v>1.7815212815519565E-6</v>
      </c>
      <c r="E175" s="386">
        <f t="shared" si="41"/>
        <v>-2.8326016376205479E-2</v>
      </c>
      <c r="F175" s="401">
        <f t="shared" si="42"/>
        <v>-3.6053210298986886E-2</v>
      </c>
      <c r="G175" s="403"/>
      <c r="H175" s="403"/>
      <c r="I175" s="403"/>
      <c r="J175" s="375"/>
      <c r="L175" s="385">
        <v>0.72500000000000009</v>
      </c>
      <c r="M175" s="401">
        <f t="shared" si="46"/>
        <v>0.6271716230667217</v>
      </c>
      <c r="N175" s="386">
        <f t="shared" si="47"/>
        <v>0.31427152274420433</v>
      </c>
      <c r="O175" s="401">
        <f t="shared" si="48"/>
        <v>5.3526904311047008E-3</v>
      </c>
      <c r="P175" s="386">
        <f t="shared" si="49"/>
        <v>0.24648784333631915</v>
      </c>
      <c r="Q175" s="403">
        <f t="shared" si="52"/>
        <v>-1.7982093993616572E-2</v>
      </c>
      <c r="R175" s="403">
        <f t="shared" si="53"/>
        <v>0.31372847963941253</v>
      </c>
      <c r="S175" s="371">
        <f t="shared" si="54"/>
        <v>-7.2782599063494124E-4</v>
      </c>
      <c r="T175" s="403">
        <f t="shared" si="55"/>
        <v>0.70498144034483889</v>
      </c>
      <c r="U175" s="610">
        <f t="shared" si="56"/>
        <v>0.29501855965516111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0.29663813558643937</v>
      </c>
      <c r="C176" s="386">
        <f t="shared" si="44"/>
        <v>4.6038955497730849E-3</v>
      </c>
      <c r="D176" s="401">
        <f t="shared" si="45"/>
        <v>1.3831516844087233E-6</v>
      </c>
      <c r="E176" s="386">
        <f t="shared" si="41"/>
        <v>-2.7185108617769356E-2</v>
      </c>
      <c r="F176" s="401">
        <f t="shared" si="42"/>
        <v>-3.4601068677646993E-2</v>
      </c>
      <c r="G176" s="403"/>
      <c r="H176" s="403"/>
      <c r="I176" s="403"/>
      <c r="J176" s="375"/>
      <c r="L176" s="385">
        <v>0.75</v>
      </c>
      <c r="M176" s="401">
        <f t="shared" si="46"/>
        <v>0.63966946160301397</v>
      </c>
      <c r="N176" s="386">
        <f t="shared" si="47"/>
        <v>0.29663813558643937</v>
      </c>
      <c r="O176" s="401">
        <f t="shared" si="48"/>
        <v>4.6038955497730849E-3</v>
      </c>
      <c r="P176" s="386">
        <f t="shared" si="49"/>
        <v>0.22759538456428996</v>
      </c>
      <c r="Q176" s="403">
        <f t="shared" si="52"/>
        <v>-1.2231333778340002E-2</v>
      </c>
      <c r="R176" s="403">
        <f t="shared" si="53"/>
        <v>0.28968225372022272</v>
      </c>
      <c r="S176" s="371">
        <f t="shared" si="54"/>
        <v>-6.2619929616766561E-4</v>
      </c>
      <c r="T176" s="403">
        <f t="shared" si="55"/>
        <v>0.72317527935428494</v>
      </c>
      <c r="U176" s="610">
        <f t="shared" si="56"/>
        <v>0.27682472064571506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94">
      <c r="A177" s="385">
        <v>1.7750000000000004</v>
      </c>
      <c r="B177" s="401">
        <f t="shared" si="43"/>
        <v>0.27940158095390988</v>
      </c>
      <c r="C177" s="386">
        <f t="shared" si="44"/>
        <v>3.950018262590671E-3</v>
      </c>
      <c r="D177" s="401">
        <f t="shared" si="45"/>
        <v>1.0710588345674843E-6</v>
      </c>
      <c r="E177" s="386">
        <f t="shared" si="41"/>
        <v>-2.5991818573709611E-2</v>
      </c>
      <c r="F177" s="401">
        <f t="shared" si="42"/>
        <v>-3.3082255148247475E-2</v>
      </c>
      <c r="G177" s="403"/>
      <c r="H177" s="403"/>
      <c r="I177" s="403"/>
      <c r="J177" s="375"/>
      <c r="L177" s="385">
        <v>0.77500000000000036</v>
      </c>
      <c r="M177" s="401">
        <f t="shared" si="46"/>
        <v>0.65117666484446801</v>
      </c>
      <c r="N177" s="386">
        <f t="shared" si="47"/>
        <v>0.27940158095390988</v>
      </c>
      <c r="O177" s="401">
        <f t="shared" si="48"/>
        <v>3.950018262590671E-3</v>
      </c>
      <c r="P177" s="386">
        <f t="shared" si="49"/>
        <v>0.20919574678808595</v>
      </c>
      <c r="Q177" s="403">
        <f t="shared" si="52"/>
        <v>-5.7178254849474539E-3</v>
      </c>
      <c r="R177" s="403">
        <f t="shared" si="53"/>
        <v>0.26626328787058384</v>
      </c>
      <c r="S177" s="371">
        <f t="shared" si="54"/>
        <v>-5.3740931011413693E-4</v>
      </c>
      <c r="T177" s="403">
        <f t="shared" si="55"/>
        <v>0.73999194692447778</v>
      </c>
      <c r="U177" s="610">
        <f t="shared" si="56"/>
        <v>0.26000805307552222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94">
      <c r="A178" s="385">
        <v>1.8000000000000003</v>
      </c>
      <c r="B178" s="401">
        <f t="shared" si="43"/>
        <v>0.26260635724787862</v>
      </c>
      <c r="C178" s="386">
        <f t="shared" si="44"/>
        <v>3.3805764056264453E-3</v>
      </c>
      <c r="D178" s="401">
        <f t="shared" si="45"/>
        <v>8.2721958583054089E-7</v>
      </c>
      <c r="E178" s="386">
        <f t="shared" si="41"/>
        <v>-2.4761395092218811E-2</v>
      </c>
      <c r="F178" s="401">
        <f t="shared" si="42"/>
        <v>-3.1516178367600567E-2</v>
      </c>
      <c r="G178" s="403"/>
      <c r="H178" s="403"/>
      <c r="I178" s="403"/>
      <c r="J178" s="375"/>
      <c r="L178" s="385">
        <v>0.80000000000000027</v>
      </c>
      <c r="M178" s="401">
        <f t="shared" si="46"/>
        <v>0.66163570982424735</v>
      </c>
      <c r="N178" s="386">
        <f t="shared" si="47"/>
        <v>0.26260635724787862</v>
      </c>
      <c r="O178" s="401">
        <f t="shared" si="48"/>
        <v>3.3805764056264453E-3</v>
      </c>
      <c r="P178" s="386">
        <f t="shared" si="49"/>
        <v>0.19134071609401798</v>
      </c>
      <c r="Q178" s="403">
        <f t="shared" si="52"/>
        <v>1.5948424614059746E-3</v>
      </c>
      <c r="R178" s="403">
        <f t="shared" si="53"/>
        <v>0.24353749515908749</v>
      </c>
      <c r="S178" s="371">
        <f t="shared" si="54"/>
        <v>-4.6004923143705791E-4</v>
      </c>
      <c r="T178" s="403">
        <f t="shared" si="55"/>
        <v>0.75532771161094359</v>
      </c>
      <c r="U178" s="610">
        <f t="shared" si="56"/>
        <v>0.24467228838905641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94">
      <c r="A179" s="385">
        <v>1.8250000000000002</v>
      </c>
      <c r="B179" s="401">
        <f t="shared" si="43"/>
        <v>0.24629222902860953</v>
      </c>
      <c r="C179" s="386">
        <f t="shared" si="44"/>
        <v>2.8860123802239013E-3</v>
      </c>
      <c r="D179" s="401">
        <f t="shared" si="45"/>
        <v>6.3722310034153296E-7</v>
      </c>
      <c r="E179" s="386">
        <f t="shared" si="41"/>
        <v>-2.350765554715516E-2</v>
      </c>
      <c r="F179" s="401">
        <f t="shared" si="42"/>
        <v>-2.9920425019229768E-2</v>
      </c>
      <c r="G179" s="403"/>
      <c r="H179" s="403"/>
      <c r="I179" s="403"/>
      <c r="J179" s="375"/>
      <c r="L179" s="385">
        <v>0.82500000000000018</v>
      </c>
      <c r="M179" s="401">
        <f t="shared" si="46"/>
        <v>0.6709938993575808</v>
      </c>
      <c r="N179" s="386">
        <f t="shared" si="47"/>
        <v>0.24629222902860953</v>
      </c>
      <c r="O179" s="401">
        <f t="shared" si="48"/>
        <v>2.8860123802239013E-3</v>
      </c>
      <c r="P179" s="386">
        <f t="shared" si="49"/>
        <v>0.17407672849859512</v>
      </c>
      <c r="Q179" s="403">
        <f t="shared" si="52"/>
        <v>9.7408932130776706E-3</v>
      </c>
      <c r="R179" s="403">
        <f t="shared" si="53"/>
        <v>0.2215639791125554</v>
      </c>
      <c r="S179" s="371">
        <f t="shared" si="54"/>
        <v>-3.9283376975685498E-4</v>
      </c>
      <c r="T179" s="403">
        <f t="shared" si="55"/>
        <v>0.76908796144412372</v>
      </c>
      <c r="U179" s="610">
        <f t="shared" si="56"/>
        <v>0.23091203855587628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94">
      <c r="A180" s="385">
        <v>1.85</v>
      </c>
      <c r="B180" s="401">
        <f t="shared" si="43"/>
        <v>0.23049415066266171</v>
      </c>
      <c r="C180" s="386">
        <f t="shared" si="44"/>
        <v>2.4576455007292997E-3</v>
      </c>
      <c r="D180" s="401">
        <f t="shared" si="45"/>
        <v>4.8958117848663107E-7</v>
      </c>
      <c r="E180" s="386">
        <f t="shared" si="41"/>
        <v>-2.2243025234164084E-2</v>
      </c>
      <c r="F180" s="401">
        <f t="shared" si="42"/>
        <v>-2.8310809956553998E-2</v>
      </c>
      <c r="G180" s="403"/>
      <c r="H180" s="403"/>
      <c r="I180" s="403"/>
      <c r="J180" s="375"/>
      <c r="L180" s="385">
        <v>0.85000000000000009</v>
      </c>
      <c r="M180" s="401">
        <f t="shared" si="46"/>
        <v>0.67920375870679417</v>
      </c>
      <c r="N180" s="386">
        <f t="shared" si="47"/>
        <v>0.23049415066266171</v>
      </c>
      <c r="O180" s="401">
        <f t="shared" si="48"/>
        <v>2.4576455007292997E-3</v>
      </c>
      <c r="P180" s="386">
        <f t="shared" si="49"/>
        <v>0.15744475619430132</v>
      </c>
      <c r="Q180" s="403">
        <f t="shared" si="52"/>
        <v>1.8751928305382824E-2</v>
      </c>
      <c r="R180" s="403">
        <f t="shared" si="53"/>
        <v>0.20039488893024024</v>
      </c>
      <c r="S180" s="371">
        <f t="shared" si="54"/>
        <v>-3.3459352350772014E-4</v>
      </c>
      <c r="T180" s="403">
        <f t="shared" si="55"/>
        <v>0.78118777628788472</v>
      </c>
      <c r="U180" s="610">
        <f t="shared" si="56"/>
        <v>0.21881222371211528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94">
      <c r="A181" s="385">
        <v>1.875</v>
      </c>
      <c r="B181" s="401">
        <f t="shared" si="43"/>
        <v>0.21524223835636846</v>
      </c>
      <c r="C181" s="386">
        <f t="shared" si="44"/>
        <v>2.0876216867045105E-3</v>
      </c>
      <c r="D181" s="401">
        <f t="shared" si="45"/>
        <v>3.7516274936644223E-7</v>
      </c>
      <c r="E181" s="386">
        <f t="shared" si="41"/>
        <v>-2.0978584620865902E-2</v>
      </c>
      <c r="F181" s="401">
        <f t="shared" si="42"/>
        <v>-2.6701436342687363E-2</v>
      </c>
      <c r="G181" s="403"/>
      <c r="H181" s="403"/>
      <c r="I181" s="403"/>
      <c r="J181" s="375"/>
      <c r="L181" s="385">
        <v>0.875</v>
      </c>
      <c r="M181" s="401">
        <f t="shared" si="46"/>
        <v>0.68622339329565862</v>
      </c>
      <c r="N181" s="386">
        <f t="shared" si="47"/>
        <v>0.21524223835636846</v>
      </c>
      <c r="O181" s="401">
        <f t="shared" si="48"/>
        <v>2.0876216867045105E-3</v>
      </c>
      <c r="P181" s="386">
        <f t="shared" si="49"/>
        <v>0.14148024664023365</v>
      </c>
      <c r="Q181" s="403">
        <f t="shared" si="52"/>
        <v>2.8656487472586895E-2</v>
      </c>
      <c r="R181" s="403">
        <f t="shared" si="53"/>
        <v>0.18007534195869782</v>
      </c>
      <c r="S181" s="371">
        <f t="shared" si="54"/>
        <v>-2.842688378578004E-4</v>
      </c>
      <c r="T181" s="403">
        <f t="shared" si="55"/>
        <v>0.79155243940657305</v>
      </c>
      <c r="U181" s="610">
        <f t="shared" si="56"/>
        <v>0.20844756059342695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94">
      <c r="A182" s="385">
        <v>1.9000000000000004</v>
      </c>
      <c r="B182" s="401">
        <f t="shared" si="43"/>
        <v>0.20056178912031936</v>
      </c>
      <c r="C182" s="386">
        <f t="shared" si="44"/>
        <v>1.7688614973976335E-3</v>
      </c>
      <c r="D182" s="401">
        <f t="shared" si="45"/>
        <v>2.8673176827309632E-7</v>
      </c>
      <c r="E182" s="386">
        <f t="shared" si="41"/>
        <v>-1.9724123295169666E-2</v>
      </c>
      <c r="F182" s="401">
        <f t="shared" si="42"/>
        <v>-2.5104764315580005E-2</v>
      </c>
      <c r="G182" s="403"/>
      <c r="H182" s="403"/>
      <c r="I182" s="403"/>
      <c r="J182" s="375"/>
      <c r="L182" s="385">
        <v>0.90000000000000036</v>
      </c>
      <c r="M182" s="401">
        <f t="shared" si="46"/>
        <v>0.69201680456897396</v>
      </c>
      <c r="N182" s="386">
        <f t="shared" si="47"/>
        <v>0.20056178912031936</v>
      </c>
      <c r="O182" s="401">
        <f t="shared" si="48"/>
        <v>1.7688614973976335E-3</v>
      </c>
      <c r="P182" s="386">
        <f t="shared" si="49"/>
        <v>0.12621311324670711</v>
      </c>
      <c r="Q182" s="403">
        <f t="shared" si="52"/>
        <v>3.9479606011241272E-2</v>
      </c>
      <c r="R182" s="403">
        <f t="shared" si="53"/>
        <v>0.16064341183519937</v>
      </c>
      <c r="S182" s="371">
        <f t="shared" si="54"/>
        <v>-2.4090330490217612E-4</v>
      </c>
      <c r="T182" s="403">
        <f t="shared" si="55"/>
        <v>0.80011788545846152</v>
      </c>
      <c r="U182" s="610">
        <f t="shared" si="56"/>
        <v>0.19988211454153848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94">
      <c r="A183" s="385">
        <v>1.9250000000000003</v>
      </c>
      <c r="B183" s="401">
        <f t="shared" si="43"/>
        <v>0.18647334460996168</v>
      </c>
      <c r="C183" s="386">
        <f t="shared" si="44"/>
        <v>1.4950073959530963E-3</v>
      </c>
      <c r="D183" s="401">
        <f t="shared" si="45"/>
        <v>2.1857090554133762E-7</v>
      </c>
      <c r="E183" s="386">
        <f t="shared" si="41"/>
        <v>-1.8488199502134553E-2</v>
      </c>
      <c r="F183" s="401">
        <f t="shared" si="42"/>
        <v>-2.3531686766233986E-2</v>
      </c>
      <c r="G183" s="403"/>
      <c r="H183" s="403"/>
      <c r="I183" s="403"/>
      <c r="J183" s="375"/>
      <c r="L183" s="385">
        <v>0.92500000000000027</v>
      </c>
      <c r="M183" s="401">
        <f t="shared" si="46"/>
        <v>0.69655416148428684</v>
      </c>
      <c r="N183" s="386">
        <f t="shared" si="47"/>
        <v>0.18647334460996168</v>
      </c>
      <c r="O183" s="401">
        <f t="shared" si="48"/>
        <v>1.4950073959530963E-3</v>
      </c>
      <c r="P183" s="386">
        <f t="shared" si="49"/>
        <v>0.11166777577314975</v>
      </c>
      <c r="Q183" s="403">
        <f t="shared" si="52"/>
        <v>5.1242374609168841E-2</v>
      </c>
      <c r="R183" s="403">
        <f t="shared" si="53"/>
        <v>0.14213017990596799</v>
      </c>
      <c r="S183" s="371">
        <f t="shared" si="54"/>
        <v>-2.0363704959977974E-4</v>
      </c>
      <c r="T183" s="403">
        <f t="shared" si="55"/>
        <v>0.8068310825344629</v>
      </c>
      <c r="U183" s="610">
        <f t="shared" si="56"/>
        <v>0.1931689174655371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94">
      <c r="A184" s="385">
        <v>1.9500000000000002</v>
      </c>
      <c r="B184" s="401">
        <f t="shared" si="43"/>
        <v>0.17299279723598565</v>
      </c>
      <c r="C184" s="386">
        <f t="shared" si="44"/>
        <v>1.2603710200932983E-3</v>
      </c>
      <c r="D184" s="401">
        <f t="shared" si="45"/>
        <v>1.6617614134739611E-7</v>
      </c>
      <c r="E184" s="386">
        <f t="shared" si="41"/>
        <v>-1.7278204211747049E-2</v>
      </c>
      <c r="F184" s="401">
        <f t="shared" si="42"/>
        <v>-2.1991610883845887E-2</v>
      </c>
      <c r="G184" s="403"/>
      <c r="H184" s="403"/>
      <c r="I184" s="403"/>
      <c r="J184" s="375"/>
      <c r="L184" s="385">
        <v>0.95000000000000018</v>
      </c>
      <c r="M184" s="401">
        <f t="shared" si="46"/>
        <v>0.69981202551527555</v>
      </c>
      <c r="N184" s="386">
        <f t="shared" si="47"/>
        <v>0.17299279723598565</v>
      </c>
      <c r="O184" s="401">
        <f t="shared" si="48"/>
        <v>1.2603710200932983E-3</v>
      </c>
      <c r="P184" s="386">
        <f t="shared" si="49"/>
        <v>9.7863247976952339E-2</v>
      </c>
      <c r="Q184" s="403">
        <f t="shared" si="52"/>
        <v>6.3961506886469274E-2</v>
      </c>
      <c r="R184" s="403">
        <f t="shared" si="53"/>
        <v>0.12455984678519098</v>
      </c>
      <c r="S184" s="371">
        <f t="shared" si="54"/>
        <v>-1.7169992634462648E-4</v>
      </c>
      <c r="T184" s="403">
        <f t="shared" si="55"/>
        <v>0.81165034625468435</v>
      </c>
      <c r="U184" s="610">
        <f t="shared" si="56"/>
        <v>0.18834965374531565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94">
      <c r="A185" s="385">
        <v>1.9750000000000001</v>
      </c>
      <c r="B185" s="401">
        <f t="shared" si="43"/>
        <v>0.16013153544491648</v>
      </c>
      <c r="C185" s="386">
        <f t="shared" si="44"/>
        <v>1.0598811270380315E-3</v>
      </c>
      <c r="D185" s="401">
        <f t="shared" si="45"/>
        <v>1.26009744250144E-7</v>
      </c>
      <c r="E185" s="386">
        <f t="shared" si="41"/>
        <v>-1.6100428716343228E-2</v>
      </c>
      <c r="F185" s="401">
        <f t="shared" si="42"/>
        <v>-2.0492544193463792E-2</v>
      </c>
      <c r="G185" s="403"/>
      <c r="H185" s="403"/>
      <c r="I185" s="403"/>
      <c r="J185" s="375"/>
      <c r="L185" s="385">
        <v>0.97500000000000009</v>
      </c>
      <c r="M185" s="401">
        <f t="shared" si="46"/>
        <v>0.70177352743794408</v>
      </c>
      <c r="N185" s="386">
        <f t="shared" si="47"/>
        <v>0.16013153544491648</v>
      </c>
      <c r="O185" s="401">
        <f t="shared" si="48"/>
        <v>1.0598811270380315E-3</v>
      </c>
      <c r="P185" s="386">
        <f t="shared" si="49"/>
        <v>8.4813269527406226E-2</v>
      </c>
      <c r="Q185" s="403">
        <f t="shared" si="52"/>
        <v>7.764892015854577E-2</v>
      </c>
      <c r="R185" s="403">
        <f t="shared" si="53"/>
        <v>0.10794990025441237</v>
      </c>
      <c r="S185" s="371">
        <f t="shared" si="54"/>
        <v>-1.4440473319096226E-4</v>
      </c>
      <c r="T185" s="403">
        <f t="shared" si="55"/>
        <v>0.81454558432023283</v>
      </c>
      <c r="U185" s="610">
        <f t="shared" si="56"/>
        <v>0.18545441567976717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94">
      <c r="A186" s="385">
        <v>2</v>
      </c>
      <c r="B186" s="401">
        <f t="shared" si="43"/>
        <v>0.14789662464365222</v>
      </c>
      <c r="C186" s="386">
        <f t="shared" si="44"/>
        <v>8.890327751581717E-4</v>
      </c>
      <c r="D186" s="401">
        <f t="shared" si="45"/>
        <v>9.5301142366555069E-8</v>
      </c>
      <c r="E186" s="386">
        <f t="shared" ref="E186" si="57">C186+$B$13*B186+$B$13*D186</f>
        <v>-1.4960134816168227E-2</v>
      </c>
      <c r="F186" s="401">
        <f t="shared" si="42"/>
        <v>-1.9041183887812209E-2</v>
      </c>
      <c r="G186" s="403"/>
      <c r="H186" s="403"/>
      <c r="I186" s="403"/>
      <c r="J186" s="375"/>
      <c r="L186" s="385">
        <v>1</v>
      </c>
      <c r="M186" s="401">
        <f t="shared" si="46"/>
        <v>0.70242849455978817</v>
      </c>
      <c r="N186" s="386">
        <f t="shared" si="47"/>
        <v>0.14789662464365222</v>
      </c>
      <c r="O186" s="401">
        <f t="shared" si="48"/>
        <v>8.890327751581717E-4</v>
      </c>
      <c r="P186" s="386">
        <f t="shared" si="49"/>
        <v>7.2526478741770872E-2</v>
      </c>
      <c r="Q186" s="403">
        <f t="shared" si="52"/>
        <v>9.2311335120125501E-2</v>
      </c>
      <c r="R186" s="403">
        <f t="shared" si="53"/>
        <v>9.2311335120125501E-2</v>
      </c>
      <c r="S186" s="371">
        <f t="shared" si="54"/>
        <v>-1.2114053380858506E-4</v>
      </c>
      <c r="T186" s="403">
        <f t="shared" si="55"/>
        <v>0.8154984702935576</v>
      </c>
      <c r="U186" s="610">
        <f t="shared" si="56"/>
        <v>0.1845015297064424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94" ht="13.5" thickBot="1">
      <c r="A187" s="385"/>
      <c r="B187" s="401">
        <f t="shared" si="43"/>
        <v>0.14789662464365222</v>
      </c>
      <c r="C187" s="386">
        <f t="shared" si="44"/>
        <v>0.70242849455978817</v>
      </c>
      <c r="D187" s="403">
        <f t="shared" si="45"/>
        <v>0.14789662464365222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0.70177352743794419</v>
      </c>
      <c r="N187" s="386">
        <f t="shared" si="47"/>
        <v>0.13629101988824793</v>
      </c>
      <c r="O187" s="401">
        <f t="shared" si="48"/>
        <v>7.438382048410852E-4</v>
      </c>
      <c r="P187" s="386">
        <f t="shared" si="49"/>
        <v>6.1006622316444194E-2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94">
      <c r="A188" s="379">
        <v>-3</v>
      </c>
      <c r="B188" s="410">
        <f t="shared" si="43"/>
        <v>1.5315526624704034E-13</v>
      </c>
      <c r="C188" s="380">
        <f t="shared" si="44"/>
        <v>9.5301142366555069E-8</v>
      </c>
      <c r="D188" s="410">
        <f t="shared" si="45"/>
        <v>8.890327751581717E-4</v>
      </c>
      <c r="E188" s="380">
        <f>C188+$B$13*B188+$B$13*D188</f>
        <v>-9.5176787754201156E-5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0.69981202551527555</v>
      </c>
      <c r="N188" s="386">
        <f t="shared" si="47"/>
        <v>0.1253138061817935</v>
      </c>
      <c r="O188" s="401">
        <f t="shared" si="48"/>
        <v>6.2077978750801899E-4</v>
      </c>
      <c r="P188" s="386">
        <f t="shared" si="49"/>
        <v>5.0252797919740855E-2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94" ht="13.5" thickBot="1">
      <c r="A189" s="391">
        <v>3</v>
      </c>
      <c r="B189" s="402">
        <f t="shared" si="43"/>
        <v>8.890327751581717E-4</v>
      </c>
      <c r="C189" s="392">
        <f t="shared" si="44"/>
        <v>9.5301142366555069E-8</v>
      </c>
      <c r="D189" s="402">
        <f t="shared" si="45"/>
        <v>1.5315526624704034E-13</v>
      </c>
      <c r="E189" s="392">
        <f>C189+$B$13*B189+$B$13*D189</f>
        <v>-9.5176787754201156E-5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0.69655416148428684</v>
      </c>
      <c r="N189" s="386">
        <f t="shared" si="47"/>
        <v>0.11496046203157445</v>
      </c>
      <c r="O189" s="401">
        <f t="shared" si="48"/>
        <v>5.1676532556682586E-4</v>
      </c>
      <c r="P189" s="386">
        <f t="shared" si="49"/>
        <v>4.0259725286537276E-2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9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0.69201680456897385</v>
      </c>
      <c r="N190" s="386">
        <f t="shared" si="47"/>
        <v>0.1052231418027138</v>
      </c>
      <c r="O190" s="401">
        <f t="shared" si="48"/>
        <v>4.2908590792212209E-4</v>
      </c>
      <c r="P190" s="386">
        <f t="shared" si="49"/>
        <v>3.1018041309679927E-2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94" ht="13.5" thickBot="1">
      <c r="A191" s="446">
        <f>'M5E 850S4500 32GFC EQ &amp; 2xCDR'!H10/2</f>
        <v>0.19845375000000001</v>
      </c>
      <c r="B191" s="443">
        <f t="shared" si="43"/>
        <v>0.26158298775404232</v>
      </c>
      <c r="C191" s="444">
        <f t="shared" si="44"/>
        <v>0.66224696645590087</v>
      </c>
      <c r="D191" s="443">
        <f t="shared" si="45"/>
        <v>7.2620048429046513E-2</v>
      </c>
      <c r="E191" s="444">
        <f>C191+$B$13*B191+$B$13*D191</f>
        <v>0.6264325147765597</v>
      </c>
      <c r="F191" s="443">
        <f t="shared" ref="F191:F197" si="58">$B$14*E191</f>
        <v>0.79732013472725261</v>
      </c>
      <c r="G191" s="443">
        <f>F192</f>
        <v>2.0741589024634187E-3</v>
      </c>
      <c r="H191" s="443">
        <f>1-G191</f>
        <v>0.99792584109753657</v>
      </c>
      <c r="I191" s="443">
        <f>F193</f>
        <v>0.24215603758034859</v>
      </c>
      <c r="J191" s="445">
        <f>1-I191</f>
        <v>0.75784396241965135</v>
      </c>
      <c r="K191" s="442"/>
      <c r="L191" s="385">
        <v>1.125</v>
      </c>
      <c r="M191" s="401">
        <f t="shared" si="46"/>
        <v>0.68622339329565862</v>
      </c>
      <c r="N191" s="386">
        <f t="shared" si="47"/>
        <v>9.6090972373024497E-2</v>
      </c>
      <c r="O191" s="401">
        <f t="shared" si="48"/>
        <v>3.5537645583866295E-4</v>
      </c>
      <c r="P191" s="386">
        <f t="shared" si="49"/>
        <v>2.2514614557246064E-2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  <c r="CG191" s="442"/>
      <c r="CH191" s="442"/>
      <c r="CI191" s="442"/>
      <c r="CJ191" s="442"/>
      <c r="CK191" s="442"/>
      <c r="CL191" s="442"/>
      <c r="CM191" s="442"/>
      <c r="CN191" s="442"/>
      <c r="CO191" s="442"/>
      <c r="CP191" s="442"/>
    </row>
    <row r="192" spans="1:94" ht="13.5" thickBot="1">
      <c r="A192" s="448">
        <f>A191+1</f>
        <v>1.1984537500000001</v>
      </c>
      <c r="B192" s="443">
        <f t="shared" si="43"/>
        <v>0.66224696645590087</v>
      </c>
      <c r="C192" s="444">
        <f t="shared" si="44"/>
        <v>7.2620048429046513E-2</v>
      </c>
      <c r="D192" s="443">
        <f t="shared" si="45"/>
        <v>2.0126522043900641E-4</v>
      </c>
      <c r="E192" s="444">
        <f>C192+$B$13*B192+$B$13*D192</f>
        <v>1.6296096394967125E-3</v>
      </c>
      <c r="F192" s="443">
        <f t="shared" si="58"/>
        <v>2.0741589024634187E-3</v>
      </c>
      <c r="L192" s="385">
        <v>1.1500000000000004</v>
      </c>
      <c r="M192" s="401">
        <f t="shared" si="46"/>
        <v>0.67920375870679406</v>
      </c>
      <c r="N192" s="386">
        <f t="shared" si="47"/>
        <v>8.7550359639025355E-2</v>
      </c>
      <c r="O192" s="401">
        <f t="shared" si="48"/>
        <v>2.9357903257160034E-4</v>
      </c>
      <c r="P192" s="386">
        <f t="shared" si="49"/>
        <v>1.4732874655509534E-2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3.3479086466852714E-3</v>
      </c>
      <c r="C193" s="444">
        <f t="shared" si="44"/>
        <v>0.26158298775404232</v>
      </c>
      <c r="D193" s="443">
        <f t="shared" si="45"/>
        <v>0.66224696645590087</v>
      </c>
      <c r="E193" s="444">
        <f>C193+$B$13*B193+$B$13*D193</f>
        <v>0.19025534284503742</v>
      </c>
      <c r="F193" s="443">
        <f t="shared" si="58"/>
        <v>0.24215603758034859</v>
      </c>
      <c r="L193" s="385">
        <v>1.1749999999999998</v>
      </c>
      <c r="M193" s="401">
        <f t="shared" si="46"/>
        <v>0.6709938993575808</v>
      </c>
      <c r="N193" s="386">
        <f t="shared" si="47"/>
        <v>7.958530054136348E-2</v>
      </c>
      <c r="O193" s="401">
        <f t="shared" si="48"/>
        <v>2.41908937139379E-4</v>
      </c>
      <c r="P193" s="386">
        <f t="shared" si="49"/>
        <v>7.6531520600888235E-3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0.66163570982424735</v>
      </c>
      <c r="N194" s="386">
        <f t="shared" si="47"/>
        <v>7.2177696463213925E-2</v>
      </c>
      <c r="O194" s="401">
        <f t="shared" si="48"/>
        <v>1.9882355765826754E-4</v>
      </c>
      <c r="P194" s="386">
        <f t="shared" si="49"/>
        <v>1.2530238862118507E-3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0.19485437801814809</v>
      </c>
      <c r="C195" s="444">
        <f t="shared" si="44"/>
        <v>0.69398393173678019</v>
      </c>
      <c r="D195" s="443">
        <f t="shared" si="45"/>
        <v>0.10904477862261941</v>
      </c>
      <c r="E195" s="444">
        <f>C195+$B$13*B195+$B$13*D195</f>
        <v>0.66141695752491025</v>
      </c>
      <c r="F195" s="443">
        <f t="shared" si="58"/>
        <v>0.84184815641754118</v>
      </c>
      <c r="G195" s="443">
        <f>F196</f>
        <v>4.407091685227247E-2</v>
      </c>
      <c r="H195" s="443">
        <f>1-G195</f>
        <v>0.95592908314772751</v>
      </c>
      <c r="I195" s="443">
        <f>F197</f>
        <v>0.15312636746952532</v>
      </c>
      <c r="J195" s="445">
        <f>1-I195</f>
        <v>0.84687363253047465</v>
      </c>
      <c r="L195" s="385">
        <v>1.2250000000000005</v>
      </c>
      <c r="M195" s="401">
        <f t="shared" si="46"/>
        <v>0.65117666484446768</v>
      </c>
      <c r="N195" s="386">
        <f t="shared" si="47"/>
        <v>6.5307664100346552E-2</v>
      </c>
      <c r="O195" s="401">
        <f t="shared" si="48"/>
        <v>1.6299392237695276E-4</v>
      </c>
      <c r="P195" s="386">
        <f t="shared" si="49"/>
        <v>-4.4923383238208601E-3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0.69398393173678008</v>
      </c>
      <c r="C196" s="444">
        <f t="shared" si="44"/>
        <v>0.10904477862261941</v>
      </c>
      <c r="D196" s="443">
        <f t="shared" si="45"/>
        <v>4.6235609620348672E-4</v>
      </c>
      <c r="E196" s="444">
        <f>C196+$B$13*B196+$B$13*D196</f>
        <v>3.462530804106894E-2</v>
      </c>
      <c r="F196" s="443">
        <f t="shared" si="58"/>
        <v>4.407091685227247E-2</v>
      </c>
      <c r="L196" s="385">
        <v>1.25</v>
      </c>
      <c r="M196" s="401">
        <f t="shared" si="46"/>
        <v>0.63966946160301397</v>
      </c>
      <c r="N196" s="386">
        <f t="shared" si="47"/>
        <v>5.8953840198130325E-2</v>
      </c>
      <c r="O196" s="401">
        <f t="shared" si="48"/>
        <v>1.3327885643887871E-4</v>
      </c>
      <c r="P196" s="386">
        <f t="shared" si="49"/>
        <v>-9.609822760161528E-3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1.6542640998589153E-3</v>
      </c>
      <c r="C197" s="444">
        <f t="shared" si="44"/>
        <v>0.19485437801814809</v>
      </c>
      <c r="D197" s="443">
        <f t="shared" si="45"/>
        <v>0.69398393173678019</v>
      </c>
      <c r="E197" s="444">
        <f>C197+$B$13*B197+$B$13*D197</f>
        <v>0.12030717810148844</v>
      </c>
      <c r="F197" s="443">
        <f t="shared" si="58"/>
        <v>0.15312636746952532</v>
      </c>
      <c r="L197" s="385">
        <v>1.2750000000000004</v>
      </c>
      <c r="M197" s="401">
        <f t="shared" si="46"/>
        <v>0.62717162306672147</v>
      </c>
      <c r="N197" s="386">
        <f t="shared" si="47"/>
        <v>5.3093676889877983E-2</v>
      </c>
      <c r="O197" s="401">
        <f t="shared" si="48"/>
        <v>1.0870162887333112E-4</v>
      </c>
      <c r="P197" s="386">
        <f t="shared" si="49"/>
        <v>-1.4128036996360503E-2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0.61374506565836251</v>
      </c>
      <c r="N198" s="386">
        <f t="shared" si="47"/>
        <v>4.7703724743150211E-2</v>
      </c>
      <c r="O198" s="401">
        <f t="shared" si="48"/>
        <v>8.8428956743269449E-5</v>
      </c>
      <c r="P198" s="386">
        <f t="shared" si="49"/>
        <v>-1.8076976363377469E-2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0.59945563493413778</v>
      </c>
      <c r="N199" s="386">
        <f t="shared" si="47"/>
        <v>4.2759901016367008E-2</v>
      </c>
      <c r="O199" s="401">
        <f t="shared" si="48"/>
        <v>7.1752221095844337E-5</v>
      </c>
      <c r="P199" s="386">
        <f t="shared" si="49"/>
        <v>-2.1487703921458115E-2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0.58437261328830203</v>
      </c>
      <c r="N200" s="386">
        <f t="shared" si="47"/>
        <v>3.8237741037853101E-2</v>
      </c>
      <c r="O200" s="401">
        <f t="shared" si="48"/>
        <v>5.8070741712545892E-5</v>
      </c>
      <c r="P200" s="386">
        <f t="shared" si="49"/>
        <v>-2.4392044532528238E-2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0.56856820404407038</v>
      </c>
      <c r="N201" s="386">
        <f t="shared" si="47"/>
        <v>3.4112631034061203E-2</v>
      </c>
      <c r="O201" s="401">
        <f t="shared" si="48"/>
        <v>4.6876953983976399E-5</v>
      </c>
      <c r="P201" s="386">
        <f t="shared" si="49"/>
        <v>-2.6822295156713936E-2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0.55211699659502089</v>
      </c>
      <c r="N202" s="386">
        <f t="shared" si="47"/>
        <v>3.0360021144620053E-2</v>
      </c>
      <c r="O202" s="401">
        <f t="shared" si="48"/>
        <v>3.774333091027815E-5</v>
      </c>
      <c r="P202" s="386">
        <f t="shared" si="49"/>
        <v>-2.8810953118351319E-2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0.53509541752781042</v>
      </c>
      <c r="N203" s="386">
        <f t="shared" si="47"/>
        <v>2.6955617761115491E-2</v>
      </c>
      <c r="O203" s="401">
        <f t="shared" si="48"/>
        <v>3.0310895676066707E-5</v>
      </c>
      <c r="P203" s="386">
        <f t="shared" si="49"/>
        <v>-3.039046371642011E-2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0.51758117287721939</v>
      </c>
      <c r="N204" s="386">
        <f t="shared" si="47"/>
        <v>2.3875554707146251E-2</v>
      </c>
      <c r="O204" s="401">
        <f t="shared" si="48"/>
        <v>2.4279174902497314E-5</v>
      </c>
      <c r="P204" s="386">
        <f t="shared" si="49"/>
        <v>-3.1592988197797857E-2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0.49965268683068542</v>
      </c>
      <c r="N205" s="386">
        <f t="shared" si="47"/>
        <v>2.1096543133183709E-2</v>
      </c>
      <c r="O205" s="401">
        <f t="shared" si="48"/>
        <v>1.9397449065872152E-5</v>
      </c>
      <c r="P205" s="386">
        <f t="shared" si="49"/>
        <v>-3.2450192774233423E-2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0.48138854230431954</v>
      </c>
      <c r="N206" s="386">
        <f t="shared" si="47"/>
        <v>1.8596000326133066E-2</v>
      </c>
      <c r="O206" s="401">
        <f t="shared" si="48"/>
        <v>1.5457164231680309E-5</v>
      </c>
      <c r="P206" s="386">
        <f t="shared" si="49"/>
        <v>-3.2993059049625025E-2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0.46286692884976283</v>
      </c>
      <c r="N207" s="386">
        <f t="shared" si="47"/>
        <v>1.6352157926394717E-2</v>
      </c>
      <c r="O207" s="401">
        <f t="shared" si="48"/>
        <v>1.2285377806453557E-5</v>
      </c>
      <c r="P207" s="386">
        <f t="shared" si="49"/>
        <v>-3.3251715936207668E-2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0.44416510331599973</v>
      </c>
      <c r="N208" s="386">
        <f t="shared" si="47"/>
        <v>1.4344150301892955E-2</v>
      </c>
      <c r="O208" s="401">
        <f t="shared" si="48"/>
        <v>9.7391201208107958E-6</v>
      </c>
      <c r="P208" s="386">
        <f t="shared" si="49"/>
        <v>-3.325529287878623E-2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0.42535886857876715</v>
      </c>
      <c r="N209" s="386">
        <f t="shared" si="47"/>
        <v>1.2552084047281364E-2</v>
      </c>
      <c r="O209" s="401">
        <f t="shared" si="48"/>
        <v>7.7005630362281252E-6</v>
      </c>
      <c r="P209" s="386">
        <f t="shared" si="49"/>
        <v>-3.3031793976466883E-2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0.40652207546065072</v>
      </c>
      <c r="N210" s="386">
        <f t="shared" si="47"/>
        <v>1.0957089756690519E-2</v>
      </c>
      <c r="O210" s="401">
        <f t="shared" si="48"/>
        <v>6.0728961884803923E-6</v>
      </c>
      <c r="P210" s="386">
        <f t="shared" si="49"/>
        <v>-3.2607992391880287E-2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0.38772615269713112</v>
      </c>
      <c r="N211" s="386">
        <f t="shared" si="47"/>
        <v>9.5413573602021184E-3</v>
      </c>
      <c r="O211" s="401">
        <f t="shared" si="48"/>
        <v>4.776820743956911E-6</v>
      </c>
      <c r="P211" s="386">
        <f t="shared" si="49"/>
        <v>-3.2009344268362667E-2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0.36903966945975153</v>
      </c>
      <c r="N212" s="386">
        <f t="shared" si="47"/>
        <v>8.2881564188286294E-3</v>
      </c>
      <c r="O212" s="401">
        <f t="shared" si="48"/>
        <v>3.7475795068298012E-6</v>
      </c>
      <c r="P212" s="386">
        <f t="shared" si="49"/>
        <v>-3.1259921235051967E-2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0.35052793453100173</v>
      </c>
      <c r="N213" s="386">
        <f t="shared" si="47"/>
        <v>7.1818428419703761E-3</v>
      </c>
      <c r="O213" s="401">
        <f t="shared" si="48"/>
        <v>2.9324507572203729E-6</v>
      </c>
      <c r="P213" s="386">
        <f t="shared" si="49"/>
        <v>-3.0382360466937264E-2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0.33225263574228797</v>
      </c>
      <c r="N214" s="386">
        <f t="shared" si="47"/>
        <v>6.207853527539442E-3</v>
      </c>
      <c r="O214" s="401">
        <f t="shared" si="48"/>
        <v>2.2886412484046659E-6</v>
      </c>
      <c r="P214" s="386">
        <f t="shared" si="49"/>
        <v>-2.9397831179760189E-2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0.314271522744204</v>
      </c>
      <c r="N215" s="386">
        <f t="shared" si="47"/>
        <v>5.3526904311047008E-3</v>
      </c>
      <c r="O215" s="401">
        <f t="shared" si="48"/>
        <v>1.7815212815519565E-6</v>
      </c>
      <c r="P215" s="386">
        <f t="shared" si="49"/>
        <v>-2.8326016376205437E-2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0.29663813558643937</v>
      </c>
      <c r="N216" s="386">
        <f t="shared" si="47"/>
        <v>4.6038955497730849E-3</v>
      </c>
      <c r="O216" s="401">
        <f t="shared" si="48"/>
        <v>1.3831516844087233E-6</v>
      </c>
      <c r="P216" s="386">
        <f t="shared" si="49"/>
        <v>-2.7185108617769356E-2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0.27940158095390988</v>
      </c>
      <c r="N217" s="386">
        <f t="shared" si="47"/>
        <v>3.950018262590671E-3</v>
      </c>
      <c r="O217" s="401">
        <f t="shared" si="48"/>
        <v>1.0710588345674843E-6</v>
      </c>
      <c r="P217" s="386">
        <f t="shared" si="49"/>
        <v>-2.5991818573709611E-2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0.26260635724787829</v>
      </c>
      <c r="N218" s="386">
        <f t="shared" si="47"/>
        <v>3.3805764056264453E-3</v>
      </c>
      <c r="O218" s="401">
        <f t="shared" si="48"/>
        <v>8.2721958583054089E-7</v>
      </c>
      <c r="P218" s="386">
        <f t="shared" si="49"/>
        <v>-2.4761395092218776E-2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0.24629222902860953</v>
      </c>
      <c r="N219" s="386">
        <f t="shared" ref="N219:N266" si="60">0.5*SIGN(2*L219+$B$6)*ERF((2.563*(ABS(2*L219+$B$6)))/(2*SQRT(2)*$B$7))-0.5*SIGN(2*L219-$B$6)*ERF((2.563*(ABS(2*L219-$B$6)))/(2*SQRT(2)*$B$7))</f>
        <v>2.8860123802239013E-3</v>
      </c>
      <c r="O219" s="401">
        <f t="shared" ref="O219:O266" si="61">0.5*SIGN(2*(L219+$B$6)+$B$6)*ERF((2.563*(ABS(2*(L219+$B$6)+$B$6)))/(2*SQRT(2)*$B$7))-0.5*SIGN(2*(L219+$B$6)-$B$6)*ERF((2.563*(ABS(2*(L219+$B$6)-$B$6)))/(2*SQRT(2)*$B$7))</f>
        <v>6.3722310034153296E-7</v>
      </c>
      <c r="P219" s="386">
        <f t="shared" ref="P219:P266" si="62">N219+$B$13*M219+$B$13*O219</f>
        <v>-2.350765554715516E-2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0.23049415066266143</v>
      </c>
      <c r="N220" s="386">
        <f t="shared" si="60"/>
        <v>2.4576455007292997E-3</v>
      </c>
      <c r="O220" s="401">
        <f t="shared" si="61"/>
        <v>4.8958117848663107E-7</v>
      </c>
      <c r="P220" s="386">
        <f t="shared" si="62"/>
        <v>-2.2243025234164052E-2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0.21524223835636846</v>
      </c>
      <c r="N221" s="386">
        <f t="shared" si="60"/>
        <v>2.0876216867045105E-3</v>
      </c>
      <c r="O221" s="401">
        <f t="shared" si="61"/>
        <v>3.7516274936644223E-7</v>
      </c>
      <c r="P221" s="386">
        <f t="shared" si="62"/>
        <v>-2.0978584620865902E-2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0.20056178912031936</v>
      </c>
      <c r="N222" s="386">
        <f t="shared" si="60"/>
        <v>1.7688614973976335E-3</v>
      </c>
      <c r="O222" s="401">
        <f t="shared" si="61"/>
        <v>2.8673176827309632E-7</v>
      </c>
      <c r="P222" s="386">
        <f t="shared" si="62"/>
        <v>-1.9724123295169666E-2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0.1864733446099614</v>
      </c>
      <c r="N223" s="386">
        <f t="shared" si="60"/>
        <v>1.4950073959530963E-3</v>
      </c>
      <c r="O223" s="401">
        <f t="shared" si="61"/>
        <v>2.1857090554133762E-7</v>
      </c>
      <c r="P223" s="386">
        <f t="shared" si="62"/>
        <v>-1.8488199502134525E-2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0.17299279723598565</v>
      </c>
      <c r="N224" s="386">
        <f t="shared" si="60"/>
        <v>1.2603710200932983E-3</v>
      </c>
      <c r="O224" s="401">
        <f t="shared" si="61"/>
        <v>1.6617614134739611E-7</v>
      </c>
      <c r="P224" s="386">
        <f t="shared" si="62"/>
        <v>-1.7278204211747049E-2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0.16013153544491626</v>
      </c>
      <c r="N225" s="386">
        <f t="shared" si="60"/>
        <v>1.0598811270380315E-3</v>
      </c>
      <c r="O225" s="401">
        <f t="shared" si="61"/>
        <v>1.26009744250144E-7</v>
      </c>
      <c r="P225" s="386">
        <f t="shared" si="62"/>
        <v>-1.6100428716343203E-2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0.14789662464365222</v>
      </c>
      <c r="N226" s="386">
        <f t="shared" si="60"/>
        <v>8.890327751581717E-4</v>
      </c>
      <c r="O226" s="401">
        <f t="shared" si="61"/>
        <v>9.5301142366555069E-8</v>
      </c>
      <c r="P226" s="386">
        <f t="shared" si="62"/>
        <v>-1.4960134816168227E-2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0.13629101988824793</v>
      </c>
      <c r="N227" s="386">
        <f t="shared" si="60"/>
        <v>7.438382048410852E-4</v>
      </c>
      <c r="O227" s="401">
        <f t="shared" si="61"/>
        <v>7.188693879056629E-8</v>
      </c>
      <c r="P227" s="386">
        <f t="shared" si="62"/>
        <v>-1.3861626713894654E-2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0.12531380618179316</v>
      </c>
      <c r="N228" s="386">
        <f t="shared" si="60"/>
        <v>6.2077978750801899E-4</v>
      </c>
      <c r="O228" s="401">
        <f t="shared" si="61"/>
        <v>5.4082802236621319E-8</v>
      </c>
      <c r="P228" s="386">
        <f t="shared" si="62"/>
        <v>-1.2808323803098926E-2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0.11496046203157445</v>
      </c>
      <c r="N229" s="386">
        <f t="shared" si="60"/>
        <v>5.1676532556682586E-4</v>
      </c>
      <c r="O229" s="401">
        <f t="shared" si="61"/>
        <v>4.0581221216751118E-8</v>
      </c>
      <c r="P229" s="386">
        <f t="shared" si="62"/>
        <v>-1.1802833601126231E-2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0.1052231418027138</v>
      </c>
      <c r="N230" s="386">
        <f t="shared" si="60"/>
        <v>4.2908590792212209E-4</v>
      </c>
      <c r="O230" s="401">
        <f t="shared" si="61"/>
        <v>3.03701685466784E-8</v>
      </c>
      <c r="P230" s="386">
        <f t="shared" si="62"/>
        <v>-1.0847024142939771E-2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9.6090972373024497E-2</v>
      </c>
      <c r="N231" s="386">
        <f t="shared" si="60"/>
        <v>3.5537645583866295E-4</v>
      </c>
      <c r="O231" s="401">
        <f t="shared" si="61"/>
        <v>2.2668610433207448E-8</v>
      </c>
      <c r="P231" s="386">
        <f t="shared" si="62"/>
        <v>-9.9420952189940327E-3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8.7550359639025355E-2</v>
      </c>
      <c r="N232" s="386">
        <f t="shared" si="60"/>
        <v>2.9357903257160034E-4</v>
      </c>
      <c r="O232" s="401">
        <f t="shared" si="61"/>
        <v>1.6875539410321494E-8</v>
      </c>
      <c r="P232" s="386">
        <f t="shared" si="62"/>
        <v>-9.0886479064775788E-3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7.9585300541363202E-2</v>
      </c>
      <c r="N233" s="386">
        <f t="shared" si="60"/>
        <v>2.41908937139379E-4</v>
      </c>
      <c r="O233" s="401">
        <f t="shared" si="61"/>
        <v>1.2529823734119816E-8</v>
      </c>
      <c r="P233" s="386">
        <f t="shared" si="62"/>
        <v>-8.2867519090528124E-3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7.2177696463213925E-2</v>
      </c>
      <c r="N234" s="386">
        <f t="shared" si="60"/>
        <v>1.9882355765826754E-4</v>
      </c>
      <c r="O234" s="401">
        <f t="shared" si="61"/>
        <v>9.2786818228773882E-9</v>
      </c>
      <c r="P234" s="386">
        <f t="shared" si="62"/>
        <v>-7.5360102850919449E-3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6.5307664100346552E-2</v>
      </c>
      <c r="N235" s="386">
        <f t="shared" si="60"/>
        <v>1.6299392237695276E-4</v>
      </c>
      <c r="O235" s="401">
        <f t="shared" si="61"/>
        <v>6.8530060515215041E-9</v>
      </c>
      <c r="P235" s="386">
        <f t="shared" si="62"/>
        <v>-6.8356212080008276E-3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5.8953840198130325E-2</v>
      </c>
      <c r="N236" s="386">
        <f t="shared" si="60"/>
        <v>1.3327885643887871E-4</v>
      </c>
      <c r="O236" s="401">
        <f t="shared" si="61"/>
        <v>5.0481117619405325E-9</v>
      </c>
      <c r="P236" s="386">
        <f t="shared" si="62"/>
        <v>-6.1844364641550067E-3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5.3093676889877983E-2</v>
      </c>
      <c r="N237" s="386">
        <f t="shared" si="60"/>
        <v>1.0870162887333112E-4</v>
      </c>
      <c r="O237" s="401">
        <f t="shared" si="61"/>
        <v>3.7087652948741834E-9</v>
      </c>
      <c r="P237" s="386">
        <f t="shared" si="62"/>
        <v>-5.5810164538695152E-3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4.7703724743149989E-2</v>
      </c>
      <c r="N238" s="386">
        <f t="shared" si="60"/>
        <v>8.8428956743269449E-5</v>
      </c>
      <c r="O238" s="401">
        <f t="shared" si="61"/>
        <v>2.7175766081910524E-9</v>
      </c>
      <c r="P238" s="386">
        <f t="shared" si="62"/>
        <v>-5.0236815183114262E-3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4.2759901016367008E-2</v>
      </c>
      <c r="N239" s="386">
        <f t="shared" si="60"/>
        <v>7.1752221095844337E-5</v>
      </c>
      <c r="O239" s="401">
        <f t="shared" si="61"/>
        <v>1.9860301736507324E-9</v>
      </c>
      <c r="P239" s="386">
        <f t="shared" si="62"/>
        <v>-4.5105594699735877E-3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3.8237741037853101E-2</v>
      </c>
      <c r="N240" s="386">
        <f t="shared" si="60"/>
        <v>5.8070741712545892E-5</v>
      </c>
      <c r="O240" s="401">
        <f t="shared" si="61"/>
        <v>1.4475748932873955E-9</v>
      </c>
      <c r="P240" s="386">
        <f t="shared" si="62"/>
        <v>-4.0396292559056919E-3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3.4112631034061203E-2</v>
      </c>
      <c r="N241" s="386">
        <f t="shared" si="60"/>
        <v>4.6876953983976399E-5</v>
      </c>
      <c r="O241" s="401">
        <f t="shared" si="61"/>
        <v>1.0523178439747483E-9</v>
      </c>
      <c r="P241" s="386">
        <f t="shared" si="62"/>
        <v>-3.6087607310173598E-3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3.0360021144620053E-2</v>
      </c>
      <c r="N242" s="386">
        <f t="shared" si="60"/>
        <v>3.774333091027815E-5</v>
      </c>
      <c r="O242" s="401">
        <f t="shared" si="61"/>
        <v>7.629623599569868E-10</v>
      </c>
      <c r="P242" s="386">
        <f t="shared" si="62"/>
        <v>-3.2157505631343307E-3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2.695561776111538E-2</v>
      </c>
      <c r="N243" s="386">
        <f t="shared" si="60"/>
        <v>3.0310895676066707E-5</v>
      </c>
      <c r="O243" s="401">
        <f t="shared" si="61"/>
        <v>5.5170779056368247E-10</v>
      </c>
      <c r="P243" s="386">
        <f t="shared" si="62"/>
        <v>-2.8583543318369668E-3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2.3875554707146251E-2</v>
      </c>
      <c r="N244" s="386">
        <f t="shared" si="60"/>
        <v>2.4279174902497314E-5</v>
      </c>
      <c r="O244" s="401">
        <f t="shared" si="61"/>
        <v>3.9789138650547784E-10</v>
      </c>
      <c r="P244" s="386">
        <f t="shared" si="62"/>
        <v>-2.5343149192527913E-3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2.1096543133183709E-2</v>
      </c>
      <c r="N245" s="386">
        <f t="shared" si="60"/>
        <v>1.9397449065872152E-5</v>
      </c>
      <c r="O245" s="401">
        <f t="shared" si="61"/>
        <v>2.8619961955911322E-10</v>
      </c>
      <c r="P245" s="386">
        <f t="shared" si="62"/>
        <v>-2.2413873227418329E-3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1.8596000326133066E-2</v>
      </c>
      <c r="N246" s="386">
        <f t="shared" si="60"/>
        <v>1.5457164231680309E-5</v>
      </c>
      <c r="O246" s="401">
        <f t="shared" si="61"/>
        <v>2.0531565336767699E-10</v>
      </c>
      <c r="P246" s="386">
        <f t="shared" si="62"/>
        <v>-1.9773600467337818E-3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1.6352157926394717E-2</v>
      </c>
      <c r="N247" s="386">
        <f t="shared" si="60"/>
        <v>1.2285377806453557E-5</v>
      </c>
      <c r="O247" s="401">
        <f t="shared" si="61"/>
        <v>1.469006027932096E-10</v>
      </c>
      <c r="P247" s="386">
        <f t="shared" si="62"/>
        <v>-1.7400732538133568E-3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1.43441503018929E-2</v>
      </c>
      <c r="N248" s="386">
        <f t="shared" si="60"/>
        <v>9.7391201208107958E-6</v>
      </c>
      <c r="O248" s="401">
        <f t="shared" si="61"/>
        <v>1.0482692491819989E-10</v>
      </c>
      <c r="P248" s="386">
        <f t="shared" si="62"/>
        <v>-1.5274338735477135E-3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1.2552084047281364E-2</v>
      </c>
      <c r="N249" s="386">
        <f t="shared" si="60"/>
        <v>7.7005630362281252E-6</v>
      </c>
      <c r="O249" s="401">
        <f t="shared" si="61"/>
        <v>7.4605266409122351E-11</v>
      </c>
      <c r="P249" s="386">
        <f t="shared" si="62"/>
        <v>-1.3374278816139754E-3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1.0957089756690519E-2</v>
      </c>
      <c r="N250" s="386">
        <f t="shared" si="60"/>
        <v>6.0728961884803923E-6</v>
      </c>
      <c r="O250" s="401">
        <f t="shared" si="61"/>
        <v>5.2955750895478104E-11</v>
      </c>
      <c r="P250" s="386">
        <f t="shared" si="62"/>
        <v>-1.1681299716717452E-3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9.5413573602021184E-3</v>
      </c>
      <c r="N251" s="386">
        <f t="shared" si="60"/>
        <v>4.776820743956911E-6</v>
      </c>
      <c r="O251" s="401">
        <f t="shared" si="61"/>
        <v>3.7489011894820123E-11</v>
      </c>
      <c r="P251" s="386">
        <f t="shared" si="62"/>
        <v>-1.0177108483618591E-3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8.2881564188286294E-3</v>
      </c>
      <c r="N252" s="386">
        <f t="shared" si="60"/>
        <v>3.7475795068298012E-6</v>
      </c>
      <c r="O252" s="401">
        <f t="shared" si="61"/>
        <v>2.6469215708146976E-11</v>
      </c>
      <c r="P252" s="386">
        <f t="shared" si="62"/>
        <v>-8.8444237205998334E-4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7.1818428419703206E-3</v>
      </c>
      <c r="N253" s="386">
        <f t="shared" si="60"/>
        <v>2.9324507572203729E-6</v>
      </c>
      <c r="O253" s="401">
        <f t="shared" si="61"/>
        <v>1.8639034760070672E-11</v>
      </c>
      <c r="P253" s="386">
        <f t="shared" si="62"/>
        <v>-7.6670078488760395E-4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6.207853527539442E-3</v>
      </c>
      <c r="N254" s="386">
        <f t="shared" si="60"/>
        <v>2.2886412484046659E-6</v>
      </c>
      <c r="O254" s="401">
        <f t="shared" si="61"/>
        <v>1.3090417638750296E-11</v>
      </c>
      <c r="P254" s="386">
        <f t="shared" si="62"/>
        <v>-6.629682433165634E-4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5.3526904311047008E-3</v>
      </c>
      <c r="N255" s="386">
        <f t="shared" si="60"/>
        <v>1.7815212815519565E-6</v>
      </c>
      <c r="O255" s="401">
        <f t="shared" si="61"/>
        <v>9.1691099157742428E-12</v>
      </c>
      <c r="P255" s="386">
        <f t="shared" si="62"/>
        <v>-5.7183287587382072E-4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4.6038955497730849E-3</v>
      </c>
      <c r="N256" s="386">
        <f t="shared" si="60"/>
        <v>1.3831516844087233E-6</v>
      </c>
      <c r="O256" s="401">
        <f t="shared" si="61"/>
        <v>6.4053762294236094E-12</v>
      </c>
      <c r="P256" s="386">
        <f t="shared" si="62"/>
        <v>-4.9198757533422985E-4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3.950018262590671E-3</v>
      </c>
      <c r="N257" s="386">
        <f t="shared" si="60"/>
        <v>1.0710588345674843E-6</v>
      </c>
      <c r="O257" s="401">
        <f t="shared" si="61"/>
        <v>4.462819003236973E-12</v>
      </c>
      <c r="P257" s="386">
        <f t="shared" si="62"/>
        <v>-4.2222772376656004E-4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3.3805764056264453E-3</v>
      </c>
      <c r="N258" s="386">
        <f t="shared" si="60"/>
        <v>8.2721958583054089E-7</v>
      </c>
      <c r="O258" s="401">
        <f t="shared" si="61"/>
        <v>3.1011304635342185E-12</v>
      </c>
      <c r="P258" s="386">
        <f t="shared" si="62"/>
        <v>-3.6144803626302969E-4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2.8860123802239013E-3</v>
      </c>
      <c r="N259" s="386">
        <f t="shared" si="60"/>
        <v>6.3722310034153296E-7</v>
      </c>
      <c r="O259" s="401">
        <f t="shared" si="61"/>
        <v>2.149169731069378E-12</v>
      </c>
      <c r="P259" s="386">
        <f t="shared" si="62"/>
        <v>-3.0863869549979835E-4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2.4576455007292997E-3</v>
      </c>
      <c r="N260" s="386">
        <f t="shared" si="60"/>
        <v>4.8958117848663107E-7</v>
      </c>
      <c r="O260" s="401">
        <f t="shared" si="61"/>
        <v>1.4854784069484595E-12</v>
      </c>
      <c r="P260" s="386">
        <f t="shared" si="62"/>
        <v>-2.6288093480869031E-4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2.0876216867045105E-3</v>
      </c>
      <c r="N261" s="386">
        <f t="shared" si="60"/>
        <v>3.7516274936644223E-7</v>
      </c>
      <c r="O261" s="401">
        <f t="shared" si="61"/>
        <v>1.0240142067630131E-12</v>
      </c>
      <c r="P261" s="386">
        <f t="shared" si="62"/>
        <v>-2.2334221251390826E-4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1.7688614973976335E-3</v>
      </c>
      <c r="N262" s="386">
        <f t="shared" si="60"/>
        <v>2.8673176827309632E-7</v>
      </c>
      <c r="O262" s="401">
        <f t="shared" si="61"/>
        <v>7.0404793106604302E-13</v>
      </c>
      <c r="P262" s="386">
        <f t="shared" si="62"/>
        <v>-1.8927110521230938E-4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1.4950073959530963E-3</v>
      </c>
      <c r="N263" s="386">
        <f t="shared" si="60"/>
        <v>2.1857090554133762E-7</v>
      </c>
      <c r="O263" s="401">
        <f t="shared" si="61"/>
        <v>4.8272497110701806E-13</v>
      </c>
      <c r="P263" s="386">
        <f t="shared" si="62"/>
        <v>-1.5999203271858481E-4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1.2603710200932983E-3</v>
      </c>
      <c r="N264" s="386">
        <f t="shared" si="60"/>
        <v>1.6617614134739611E-7</v>
      </c>
      <c r="O264" s="401">
        <f t="shared" si="61"/>
        <v>3.301248163722903E-13</v>
      </c>
      <c r="P264" s="386">
        <f t="shared" si="62"/>
        <v>-1.3489991279827399E-4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1.0598811270380315E-3</v>
      </c>
      <c r="N265" s="386">
        <f t="shared" si="60"/>
        <v>1.26009744250144E-7</v>
      </c>
      <c r="O265" s="401">
        <f t="shared" si="61"/>
        <v>2.2515322939398175E-13</v>
      </c>
      <c r="P265" s="386">
        <f t="shared" si="62"/>
        <v>-1.1345482977097668E-4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8.890327751581717E-4</v>
      </c>
      <c r="N266" s="392">
        <f t="shared" si="60"/>
        <v>9.5301142366555069E-8</v>
      </c>
      <c r="O266" s="402">
        <f t="shared" si="61"/>
        <v>1.5315526624704034E-13</v>
      </c>
      <c r="P266" s="392">
        <f t="shared" si="62"/>
        <v>-9.5176787754201156E-5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F266"/>
  <sheetViews>
    <sheetView zoomScaleNormal="100" workbookViewId="0">
      <selection activeCell="B6" sqref="B6"/>
    </sheetView>
  </sheetViews>
  <sheetFormatPr defaultColWidth="9.140625" defaultRowHeight="12.75"/>
  <cols>
    <col min="1" max="1" width="17.5703125" customWidth="1"/>
    <col min="3" max="3" width="12.85546875" customWidth="1"/>
    <col min="6" max="6" width="18.85546875" customWidth="1"/>
    <col min="7" max="7" width="17.85546875" customWidth="1"/>
    <col min="8" max="8" width="19.85546875" customWidth="1"/>
    <col min="9" max="9" width="17.85546875" customWidth="1"/>
    <col min="10" max="10" width="21.42578125" customWidth="1"/>
  </cols>
  <sheetData>
    <row r="1" spans="1:24" ht="13.5" thickBot="1">
      <c r="A1" s="365"/>
      <c r="B1" s="365"/>
      <c r="C1" s="365"/>
      <c r="E1" s="365"/>
      <c r="F1" s="365"/>
    </row>
    <row r="2" spans="1:24" ht="15.75" thickBot="1">
      <c r="A2" s="365"/>
      <c r="B2" s="365"/>
      <c r="C2" s="365"/>
      <c r="E2" s="365"/>
      <c r="F2" s="365"/>
      <c r="J2" s="682" t="s">
        <v>215</v>
      </c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6"/>
    </row>
    <row r="3" spans="1:24" ht="15.75" thickBot="1">
      <c r="A3" s="366" t="s">
        <v>216</v>
      </c>
      <c r="B3" s="366" t="s">
        <v>217</v>
      </c>
      <c r="C3" s="366" t="s">
        <v>218</v>
      </c>
      <c r="E3" s="365"/>
      <c r="F3" s="365"/>
      <c r="J3" s="367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9"/>
    </row>
    <row r="4" spans="1:24" ht="15.75" thickBot="1">
      <c r="A4" s="366" t="s">
        <v>219</v>
      </c>
      <c r="B4" s="365">
        <f>'M5E 850S4500 32GFC EQ &amp; 2xCDR'!Q</f>
        <v>4.7534000000000001</v>
      </c>
      <c r="C4" s="366"/>
      <c r="E4" s="365"/>
      <c r="F4" s="365"/>
      <c r="J4" s="370"/>
      <c r="K4" s="679" t="s">
        <v>220</v>
      </c>
      <c r="L4" s="680"/>
      <c r="M4" s="680"/>
      <c r="N4" s="680"/>
      <c r="O4" s="681"/>
      <c r="P4" s="371"/>
      <c r="Q4" s="679" t="s">
        <v>221</v>
      </c>
      <c r="R4" s="680"/>
      <c r="S4" s="681"/>
      <c r="T4" s="371"/>
      <c r="U4" s="372"/>
      <c r="V4" s="373" t="s">
        <v>222</v>
      </c>
      <c r="W4" s="374"/>
      <c r="X4" s="375"/>
    </row>
    <row r="5" spans="1:24" ht="15">
      <c r="A5" s="366" t="s">
        <v>223</v>
      </c>
      <c r="B5" s="411">
        <f>'M5E 850S4500 32GFC EQ &amp; 2xCDR'!D2</f>
        <v>5</v>
      </c>
      <c r="C5" s="366" t="s">
        <v>18</v>
      </c>
      <c r="E5" s="365"/>
      <c r="F5" s="365"/>
      <c r="J5" s="370"/>
      <c r="K5" s="376">
        <f>C66</f>
        <v>0.14561204882869128</v>
      </c>
      <c r="L5" s="377">
        <f>C106</f>
        <v>0.70717551957833824</v>
      </c>
      <c r="M5" s="377">
        <f>K5</f>
        <v>0.14561204882869128</v>
      </c>
      <c r="N5" s="377">
        <f>0</f>
        <v>0</v>
      </c>
      <c r="O5" s="378">
        <f>0</f>
        <v>0</v>
      </c>
      <c r="P5" s="371"/>
      <c r="Q5" s="376">
        <f>K5</f>
        <v>0.14561204882869128</v>
      </c>
      <c r="R5" s="377">
        <f>0</f>
        <v>0</v>
      </c>
      <c r="S5" s="378">
        <f>0</f>
        <v>0</v>
      </c>
      <c r="T5" s="371"/>
      <c r="U5" s="379">
        <f>1</f>
        <v>1</v>
      </c>
      <c r="V5" s="380">
        <f>0</f>
        <v>0</v>
      </c>
      <c r="W5" s="381">
        <f>0</f>
        <v>0</v>
      </c>
      <c r="X5" s="375"/>
    </row>
    <row r="6" spans="1:24" ht="15">
      <c r="A6" s="366" t="s">
        <v>149</v>
      </c>
      <c r="B6" s="365">
        <v>1</v>
      </c>
      <c r="C6" s="366" t="s">
        <v>224</v>
      </c>
      <c r="E6" s="365"/>
      <c r="F6" s="365"/>
      <c r="J6" s="370"/>
      <c r="K6" s="382">
        <f>0</f>
        <v>0</v>
      </c>
      <c r="L6" s="383">
        <f t="shared" ref="L6:N7" si="0">K5</f>
        <v>0.14561204882869128</v>
      </c>
      <c r="M6" s="383">
        <f t="shared" si="0"/>
        <v>0.70717551957833824</v>
      </c>
      <c r="N6" s="383">
        <f t="shared" si="0"/>
        <v>0.14561204882869128</v>
      </c>
      <c r="O6" s="384">
        <f>0</f>
        <v>0</v>
      </c>
      <c r="P6" s="371"/>
      <c r="Q6" s="382">
        <f>L5</f>
        <v>0.70717551957833824</v>
      </c>
      <c r="R6" s="383">
        <f>Q5</f>
        <v>0.14561204882869128</v>
      </c>
      <c r="S6" s="384">
        <f>0</f>
        <v>0</v>
      </c>
      <c r="T6" s="371"/>
      <c r="U6" s="385">
        <f>0</f>
        <v>0</v>
      </c>
      <c r="V6" s="386">
        <f>1</f>
        <v>1</v>
      </c>
      <c r="W6" s="387">
        <f>0</f>
        <v>0</v>
      </c>
      <c r="X6" s="375"/>
    </row>
    <row r="7" spans="1:24" ht="15.75" thickBot="1">
      <c r="A7" s="366" t="s">
        <v>225</v>
      </c>
      <c r="B7" s="411">
        <f>'M5E 850S4500 32GFC EQ &amp; 2xCDR'!K34/'M5E 850S4500 32GFC EQ &amp; 2xCDR'!Tb_eff</f>
        <v>1.2182188167459305</v>
      </c>
      <c r="C7" s="366" t="s">
        <v>224</v>
      </c>
      <c r="E7" s="365"/>
      <c r="F7" s="365"/>
      <c r="J7" s="370"/>
      <c r="K7" s="388">
        <f>0</f>
        <v>0</v>
      </c>
      <c r="L7" s="389">
        <f t="shared" si="0"/>
        <v>0</v>
      </c>
      <c r="M7" s="389">
        <f t="shared" si="0"/>
        <v>0.14561204882869128</v>
      </c>
      <c r="N7" s="389">
        <f t="shared" si="0"/>
        <v>0.70717551957833824</v>
      </c>
      <c r="O7" s="390">
        <f>N6</f>
        <v>0.14561204882869128</v>
      </c>
      <c r="P7" s="371"/>
      <c r="Q7" s="382">
        <f>Q5</f>
        <v>0.14561204882869128</v>
      </c>
      <c r="R7" s="383">
        <f>Q6</f>
        <v>0.70717551957833824</v>
      </c>
      <c r="S7" s="384">
        <f>R6</f>
        <v>0.14561204882869128</v>
      </c>
      <c r="T7" s="371"/>
      <c r="U7" s="391">
        <f>0</f>
        <v>0</v>
      </c>
      <c r="V7" s="392">
        <f>0</f>
        <v>0</v>
      </c>
      <c r="W7" s="393">
        <f>1</f>
        <v>1</v>
      </c>
      <c r="X7" s="375"/>
    </row>
    <row r="8" spans="1:24">
      <c r="A8" s="365"/>
      <c r="B8" s="365"/>
      <c r="C8" s="365"/>
      <c r="E8" s="365"/>
      <c r="F8" s="365"/>
      <c r="J8" s="370"/>
      <c r="K8" s="386"/>
      <c r="L8" s="386"/>
      <c r="M8" s="371"/>
      <c r="N8" s="371"/>
      <c r="O8" s="371"/>
      <c r="P8" s="371"/>
      <c r="Q8" s="394">
        <f>0</f>
        <v>0</v>
      </c>
      <c r="R8" s="383">
        <f>Q7</f>
        <v>0.14561204882869128</v>
      </c>
      <c r="S8" s="384">
        <f>R7</f>
        <v>0.70717551957833824</v>
      </c>
      <c r="T8" s="371"/>
      <c r="U8" s="371"/>
      <c r="V8" s="371"/>
      <c r="W8" s="371"/>
      <c r="X8" s="375"/>
    </row>
    <row r="9" spans="1:24" ht="15.75" thickBot="1">
      <c r="A9" s="366" t="s">
        <v>226</v>
      </c>
      <c r="B9" s="365">
        <f>SQRT(0.5*(1^2+0^2))</f>
        <v>0.70710678118654757</v>
      </c>
      <c r="C9" s="366" t="s">
        <v>224</v>
      </c>
      <c r="E9" s="365"/>
      <c r="F9" s="365"/>
      <c r="J9" s="370"/>
      <c r="K9" s="386"/>
      <c r="L9" s="386"/>
      <c r="M9" s="371"/>
      <c r="N9" s="371"/>
      <c r="O9" s="371"/>
      <c r="P9" s="371"/>
      <c r="Q9" s="388">
        <f>0</f>
        <v>0</v>
      </c>
      <c r="R9" s="389">
        <f>0</f>
        <v>0</v>
      </c>
      <c r="S9" s="390">
        <f>R8</f>
        <v>0.14561204882869128</v>
      </c>
      <c r="T9" s="371"/>
      <c r="U9" s="371"/>
      <c r="V9" s="371"/>
      <c r="W9" s="371"/>
      <c r="X9" s="375"/>
    </row>
    <row r="10" spans="1:24" ht="15.75" thickBot="1">
      <c r="A10" s="366" t="s">
        <v>227</v>
      </c>
      <c r="B10" s="365">
        <f>SQRT((B9^2)/(B4*(10^(B5/10)))^2)</f>
        <v>4.7041443545668145E-2</v>
      </c>
      <c r="C10" s="366" t="s">
        <v>224</v>
      </c>
      <c r="E10" s="365"/>
      <c r="F10" s="365"/>
      <c r="J10" s="370"/>
      <c r="K10" s="386"/>
      <c r="L10" s="386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5"/>
    </row>
    <row r="11" spans="1:24" ht="15.75" thickBot="1">
      <c r="A11" s="366" t="s">
        <v>228</v>
      </c>
      <c r="B11" s="365">
        <f>20*LOG(B9/B10)</f>
        <v>23.540087236803458</v>
      </c>
      <c r="C11" s="366" t="s">
        <v>229</v>
      </c>
      <c r="E11" s="365"/>
      <c r="F11" s="365"/>
      <c r="J11" s="370"/>
      <c r="K11" s="679" t="s">
        <v>230</v>
      </c>
      <c r="L11" s="680"/>
      <c r="M11" s="681"/>
      <c r="N11" s="371"/>
      <c r="O11" s="679" t="s">
        <v>231</v>
      </c>
      <c r="P11" s="680"/>
      <c r="Q11" s="681"/>
      <c r="R11" s="371"/>
      <c r="S11" s="679" t="s">
        <v>232</v>
      </c>
      <c r="T11" s="680"/>
      <c r="U11" s="681"/>
      <c r="V11" s="371"/>
      <c r="W11" s="371"/>
      <c r="X11" s="375"/>
    </row>
    <row r="12" spans="1:24" ht="15">
      <c r="A12" s="366" t="s">
        <v>233</v>
      </c>
      <c r="B12" s="365">
        <f ca="1">10*LOG(B9^2/B10^2)-2*B15-2*B17</f>
        <v>15.426161739383012</v>
      </c>
      <c r="C12" s="366" t="s">
        <v>229</v>
      </c>
      <c r="E12" s="365"/>
      <c r="F12" s="365"/>
      <c r="J12" s="370"/>
      <c r="K12" s="379">
        <f t="array" ref="K12:M14">MMULT(K5:O7,Q5:S9)</f>
        <v>0.54250295301907103</v>
      </c>
      <c r="L12" s="380">
        <v>0.20594655257459221</v>
      </c>
      <c r="M12" s="381">
        <v>2.1202868764089174E-2</v>
      </c>
      <c r="N12" s="371"/>
      <c r="O12" s="379">
        <f t="shared" ref="O12:Q14" si="1">$B$9^2*K12</f>
        <v>0.27125147650953557</v>
      </c>
      <c r="P12" s="380">
        <f t="shared" si="1"/>
        <v>0.10297327628729613</v>
      </c>
      <c r="Q12" s="381">
        <f t="shared" si="1"/>
        <v>1.0601434382044589E-2</v>
      </c>
      <c r="R12" s="371"/>
      <c r="S12" s="379">
        <f t="shared" ref="S12:U14" si="2">$B$10^2*U5</f>
        <v>2.212897410860283E-3</v>
      </c>
      <c r="T12" s="380">
        <f t="shared" si="2"/>
        <v>0</v>
      </c>
      <c r="U12" s="381">
        <f t="shared" si="2"/>
        <v>0</v>
      </c>
      <c r="V12" s="371"/>
      <c r="W12" s="371"/>
      <c r="X12" s="375"/>
    </row>
    <row r="13" spans="1:24" ht="15">
      <c r="A13" s="366" t="s">
        <v>234</v>
      </c>
      <c r="B13" s="365">
        <f>IF('M5E 850S4500 32GFC EQ &amp; 2xCDR'!AB2=0,'M5E 850S4500 32GFC EQ &amp; 2xCDR'!$Y$2,W17)</f>
        <v>-0.10716375317344712</v>
      </c>
      <c r="C13" s="366" t="s">
        <v>224</v>
      </c>
      <c r="E13" s="365"/>
      <c r="F13" s="365"/>
      <c r="J13" s="370"/>
      <c r="K13" s="385">
        <v>0.20594655257459221</v>
      </c>
      <c r="L13" s="386">
        <v>0.54250295301907103</v>
      </c>
      <c r="M13" s="387">
        <v>0.20594655257459221</v>
      </c>
      <c r="N13" s="371"/>
      <c r="O13" s="385">
        <f t="shared" si="1"/>
        <v>0.10297327628729613</v>
      </c>
      <c r="P13" s="386">
        <f t="shared" si="1"/>
        <v>0.27125147650953557</v>
      </c>
      <c r="Q13" s="387">
        <f t="shared" si="1"/>
        <v>0.10297327628729613</v>
      </c>
      <c r="R13" s="371"/>
      <c r="S13" s="385">
        <f t="shared" si="2"/>
        <v>0</v>
      </c>
      <c r="T13" s="386">
        <f t="shared" si="2"/>
        <v>2.212897410860283E-3</v>
      </c>
      <c r="U13" s="387">
        <f t="shared" si="2"/>
        <v>0</v>
      </c>
      <c r="V13" s="371"/>
      <c r="W13" s="371"/>
      <c r="X13" s="375"/>
    </row>
    <row r="14" spans="1:24" ht="15.75" thickBot="1">
      <c r="A14" s="366" t="s">
        <v>235</v>
      </c>
      <c r="B14" s="365">
        <f>1/(E106+E146+E186+E189+E66+E26+E188)</f>
        <v>1.2727949475139779</v>
      </c>
      <c r="C14" s="366" t="s">
        <v>236</v>
      </c>
      <c r="E14" s="365"/>
      <c r="F14" s="365"/>
      <c r="J14" s="370"/>
      <c r="K14" s="391">
        <v>2.1202868764089174E-2</v>
      </c>
      <c r="L14" s="392">
        <v>0.20594655257459221</v>
      </c>
      <c r="M14" s="393">
        <v>0.54250295301907103</v>
      </c>
      <c r="N14" s="371"/>
      <c r="O14" s="391">
        <f t="shared" si="1"/>
        <v>1.0601434382044589E-2</v>
      </c>
      <c r="P14" s="392">
        <f t="shared" si="1"/>
        <v>0.10297327628729613</v>
      </c>
      <c r="Q14" s="393">
        <f t="shared" si="1"/>
        <v>0.27125147650953557</v>
      </c>
      <c r="R14" s="371"/>
      <c r="S14" s="391">
        <f t="shared" si="2"/>
        <v>0</v>
      </c>
      <c r="T14" s="392">
        <f t="shared" si="2"/>
        <v>0</v>
      </c>
      <c r="U14" s="393">
        <f t="shared" si="2"/>
        <v>2.212897410860283E-3</v>
      </c>
      <c r="V14" s="371"/>
      <c r="W14" s="371"/>
      <c r="X14" s="375"/>
    </row>
    <row r="15" spans="1:24" ht="15.75" thickBot="1">
      <c r="A15" s="366" t="s">
        <v>237</v>
      </c>
      <c r="B15" s="365">
        <f>5*LOG(MMULT(L21:N21,W17:W19)*B14^2)</f>
        <v>1.2037725355719593</v>
      </c>
      <c r="C15" s="366" t="s">
        <v>18</v>
      </c>
      <c r="E15" s="365"/>
      <c r="F15" s="365"/>
      <c r="J15" s="370"/>
      <c r="K15" s="386"/>
      <c r="L15" s="386"/>
      <c r="M15" s="386"/>
      <c r="N15" s="371"/>
      <c r="O15" s="371"/>
      <c r="P15" s="371"/>
      <c r="Q15" s="386"/>
      <c r="R15" s="386"/>
      <c r="S15" s="386"/>
      <c r="T15" s="371"/>
      <c r="U15" s="386"/>
      <c r="V15" s="386"/>
      <c r="W15" s="386"/>
      <c r="X15" s="375"/>
    </row>
    <row r="16" spans="1:24" ht="15.75" thickBot="1">
      <c r="A16" s="366" t="s">
        <v>238</v>
      </c>
      <c r="B16" s="365">
        <f>-10*LOG(2*C106-1)</f>
        <v>3.8263156764580408</v>
      </c>
      <c r="C16" s="366" t="s">
        <v>18</v>
      </c>
      <c r="E16" s="365"/>
      <c r="F16" s="365"/>
      <c r="J16" s="370"/>
      <c r="K16" s="679" t="s">
        <v>239</v>
      </c>
      <c r="L16" s="680"/>
      <c r="M16" s="681"/>
      <c r="N16" s="371"/>
      <c r="O16" s="679" t="s">
        <v>240</v>
      </c>
      <c r="P16" s="680"/>
      <c r="Q16" s="681"/>
      <c r="R16" s="371"/>
      <c r="S16" s="395" t="s">
        <v>241</v>
      </c>
      <c r="T16" s="371"/>
      <c r="U16" s="396" t="s">
        <v>242</v>
      </c>
      <c r="V16" s="371"/>
      <c r="W16" s="396" t="s">
        <v>243</v>
      </c>
      <c r="X16" s="375"/>
    </row>
    <row r="17" spans="1:26" ht="15">
      <c r="A17" s="366" t="s">
        <v>244</v>
      </c>
      <c r="B17" s="365">
        <f ca="1">IF(G106&lt;U146,-10*LOG(1-2*T146),-10*LOG(1-2*G106))*0+MAX(-10*LOG(1-2*(1-AC146)),-10*LOG(1-2*(1-AD146)))</f>
        <v>2.8531902131382658</v>
      </c>
      <c r="C17" s="366" t="s">
        <v>18</v>
      </c>
      <c r="E17" s="365"/>
      <c r="F17" s="365"/>
      <c r="J17" s="370"/>
      <c r="K17" s="379">
        <f t="shared" ref="K17:M19" si="3">O12+S12</f>
        <v>0.27346437392039585</v>
      </c>
      <c r="L17" s="380">
        <f t="shared" si="3"/>
        <v>0.10297327628729613</v>
      </c>
      <c r="M17" s="381">
        <f t="shared" si="3"/>
        <v>1.0601434382044589E-2</v>
      </c>
      <c r="N17" s="371"/>
      <c r="O17" s="367">
        <f t="array" ref="O17:Q19">MINVERSE(K17:M19)</f>
        <v>4.3232467984463101</v>
      </c>
      <c r="P17" s="368">
        <v>-1.8233462953870045</v>
      </c>
      <c r="Q17" s="369">
        <v>0.5189828662380136</v>
      </c>
      <c r="R17" s="371"/>
      <c r="S17" s="400">
        <f>$B$9^2*M5</f>
        <v>7.2806024414345652E-2</v>
      </c>
      <c r="T17" s="371"/>
      <c r="U17" s="401">
        <f t="array" ref="U17:U19">MMULT(O17:Q19,S17:S19)</f>
        <v>-0.292169440718896</v>
      </c>
      <c r="V17" s="371"/>
      <c r="W17" s="401">
        <f>U17/$U$18</f>
        <v>-0.19310256392583147</v>
      </c>
      <c r="X17" s="375"/>
    </row>
    <row r="18" spans="1:26" ht="15">
      <c r="A18" s="441" t="s">
        <v>259</v>
      </c>
      <c r="B18" s="365">
        <f ca="1">-10*LOG(1-2*I191)-B17</f>
        <v>-2.3290044103732033E-2</v>
      </c>
      <c r="C18" s="366" t="s">
        <v>18</v>
      </c>
      <c r="E18" s="365"/>
      <c r="F18" s="365"/>
      <c r="J18" s="370"/>
      <c r="K18" s="385">
        <f t="shared" si="3"/>
        <v>0.10297327628729613</v>
      </c>
      <c r="L18" s="386">
        <f t="shared" si="3"/>
        <v>0.27346437392039585</v>
      </c>
      <c r="M18" s="387">
        <f t="shared" si="3"/>
        <v>0.10297327628729613</v>
      </c>
      <c r="N18" s="371"/>
      <c r="O18" s="370">
        <v>-1.8233462953870043</v>
      </c>
      <c r="P18" s="371">
        <v>5.0299491080509551</v>
      </c>
      <c r="Q18" s="375">
        <v>-1.8233462953870043</v>
      </c>
      <c r="R18" s="371"/>
      <c r="S18" s="403">
        <f>$B$9^2*M6</f>
        <v>0.35358775978916918</v>
      </c>
      <c r="T18" s="371"/>
      <c r="U18" s="401">
        <v>1.5130272471737609</v>
      </c>
      <c r="V18" s="371"/>
      <c r="W18" s="401">
        <f>U18/$U$18</f>
        <v>1</v>
      </c>
      <c r="X18" s="375"/>
    </row>
    <row r="19" spans="1:26" ht="15.75" thickBot="1">
      <c r="A19" s="441" t="s">
        <v>262</v>
      </c>
      <c r="B19" s="365">
        <f ca="1">-10*LOG(1-2*I195)-B17-B18</f>
        <v>-1.2840377833571612</v>
      </c>
      <c r="C19" s="366" t="s">
        <v>18</v>
      </c>
      <c r="E19" s="365"/>
      <c r="F19" s="365"/>
      <c r="J19" s="370"/>
      <c r="K19" s="391">
        <f t="shared" si="3"/>
        <v>1.0601434382044589E-2</v>
      </c>
      <c r="L19" s="392">
        <f t="shared" si="3"/>
        <v>0.10297327628729613</v>
      </c>
      <c r="M19" s="393">
        <f t="shared" si="3"/>
        <v>0.27346437392039585</v>
      </c>
      <c r="N19" s="371"/>
      <c r="O19" s="397">
        <v>0.51898286623801371</v>
      </c>
      <c r="P19" s="398">
        <v>-1.8233462953870045</v>
      </c>
      <c r="Q19" s="399">
        <v>4.323246798446311</v>
      </c>
      <c r="R19" s="371"/>
      <c r="S19" s="404">
        <f>$B$9^2*M7</f>
        <v>7.2806024414345652E-2</v>
      </c>
      <c r="T19" s="371"/>
      <c r="U19" s="402">
        <v>-0.29216944071889595</v>
      </c>
      <c r="V19" s="371"/>
      <c r="W19" s="402">
        <f>U19/$U$18</f>
        <v>-0.19310256392583144</v>
      </c>
      <c r="X19" s="375"/>
    </row>
    <row r="20" spans="1:26" ht="13.5" thickBot="1">
      <c r="A20" s="365"/>
      <c r="B20" s="440"/>
      <c r="C20" s="365"/>
      <c r="E20" s="365"/>
      <c r="F20" s="365"/>
      <c r="J20" s="370"/>
      <c r="K20" s="386"/>
      <c r="L20" s="386"/>
      <c r="M20" s="386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5"/>
    </row>
    <row r="21" spans="1:26" ht="15.75" thickBot="1">
      <c r="A21" s="441" t="s">
        <v>299</v>
      </c>
      <c r="B21" s="365">
        <f>ABS(((J106-J107)/(A26-A27))*B6)*2</f>
        <v>1.2522838306653439</v>
      </c>
      <c r="C21" s="365"/>
      <c r="D21" s="624"/>
      <c r="E21" s="365"/>
      <c r="F21" s="365"/>
      <c r="J21" s="370"/>
      <c r="K21" s="405" t="s">
        <v>245</v>
      </c>
      <c r="L21" s="406">
        <f>W17</f>
        <v>-0.19310256392583147</v>
      </c>
      <c r="M21" s="406">
        <f>W18</f>
        <v>1</v>
      </c>
      <c r="N21" s="407">
        <f>W19</f>
        <v>-0.19310256392583144</v>
      </c>
      <c r="O21" s="371"/>
      <c r="P21" s="371"/>
      <c r="Q21" s="371"/>
      <c r="R21" s="371"/>
      <c r="S21" s="371"/>
      <c r="T21" s="371"/>
      <c r="U21" s="371"/>
      <c r="V21" s="371"/>
      <c r="W21" s="371"/>
      <c r="X21" s="375"/>
    </row>
    <row r="22" spans="1:26" ht="15.75" thickBot="1">
      <c r="A22" s="441" t="s">
        <v>317</v>
      </c>
      <c r="B22" s="441">
        <f>5*LOG(B14*((2*B13^2*(1+EXP(-((2.563/B7)^2)))+(1-4*B13*(EXP(-0.25*(2.563/B7)^2))/ERF(2*PI()*B7/2.563)))))</f>
        <v>0.85541418191020624</v>
      </c>
      <c r="C22" s="441" t="s">
        <v>18</v>
      </c>
      <c r="E22" s="365"/>
      <c r="F22" s="365"/>
      <c r="J22" s="397"/>
      <c r="K22" s="398"/>
      <c r="L22" s="398"/>
      <c r="M22" s="398"/>
      <c r="N22" s="408"/>
      <c r="O22" s="389"/>
      <c r="P22" s="389"/>
      <c r="Q22" s="389"/>
      <c r="R22" s="398"/>
      <c r="S22" s="398"/>
      <c r="T22" s="398"/>
      <c r="U22" s="398"/>
      <c r="V22" s="398"/>
      <c r="W22" s="398"/>
      <c r="X22" s="399"/>
    </row>
    <row r="23" spans="1:26" ht="15.75" thickBot="1">
      <c r="A23" s="365"/>
      <c r="B23" s="365"/>
      <c r="C23" s="365"/>
      <c r="E23" s="365"/>
      <c r="F23" s="365"/>
      <c r="N23" s="409"/>
      <c r="O23" s="383"/>
      <c r="P23" s="383"/>
      <c r="Q23" s="383"/>
    </row>
    <row r="24" spans="1:26" ht="15.75" thickBot="1">
      <c r="A24" s="682" t="s">
        <v>246</v>
      </c>
      <c r="B24" s="683"/>
      <c r="C24" s="683"/>
      <c r="D24" s="683"/>
      <c r="E24" s="683"/>
      <c r="F24" s="683"/>
      <c r="G24" s="683"/>
      <c r="H24" s="683"/>
      <c r="I24" s="683"/>
      <c r="J24" s="684"/>
      <c r="N24" s="409"/>
      <c r="O24" s="383"/>
      <c r="P24" s="383"/>
      <c r="Q24" s="383"/>
    </row>
    <row r="25" spans="1:26" ht="15.75" thickBot="1">
      <c r="A25" s="531" t="s">
        <v>247</v>
      </c>
      <c r="B25" s="396" t="s">
        <v>248</v>
      </c>
      <c r="C25" s="532" t="s">
        <v>249</v>
      </c>
      <c r="D25" s="396" t="s">
        <v>250</v>
      </c>
      <c r="E25" s="532" t="s">
        <v>251</v>
      </c>
      <c r="F25" s="396" t="s">
        <v>252</v>
      </c>
      <c r="G25" s="396" t="s">
        <v>253</v>
      </c>
      <c r="H25" s="396" t="s">
        <v>254</v>
      </c>
      <c r="I25" s="396" t="s">
        <v>255</v>
      </c>
      <c r="J25" s="533" t="s">
        <v>256</v>
      </c>
      <c r="L25" s="609" t="s">
        <v>302</v>
      </c>
      <c r="M25" s="396" t="s">
        <v>305</v>
      </c>
      <c r="N25" s="568" t="s">
        <v>306</v>
      </c>
      <c r="O25" s="396" t="s">
        <v>250</v>
      </c>
      <c r="P25" s="568" t="s">
        <v>307</v>
      </c>
      <c r="Q25" s="609" t="s">
        <v>303</v>
      </c>
      <c r="R25" s="609" t="s">
        <v>308</v>
      </c>
      <c r="S25" s="615" t="s">
        <v>304</v>
      </c>
      <c r="T25" s="609" t="s">
        <v>309</v>
      </c>
      <c r="U25" s="613" t="s">
        <v>310</v>
      </c>
      <c r="W25" s="631" t="s">
        <v>311</v>
      </c>
      <c r="X25" s="631" t="s">
        <v>312</v>
      </c>
      <c r="Y25" s="631" t="s">
        <v>313</v>
      </c>
      <c r="Z25" s="631" t="s">
        <v>314</v>
      </c>
    </row>
    <row r="26" spans="1:26">
      <c r="A26" s="385">
        <v>-2</v>
      </c>
      <c r="B26" s="401">
        <f>0.5*SIGN(2*(A26-$B$6)+$B$6)*ERF((2.563*(ABS(2*(A26-$B$6)+$B$6)))/(2*SQRT(2)*$B$7))-0.5*SIGN(2*(A26-$B$6)-$B$6)*ERF((2.563*(ABS(2*(A26-$B$6)-$B$6)))/(2*SQRT(2)*$B$7))</f>
        <v>7.2134111128718814E-8</v>
      </c>
      <c r="C26" s="386">
        <f>0.5*SIGN(2*A26+$B$6)*ERF((2.563*(ABS(2*A26+$B$6)))/(2*SQRT(2)*$B$7))-0.5*SIGN(2*A26-$B$6)*ERF((2.563*(ABS(2*A26-$B$6)))/(2*SQRT(2)*$B$7))</f>
        <v>8.001192479389907E-4</v>
      </c>
      <c r="D26" s="401">
        <f>0.5*SIGN(2*(A26+$B$6)+$B$6)*ERF((2.563*(ABS(2*(A26+$B$6)+$B$6)))/(2*SQRT(2)*$B$7))-0.5*SIGN(2*(A26+$B$6)-$B$6)*ERF((2.563*(ABS(2*(A26+$B$6)-$B$6)))/(2*SQRT(2)*$B$7))</f>
        <v>0.14561204882869128</v>
      </c>
      <c r="E26" s="386">
        <f t="shared" ref="E26:E57" si="4">C26+$B$13*B26+$B$13*D26</f>
        <v>-1.4804222141980891E-2</v>
      </c>
      <c r="F26" s="401">
        <f t="shared" ref="F26:F89" si="5">$B$14*E26</f>
        <v>-1.8842739144187839E-2</v>
      </c>
      <c r="G26" s="403">
        <f>F66</f>
        <v>8.8768184463284799E-2</v>
      </c>
      <c r="H26" s="403">
        <f>1-G26</f>
        <v>0.91123181553671517</v>
      </c>
      <c r="I26" s="403"/>
      <c r="J26" s="375"/>
      <c r="L26" s="385">
        <v>-3</v>
      </c>
      <c r="M26" s="401">
        <f>0.5*SIGN(2*(L26-$B$6)+$B$6)*ERF((2.563*(ABS(2*(L26-$B$6)+$B$6)))/(2*SQRT(2)*$B$7))-0.5*SIGN(2*(L26-$B$6)-$B$6)*ERF((2.563*(ABS(2*(L26-$B$6)-$B$6)))/(2*SQRT(2)*$B$7))</f>
        <v>8.9483975784787617E-14</v>
      </c>
      <c r="N26" s="386">
        <f>0.5*SIGN(2*L26+$B$6)*ERF((2.563*(ABS(2*L26+$B$6)))/(2*SQRT(2)*$B$7))-0.5*SIGN(2*L26-$B$6)*ERF((2.563*(ABS(2*L26-$B$6)))/(2*SQRT(2)*$B$7))</f>
        <v>7.2134111128718814E-8</v>
      </c>
      <c r="O26" s="401">
        <f>0.5*SIGN(2*(L26+$B$6)+$B$6)*ERF((2.563*(ABS(2*(L26+$B$6)+$B$6)))/(2*SQRT(2)*$B$7))-0.5*SIGN(2*(L26+$B$6)-$B$6)*ERF((2.563*(ABS(2*(L26+$B$6)-$B$6)))/(2*SQRT(2)*$B$7))</f>
        <v>8.001192479389907E-4</v>
      </c>
      <c r="P26" s="386">
        <f>N26+$B$13*M26+$B$13*O26</f>
        <v>-8.5671647493918861E-5</v>
      </c>
      <c r="Q26" s="403"/>
      <c r="R26" s="403"/>
      <c r="S26" s="371"/>
      <c r="T26" s="403"/>
      <c r="U26" s="375"/>
      <c r="W26" s="624">
        <f>L26+('M5E 850S4500 32GFC EQ &amp; 2xCDR'!$H$8)/(2*'M5E 850S4500 32GFC EQ &amp; 2xCDR'!Tb_eff)</f>
        <v>-2.8015462499999999</v>
      </c>
      <c r="X26" s="624">
        <f>W26+1</f>
        <v>-1.8015462499999999</v>
      </c>
      <c r="Y26">
        <f>L26-('M5E 850S4500 32GFC EQ &amp; 2xCDR'!$H$8)/(2*'M5E 850S4500 32GFC EQ &amp; 2xCDR'!Tb_eff)</f>
        <v>-3.1984537500000001</v>
      </c>
      <c r="Z26">
        <f>Y26+1</f>
        <v>-2.1984537500000001</v>
      </c>
    </row>
    <row r="27" spans="1:26">
      <c r="A27" s="385">
        <v>-1.9750000000000001</v>
      </c>
      <c r="B27" s="401">
        <f t="shared" ref="B27:B90" si="6">0.5*SIGN(2*(A27-$B$6)+$B$6)*ERF((2.563*(ABS(2*(A27-$B$6)+$B$6)))/(2*SQRT(2)*$B$7))-0.5*SIGN(2*(A27-$B$6)-$B$6)*ERF((2.563*(ABS(2*(A27-$B$6)-$B$6)))/(2*SQRT(2)*$B$7))</f>
        <v>9.5891204976439326E-8</v>
      </c>
      <c r="C27" s="386">
        <f t="shared" ref="C27:C90" si="7">0.5*SIGN(2*A27+$B$6)*ERF((2.563*(ABS(2*A27+$B$6)))/(2*SQRT(2)*$B$7))-0.5*SIGN(2*A27-$B$6)*ERF((2.563*(ABS(2*A27-$B$6)))/(2*SQRT(2)*$B$7))</f>
        <v>9.5697678239697881E-4</v>
      </c>
      <c r="D27" s="401">
        <f t="shared" ref="D27:D90" si="8">0.5*SIGN(2*(A27+$B$6)+$B$6)*ERF((2.563*(ABS(2*(A27+$B$6)+$B$6)))/(2*SQRT(2)*$B$7))-0.5*SIGN(2*(A27+$B$6)-$B$6)*ERF((2.563*(ABS(2*(A27+$B$6)-$B$6)))/(2*SQRT(2)*$B$7))</f>
        <v>0.15785590579152614</v>
      </c>
      <c r="E27" s="386">
        <f t="shared" si="4"/>
        <v>-1.5959464818878472E-2</v>
      </c>
      <c r="F27" s="401">
        <f t="shared" si="5"/>
        <v>-2.0313126186495601E-2</v>
      </c>
      <c r="G27" s="403">
        <f t="shared" ref="G27:G90" si="9">F67</f>
        <v>0.10442173234660161</v>
      </c>
      <c r="H27" s="403">
        <f t="shared" ref="H27:H90" si="10">1-G27</f>
        <v>0.89557826765339843</v>
      </c>
      <c r="I27" s="403"/>
      <c r="J27" s="375"/>
      <c r="L27" s="385">
        <v>-2.9750000000000001</v>
      </c>
      <c r="M27" s="401">
        <f t="shared" ref="M27:M90" si="11">0.5*SIGN(2*(L27-$B$6)+$B$6)*ERF((2.563*(ABS(2*(L27-$B$6)+$B$6)))/(2*SQRT(2)*$B$7))-0.5*SIGN(2*(L27-$B$6)-$B$6)*ERF((2.563*(ABS(2*(L27-$B$6)-$B$6)))/(2*SQRT(2)*$B$7))</f>
        <v>1.3256062914024369E-13</v>
      </c>
      <c r="N27" s="386">
        <f t="shared" ref="N27:N90" si="12">0.5*SIGN(2*L27+$B$6)*ERF((2.563*(ABS(2*L27+$B$6)))/(2*SQRT(2)*$B$7))-0.5*SIGN(2*L27-$B$6)*ERF((2.563*(ABS(2*L27-$B$6)))/(2*SQRT(2)*$B$7))</f>
        <v>9.5891204976439326E-8</v>
      </c>
      <c r="O27" s="401">
        <f t="shared" ref="O27:O90" si="13">0.5*SIGN(2*(L27+$B$6)+$B$6)*ERF((2.563*(ABS(2*(L27+$B$6)+$B$6)))/(2*SQRT(2)*$B$7))-0.5*SIGN(2*(L27+$B$6)-$B$6)*ERF((2.563*(ABS(2*(L27+$B$6)-$B$6)))/(2*SQRT(2)*$B$7))</f>
        <v>9.5697678239697881E-4</v>
      </c>
      <c r="P27" s="386">
        <f t="shared" ref="P27:P90" si="14">N27+$B$13*M27+$B$13*O27</f>
        <v>-1.0245733251073871E-4</v>
      </c>
      <c r="Q27" s="403"/>
      <c r="R27" s="403"/>
      <c r="S27" s="371"/>
      <c r="T27" s="403"/>
      <c r="U27" s="375"/>
      <c r="W27" s="624">
        <f>L27+('M5E 850S4500 32GFC EQ &amp; 2xCDR'!$H$8)/(2*'M5E 850S4500 32GFC EQ &amp; 2xCDR'!Tb_eff)</f>
        <v>-2.77654625</v>
      </c>
      <c r="X27" s="624">
        <f t="shared" ref="X27:X90" si="15">W27+1</f>
        <v>-1.77654625</v>
      </c>
      <c r="Y27">
        <f>L27-('M5E 850S4500 32GFC EQ &amp; 2xCDR'!$H$8)/(2*'M5E 850S4500 32GFC EQ &amp; 2xCDR'!Tb_eff)</f>
        <v>-3.1734537500000002</v>
      </c>
      <c r="Z27">
        <f t="shared" ref="Z27:Z90" si="16">Y27+1</f>
        <v>-2.1734537500000002</v>
      </c>
    </row>
    <row r="28" spans="1:26">
      <c r="A28" s="385">
        <v>-1.95</v>
      </c>
      <c r="B28" s="401">
        <f t="shared" si="6"/>
        <v>1.2713119029728048E-7</v>
      </c>
      <c r="C28" s="386">
        <f t="shared" si="7"/>
        <v>1.141634626158794E-3</v>
      </c>
      <c r="D28" s="401">
        <f t="shared" si="8"/>
        <v>0.17074105167785231</v>
      </c>
      <c r="E28" s="386">
        <f t="shared" si="4"/>
        <v>-1.7155630916276848E-2</v>
      </c>
      <c r="F28" s="401">
        <f t="shared" si="5"/>
        <v>-2.1835600351651767E-2</v>
      </c>
      <c r="G28" s="403">
        <f t="shared" si="9"/>
        <v>0.12106928839404325</v>
      </c>
      <c r="H28" s="403">
        <f t="shared" si="10"/>
        <v>0.8789307116059567</v>
      </c>
      <c r="I28" s="403"/>
      <c r="J28" s="375"/>
      <c r="L28" s="385">
        <v>-2.95</v>
      </c>
      <c r="M28" s="401">
        <f t="shared" si="11"/>
        <v>1.9578783039264636E-13</v>
      </c>
      <c r="N28" s="386">
        <f t="shared" si="12"/>
        <v>1.2713119029728048E-7</v>
      </c>
      <c r="O28" s="401">
        <f t="shared" si="13"/>
        <v>1.141634626158794E-3</v>
      </c>
      <c r="P28" s="386">
        <f t="shared" si="14"/>
        <v>-1.2221472012262567E-4</v>
      </c>
      <c r="Q28" s="403"/>
      <c r="R28" s="403"/>
      <c r="S28" s="371"/>
      <c r="T28" s="403"/>
      <c r="U28" s="375"/>
      <c r="W28" s="624">
        <f>L28+('M5E 850S4500 32GFC EQ &amp; 2xCDR'!$H$8)/(2*'M5E 850S4500 32GFC EQ &amp; 2xCDR'!Tb_eff)</f>
        <v>-2.7515462500000001</v>
      </c>
      <c r="X28" s="624">
        <f t="shared" si="15"/>
        <v>-1.7515462500000001</v>
      </c>
      <c r="Y28">
        <f>L28-('M5E 850S4500 32GFC EQ &amp; 2xCDR'!$H$8)/(2*'M5E 850S4500 32GFC EQ &amp; 2xCDR'!Tb_eff)</f>
        <v>-3.1484537500000003</v>
      </c>
      <c r="Z28">
        <f t="shared" si="16"/>
        <v>-2.1484537500000003</v>
      </c>
    </row>
    <row r="29" spans="1:26">
      <c r="A29" s="385">
        <v>-1.925</v>
      </c>
      <c r="B29" s="401">
        <f t="shared" si="6"/>
        <v>1.6809752673152545E-7</v>
      </c>
      <c r="C29" s="386">
        <f t="shared" si="7"/>
        <v>1.3584190364924753E-3</v>
      </c>
      <c r="D29" s="401">
        <f t="shared" si="8"/>
        <v>0.18426121305177068</v>
      </c>
      <c r="E29" s="386">
        <f t="shared" si="4"/>
        <v>-1.8387722132389293E-2</v>
      </c>
      <c r="F29" s="401">
        <f t="shared" si="5"/>
        <v>-2.3403799826396041E-2</v>
      </c>
      <c r="G29" s="403">
        <f t="shared" si="9"/>
        <v>0.13870085211481731</v>
      </c>
      <c r="H29" s="403">
        <f t="shared" si="10"/>
        <v>0.86129914788518269</v>
      </c>
      <c r="I29" s="403"/>
      <c r="J29" s="375"/>
      <c r="L29" s="385">
        <v>-2.9249999999999998</v>
      </c>
      <c r="M29" s="401">
        <f t="shared" si="11"/>
        <v>2.8843594179761567E-13</v>
      </c>
      <c r="N29" s="386">
        <f t="shared" si="12"/>
        <v>1.6809752673152545E-7</v>
      </c>
      <c r="O29" s="401">
        <f t="shared" si="13"/>
        <v>1.3584190364925308E-3</v>
      </c>
      <c r="P29" s="386">
        <f t="shared" si="14"/>
        <v>-1.4540518483697578E-4</v>
      </c>
      <c r="Q29" s="403"/>
      <c r="R29" s="403"/>
      <c r="S29" s="371"/>
      <c r="T29" s="403"/>
      <c r="U29" s="375"/>
      <c r="W29" s="624">
        <f>L29+('M5E 850S4500 32GFC EQ &amp; 2xCDR'!$H$8)/(2*'M5E 850S4500 32GFC EQ &amp; 2xCDR'!Tb_eff)</f>
        <v>-2.7265462499999997</v>
      </c>
      <c r="X29" s="624">
        <f t="shared" si="15"/>
        <v>-1.7265462499999997</v>
      </c>
      <c r="Y29">
        <f>L29-('M5E 850S4500 32GFC EQ &amp; 2xCDR'!$H$8)/(2*'M5E 850S4500 32GFC EQ &amp; 2xCDR'!Tb_eff)</f>
        <v>-3.1234537499999999</v>
      </c>
      <c r="Z29">
        <f t="shared" si="16"/>
        <v>-2.1234537499999999</v>
      </c>
    </row>
    <row r="30" spans="1:26">
      <c r="A30" s="385">
        <v>-1.9</v>
      </c>
      <c r="B30" s="401">
        <f t="shared" si="6"/>
        <v>2.216700661916704E-7</v>
      </c>
      <c r="C30" s="386">
        <f t="shared" si="7"/>
        <v>1.6122158361028815E-3</v>
      </c>
      <c r="D30" s="401">
        <f t="shared" si="8"/>
        <v>0.19840567756944488</v>
      </c>
      <c r="E30" s="386">
        <f t="shared" si="4"/>
        <v>-1.9649704978155901E-2</v>
      </c>
      <c r="F30" s="401">
        <f t="shared" si="5"/>
        <v>-2.5010045216337089E-2</v>
      </c>
      <c r="G30" s="403">
        <f t="shared" si="9"/>
        <v>0.15729975841106703</v>
      </c>
      <c r="H30" s="403">
        <f t="shared" si="10"/>
        <v>0.84270024158893297</v>
      </c>
      <c r="I30" s="403"/>
      <c r="J30" s="375"/>
      <c r="L30" s="385">
        <v>-2.9</v>
      </c>
      <c r="M30" s="401">
        <f t="shared" si="11"/>
        <v>4.2377212849942225E-13</v>
      </c>
      <c r="N30" s="386">
        <f t="shared" si="12"/>
        <v>2.216700661916704E-7</v>
      </c>
      <c r="O30" s="401">
        <f t="shared" si="13"/>
        <v>1.6122158361028815E-3</v>
      </c>
      <c r="P30" s="386">
        <f t="shared" si="14"/>
        <v>-1.7254942990167321E-4</v>
      </c>
      <c r="Q30" s="403"/>
      <c r="R30" s="403"/>
      <c r="S30" s="371"/>
      <c r="T30" s="403"/>
      <c r="U30" s="375"/>
      <c r="W30" s="624">
        <f>L30+('M5E 850S4500 32GFC EQ &amp; 2xCDR'!$H$8)/(2*'M5E 850S4500 32GFC EQ &amp; 2xCDR'!Tb_eff)</f>
        <v>-2.7015462499999998</v>
      </c>
      <c r="X30" s="624">
        <f t="shared" si="15"/>
        <v>-1.7015462499999998</v>
      </c>
      <c r="Y30">
        <f>L30-('M5E 850S4500 32GFC EQ &amp; 2xCDR'!$H$8)/(2*'M5E 850S4500 32GFC EQ &amp; 2xCDR'!Tb_eff)</f>
        <v>-3.09845375</v>
      </c>
      <c r="Z30">
        <f t="shared" si="16"/>
        <v>-2.09845375</v>
      </c>
    </row>
    <row r="31" spans="1:26">
      <c r="A31" s="385">
        <v>-1.875</v>
      </c>
      <c r="B31" s="401">
        <f t="shared" si="6"/>
        <v>2.9153449904173456E-7</v>
      </c>
      <c r="C31" s="386">
        <f t="shared" si="7"/>
        <v>1.9085228445865354E-3</v>
      </c>
      <c r="D31" s="401">
        <f t="shared" si="8"/>
        <v>0.21315909858874177</v>
      </c>
      <c r="E31" s="386">
        <f t="shared" si="4"/>
        <v>-2.0934437425182965E-2</v>
      </c>
      <c r="F31" s="401">
        <f t="shared" si="5"/>
        <v>-2.6645246183820408E-2</v>
      </c>
      <c r="G31" s="403">
        <f t="shared" si="9"/>
        <v>0.17684243955169748</v>
      </c>
      <c r="H31" s="403">
        <f t="shared" si="10"/>
        <v>0.82315756044830257</v>
      </c>
      <c r="I31" s="403"/>
      <c r="J31" s="375"/>
      <c r="L31" s="385">
        <v>-2.875</v>
      </c>
      <c r="M31" s="401">
        <f t="shared" si="11"/>
        <v>6.2094773767285005E-13</v>
      </c>
      <c r="N31" s="386">
        <f t="shared" si="12"/>
        <v>2.9153449904173456E-7</v>
      </c>
      <c r="O31" s="401">
        <f t="shared" si="13"/>
        <v>1.9085228445865354E-3</v>
      </c>
      <c r="P31" s="386">
        <f t="shared" si="14"/>
        <v>-2.0423293661065803E-4</v>
      </c>
      <c r="Q31" s="403"/>
      <c r="R31" s="403"/>
      <c r="S31" s="371"/>
      <c r="T31" s="403"/>
      <c r="U31" s="375"/>
      <c r="W31" s="624">
        <f>L31+('M5E 850S4500 32GFC EQ &amp; 2xCDR'!$H$8)/(2*'M5E 850S4500 32GFC EQ &amp; 2xCDR'!Tb_eff)</f>
        <v>-2.6765462499999999</v>
      </c>
      <c r="X31" s="624">
        <f t="shared" si="15"/>
        <v>-1.6765462499999999</v>
      </c>
      <c r="Y31">
        <f>L31-('M5E 850S4500 32GFC EQ &amp; 2xCDR'!$H$8)/(2*'M5E 850S4500 32GFC EQ &amp; 2xCDR'!Tb_eff)</f>
        <v>-3.0734537500000001</v>
      </c>
      <c r="Z31">
        <f t="shared" si="16"/>
        <v>-2.0734537500000001</v>
      </c>
    </row>
    <row r="32" spans="1:26">
      <c r="A32" s="385">
        <v>-1.85</v>
      </c>
      <c r="B32" s="401">
        <f t="shared" si="6"/>
        <v>3.8239368443937494E-7</v>
      </c>
      <c r="C32" s="386">
        <f t="shared" si="7"/>
        <v>2.2535039136206692E-3</v>
      </c>
      <c r="D32" s="401">
        <f t="shared" si="8"/>
        <v>0.22850133672396461</v>
      </c>
      <c r="E32" s="386">
        <f t="shared" si="4"/>
        <v>-2.2233597913611416E-2</v>
      </c>
      <c r="F32" s="401">
        <f t="shared" si="5"/>
        <v>-2.829881108950193E-2</v>
      </c>
      <c r="G32" s="403">
        <f t="shared" si="9"/>
        <v>0.19729824089879491</v>
      </c>
      <c r="H32" s="403">
        <f t="shared" si="10"/>
        <v>0.80270175910120511</v>
      </c>
      <c r="I32" s="403"/>
      <c r="J32" s="375"/>
      <c r="L32" s="385">
        <v>-2.85</v>
      </c>
      <c r="M32" s="401">
        <f t="shared" si="11"/>
        <v>9.0732976687490918E-13</v>
      </c>
      <c r="N32" s="386">
        <f t="shared" si="12"/>
        <v>3.8239368443937494E-7</v>
      </c>
      <c r="O32" s="401">
        <f t="shared" si="13"/>
        <v>2.2535039136206692E-3</v>
      </c>
      <c r="P32" s="386">
        <f t="shared" si="14"/>
        <v>-2.4111154358743596E-4</v>
      </c>
      <c r="Q32" s="403"/>
      <c r="R32" s="403"/>
      <c r="S32" s="371"/>
      <c r="T32" s="403"/>
      <c r="U32" s="375"/>
      <c r="W32" s="624">
        <f>L32+('M5E 850S4500 32GFC EQ &amp; 2xCDR'!$H$8)/(2*'M5E 850S4500 32GFC EQ &amp; 2xCDR'!Tb_eff)</f>
        <v>-2.65154625</v>
      </c>
      <c r="X32" s="624">
        <f t="shared" si="15"/>
        <v>-1.65154625</v>
      </c>
      <c r="Y32">
        <f>L32-('M5E 850S4500 32GFC EQ &amp; 2xCDR'!$H$8)/(2*'M5E 850S4500 32GFC EQ &amp; 2xCDR'!Tb_eff)</f>
        <v>-3.0484537500000002</v>
      </c>
      <c r="Z32">
        <f t="shared" si="16"/>
        <v>-2.0484537500000002</v>
      </c>
    </row>
    <row r="33" spans="1:26">
      <c r="A33" s="385">
        <v>-1.825</v>
      </c>
      <c r="B33" s="401">
        <f t="shared" si="6"/>
        <v>5.0023032016621727E-7</v>
      </c>
      <c r="C33" s="386">
        <f t="shared" si="7"/>
        <v>2.6540440245774732E-3</v>
      </c>
      <c r="D33" s="401">
        <f t="shared" si="8"/>
        <v>0.24440734214794713</v>
      </c>
      <c r="E33" s="386">
        <f t="shared" si="4"/>
        <v>-2.3537617669701933E-2</v>
      </c>
      <c r="F33" s="401">
        <f t="shared" si="5"/>
        <v>-2.9958560846512352E-2</v>
      </c>
      <c r="G33" s="403">
        <f t="shared" si="9"/>
        <v>0.21862929511961299</v>
      </c>
      <c r="H33" s="403">
        <f t="shared" si="10"/>
        <v>0.78137070488038707</v>
      </c>
      <c r="I33" s="403"/>
      <c r="J33" s="375"/>
      <c r="L33" s="385">
        <v>-2.8250000000000002</v>
      </c>
      <c r="M33" s="401">
        <f t="shared" si="11"/>
        <v>1.3221646000260989E-12</v>
      </c>
      <c r="N33" s="386">
        <f t="shared" si="12"/>
        <v>5.0023032016621727E-7</v>
      </c>
      <c r="O33" s="401">
        <f t="shared" si="13"/>
        <v>2.6540440245774732E-3</v>
      </c>
      <c r="P33" s="386">
        <f t="shared" si="14"/>
        <v>-2.8391708858280452E-4</v>
      </c>
      <c r="Q33" s="403"/>
      <c r="R33" s="403"/>
      <c r="S33" s="371"/>
      <c r="T33" s="403"/>
      <c r="U33" s="375"/>
      <c r="W33" s="624">
        <f>L33+('M5E 850S4500 32GFC EQ &amp; 2xCDR'!$H$8)/(2*'M5E 850S4500 32GFC EQ &amp; 2xCDR'!Tb_eff)</f>
        <v>-2.6265462500000001</v>
      </c>
      <c r="X33" s="624">
        <f t="shared" si="15"/>
        <v>-1.6265462500000001</v>
      </c>
      <c r="Y33">
        <f>L33-('M5E 850S4500 32GFC EQ &amp; 2xCDR'!$H$8)/(2*'M5E 850S4500 32GFC EQ &amp; 2xCDR'!Tb_eff)</f>
        <v>-3.0234537500000003</v>
      </c>
      <c r="Z33">
        <f t="shared" si="16"/>
        <v>-2.0234537500000003</v>
      </c>
    </row>
    <row r="34" spans="1:26">
      <c r="A34" s="385">
        <v>-1.8</v>
      </c>
      <c r="B34" s="401">
        <f t="shared" si="6"/>
        <v>6.5263230497603075E-7</v>
      </c>
      <c r="C34" s="386">
        <f t="shared" si="7"/>
        <v>3.117804796463286E-3</v>
      </c>
      <c r="D34" s="401">
        <f t="shared" si="8"/>
        <v>0.26084708099230058</v>
      </c>
      <c r="E34" s="386">
        <f t="shared" si="4"/>
        <v>-2.4835617345537027E-2</v>
      </c>
      <c r="F34" s="401">
        <f t="shared" si="5"/>
        <v>-3.1610648275790042E-2</v>
      </c>
      <c r="G34" s="403">
        <f t="shared" si="9"/>
        <v>0.24079045900438786</v>
      </c>
      <c r="H34" s="403">
        <f t="shared" si="10"/>
        <v>0.75920954099561211</v>
      </c>
      <c r="I34" s="403"/>
      <c r="J34" s="375"/>
      <c r="L34" s="385">
        <v>-2.8</v>
      </c>
      <c r="M34" s="401">
        <f t="shared" si="11"/>
        <v>1.9214629887187584E-12</v>
      </c>
      <c r="N34" s="386">
        <f t="shared" si="12"/>
        <v>6.5263230497603075E-7</v>
      </c>
      <c r="O34" s="401">
        <f t="shared" si="13"/>
        <v>3.117804796463286E-3</v>
      </c>
      <c r="P34" s="386">
        <f t="shared" si="14"/>
        <v>-3.3346303155211627E-4</v>
      </c>
      <c r="Q34" s="403"/>
      <c r="R34" s="403"/>
      <c r="S34" s="371"/>
      <c r="T34" s="403"/>
      <c r="U34" s="375"/>
      <c r="W34" s="624">
        <f>L34+('M5E 850S4500 32GFC EQ &amp; 2xCDR'!$H$8)/(2*'M5E 850S4500 32GFC EQ &amp; 2xCDR'!Tb_eff)</f>
        <v>-2.6015462499999997</v>
      </c>
      <c r="X34" s="624">
        <f t="shared" si="15"/>
        <v>-1.6015462499999997</v>
      </c>
      <c r="Y34">
        <f>L34-('M5E 850S4500 32GFC EQ &amp; 2xCDR'!$H$8)/(2*'M5E 850S4500 32GFC EQ &amp; 2xCDR'!Tb_eff)</f>
        <v>-2.9984537499999999</v>
      </c>
      <c r="Z34">
        <f t="shared" si="16"/>
        <v>-1.9984537499999999</v>
      </c>
    </row>
    <row r="35" spans="1:26">
      <c r="A35" s="385">
        <v>-1.7749999999999999</v>
      </c>
      <c r="B35" s="401">
        <f t="shared" si="6"/>
        <v>8.4919436826869088E-7</v>
      </c>
      <c r="C35" s="386">
        <f t="shared" si="7"/>
        <v>3.6532796362885311E-3</v>
      </c>
      <c r="D35" s="401">
        <f t="shared" si="8"/>
        <v>0.27778550867187901</v>
      </c>
      <c r="E35" s="386">
        <f t="shared" si="4"/>
        <v>-2.6115349053040842E-2</v>
      </c>
      <c r="F35" s="401">
        <f t="shared" si="5"/>
        <v>-3.3239484327274332E-2</v>
      </c>
      <c r="G35" s="403">
        <f t="shared" si="9"/>
        <v>0.26372931630408036</v>
      </c>
      <c r="H35" s="403">
        <f t="shared" si="10"/>
        <v>0.73627068369591964</v>
      </c>
      <c r="I35" s="403"/>
      <c r="J35" s="375"/>
      <c r="L35" s="385">
        <v>-2.7749999999999999</v>
      </c>
      <c r="M35" s="401">
        <f t="shared" si="11"/>
        <v>2.7848279238185114E-12</v>
      </c>
      <c r="N35" s="386">
        <f t="shared" si="12"/>
        <v>8.4919436826869088E-7</v>
      </c>
      <c r="O35" s="401">
        <f t="shared" si="13"/>
        <v>3.6532796362885311E-3</v>
      </c>
      <c r="P35" s="386">
        <f t="shared" si="14"/>
        <v>-3.9064996314696872E-4</v>
      </c>
      <c r="Q35" s="403"/>
      <c r="R35" s="403"/>
      <c r="S35" s="371"/>
      <c r="T35" s="403"/>
      <c r="U35" s="375"/>
      <c r="W35" s="624">
        <f>L35+('M5E 850S4500 32GFC EQ &amp; 2xCDR'!$H$8)/(2*'M5E 850S4500 32GFC EQ &amp; 2xCDR'!Tb_eff)</f>
        <v>-2.5765462499999998</v>
      </c>
      <c r="X35" s="624">
        <f t="shared" si="15"/>
        <v>-1.5765462499999998</v>
      </c>
      <c r="Y35">
        <f>L35-('M5E 850S4500 32GFC EQ &amp; 2xCDR'!$H$8)/(2*'M5E 850S4500 32GFC EQ &amp; 2xCDR'!Tb_eff)</f>
        <v>-2.97345375</v>
      </c>
      <c r="Z35">
        <f t="shared" si="16"/>
        <v>-1.97345375</v>
      </c>
    </row>
    <row r="36" spans="1:26">
      <c r="A36" s="385">
        <v>-1.75</v>
      </c>
      <c r="B36" s="401">
        <f t="shared" si="6"/>
        <v>1.1020121227223179E-6</v>
      </c>
      <c r="C36" s="386">
        <f t="shared" si="7"/>
        <v>4.2698476450842016E-3</v>
      </c>
      <c r="D36" s="401">
        <f t="shared" si="8"/>
        <v>0.29518259237066702</v>
      </c>
      <c r="E36" s="386">
        <f t="shared" si="4"/>
        <v>-2.7363144920579327E-2</v>
      </c>
      <c r="F36" s="401">
        <f t="shared" si="5"/>
        <v>-3.4827672603006135E-2</v>
      </c>
      <c r="G36" s="403">
        <f t="shared" si="9"/>
        <v>0.28738624921405148</v>
      </c>
      <c r="H36" s="403">
        <f t="shared" si="10"/>
        <v>0.71261375078594846</v>
      </c>
      <c r="I36" s="403"/>
      <c r="J36" s="375"/>
      <c r="L36" s="385">
        <v>-2.75</v>
      </c>
      <c r="M36" s="401">
        <f t="shared" si="11"/>
        <v>4.0252245980809676E-12</v>
      </c>
      <c r="N36" s="386">
        <f t="shared" si="12"/>
        <v>1.1020121227223179E-6</v>
      </c>
      <c r="O36" s="401">
        <f t="shared" si="13"/>
        <v>4.2698476450842016E-3</v>
      </c>
      <c r="P36" s="386">
        <f t="shared" si="14"/>
        <v>-4.5647088743466368E-4</v>
      </c>
      <c r="Q36" s="403"/>
      <c r="R36" s="403"/>
      <c r="S36" s="371"/>
      <c r="T36" s="403"/>
      <c r="U36" s="375"/>
      <c r="W36" s="624">
        <f>L36+('M5E 850S4500 32GFC EQ &amp; 2xCDR'!$H$8)/(2*'M5E 850S4500 32GFC EQ &amp; 2xCDR'!Tb_eff)</f>
        <v>-2.5515462499999999</v>
      </c>
      <c r="X36" s="624">
        <f t="shared" si="15"/>
        <v>-1.5515462499999999</v>
      </c>
      <c r="Y36">
        <f>L36-('M5E 850S4500 32GFC EQ &amp; 2xCDR'!$H$8)/(2*'M5E 850S4500 32GFC EQ &amp; 2xCDR'!Tb_eff)</f>
        <v>-2.9484537500000001</v>
      </c>
      <c r="Z36">
        <f t="shared" si="16"/>
        <v>-1.9484537500000001</v>
      </c>
    </row>
    <row r="37" spans="1:26">
      <c r="A37" s="385">
        <v>-1.7250000000000001</v>
      </c>
      <c r="B37" s="401">
        <f t="shared" si="6"/>
        <v>1.4262876860682283E-6</v>
      </c>
      <c r="C37" s="386">
        <f t="shared" si="7"/>
        <v>4.9778252730650063E-3</v>
      </c>
      <c r="D37" s="401">
        <f t="shared" si="8"/>
        <v>0.31299338428422158</v>
      </c>
      <c r="E37" s="386">
        <f t="shared" si="4"/>
        <v>-2.8563873351632744E-2</v>
      </c>
      <c r="F37" s="401">
        <f t="shared" si="5"/>
        <v>-3.6355953683387308E-2</v>
      </c>
      <c r="G37" s="403">
        <f t="shared" si="9"/>
        <v>0.31169458027354002</v>
      </c>
      <c r="H37" s="403">
        <f t="shared" si="10"/>
        <v>0.68830541972645998</v>
      </c>
      <c r="I37" s="403"/>
      <c r="J37" s="375"/>
      <c r="L37" s="385">
        <v>-2.7250000000000001</v>
      </c>
      <c r="M37" s="401">
        <f t="shared" si="11"/>
        <v>5.8023585935984556E-12</v>
      </c>
      <c r="N37" s="386">
        <f t="shared" si="12"/>
        <v>1.4262876860682283E-6</v>
      </c>
      <c r="O37" s="401">
        <f t="shared" si="13"/>
        <v>4.9778252730650063E-3</v>
      </c>
      <c r="P37" s="386">
        <f t="shared" si="14"/>
        <v>-5.3201615183901961E-4</v>
      </c>
      <c r="Q37" s="403"/>
      <c r="R37" s="403"/>
      <c r="S37" s="371"/>
      <c r="T37" s="403"/>
      <c r="U37" s="375"/>
      <c r="W37" s="624">
        <f>L37+('M5E 850S4500 32GFC EQ &amp; 2xCDR'!$H$8)/(2*'M5E 850S4500 32GFC EQ &amp; 2xCDR'!Tb_eff)</f>
        <v>-2.52654625</v>
      </c>
      <c r="X37" s="624">
        <f t="shared" si="15"/>
        <v>-1.52654625</v>
      </c>
      <c r="Y37">
        <f>L37-('M5E 850S4500 32GFC EQ &amp; 2xCDR'!$H$8)/(2*'M5E 850S4500 32GFC EQ &amp; 2xCDR'!Tb_eff)</f>
        <v>-2.9234537500000002</v>
      </c>
      <c r="Z37">
        <f t="shared" si="16"/>
        <v>-1.9234537500000002</v>
      </c>
    </row>
    <row r="38" spans="1:26">
      <c r="A38" s="385">
        <v>-1.7</v>
      </c>
      <c r="B38" s="401">
        <f t="shared" si="6"/>
        <v>1.841069453500932E-6</v>
      </c>
      <c r="C38" s="386">
        <f t="shared" si="7"/>
        <v>5.7885145995702492E-3</v>
      </c>
      <c r="D38" s="401">
        <f t="shared" si="8"/>
        <v>0.33116814653083015</v>
      </c>
      <c r="E38" s="386">
        <f t="shared" si="4"/>
        <v>-2.9700904210080092E-2</v>
      </c>
      <c r="F38" s="401">
        <f t="shared" si="5"/>
        <v>-3.780316081518658E-2</v>
      </c>
      <c r="G38" s="403">
        <f t="shared" si="9"/>
        <v>0.3365807855425495</v>
      </c>
      <c r="H38" s="403">
        <f t="shared" si="10"/>
        <v>0.66341921445745045</v>
      </c>
      <c r="I38" s="403"/>
      <c r="J38" s="375"/>
      <c r="L38" s="385">
        <v>-2.7</v>
      </c>
      <c r="M38" s="401">
        <f t="shared" si="11"/>
        <v>8.3413831397649574E-12</v>
      </c>
      <c r="N38" s="386">
        <f t="shared" si="12"/>
        <v>1.841069453500932E-6</v>
      </c>
      <c r="O38" s="401">
        <f t="shared" si="13"/>
        <v>5.7885145995702492E-3</v>
      </c>
      <c r="P38" s="386">
        <f t="shared" si="14"/>
        <v>-6.1847788122963428E-4</v>
      </c>
      <c r="Q38" s="403"/>
      <c r="R38" s="403"/>
      <c r="S38" s="371"/>
      <c r="T38" s="403"/>
      <c r="U38" s="375"/>
      <c r="W38" s="624">
        <f>L38+('M5E 850S4500 32GFC EQ &amp; 2xCDR'!$H$8)/(2*'M5E 850S4500 32GFC EQ &amp; 2xCDR'!Tb_eff)</f>
        <v>-2.5015462500000001</v>
      </c>
      <c r="X38" s="624">
        <f t="shared" si="15"/>
        <v>-1.5015462500000001</v>
      </c>
      <c r="Y38">
        <f>L38-('M5E 850S4500 32GFC EQ &amp; 2xCDR'!$H$8)/(2*'M5E 850S4500 32GFC EQ &amp; 2xCDR'!Tb_eff)</f>
        <v>-2.8984537500000003</v>
      </c>
      <c r="Z38">
        <f t="shared" si="16"/>
        <v>-1.8984537500000003</v>
      </c>
    </row>
    <row r="39" spans="1:26">
      <c r="A39" s="385">
        <v>-1.675</v>
      </c>
      <c r="B39" s="401">
        <f t="shared" si="6"/>
        <v>2.3701525325714456E-6</v>
      </c>
      <c r="C39" s="386">
        <f t="shared" si="7"/>
        <v>6.7142470004026289E-3</v>
      </c>
      <c r="D39" s="401">
        <f t="shared" si="8"/>
        <v>0.34965252793323648</v>
      </c>
      <c r="E39" s="386">
        <f t="shared" si="4"/>
        <v>-3.0756084193947531E-2</v>
      </c>
      <c r="F39" s="401">
        <f t="shared" si="5"/>
        <v>-3.9146188567370933E-2</v>
      </c>
      <c r="G39" s="403">
        <f t="shared" si="9"/>
        <v>0.36196477897484697</v>
      </c>
      <c r="H39" s="403">
        <f t="shared" si="10"/>
        <v>0.63803522102515298</v>
      </c>
      <c r="I39" s="403"/>
      <c r="J39" s="375"/>
      <c r="L39" s="385">
        <v>-2.6749999999999998</v>
      </c>
      <c r="M39" s="401">
        <f t="shared" si="11"/>
        <v>1.1958933843203567E-11</v>
      </c>
      <c r="N39" s="386">
        <f t="shared" si="12"/>
        <v>2.3701525325714456E-6</v>
      </c>
      <c r="O39" s="401">
        <f t="shared" si="13"/>
        <v>6.7142470004026289E-3</v>
      </c>
      <c r="P39" s="386">
        <f t="shared" si="14"/>
        <v>-7.1715375704569783E-4</v>
      </c>
      <c r="Q39" s="403"/>
      <c r="R39" s="403"/>
      <c r="S39" s="371"/>
      <c r="T39" s="403"/>
      <c r="U39" s="375"/>
      <c r="W39" s="624">
        <f>L39+('M5E 850S4500 32GFC EQ &amp; 2xCDR'!$H$8)/(2*'M5E 850S4500 32GFC EQ &amp; 2xCDR'!Tb_eff)</f>
        <v>-2.4765462499999997</v>
      </c>
      <c r="X39" s="624">
        <f t="shared" si="15"/>
        <v>-1.4765462499999997</v>
      </c>
      <c r="Y39">
        <f>L39-('M5E 850S4500 32GFC EQ &amp; 2xCDR'!$H$8)/(2*'M5E 850S4500 32GFC EQ &amp; 2xCDR'!Tb_eff)</f>
        <v>-2.8734537499999999</v>
      </c>
      <c r="Z39">
        <f t="shared" si="16"/>
        <v>-1.8734537499999999</v>
      </c>
    </row>
    <row r="40" spans="1:26">
      <c r="A40" s="385">
        <v>-1.65</v>
      </c>
      <c r="B40" s="401">
        <f t="shared" si="6"/>
        <v>3.0431708151201775E-6</v>
      </c>
      <c r="C40" s="386">
        <f t="shared" si="7"/>
        <v>7.7684208603942539E-3</v>
      </c>
      <c r="D40" s="401">
        <f t="shared" si="8"/>
        <v>0.36838779214935569</v>
      </c>
      <c r="E40" s="386">
        <f t="shared" si="4"/>
        <v>-3.1709723687216529E-2</v>
      </c>
      <c r="F40" s="401">
        <f t="shared" si="5"/>
        <v>-4.0359976096153508E-2</v>
      </c>
      <c r="G40" s="403">
        <f t="shared" si="9"/>
        <v>0.38776026694680826</v>
      </c>
      <c r="H40" s="403">
        <f t="shared" si="10"/>
        <v>0.61223973305319168</v>
      </c>
      <c r="I40" s="403"/>
      <c r="J40" s="375"/>
      <c r="L40" s="385">
        <v>-2.65</v>
      </c>
      <c r="M40" s="401">
        <f t="shared" si="11"/>
        <v>1.7099044402613117E-11</v>
      </c>
      <c r="N40" s="386">
        <f t="shared" si="12"/>
        <v>3.0431708151201775E-6</v>
      </c>
      <c r="O40" s="401">
        <f t="shared" si="13"/>
        <v>7.7684208603942539E-3</v>
      </c>
      <c r="P40" s="386">
        <f t="shared" si="14"/>
        <v>-8.2944996664802509E-4</v>
      </c>
      <c r="Q40" s="403"/>
      <c r="R40" s="403"/>
      <c r="S40" s="371"/>
      <c r="T40" s="403"/>
      <c r="U40" s="375"/>
      <c r="W40" s="624">
        <f>L40+('M5E 850S4500 32GFC EQ &amp; 2xCDR'!$H$8)/(2*'M5E 850S4500 32GFC EQ &amp; 2xCDR'!Tb_eff)</f>
        <v>-2.4515462499999998</v>
      </c>
      <c r="X40" s="624">
        <f t="shared" si="15"/>
        <v>-1.4515462499999998</v>
      </c>
      <c r="Y40">
        <f>L40-('M5E 850S4500 32GFC EQ &amp; 2xCDR'!$H$8)/(2*'M5E 850S4500 32GFC EQ &amp; 2xCDR'!Tb_eff)</f>
        <v>-2.84845375</v>
      </c>
      <c r="Z40">
        <f t="shared" si="16"/>
        <v>-1.84845375</v>
      </c>
    </row>
    <row r="41" spans="1:26">
      <c r="A41" s="385">
        <v>-1.625</v>
      </c>
      <c r="B41" s="401">
        <f t="shared" si="6"/>
        <v>3.8969166989422099E-6</v>
      </c>
      <c r="C41" s="386">
        <f t="shared" si="7"/>
        <v>8.9655318960694674E-3</v>
      </c>
      <c r="D41" s="401">
        <f t="shared" si="8"/>
        <v>0.38731109590849905</v>
      </c>
      <c r="E41" s="386">
        <f t="shared" si="4"/>
        <v>-3.2540596395425489E-2</v>
      </c>
      <c r="F41" s="401">
        <f t="shared" si="5"/>
        <v>-4.1417506681189126E-2</v>
      </c>
      <c r="G41" s="403">
        <f t="shared" si="9"/>
        <v>0.41387517094602783</v>
      </c>
      <c r="H41" s="403">
        <f t="shared" si="10"/>
        <v>0.58612482905397223</v>
      </c>
      <c r="I41" s="403"/>
      <c r="J41" s="375"/>
      <c r="L41" s="385">
        <v>-2.625</v>
      </c>
      <c r="M41" s="401">
        <f t="shared" si="11"/>
        <v>2.4382162955305375E-11</v>
      </c>
      <c r="N41" s="386">
        <f t="shared" si="12"/>
        <v>3.8969166989422099E-6</v>
      </c>
      <c r="O41" s="401">
        <f t="shared" si="13"/>
        <v>8.9655318960694674E-3</v>
      </c>
      <c r="P41" s="386">
        <f t="shared" si="14"/>
        <v>-9.5688313309299762E-4</v>
      </c>
      <c r="Q41" s="403"/>
      <c r="R41" s="403"/>
      <c r="S41" s="371"/>
      <c r="T41" s="403"/>
      <c r="U41" s="375"/>
      <c r="W41" s="624">
        <f>L41+('M5E 850S4500 32GFC EQ &amp; 2xCDR'!$H$8)/(2*'M5E 850S4500 32GFC EQ &amp; 2xCDR'!Tb_eff)</f>
        <v>-2.4265462499999999</v>
      </c>
      <c r="X41" s="624">
        <f t="shared" si="15"/>
        <v>-1.4265462499999999</v>
      </c>
      <c r="Y41">
        <f>L41-('M5E 850S4500 32GFC EQ &amp; 2xCDR'!$H$8)/(2*'M5E 850S4500 32GFC EQ &amp; 2xCDR'!Tb_eff)</f>
        <v>-2.8234537500000001</v>
      </c>
      <c r="Z41">
        <f t="shared" si="16"/>
        <v>-1.8234537500000001</v>
      </c>
    </row>
    <row r="42" spans="1:26">
      <c r="A42" s="385">
        <v>-1.6</v>
      </c>
      <c r="B42" s="401">
        <f t="shared" si="6"/>
        <v>4.9769301138091748E-6</v>
      </c>
      <c r="C42" s="386">
        <f t="shared" si="7"/>
        <v>1.0321194576001835E-2</v>
      </c>
      <c r="D42" s="401">
        <f t="shared" si="8"/>
        <v>0.4063558154037995</v>
      </c>
      <c r="E42" s="386">
        <f t="shared" si="4"/>
        <v>-3.3225953073036052E-2</v>
      </c>
      <c r="F42" s="401">
        <f t="shared" si="5"/>
        <v>-4.2289825197696813E-2</v>
      </c>
      <c r="G42" s="403">
        <f t="shared" si="9"/>
        <v>0.44021211549000427</v>
      </c>
      <c r="H42" s="403">
        <f t="shared" si="10"/>
        <v>0.55978788450999573</v>
      </c>
      <c r="I42" s="403"/>
      <c r="J42" s="375"/>
      <c r="L42" s="385">
        <v>-2.6</v>
      </c>
      <c r="M42" s="401">
        <f t="shared" si="11"/>
        <v>3.4673430793219495E-11</v>
      </c>
      <c r="N42" s="386">
        <f t="shared" si="12"/>
        <v>4.9769301138091748E-6</v>
      </c>
      <c r="O42" s="401">
        <f t="shared" si="13"/>
        <v>1.0321194576001835E-2</v>
      </c>
      <c r="P42" s="386">
        <f t="shared" si="14"/>
        <v>-1.1010810215997078E-3</v>
      </c>
      <c r="Q42" s="403"/>
      <c r="R42" s="403"/>
      <c r="S42" s="371"/>
      <c r="T42" s="403"/>
      <c r="U42" s="375"/>
      <c r="W42" s="624">
        <f>L42+('M5E 850S4500 32GFC EQ &amp; 2xCDR'!$H$8)/(2*'M5E 850S4500 32GFC EQ &amp; 2xCDR'!Tb_eff)</f>
        <v>-2.40154625</v>
      </c>
      <c r="X42" s="624">
        <f t="shared" si="15"/>
        <v>-1.40154625</v>
      </c>
      <c r="Y42">
        <f>L42-('M5E 850S4500 32GFC EQ &amp; 2xCDR'!$H$8)/(2*'M5E 850S4500 32GFC EQ &amp; 2xCDR'!Tb_eff)</f>
        <v>-2.7984537500000002</v>
      </c>
      <c r="Z42">
        <f t="shared" si="16"/>
        <v>-1.7984537500000002</v>
      </c>
    </row>
    <row r="43" spans="1:26">
      <c r="A43" s="385">
        <v>-1.575</v>
      </c>
      <c r="B43" s="401">
        <f t="shared" si="6"/>
        <v>6.3394047871700998E-6</v>
      </c>
      <c r="C43" s="386">
        <f t="shared" si="7"/>
        <v>1.1852153068832361E-2</v>
      </c>
      <c r="D43" s="401">
        <f t="shared" si="8"/>
        <v>0.4254519182158169</v>
      </c>
      <c r="E43" s="386">
        <f t="shared" si="4"/>
        <v>-3.3741550636426934E-2</v>
      </c>
      <c r="F43" s="401">
        <f t="shared" si="5"/>
        <v>-4.2946075171331248E-2</v>
      </c>
      <c r="G43" s="403">
        <f t="shared" si="9"/>
        <v>0.46666897745249286</v>
      </c>
      <c r="H43" s="403">
        <f t="shared" si="10"/>
        <v>0.53333102254750719</v>
      </c>
      <c r="I43" s="403"/>
      <c r="J43" s="375"/>
      <c r="L43" s="385">
        <v>-2.5750000000000002</v>
      </c>
      <c r="M43" s="401">
        <f t="shared" si="11"/>
        <v>4.9174997407419596E-11</v>
      </c>
      <c r="N43" s="386">
        <f t="shared" si="12"/>
        <v>6.3394047871700998E-6</v>
      </c>
      <c r="O43" s="401">
        <f t="shared" si="13"/>
        <v>1.1852153068832361E-2</v>
      </c>
      <c r="P43" s="386">
        <f t="shared" si="14"/>
        <v>-1.2637818065248721E-3</v>
      </c>
      <c r="Q43" s="403"/>
      <c r="R43" s="403"/>
      <c r="S43" s="371"/>
      <c r="T43" s="403"/>
      <c r="U43" s="375"/>
      <c r="W43" s="624">
        <f>L43+('M5E 850S4500 32GFC EQ &amp; 2xCDR'!$H$8)/(2*'M5E 850S4500 32GFC EQ &amp; 2xCDR'!Tb_eff)</f>
        <v>-2.3765462500000001</v>
      </c>
      <c r="X43" s="624">
        <f t="shared" si="15"/>
        <v>-1.3765462500000001</v>
      </c>
      <c r="Y43">
        <f>L43-('M5E 850S4500 32GFC EQ &amp; 2xCDR'!$H$8)/(2*'M5E 850S4500 32GFC EQ &amp; 2xCDR'!Tb_eff)</f>
        <v>-2.7734537500000003</v>
      </c>
      <c r="Z43">
        <f t="shared" si="16"/>
        <v>-1.7734537500000003</v>
      </c>
    </row>
    <row r="44" spans="1:26">
      <c r="A44" s="385">
        <v>-1.55</v>
      </c>
      <c r="B44" s="401">
        <f t="shared" si="6"/>
        <v>8.053466607149673E-6</v>
      </c>
      <c r="C44" s="386">
        <f t="shared" si="7"/>
        <v>1.3576280114940331E-2</v>
      </c>
      <c r="D44" s="401">
        <f t="shared" si="8"/>
        <v>0.44452637750986362</v>
      </c>
      <c r="E44" s="386">
        <f t="shared" si="4"/>
        <v>-3.4061697923320949E-2</v>
      </c>
      <c r="F44" s="401">
        <f t="shared" si="5"/>
        <v>-4.3353557020550257E-2</v>
      </c>
      <c r="G44" s="403">
        <f t="shared" si="9"/>
        <v>0.49313949214063685</v>
      </c>
      <c r="H44" s="403">
        <f t="shared" si="10"/>
        <v>0.5068605078593631</v>
      </c>
      <c r="I44" s="403"/>
      <c r="J44" s="375"/>
      <c r="L44" s="385">
        <v>-2.5499999999999998</v>
      </c>
      <c r="M44" s="401">
        <f t="shared" si="11"/>
        <v>6.9552974490960651E-11</v>
      </c>
      <c r="N44" s="386">
        <f t="shared" si="12"/>
        <v>8.053466607149673E-6</v>
      </c>
      <c r="O44" s="401">
        <f t="shared" si="13"/>
        <v>1.3576280114940387E-2</v>
      </c>
      <c r="P44" s="386">
        <f t="shared" si="14"/>
        <v>-1.446831672097458E-3</v>
      </c>
      <c r="Q44" s="403"/>
      <c r="R44" s="403"/>
      <c r="S44" s="371"/>
      <c r="T44" s="403"/>
      <c r="U44" s="375"/>
      <c r="W44" s="624">
        <f>L44+('M5E 850S4500 32GFC EQ &amp; 2xCDR'!$H$8)/(2*'M5E 850S4500 32GFC EQ &amp; 2xCDR'!Tb_eff)</f>
        <v>-2.3515462499999997</v>
      </c>
      <c r="X44" s="624">
        <f t="shared" si="15"/>
        <v>-1.3515462499999997</v>
      </c>
      <c r="Y44">
        <f>L44-('M5E 850S4500 32GFC EQ &amp; 2xCDR'!$H$8)/(2*'M5E 850S4500 32GFC EQ &amp; 2xCDR'!Tb_eff)</f>
        <v>-2.7484537499999999</v>
      </c>
      <c r="Z44">
        <f t="shared" si="16"/>
        <v>-1.7484537499999999</v>
      </c>
    </row>
    <row r="45" spans="1:26">
      <c r="A45" s="385">
        <v>-1.5249999999999999</v>
      </c>
      <c r="B45" s="401">
        <f t="shared" si="6"/>
        <v>1.0203886520399053E-5</v>
      </c>
      <c r="C45" s="386">
        <f t="shared" si="7"/>
        <v>1.5512562211360048E-2</v>
      </c>
      <c r="D45" s="401">
        <f t="shared" si="8"/>
        <v>0.46350362467228085</v>
      </c>
      <c r="E45" s="386">
        <f t="shared" si="4"/>
        <v>-3.4159319304794808E-2</v>
      </c>
      <c r="F45" s="401">
        <f t="shared" si="5"/>
        <v>-4.3477809021659521E-2</v>
      </c>
      <c r="G45" s="403">
        <f t="shared" si="9"/>
        <v>0.51951391070558861</v>
      </c>
      <c r="H45" s="403">
        <f t="shared" si="10"/>
        <v>0.48048608929441139</v>
      </c>
      <c r="I45" s="403"/>
      <c r="J45" s="375"/>
      <c r="L45" s="385">
        <v>-2.5249999999999999</v>
      </c>
      <c r="M45" s="401">
        <f t="shared" si="11"/>
        <v>9.8109576018856615E-11</v>
      </c>
      <c r="N45" s="386">
        <f t="shared" si="12"/>
        <v>1.0203886520399053E-5</v>
      </c>
      <c r="O45" s="401">
        <f t="shared" si="13"/>
        <v>1.5512562211360048E-2</v>
      </c>
      <c r="P45" s="386">
        <f t="shared" si="14"/>
        <v>-1.6521805118993225E-3</v>
      </c>
      <c r="Q45" s="403"/>
      <c r="R45" s="403"/>
      <c r="S45" s="371"/>
      <c r="T45" s="403"/>
      <c r="U45" s="375"/>
      <c r="W45" s="624">
        <f>L45+('M5E 850S4500 32GFC EQ &amp; 2xCDR'!$H$8)/(2*'M5E 850S4500 32GFC EQ &amp; 2xCDR'!Tb_eff)</f>
        <v>-2.3265462499999998</v>
      </c>
      <c r="X45" s="624">
        <f t="shared" si="15"/>
        <v>-1.3265462499999998</v>
      </c>
      <c r="Y45">
        <f>L45-('M5E 850S4500 32GFC EQ &amp; 2xCDR'!$H$8)/(2*'M5E 850S4500 32GFC EQ &amp; 2xCDR'!Tb_eff)</f>
        <v>-2.72345375</v>
      </c>
      <c r="Z45">
        <f t="shared" si="16"/>
        <v>-1.72345375</v>
      </c>
    </row>
    <row r="46" spans="1:26">
      <c r="A46" s="385">
        <v>-1.5</v>
      </c>
      <c r="B46" s="401">
        <f t="shared" si="6"/>
        <v>1.2894298610288679E-5</v>
      </c>
      <c r="C46" s="386">
        <f t="shared" si="7"/>
        <v>1.7681069524431492E-2</v>
      </c>
      <c r="D46" s="401">
        <f t="shared" si="8"/>
        <v>0.48230603603894157</v>
      </c>
      <c r="E46" s="386">
        <f t="shared" si="4"/>
        <v>-3.400603727714295E-2</v>
      </c>
      <c r="F46" s="401">
        <f t="shared" si="5"/>
        <v>-4.3282712431319537E-2</v>
      </c>
      <c r="G46" s="403">
        <f t="shared" si="9"/>
        <v>0.54567970279666833</v>
      </c>
      <c r="H46" s="403">
        <f t="shared" si="10"/>
        <v>0.45432029720333167</v>
      </c>
      <c r="I46" s="403"/>
      <c r="J46" s="375"/>
      <c r="L46" s="385">
        <v>-2.5</v>
      </c>
      <c r="M46" s="401">
        <f t="shared" si="11"/>
        <v>1.3801665366131033E-10</v>
      </c>
      <c r="N46" s="386">
        <f t="shared" si="12"/>
        <v>1.2894298610288679E-5</v>
      </c>
      <c r="O46" s="401">
        <f t="shared" si="13"/>
        <v>1.7681069524431492E-2</v>
      </c>
      <c r="P46" s="386">
        <f t="shared" si="14"/>
        <v>-1.8818754865388284E-3</v>
      </c>
      <c r="Q46" s="403"/>
      <c r="R46" s="403"/>
      <c r="S46" s="371"/>
      <c r="T46" s="403"/>
      <c r="U46" s="375"/>
      <c r="W46" s="624">
        <f>L46+('M5E 850S4500 32GFC EQ &amp; 2xCDR'!$H$8)/(2*'M5E 850S4500 32GFC EQ &amp; 2xCDR'!Tb_eff)</f>
        <v>-2.3015462499999999</v>
      </c>
      <c r="X46" s="624">
        <f t="shared" si="15"/>
        <v>-1.3015462499999999</v>
      </c>
      <c r="Y46">
        <f>L46-('M5E 850S4500 32GFC EQ &amp; 2xCDR'!$H$8)/(2*'M5E 850S4500 32GFC EQ &amp; 2xCDR'!Tb_eff)</f>
        <v>-2.6984537500000001</v>
      </c>
      <c r="Z46">
        <f t="shared" si="16"/>
        <v>-1.6984537500000001</v>
      </c>
    </row>
    <row r="47" spans="1:26">
      <c r="A47" s="385">
        <v>-1.4750000000000001</v>
      </c>
      <c r="B47" s="401">
        <f t="shared" si="6"/>
        <v>1.6251002807665671E-5</v>
      </c>
      <c r="C47" s="386">
        <f t="shared" si="7"/>
        <v>2.0102909004260205E-2</v>
      </c>
      <c r="D47" s="401">
        <f t="shared" si="8"/>
        <v>0.50085444893102959</v>
      </c>
      <c r="E47" s="386">
        <f t="shared" si="4"/>
        <v>-3.3572275055261225E-2</v>
      </c>
      <c r="F47" s="401">
        <f t="shared" si="5"/>
        <v>-4.2730622066886041E-2</v>
      </c>
      <c r="G47" s="403">
        <f t="shared" si="9"/>
        <v>0.57152229779534536</v>
      </c>
      <c r="H47" s="403">
        <f t="shared" si="10"/>
        <v>0.42847770220465464</v>
      </c>
      <c r="I47" s="403"/>
      <c r="J47" s="375"/>
      <c r="L47" s="385">
        <v>-2.4750000000000001</v>
      </c>
      <c r="M47" s="401">
        <f t="shared" si="11"/>
        <v>1.9363166625652184E-10</v>
      </c>
      <c r="N47" s="386">
        <f t="shared" si="12"/>
        <v>1.6251002807665671E-5</v>
      </c>
      <c r="O47" s="401">
        <f t="shared" si="13"/>
        <v>2.0102909004260205E-2</v>
      </c>
      <c r="P47" s="386">
        <f t="shared" si="14"/>
        <v>-2.1380521965434387E-3</v>
      </c>
      <c r="Q47" s="403"/>
      <c r="R47" s="403"/>
      <c r="S47" s="371"/>
      <c r="T47" s="403"/>
      <c r="U47" s="375"/>
      <c r="W47" s="624">
        <f>L47+('M5E 850S4500 32GFC EQ &amp; 2xCDR'!$H$8)/(2*'M5E 850S4500 32GFC EQ &amp; 2xCDR'!Tb_eff)</f>
        <v>-2.27654625</v>
      </c>
      <c r="X47" s="624">
        <f t="shared" si="15"/>
        <v>-1.27654625</v>
      </c>
      <c r="Y47">
        <f>L47-('M5E 850S4500 32GFC EQ &amp; 2xCDR'!$H$8)/(2*'M5E 850S4500 32GFC EQ &amp; 2xCDR'!Tb_eff)</f>
        <v>-2.6734537500000002</v>
      </c>
      <c r="Z47">
        <f t="shared" si="16"/>
        <v>-1.6734537500000002</v>
      </c>
    </row>
    <row r="48" spans="1:26">
      <c r="A48" s="385">
        <v>-1.45</v>
      </c>
      <c r="B48" s="401">
        <f t="shared" si="6"/>
        <v>2.0427441023151971E-5</v>
      </c>
      <c r="C48" s="386">
        <f t="shared" si="7"/>
        <v>2.2800159272238274E-2</v>
      </c>
      <c r="D48" s="401">
        <f t="shared" si="8"/>
        <v>0.51906870185485088</v>
      </c>
      <c r="E48" s="386">
        <f t="shared" si="4"/>
        <v>-3.2827380054644348E-2</v>
      </c>
      <c r="F48" s="401">
        <f t="shared" si="5"/>
        <v>-4.1782523473672457E-2</v>
      </c>
      <c r="G48" s="403">
        <f t="shared" si="9"/>
        <v>0.5969258574988755</v>
      </c>
      <c r="H48" s="403">
        <f t="shared" si="10"/>
        <v>0.4030741425011245</v>
      </c>
      <c r="I48" s="403"/>
      <c r="J48" s="375"/>
      <c r="L48" s="385">
        <v>-2.4500000000000002</v>
      </c>
      <c r="M48" s="401">
        <f t="shared" si="11"/>
        <v>2.7092350585178337E-10</v>
      </c>
      <c r="N48" s="386">
        <f t="shared" si="12"/>
        <v>2.0427441023151971E-5</v>
      </c>
      <c r="O48" s="401">
        <f t="shared" si="13"/>
        <v>2.2800159272238274E-2</v>
      </c>
      <c r="P48" s="386">
        <f t="shared" si="14"/>
        <v>-2.4229232285754515E-3</v>
      </c>
      <c r="Q48" s="403"/>
      <c r="R48" s="403"/>
      <c r="S48" s="371"/>
      <c r="T48" s="403"/>
      <c r="U48" s="375"/>
      <c r="W48" s="624">
        <f>L48+('M5E 850S4500 32GFC EQ &amp; 2xCDR'!$H$8)/(2*'M5E 850S4500 32GFC EQ &amp; 2xCDR'!Tb_eff)</f>
        <v>-2.2515462500000001</v>
      </c>
      <c r="X48" s="624">
        <f t="shared" si="15"/>
        <v>-1.2515462500000001</v>
      </c>
      <c r="Y48">
        <f>L48-('M5E 850S4500 32GFC EQ &amp; 2xCDR'!$H$8)/(2*'M5E 850S4500 32GFC EQ &amp; 2xCDR'!Tb_eff)</f>
        <v>-2.6484537500000003</v>
      </c>
      <c r="Z48">
        <f t="shared" si="16"/>
        <v>-1.6484537500000003</v>
      </c>
    </row>
    <row r="49" spans="1:26">
      <c r="A49" s="385">
        <v>-1.4249999999999998</v>
      </c>
      <c r="B49" s="401">
        <f t="shared" si="6"/>
        <v>2.5609445260255104E-5</v>
      </c>
      <c r="C49" s="386">
        <f t="shared" si="7"/>
        <v>2.5795785989948083E-2</v>
      </c>
      <c r="D49" s="401">
        <f t="shared" si="8"/>
        <v>0.53686819344813597</v>
      </c>
      <c r="E49" s="386">
        <f t="shared" si="4"/>
        <v>-3.17397689836732E-2</v>
      </c>
      <c r="F49" s="401">
        <f t="shared" si="5"/>
        <v>-4.0398217597680114E-2</v>
      </c>
      <c r="G49" s="403">
        <f t="shared" si="9"/>
        <v>0.62177407276969687</v>
      </c>
      <c r="H49" s="403">
        <f t="shared" si="10"/>
        <v>0.37822592723030313</v>
      </c>
      <c r="I49" s="403"/>
      <c r="J49" s="375"/>
      <c r="L49" s="385">
        <v>-2.4249999999999998</v>
      </c>
      <c r="M49" s="401">
        <f t="shared" si="11"/>
        <v>3.7804437358346377E-10</v>
      </c>
      <c r="N49" s="386">
        <f t="shared" si="12"/>
        <v>2.5609445260255104E-5</v>
      </c>
      <c r="O49" s="401">
        <f t="shared" si="13"/>
        <v>2.5795785989948083E-2</v>
      </c>
      <c r="P49" s="386">
        <f t="shared" si="14"/>
        <v>-2.7387638379942607E-3</v>
      </c>
      <c r="Q49" s="403"/>
      <c r="R49" s="403"/>
      <c r="S49" s="371"/>
      <c r="T49" s="403"/>
      <c r="U49" s="375"/>
      <c r="W49" s="624">
        <f>L49+('M5E 850S4500 32GFC EQ &amp; 2xCDR'!$H$8)/(2*'M5E 850S4500 32GFC EQ &amp; 2xCDR'!Tb_eff)</f>
        <v>-2.2265462499999997</v>
      </c>
      <c r="X49" s="624">
        <f t="shared" si="15"/>
        <v>-1.2265462499999997</v>
      </c>
      <c r="Y49">
        <f>L49-('M5E 850S4500 32GFC EQ &amp; 2xCDR'!$H$8)/(2*'M5E 850S4500 32GFC EQ &amp; 2xCDR'!Tb_eff)</f>
        <v>-2.6234537499999999</v>
      </c>
      <c r="Z49">
        <f t="shared" si="16"/>
        <v>-1.6234537499999999</v>
      </c>
    </row>
    <row r="50" spans="1:26">
      <c r="A50" s="385">
        <v>-1.4</v>
      </c>
      <c r="B50" s="401">
        <f t="shared" si="6"/>
        <v>3.2021366341172808E-5</v>
      </c>
      <c r="C50" s="386">
        <f t="shared" si="7"/>
        <v>2.911353659627075E-2</v>
      </c>
      <c r="D50" s="401">
        <f t="shared" si="8"/>
        <v>0.55417245456670339</v>
      </c>
      <c r="E50" s="386">
        <f t="shared" si="4"/>
        <v>-3.0277095070237653E-2</v>
      </c>
      <c r="F50" s="401">
        <f t="shared" si="5"/>
        <v>-3.8536533630798855E-2</v>
      </c>
      <c r="G50" s="403">
        <f t="shared" si="9"/>
        <v>0.64595097642801702</v>
      </c>
      <c r="H50" s="403">
        <f t="shared" si="10"/>
        <v>0.35404902357198298</v>
      </c>
      <c r="I50" s="403"/>
      <c r="J50" s="375"/>
      <c r="L50" s="385">
        <v>-2.4</v>
      </c>
      <c r="M50" s="401">
        <f t="shared" si="11"/>
        <v>5.2609594458630227E-10</v>
      </c>
      <c r="N50" s="386">
        <f t="shared" si="12"/>
        <v>3.2021366341172808E-5</v>
      </c>
      <c r="O50" s="401">
        <f t="shared" si="13"/>
        <v>2.911353659627075E-2</v>
      </c>
      <c r="P50" s="386">
        <f t="shared" si="14"/>
        <v>-3.0878945398461212E-3</v>
      </c>
      <c r="Q50" s="403"/>
      <c r="R50" s="403"/>
      <c r="S50" s="371"/>
      <c r="T50" s="403"/>
      <c r="U50" s="375"/>
      <c r="W50" s="624">
        <f>L50+('M5E 850S4500 32GFC EQ &amp; 2xCDR'!$H$8)/(2*'M5E 850S4500 32GFC EQ &amp; 2xCDR'!Tb_eff)</f>
        <v>-2.2015462499999998</v>
      </c>
      <c r="X50" s="624">
        <f t="shared" si="15"/>
        <v>-1.2015462499999998</v>
      </c>
      <c r="Y50">
        <f>L50-('M5E 850S4500 32GFC EQ &amp; 2xCDR'!$H$8)/(2*'M5E 850S4500 32GFC EQ &amp; 2xCDR'!Tb_eff)</f>
        <v>-2.59845375</v>
      </c>
      <c r="Z50">
        <f t="shared" si="16"/>
        <v>-1.59845375</v>
      </c>
    </row>
    <row r="51" spans="1:26">
      <c r="A51" s="385">
        <v>-1.375</v>
      </c>
      <c r="B51" s="401">
        <f t="shared" si="6"/>
        <v>3.9933202076958274E-5</v>
      </c>
      <c r="C51" s="386">
        <f t="shared" si="7"/>
        <v>3.27778135200954E-2</v>
      </c>
      <c r="D51" s="401">
        <f t="shared" si="8"/>
        <v>0.57090172780202531</v>
      </c>
      <c r="E51" s="386">
        <f t="shared" si="4"/>
        <v>-2.8406437716186131E-2</v>
      </c>
      <c r="F51" s="401">
        <f t="shared" si="5"/>
        <v>-3.6155570402032211E-2</v>
      </c>
      <c r="G51" s="403">
        <f t="shared" si="9"/>
        <v>0.66934176454085448</v>
      </c>
      <c r="H51" s="403">
        <f t="shared" si="10"/>
        <v>0.33065823545914552</v>
      </c>
      <c r="I51" s="403"/>
      <c r="J51" s="375"/>
      <c r="L51" s="385">
        <v>-2.375</v>
      </c>
      <c r="M51" s="401">
        <f t="shared" si="11"/>
        <v>7.3015254953290309E-10</v>
      </c>
      <c r="N51" s="386">
        <f t="shared" si="12"/>
        <v>3.9933202076958274E-5</v>
      </c>
      <c r="O51" s="401">
        <f t="shared" si="13"/>
        <v>3.27778135200954E-2</v>
      </c>
      <c r="P51" s="386">
        <f t="shared" si="14"/>
        <v>-3.4726603938017107E-3</v>
      </c>
      <c r="Q51" s="403"/>
      <c r="R51" s="403"/>
      <c r="S51" s="371"/>
      <c r="T51" s="403"/>
      <c r="U51" s="375"/>
      <c r="W51" s="624">
        <f>L51+('M5E 850S4500 32GFC EQ &amp; 2xCDR'!$H$8)/(2*'M5E 850S4500 32GFC EQ &amp; 2xCDR'!Tb_eff)</f>
        <v>-2.1765462499999999</v>
      </c>
      <c r="X51" s="624">
        <f t="shared" si="15"/>
        <v>-1.1765462499999999</v>
      </c>
      <c r="Y51">
        <f>L51-('M5E 850S4500 32GFC EQ &amp; 2xCDR'!$H$8)/(2*'M5E 850S4500 32GFC EQ &amp; 2xCDR'!Tb_eff)</f>
        <v>-2.5734537500000001</v>
      </c>
      <c r="Z51">
        <f t="shared" si="16"/>
        <v>-1.5734537500000001</v>
      </c>
    </row>
    <row r="52" spans="1:26">
      <c r="A52" s="385">
        <v>-1.35</v>
      </c>
      <c r="B52" s="401">
        <f t="shared" si="6"/>
        <v>4.966885381857411E-5</v>
      </c>
      <c r="C52" s="386">
        <f t="shared" si="7"/>
        <v>3.6813525238334144E-2</v>
      </c>
      <c r="D52" s="401">
        <f t="shared" si="8"/>
        <v>0.58697754869955976</v>
      </c>
      <c r="E52" s="386">
        <f t="shared" si="4"/>
        <v>-2.6094514609651537E-2</v>
      </c>
      <c r="F52" s="401">
        <f t="shared" si="5"/>
        <v>-3.3212966352994158E-2</v>
      </c>
      <c r="G52" s="403">
        <f t="shared" si="9"/>
        <v>0.69183361824755651</v>
      </c>
      <c r="H52" s="403">
        <f t="shared" si="10"/>
        <v>0.30816638175244349</v>
      </c>
      <c r="I52" s="403"/>
      <c r="J52" s="375"/>
      <c r="L52" s="385">
        <v>-2.35</v>
      </c>
      <c r="M52" s="401">
        <f t="shared" si="11"/>
        <v>1.0106231407291943E-9</v>
      </c>
      <c r="N52" s="386">
        <f t="shared" si="12"/>
        <v>4.966885381857411E-5</v>
      </c>
      <c r="O52" s="401">
        <f t="shared" si="13"/>
        <v>3.6813525238334144E-2</v>
      </c>
      <c r="P52" s="386">
        <f t="shared" si="14"/>
        <v>-3.8954067865689013E-3</v>
      </c>
      <c r="Q52" s="403"/>
      <c r="R52" s="403"/>
      <c r="S52" s="371"/>
      <c r="T52" s="403"/>
      <c r="U52" s="375"/>
      <c r="W52" s="624">
        <f>L52+('M5E 850S4500 32GFC EQ &amp; 2xCDR'!$H$8)/(2*'M5E 850S4500 32GFC EQ &amp; 2xCDR'!Tb_eff)</f>
        <v>-2.15154625</v>
      </c>
      <c r="X52" s="624">
        <f t="shared" si="15"/>
        <v>-1.15154625</v>
      </c>
      <c r="Y52">
        <f>L52-('M5E 850S4500 32GFC EQ &amp; 2xCDR'!$H$8)/(2*'M5E 850S4500 32GFC EQ &amp; 2xCDR'!Tb_eff)</f>
        <v>-2.5484537500000002</v>
      </c>
      <c r="Z52">
        <f t="shared" si="16"/>
        <v>-1.5484537500000002</v>
      </c>
    </row>
    <row r="53" spans="1:26">
      <c r="A53" s="385">
        <v>-1.325</v>
      </c>
      <c r="B53" s="401">
        <f t="shared" si="6"/>
        <v>6.1615650069235528E-5</v>
      </c>
      <c r="C53" s="386">
        <f t="shared" si="7"/>
        <v>4.1245914851523124E-2</v>
      </c>
      <c r="D53" s="401">
        <f t="shared" si="8"/>
        <v>0.60232332300521862</v>
      </c>
      <c r="E53" s="386">
        <f t="shared" si="4"/>
        <v>-2.3307916029934227E-2</v>
      </c>
      <c r="F53" s="401">
        <f t="shared" si="5"/>
        <v>-2.9666197759980337E-2</v>
      </c>
      <c r="G53" s="403">
        <f t="shared" si="9"/>
        <v>0.71331651835351462</v>
      </c>
      <c r="H53" s="403">
        <f t="shared" si="10"/>
        <v>0.28668348164648538</v>
      </c>
      <c r="I53" s="403"/>
      <c r="J53" s="375"/>
      <c r="L53" s="385">
        <v>-2.3250000000000002</v>
      </c>
      <c r="M53" s="401">
        <f t="shared" si="11"/>
        <v>1.3950579580424005E-9</v>
      </c>
      <c r="N53" s="386">
        <f t="shared" si="12"/>
        <v>6.1615650069235528E-5</v>
      </c>
      <c r="O53" s="401">
        <f t="shared" si="13"/>
        <v>4.1245914851523124E-2</v>
      </c>
      <c r="P53" s="386">
        <f t="shared" si="14"/>
        <v>-4.3584515379920521E-3</v>
      </c>
      <c r="Q53" s="403"/>
      <c r="R53" s="403"/>
      <c r="S53" s="371"/>
      <c r="T53" s="403"/>
      <c r="U53" s="375"/>
      <c r="W53" s="624">
        <f>L53+('M5E 850S4500 32GFC EQ &amp; 2xCDR'!$H$8)/(2*'M5E 850S4500 32GFC EQ &amp; 2xCDR'!Tb_eff)</f>
        <v>-2.1265462500000001</v>
      </c>
      <c r="X53" s="624">
        <f t="shared" si="15"/>
        <v>-1.1265462500000001</v>
      </c>
      <c r="Y53">
        <f>L53-('M5E 850S4500 32GFC EQ &amp; 2xCDR'!$H$8)/(2*'M5E 850S4500 32GFC EQ &amp; 2xCDR'!Tb_eff)</f>
        <v>-2.5234537500000003</v>
      </c>
      <c r="Z53">
        <f t="shared" si="16"/>
        <v>-1.5234537500000003</v>
      </c>
    </row>
    <row r="54" spans="1:26">
      <c r="A54" s="385">
        <v>-1.2999999999999998</v>
      </c>
      <c r="B54" s="401">
        <f t="shared" si="6"/>
        <v>7.6235284884429433E-5</v>
      </c>
      <c r="C54" s="386">
        <f t="shared" si="7"/>
        <v>4.6100366189512354E-2</v>
      </c>
      <c r="D54" s="401">
        <f t="shared" si="8"/>
        <v>0.61686489439686842</v>
      </c>
      <c r="E54" s="386">
        <f t="shared" si="4"/>
        <v>-2.0013360754250642E-2</v>
      </c>
      <c r="F54" s="401">
        <f t="shared" si="5"/>
        <v>-2.5472904450784751E-2</v>
      </c>
      <c r="G54" s="403">
        <f t="shared" si="9"/>
        <v>0.73368404511209351</v>
      </c>
      <c r="H54" s="403">
        <f t="shared" si="10"/>
        <v>0.26631595488790649</v>
      </c>
      <c r="I54" s="403"/>
      <c r="J54" s="375"/>
      <c r="L54" s="385">
        <v>-2.2999999999999998</v>
      </c>
      <c r="M54" s="401">
        <f t="shared" si="11"/>
        <v>1.9205389500953629E-9</v>
      </c>
      <c r="N54" s="386">
        <f t="shared" si="12"/>
        <v>7.6235284884429433E-5</v>
      </c>
      <c r="O54" s="401">
        <f t="shared" si="13"/>
        <v>4.6100366189512354E-2</v>
      </c>
      <c r="P54" s="386">
        <f t="shared" si="14"/>
        <v>-4.8640531844661612E-3</v>
      </c>
      <c r="Q54" s="403"/>
      <c r="R54" s="403"/>
      <c r="S54" s="371"/>
      <c r="T54" s="403"/>
      <c r="U54" s="375"/>
      <c r="W54" s="624">
        <f>L54+('M5E 850S4500 32GFC EQ &amp; 2xCDR'!$H$8)/(2*'M5E 850S4500 32GFC EQ &amp; 2xCDR'!Tb_eff)</f>
        <v>-2.1015462499999997</v>
      </c>
      <c r="X54" s="624">
        <f t="shared" si="15"/>
        <v>-1.1015462499999997</v>
      </c>
      <c r="Y54">
        <f>L54-('M5E 850S4500 32GFC EQ &amp; 2xCDR'!$H$8)/(2*'M5E 850S4500 32GFC EQ &amp; 2xCDR'!Tb_eff)</f>
        <v>-2.4984537499999999</v>
      </c>
      <c r="Z54">
        <f t="shared" si="16"/>
        <v>-1.4984537499999999</v>
      </c>
    </row>
    <row r="55" spans="1:26">
      <c r="A55" s="385">
        <v>-1.2749999999999999</v>
      </c>
      <c r="B55" s="401">
        <f t="shared" si="6"/>
        <v>9.4076326763448126E-5</v>
      </c>
      <c r="C55" s="386">
        <f t="shared" si="7"/>
        <v>5.1402187833758439E-2</v>
      </c>
      <c r="D55" s="401">
        <f t="shared" si="8"/>
        <v>0.63053109735187141</v>
      </c>
      <c r="E55" s="386">
        <f t="shared" si="4"/>
        <v>-1.6177972623301E-2</v>
      </c>
      <c r="F55" s="401">
        <f t="shared" si="5"/>
        <v>-2.0591241815956968E-2</v>
      </c>
      <c r="G55" s="403">
        <f t="shared" si="9"/>
        <v>0.75283415588956215</v>
      </c>
      <c r="H55" s="403">
        <f t="shared" si="10"/>
        <v>0.24716584411043785</v>
      </c>
      <c r="I55" s="403"/>
      <c r="J55" s="375"/>
      <c r="L55" s="385">
        <v>-2.2749999999999999</v>
      </c>
      <c r="M55" s="401">
        <f t="shared" si="11"/>
        <v>2.6368307537438795E-9</v>
      </c>
      <c r="N55" s="386">
        <f t="shared" si="12"/>
        <v>9.4076326763448126E-5</v>
      </c>
      <c r="O55" s="401">
        <f t="shared" si="13"/>
        <v>5.1402187833758439E-2</v>
      </c>
      <c r="P55" s="386">
        <f t="shared" si="14"/>
        <v>-5.4143753254012874E-3</v>
      </c>
      <c r="Q55" s="403"/>
      <c r="R55" s="403"/>
      <c r="S55" s="371"/>
      <c r="T55" s="403"/>
      <c r="U55" s="375"/>
      <c r="W55" s="624">
        <f>L55+('M5E 850S4500 32GFC EQ &amp; 2xCDR'!$H$8)/(2*'M5E 850S4500 32GFC EQ &amp; 2xCDR'!Tb_eff)</f>
        <v>-2.0765462499999998</v>
      </c>
      <c r="X55" s="624">
        <f t="shared" si="15"/>
        <v>-1.0765462499999998</v>
      </c>
      <c r="Y55">
        <f>L55-('M5E 850S4500 32GFC EQ &amp; 2xCDR'!$H$8)/(2*'M5E 850S4500 32GFC EQ &amp; 2xCDR'!Tb_eff)</f>
        <v>-2.47345375</v>
      </c>
      <c r="Z55">
        <f t="shared" si="16"/>
        <v>-1.47345375</v>
      </c>
    </row>
    <row r="56" spans="1:26">
      <c r="A56" s="385">
        <v>-1.25</v>
      </c>
      <c r="B56" s="401">
        <f t="shared" si="6"/>
        <v>1.1578846018756028E-4</v>
      </c>
      <c r="C56" s="386">
        <f t="shared" si="7"/>
        <v>5.7176375845462035E-2</v>
      </c>
      <c r="D56" s="401">
        <f t="shared" si="8"/>
        <v>0.64325429005192647</v>
      </c>
      <c r="E56" s="386">
        <f t="shared" si="4"/>
        <v>-1.1769576447391454E-2</v>
      </c>
      <c r="F56" s="401">
        <f t="shared" si="5"/>
        <v>-1.4980257436619357E-2</v>
      </c>
      <c r="G56" s="403">
        <f t="shared" si="9"/>
        <v>0.77066993375769099</v>
      </c>
      <c r="H56" s="403">
        <f t="shared" si="10"/>
        <v>0.22933006624230901</v>
      </c>
      <c r="I56" s="403"/>
      <c r="J56" s="375"/>
      <c r="L56" s="385">
        <v>-2.25</v>
      </c>
      <c r="M56" s="401">
        <f t="shared" si="11"/>
        <v>3.6105233247596402E-9</v>
      </c>
      <c r="N56" s="386">
        <f t="shared" si="12"/>
        <v>1.1578846018756028E-4</v>
      </c>
      <c r="O56" s="401">
        <f t="shared" si="13"/>
        <v>5.7176375845462035E-2</v>
      </c>
      <c r="P56" s="386">
        <f t="shared" si="14"/>
        <v>-6.0114469551850068E-3</v>
      </c>
      <c r="Q56" s="403"/>
      <c r="R56" s="403"/>
      <c r="S56" s="371"/>
      <c r="T56" s="403"/>
      <c r="U56" s="375"/>
      <c r="W56" s="624">
        <f>L56+('M5E 850S4500 32GFC EQ &amp; 2xCDR'!$H$8)/(2*'M5E 850S4500 32GFC EQ &amp; 2xCDR'!Tb_eff)</f>
        <v>-2.0515462499999999</v>
      </c>
      <c r="X56" s="624">
        <f t="shared" si="15"/>
        <v>-1.0515462499999999</v>
      </c>
      <c r="Y56">
        <f>L56-('M5E 850S4500 32GFC EQ &amp; 2xCDR'!$H$8)/(2*'M5E 850S4500 32GFC EQ &amp; 2xCDR'!Tb_eff)</f>
        <v>-2.4484537500000001</v>
      </c>
      <c r="Z56">
        <f t="shared" si="16"/>
        <v>-1.4484537500000001</v>
      </c>
    </row>
    <row r="57" spans="1:26">
      <c r="A57" s="385">
        <v>-1.2250000000000001</v>
      </c>
      <c r="B57" s="401">
        <f t="shared" si="6"/>
        <v>1.4213862639389507E-4</v>
      </c>
      <c r="C57" s="386">
        <f t="shared" si="7"/>
        <v>6.3447356413951828E-2</v>
      </c>
      <c r="D57" s="401">
        <f t="shared" si="8"/>
        <v>0.65497086252387327</v>
      </c>
      <c r="E57" s="386">
        <f t="shared" si="4"/>
        <v>-6.7570115420315935E-3</v>
      </c>
      <c r="F57" s="401">
        <f t="shared" si="5"/>
        <v>-8.6002901509914451E-3</v>
      </c>
      <c r="G57" s="403">
        <f t="shared" si="9"/>
        <v>0.78710030047136614</v>
      </c>
      <c r="H57" s="403">
        <f t="shared" si="10"/>
        <v>0.21289969952863386</v>
      </c>
      <c r="I57" s="403"/>
      <c r="J57" s="375"/>
      <c r="L57" s="385">
        <v>-2.2250000000000001</v>
      </c>
      <c r="M57" s="401">
        <f t="shared" si="11"/>
        <v>4.9304580973519307E-9</v>
      </c>
      <c r="N57" s="386">
        <f t="shared" si="12"/>
        <v>1.4213862639389507E-4</v>
      </c>
      <c r="O57" s="401">
        <f t="shared" si="13"/>
        <v>6.3447356413951828E-2</v>
      </c>
      <c r="P57" s="386">
        <f t="shared" si="14"/>
        <v>-6.6571187442249604E-3</v>
      </c>
      <c r="Q57" s="403"/>
      <c r="R57" s="403"/>
      <c r="S57" s="371"/>
      <c r="T57" s="403"/>
      <c r="U57" s="375"/>
      <c r="W57" s="624">
        <f>L57+('M5E 850S4500 32GFC EQ &amp; 2xCDR'!$H$8)/(2*'M5E 850S4500 32GFC EQ &amp; 2xCDR'!Tb_eff)</f>
        <v>-2.02654625</v>
      </c>
      <c r="X57" s="624">
        <f t="shared" si="15"/>
        <v>-1.02654625</v>
      </c>
      <c r="Y57">
        <f>L57-('M5E 850S4500 32GFC EQ &amp; 2xCDR'!$H$8)/(2*'M5E 850S4500 32GFC EQ &amp; 2xCDR'!Tb_eff)</f>
        <v>-2.4234537500000002</v>
      </c>
      <c r="Z57">
        <f t="shared" si="16"/>
        <v>-1.4234537500000002</v>
      </c>
    </row>
    <row r="58" spans="1:26">
      <c r="A58" s="385">
        <v>-1.2</v>
      </c>
      <c r="B58" s="401">
        <f t="shared" si="6"/>
        <v>1.7402923181597529E-4</v>
      </c>
      <c r="C58" s="386">
        <f t="shared" si="7"/>
        <v>7.0238710079911171E-2</v>
      </c>
      <c r="D58" s="401">
        <f t="shared" si="8"/>
        <v>0.66562171555046312</v>
      </c>
      <c r="E58" s="386">
        <f t="shared" ref="E58:E89" si="17">C58+$B$13*B58+$B$13*D58</f>
        <v>-1.1104607778683884E-3</v>
      </c>
      <c r="F58" s="401">
        <f t="shared" si="5"/>
        <v>-1.4133888674833265E-3</v>
      </c>
      <c r="G58" s="403">
        <f t="shared" si="9"/>
        <v>0.80204068775164161</v>
      </c>
      <c r="H58" s="403">
        <f t="shared" si="10"/>
        <v>0.19795931224835839</v>
      </c>
      <c r="I58" s="403"/>
      <c r="J58" s="375"/>
      <c r="L58" s="385">
        <v>-2.2000000000000002</v>
      </c>
      <c r="M58" s="401">
        <f t="shared" si="11"/>
        <v>6.7148159255125961E-9</v>
      </c>
      <c r="N58" s="386">
        <f t="shared" si="12"/>
        <v>1.7402923181597529E-4</v>
      </c>
      <c r="O58" s="401">
        <f t="shared" si="13"/>
        <v>7.0238710079911115E-2</v>
      </c>
      <c r="P58" s="386">
        <f t="shared" si="14"/>
        <v>-7.3530152779938077E-3</v>
      </c>
      <c r="Q58" s="403"/>
      <c r="R58" s="403"/>
      <c r="S58" s="371"/>
      <c r="T58" s="403"/>
      <c r="U58" s="375"/>
      <c r="W58" s="624">
        <f>L58+('M5E 850S4500 32GFC EQ &amp; 2xCDR'!$H$8)/(2*'M5E 850S4500 32GFC EQ &amp; 2xCDR'!Tb_eff)</f>
        <v>-2.0015462500000001</v>
      </c>
      <c r="X58" s="624">
        <f t="shared" si="15"/>
        <v>-1.0015462500000001</v>
      </c>
      <c r="Y58">
        <f>L58-('M5E 850S4500 32GFC EQ &amp; 2xCDR'!$H$8)/(2*'M5E 850S4500 32GFC EQ &amp; 2xCDR'!Tb_eff)</f>
        <v>-2.3984537500000003</v>
      </c>
      <c r="Z58">
        <f t="shared" si="16"/>
        <v>-1.3984537500000003</v>
      </c>
    </row>
    <row r="59" spans="1:26">
      <c r="A59" s="385">
        <v>-1.1749999999999998</v>
      </c>
      <c r="B59" s="401">
        <f t="shared" si="6"/>
        <v>2.1251859127036088E-4</v>
      </c>
      <c r="C59" s="386">
        <f t="shared" si="7"/>
        <v>7.7572879634830227E-2</v>
      </c>
      <c r="D59" s="401">
        <f t="shared" si="8"/>
        <v>0.67515270624938462</v>
      </c>
      <c r="E59" s="386">
        <f t="shared" si="17"/>
        <v>5.1982073780766636E-3</v>
      </c>
      <c r="F59" s="401">
        <f t="shared" si="5"/>
        <v>6.6162520869458598E-3</v>
      </c>
      <c r="G59" s="403">
        <f t="shared" si="9"/>
        <v>0.81541366129581772</v>
      </c>
      <c r="H59" s="403">
        <f t="shared" si="10"/>
        <v>0.18458633870418228</v>
      </c>
      <c r="I59" s="403"/>
      <c r="J59" s="375"/>
      <c r="L59" s="385">
        <v>-2.1749999999999998</v>
      </c>
      <c r="M59" s="401">
        <f t="shared" si="11"/>
        <v>9.1203426477726168E-9</v>
      </c>
      <c r="N59" s="386">
        <f t="shared" si="12"/>
        <v>2.1251859127036088E-4</v>
      </c>
      <c r="O59" s="401">
        <f t="shared" si="13"/>
        <v>7.7572879634830227E-2</v>
      </c>
      <c r="P59" s="386">
        <f t="shared" si="14"/>
        <v>-8.1004833122402566E-3</v>
      </c>
      <c r="Q59" s="403"/>
      <c r="R59" s="403"/>
      <c r="S59" s="371"/>
      <c r="T59" s="403"/>
      <c r="U59" s="375"/>
      <c r="W59" s="624">
        <f>L59+('M5E 850S4500 32GFC EQ &amp; 2xCDR'!$H$8)/(2*'M5E 850S4500 32GFC EQ &amp; 2xCDR'!Tb_eff)</f>
        <v>-1.9765462499999997</v>
      </c>
      <c r="X59" s="624">
        <f t="shared" si="15"/>
        <v>-0.97654624999999973</v>
      </c>
      <c r="Y59">
        <f>L59-('M5E 850S4500 32GFC EQ &amp; 2xCDR'!$H$8)/(2*'M5E 850S4500 32GFC EQ &amp; 2xCDR'!Tb_eff)</f>
        <v>-2.3734537499999999</v>
      </c>
      <c r="Z59">
        <f t="shared" si="16"/>
        <v>-1.3734537499999999</v>
      </c>
    </row>
    <row r="60" spans="1:26">
      <c r="A60" s="385">
        <v>-1.1499999999999999</v>
      </c>
      <c r="B60" s="401">
        <f t="shared" si="6"/>
        <v>2.5884376774476525E-4</v>
      </c>
      <c r="C60" s="386">
        <f t="shared" si="7"/>
        <v>8.5470864242180755E-2</v>
      </c>
      <c r="D60" s="401">
        <f t="shared" si="8"/>
        <v>0.68351505660356715</v>
      </c>
      <c r="E60" s="386">
        <f t="shared" si="17"/>
        <v>1.2195086756344273E-2</v>
      </c>
      <c r="F60" s="401">
        <f t="shared" si="5"/>
        <v>1.5521844807969616E-2</v>
      </c>
      <c r="G60" s="403">
        <f t="shared" si="9"/>
        <v>0.82714949246393421</v>
      </c>
      <c r="H60" s="403">
        <f t="shared" si="10"/>
        <v>0.17285050753606579</v>
      </c>
      <c r="I60" s="403"/>
      <c r="J60" s="375"/>
      <c r="L60" s="385">
        <v>-2.15</v>
      </c>
      <c r="M60" s="401">
        <f t="shared" si="11"/>
        <v>1.2354322287411179E-8</v>
      </c>
      <c r="N60" s="386">
        <f t="shared" si="12"/>
        <v>2.5884376774476525E-4</v>
      </c>
      <c r="O60" s="401">
        <f t="shared" si="13"/>
        <v>8.5470864242180755E-2</v>
      </c>
      <c r="P60" s="386">
        <f t="shared" si="14"/>
        <v>-8.9005361553610458E-3</v>
      </c>
      <c r="Q60" s="403"/>
      <c r="R60" s="403"/>
      <c r="S60" s="371"/>
      <c r="T60" s="403"/>
      <c r="U60" s="375"/>
      <c r="W60" s="624">
        <f>L60+('M5E 850S4500 32GFC EQ &amp; 2xCDR'!$H$8)/(2*'M5E 850S4500 32GFC EQ &amp; 2xCDR'!Tb_eff)</f>
        <v>-1.9515462499999998</v>
      </c>
      <c r="X60" s="624">
        <f t="shared" si="15"/>
        <v>-0.95154624999999982</v>
      </c>
      <c r="Y60">
        <f>L60-('M5E 850S4500 32GFC EQ &amp; 2xCDR'!$H$8)/(2*'M5E 850S4500 32GFC EQ &amp; 2xCDR'!Tb_eff)</f>
        <v>-2.34845375</v>
      </c>
      <c r="Z60">
        <f t="shared" si="16"/>
        <v>-1.34845375</v>
      </c>
    </row>
    <row r="61" spans="1:26">
      <c r="A61" s="385">
        <v>-1.125</v>
      </c>
      <c r="B61" s="401">
        <f t="shared" si="6"/>
        <v>3.1444596086432908E-4</v>
      </c>
      <c r="C61" s="386">
        <f t="shared" si="7"/>
        <v>9.3951902757271E-2</v>
      </c>
      <c r="D61" s="401">
        <f t="shared" si="8"/>
        <v>0.69066572162334294</v>
      </c>
      <c r="E61" s="386">
        <f t="shared" si="17"/>
        <v>1.9903874630529894E-2</v>
      </c>
      <c r="F61" s="401">
        <f t="shared" si="5"/>
        <v>2.5333551065690095E-2</v>
      </c>
      <c r="G61" s="403">
        <f t="shared" si="9"/>
        <v>0.83718667313510453</v>
      </c>
      <c r="H61" s="403">
        <f t="shared" si="10"/>
        <v>0.16281332686489547</v>
      </c>
      <c r="I61" s="403"/>
      <c r="J61" s="375"/>
      <c r="L61" s="385">
        <v>-2.125</v>
      </c>
      <c r="M61" s="401">
        <f t="shared" si="11"/>
        <v>1.6690061388491273E-8</v>
      </c>
      <c r="N61" s="386">
        <f t="shared" si="12"/>
        <v>3.1444596086432908E-4</v>
      </c>
      <c r="O61" s="401">
        <f t="shared" si="13"/>
        <v>9.3951902757271E-2</v>
      </c>
      <c r="P61" s="386">
        <f t="shared" si="14"/>
        <v>-9.7537943449611843E-3</v>
      </c>
      <c r="Q61" s="403"/>
      <c r="R61" s="403"/>
      <c r="S61" s="371"/>
      <c r="T61" s="403"/>
      <c r="U61" s="375"/>
      <c r="W61" s="624">
        <f>L61+('M5E 850S4500 32GFC EQ &amp; 2xCDR'!$H$8)/(2*'M5E 850S4500 32GFC EQ &amp; 2xCDR'!Tb_eff)</f>
        <v>-1.9265462499999999</v>
      </c>
      <c r="X61" s="624">
        <f t="shared" si="15"/>
        <v>-0.9265462499999999</v>
      </c>
      <c r="Y61">
        <f>L61-('M5E 850S4500 32GFC EQ &amp; 2xCDR'!$H$8)/(2*'M5E 850S4500 32GFC EQ &amp; 2xCDR'!Tb_eff)</f>
        <v>-2.3234537500000001</v>
      </c>
      <c r="Z61">
        <f t="shared" si="16"/>
        <v>-1.3234537500000001</v>
      </c>
    </row>
    <row r="62" spans="1:26">
      <c r="A62" s="385">
        <v>-1.1000000000000001</v>
      </c>
      <c r="B62" s="401">
        <f t="shared" si="6"/>
        <v>3.8099858103340933E-4</v>
      </c>
      <c r="C62" s="386">
        <f t="shared" si="7"/>
        <v>0.1030331496311675</v>
      </c>
      <c r="D62" s="401">
        <f t="shared" si="8"/>
        <v>0.69656771422488839</v>
      </c>
      <c r="E62" s="386">
        <f t="shared" si="17"/>
        <v>2.8345509797482016E-2</v>
      </c>
      <c r="F62" s="401">
        <f t="shared" si="5"/>
        <v>3.6078021654943067E-2</v>
      </c>
      <c r="G62" s="403">
        <f t="shared" si="9"/>
        <v>0.84547236977856632</v>
      </c>
      <c r="H62" s="403">
        <f t="shared" si="10"/>
        <v>0.15452763022143368</v>
      </c>
      <c r="I62" s="403"/>
      <c r="J62" s="375"/>
      <c r="L62" s="385">
        <v>-2.1</v>
      </c>
      <c r="M62" s="401">
        <f t="shared" si="11"/>
        <v>2.2486854878156493E-8</v>
      </c>
      <c r="N62" s="386">
        <f t="shared" si="12"/>
        <v>3.8099858103340933E-4</v>
      </c>
      <c r="O62" s="401">
        <f t="shared" si="13"/>
        <v>0.1030331496311675</v>
      </c>
      <c r="P62" s="386">
        <f t="shared" si="14"/>
        <v>-1.0660422844499634E-2</v>
      </c>
      <c r="Q62" s="403"/>
      <c r="R62" s="403"/>
      <c r="S62" s="371"/>
      <c r="T62" s="403"/>
      <c r="U62" s="375"/>
      <c r="W62" s="624">
        <f>L62+('M5E 850S4500 32GFC EQ &amp; 2xCDR'!$H$8)/(2*'M5E 850S4500 32GFC EQ &amp; 2xCDR'!Tb_eff)</f>
        <v>-1.90154625</v>
      </c>
      <c r="X62" s="624">
        <f t="shared" si="15"/>
        <v>-0.90154624999999999</v>
      </c>
      <c r="Y62">
        <f>L62-('M5E 850S4500 32GFC EQ &amp; 2xCDR'!$H$8)/(2*'M5E 850S4500 32GFC EQ &amp; 2xCDR'!Tb_eff)</f>
        <v>-2.2984537500000002</v>
      </c>
      <c r="Z62">
        <f t="shared" si="16"/>
        <v>-1.2984537500000002</v>
      </c>
    </row>
    <row r="63" spans="1:26">
      <c r="A63" s="385">
        <v>-1.075</v>
      </c>
      <c r="B63" s="401">
        <f t="shared" si="6"/>
        <v>4.6043812516305405E-4</v>
      </c>
      <c r="C63" s="386">
        <f t="shared" si="7"/>
        <v>0.11272934715889643</v>
      </c>
      <c r="D63" s="401">
        <f t="shared" si="8"/>
        <v>0.70119038431419356</v>
      </c>
      <c r="E63" s="386">
        <f t="shared" si="17"/>
        <v>3.7537811609059044E-2</v>
      </c>
      <c r="F63" s="401">
        <f t="shared" si="5"/>
        <v>4.7777936956741894E-2</v>
      </c>
      <c r="G63" s="403">
        <f t="shared" si="9"/>
        <v>0.85196281333604862</v>
      </c>
      <c r="H63" s="403">
        <f t="shared" si="10"/>
        <v>0.14803718666395138</v>
      </c>
      <c r="I63" s="403"/>
      <c r="J63" s="375"/>
      <c r="L63" s="385">
        <v>-2.0750000000000002</v>
      </c>
      <c r="M63" s="401">
        <f t="shared" si="11"/>
        <v>3.0215641488862133E-8</v>
      </c>
      <c r="N63" s="386">
        <f t="shared" si="12"/>
        <v>4.6043812516305405E-4</v>
      </c>
      <c r="O63" s="401">
        <f t="shared" si="13"/>
        <v>0.11272934715889632</v>
      </c>
      <c r="P63" s="386">
        <f t="shared" si="14"/>
        <v>-1.1620065047198291E-2</v>
      </c>
      <c r="Q63" s="403"/>
      <c r="R63" s="403"/>
      <c r="S63" s="371"/>
      <c r="T63" s="403"/>
      <c r="U63" s="375"/>
      <c r="W63" s="624">
        <f>L63+('M5E 850S4500 32GFC EQ &amp; 2xCDR'!$H$8)/(2*'M5E 850S4500 32GFC EQ &amp; 2xCDR'!Tb_eff)</f>
        <v>-1.8765462500000001</v>
      </c>
      <c r="X63" s="624">
        <f t="shared" si="15"/>
        <v>-0.87654625000000008</v>
      </c>
      <c r="Y63">
        <f>L63-('M5E 850S4500 32GFC EQ &amp; 2xCDR'!$H$8)/(2*'M5E 850S4500 32GFC EQ &amp; 2xCDR'!Tb_eff)</f>
        <v>-2.2734537500000003</v>
      </c>
      <c r="Z63">
        <f t="shared" si="16"/>
        <v>-1.2734537500000003</v>
      </c>
    </row>
    <row r="64" spans="1:26">
      <c r="A64" s="385">
        <v>-1.0499999999999998</v>
      </c>
      <c r="B64" s="401">
        <f t="shared" si="6"/>
        <v>5.5499794205460251E-4</v>
      </c>
      <c r="C64" s="386">
        <f t="shared" si="7"/>
        <v>0.12305249816290348</v>
      </c>
      <c r="D64" s="401">
        <f t="shared" si="8"/>
        <v>0.70450964996773779</v>
      </c>
      <c r="E64" s="386">
        <f t="shared" si="17"/>
        <v>4.7495124262975086E-2</v>
      </c>
      <c r="F64" s="401">
        <f t="shared" si="5"/>
        <v>6.0451554193463236E-2</v>
      </c>
      <c r="G64" s="403">
        <f t="shared" si="9"/>
        <v>0.85662362205882192</v>
      </c>
      <c r="H64" s="403">
        <f t="shared" si="10"/>
        <v>0.14337637794117808</v>
      </c>
      <c r="I64" s="403"/>
      <c r="J64" s="375"/>
      <c r="L64" s="385">
        <v>-2.0499999999999998</v>
      </c>
      <c r="M64" s="401">
        <f t="shared" si="11"/>
        <v>4.049186663745985E-8</v>
      </c>
      <c r="N64" s="386">
        <f t="shared" si="12"/>
        <v>5.5499794205460251E-4</v>
      </c>
      <c r="O64" s="401">
        <f t="shared" si="13"/>
        <v>0.12305249816290348</v>
      </c>
      <c r="P64" s="386">
        <f t="shared" si="14"/>
        <v>-1.2631773937711243E-2</v>
      </c>
      <c r="Q64" s="403"/>
      <c r="R64" s="403"/>
      <c r="S64" s="371"/>
      <c r="T64" s="403"/>
      <c r="U64" s="375"/>
      <c r="W64" s="624">
        <f>L64+('M5E 850S4500 32GFC EQ &amp; 2xCDR'!$H$8)/(2*'M5E 850S4500 32GFC EQ &amp; 2xCDR'!Tb_eff)</f>
        <v>-1.8515462499999997</v>
      </c>
      <c r="X64" s="624">
        <f t="shared" si="15"/>
        <v>-0.85154624999999973</v>
      </c>
      <c r="Y64">
        <f>L64-('M5E 850S4500 32GFC EQ &amp; 2xCDR'!$H$8)/(2*'M5E 850S4500 32GFC EQ &amp; 2xCDR'!Tb_eff)</f>
        <v>-2.2484537499999999</v>
      </c>
      <c r="Z64">
        <f t="shared" si="16"/>
        <v>-1.2484537499999999</v>
      </c>
    </row>
    <row r="65" spans="1:26">
      <c r="A65" s="385">
        <v>-1.0249999999999999</v>
      </c>
      <c r="B65" s="401">
        <f t="shared" si="6"/>
        <v>6.6724494025954817E-4</v>
      </c>
      <c r="C65" s="386">
        <f t="shared" si="7"/>
        <v>0.13401154347942373</v>
      </c>
      <c r="D65" s="401">
        <f t="shared" si="8"/>
        <v>0.70650817899755824</v>
      </c>
      <c r="E65" s="386">
        <f t="shared" si="17"/>
        <v>5.8227970898223597E-2</v>
      </c>
      <c r="F65" s="401">
        <f t="shared" si="5"/>
        <v>7.4112267163249937E-2</v>
      </c>
      <c r="G65" s="403">
        <f t="shared" si="9"/>
        <v>0.85943005498131142</v>
      </c>
      <c r="H65" s="403">
        <f t="shared" si="10"/>
        <v>0.14056994501868858</v>
      </c>
      <c r="I65" s="403"/>
      <c r="J65" s="375"/>
      <c r="L65" s="385">
        <v>-2.0249999999999999</v>
      </c>
      <c r="M65" s="401">
        <f t="shared" si="11"/>
        <v>5.4117437586764794E-8</v>
      </c>
      <c r="N65" s="386">
        <f t="shared" si="12"/>
        <v>6.6724494025954817E-4</v>
      </c>
      <c r="O65" s="401">
        <f t="shared" si="13"/>
        <v>0.13401154347942373</v>
      </c>
      <c r="P65" s="386">
        <f t="shared" si="14"/>
        <v>-1.3693940826989819E-2</v>
      </c>
      <c r="Q65" s="403"/>
      <c r="R65" s="403"/>
      <c r="S65" s="371"/>
      <c r="T65" s="403"/>
      <c r="U65" s="375"/>
      <c r="W65" s="624">
        <f>L65+('M5E 850S4500 32GFC EQ &amp; 2xCDR'!$H$8)/(2*'M5E 850S4500 32GFC EQ &amp; 2xCDR'!Tb_eff)</f>
        <v>-1.8265462499999998</v>
      </c>
      <c r="X65" s="624">
        <f t="shared" si="15"/>
        <v>-0.82654624999999982</v>
      </c>
      <c r="Y65">
        <f>L65-('M5E 850S4500 32GFC EQ &amp; 2xCDR'!$H$8)/(2*'M5E 850S4500 32GFC EQ &amp; 2xCDR'!Tb_eff)</f>
        <v>-2.22345375</v>
      </c>
      <c r="Z65">
        <f t="shared" si="16"/>
        <v>-1.22345375</v>
      </c>
    </row>
    <row r="66" spans="1:26">
      <c r="A66" s="385">
        <v>-1</v>
      </c>
      <c r="B66" s="401">
        <f t="shared" si="6"/>
        <v>8.001192479389907E-4</v>
      </c>
      <c r="C66" s="386">
        <f t="shared" si="7"/>
        <v>0.14561204882869128</v>
      </c>
      <c r="D66" s="401">
        <f t="shared" si="8"/>
        <v>0.70717551957833824</v>
      </c>
      <c r="E66" s="386">
        <f t="shared" si="17"/>
        <v>6.9742722216698569E-2</v>
      </c>
      <c r="F66" s="401">
        <f t="shared" si="5"/>
        <v>8.8768184463284799E-2</v>
      </c>
      <c r="G66" s="403">
        <f t="shared" si="9"/>
        <v>0.86036719424195707</v>
      </c>
      <c r="H66" s="403">
        <f t="shared" si="10"/>
        <v>0.13963280575804293</v>
      </c>
      <c r="I66" s="403">
        <f>F26</f>
        <v>-1.8842739144187839E-2</v>
      </c>
      <c r="J66" s="375">
        <f>1-I66</f>
        <v>1.0188427391441879</v>
      </c>
      <c r="L66" s="385">
        <v>-2</v>
      </c>
      <c r="M66" s="401">
        <f t="shared" si="11"/>
        <v>7.2134111128718814E-8</v>
      </c>
      <c r="N66" s="386">
        <f t="shared" si="12"/>
        <v>8.001192479389907E-4</v>
      </c>
      <c r="O66" s="401">
        <f t="shared" si="13"/>
        <v>0.14561204882869128</v>
      </c>
      <c r="P66" s="386">
        <f t="shared" si="14"/>
        <v>-1.4804222141980891E-2</v>
      </c>
      <c r="Q66" s="403"/>
      <c r="R66" s="403"/>
      <c r="S66" s="371"/>
      <c r="T66" s="403"/>
      <c r="U66" s="375"/>
      <c r="W66" s="624">
        <f>L66+('M5E 850S4500 32GFC EQ &amp; 2xCDR'!$H$8)/(2*'M5E 850S4500 32GFC EQ &amp; 2xCDR'!Tb_eff)</f>
        <v>-1.8015462499999999</v>
      </c>
      <c r="X66" s="624">
        <f t="shared" si="15"/>
        <v>-0.8015462499999999</v>
      </c>
      <c r="Y66">
        <f>L66-('M5E 850S4500 32GFC EQ &amp; 2xCDR'!$H$8)/(2*'M5E 850S4500 32GFC EQ &amp; 2xCDR'!Tb_eff)</f>
        <v>-2.1984537500000001</v>
      </c>
      <c r="Z66">
        <f t="shared" si="16"/>
        <v>-1.1984537500000001</v>
      </c>
    </row>
    <row r="67" spans="1:26">
      <c r="A67" s="385">
        <v>-0.97499999999999987</v>
      </c>
      <c r="B67" s="401">
        <f t="shared" si="6"/>
        <v>9.5697678239697881E-4</v>
      </c>
      <c r="C67" s="386">
        <f t="shared" si="7"/>
        <v>0.15785590579152625</v>
      </c>
      <c r="D67" s="401">
        <f t="shared" si="8"/>
        <v>0.70650817899755824</v>
      </c>
      <c r="E67" s="386">
        <f t="shared" si="17"/>
        <v>8.2041284458708813E-2</v>
      </c>
      <c r="F67" s="401">
        <f t="shared" si="5"/>
        <v>0.10442173234660161</v>
      </c>
      <c r="G67" s="403">
        <f t="shared" si="9"/>
        <v>0.85943005498131142</v>
      </c>
      <c r="H67" s="403">
        <f t="shared" si="10"/>
        <v>0.14056994501868858</v>
      </c>
      <c r="I67" s="403">
        <f t="shared" ref="I67:I130" si="18">F27</f>
        <v>-2.0313126186495601E-2</v>
      </c>
      <c r="J67" s="375">
        <f t="shared" ref="J67:J130" si="19">1-I67</f>
        <v>1.0203131261864955</v>
      </c>
      <c r="L67" s="385">
        <v>-1.9749999999999999</v>
      </c>
      <c r="M67" s="401">
        <f t="shared" si="11"/>
        <v>9.5891204976439326E-8</v>
      </c>
      <c r="N67" s="386">
        <f t="shared" si="12"/>
        <v>9.5697678239697881E-4</v>
      </c>
      <c r="O67" s="401">
        <f t="shared" si="13"/>
        <v>0.15785590579152625</v>
      </c>
      <c r="P67" s="386">
        <f t="shared" si="14"/>
        <v>-1.5959464818878485E-2</v>
      </c>
      <c r="Q67" s="403"/>
      <c r="R67" s="403"/>
      <c r="S67" s="371"/>
      <c r="T67" s="403"/>
      <c r="U67" s="375"/>
      <c r="W67" s="624">
        <f>L67+('M5E 850S4500 32GFC EQ &amp; 2xCDR'!$H$8)/(2*'M5E 850S4500 32GFC EQ &amp; 2xCDR'!Tb_eff)</f>
        <v>-1.7765462499999998</v>
      </c>
      <c r="X67" s="624">
        <f t="shared" si="15"/>
        <v>-0.77654624999999977</v>
      </c>
      <c r="Y67">
        <f>L67-('M5E 850S4500 32GFC EQ &amp; 2xCDR'!$H$8)/(2*'M5E 850S4500 32GFC EQ &amp; 2xCDR'!Tb_eff)</f>
        <v>-2.1734537499999997</v>
      </c>
      <c r="Z67">
        <f t="shared" si="16"/>
        <v>-1.1734537499999997</v>
      </c>
    </row>
    <row r="68" spans="1:26">
      <c r="A68" s="385">
        <v>-0.95</v>
      </c>
      <c r="B68" s="401">
        <f t="shared" si="6"/>
        <v>1.141634626158794E-3</v>
      </c>
      <c r="C68" s="386">
        <f t="shared" si="7"/>
        <v>0.17074105167785231</v>
      </c>
      <c r="D68" s="401">
        <f t="shared" si="8"/>
        <v>0.70450964996773768</v>
      </c>
      <c r="E68" s="386">
        <f t="shared" si="17"/>
        <v>9.5120811589106083E-2</v>
      </c>
      <c r="F68" s="401">
        <f t="shared" si="5"/>
        <v>0.12106928839404325</v>
      </c>
      <c r="G68" s="403">
        <f t="shared" si="9"/>
        <v>0.85662362205882181</v>
      </c>
      <c r="H68" s="403">
        <f t="shared" si="10"/>
        <v>0.14337637794117819</v>
      </c>
      <c r="I68" s="403">
        <f t="shared" si="18"/>
        <v>-2.1835600351651767E-2</v>
      </c>
      <c r="J68" s="375">
        <f t="shared" si="19"/>
        <v>1.0218356003516518</v>
      </c>
      <c r="L68" s="385">
        <v>-1.95</v>
      </c>
      <c r="M68" s="401">
        <f t="shared" si="11"/>
        <v>1.2713119029728048E-7</v>
      </c>
      <c r="N68" s="386">
        <f t="shared" si="12"/>
        <v>1.141634626158794E-3</v>
      </c>
      <c r="O68" s="401">
        <f t="shared" si="13"/>
        <v>0.17074105167785231</v>
      </c>
      <c r="P68" s="386">
        <f t="shared" si="14"/>
        <v>-1.7155630916276848E-2</v>
      </c>
      <c r="Q68" s="403"/>
      <c r="R68" s="403"/>
      <c r="S68" s="371"/>
      <c r="T68" s="403"/>
      <c r="U68" s="375"/>
      <c r="W68" s="624">
        <f>L68+('M5E 850S4500 32GFC EQ &amp; 2xCDR'!$H$8)/(2*'M5E 850S4500 32GFC EQ &amp; 2xCDR'!Tb_eff)</f>
        <v>-1.7515462499999999</v>
      </c>
      <c r="X68" s="624">
        <f t="shared" si="15"/>
        <v>-0.75154624999999986</v>
      </c>
      <c r="Y68">
        <f>L68-('M5E 850S4500 32GFC EQ &amp; 2xCDR'!$H$8)/(2*'M5E 850S4500 32GFC EQ &amp; 2xCDR'!Tb_eff)</f>
        <v>-2.1484537499999998</v>
      </c>
      <c r="Z68">
        <f t="shared" si="16"/>
        <v>-1.1484537499999998</v>
      </c>
    </row>
    <row r="69" spans="1:26">
      <c r="A69" s="385">
        <v>-0.92500000000000004</v>
      </c>
      <c r="B69" s="401">
        <f t="shared" si="6"/>
        <v>1.3584190364924753E-3</v>
      </c>
      <c r="C69" s="386">
        <f t="shared" si="7"/>
        <v>0.18426121305177068</v>
      </c>
      <c r="D69" s="401">
        <f t="shared" si="8"/>
        <v>0.70119038431419356</v>
      </c>
      <c r="E69" s="386">
        <f t="shared" si="17"/>
        <v>0.10897344649719713</v>
      </c>
      <c r="F69" s="401">
        <f t="shared" si="5"/>
        <v>0.13870085211481731</v>
      </c>
      <c r="G69" s="403">
        <f t="shared" si="9"/>
        <v>0.85196281333604851</v>
      </c>
      <c r="H69" s="403">
        <f t="shared" si="10"/>
        <v>0.14803718666395149</v>
      </c>
      <c r="I69" s="403">
        <f t="shared" si="18"/>
        <v>-2.3403799826396041E-2</v>
      </c>
      <c r="J69" s="375">
        <f t="shared" si="19"/>
        <v>1.0234037998263961</v>
      </c>
      <c r="L69" s="385">
        <v>-1.925</v>
      </c>
      <c r="M69" s="401">
        <f t="shared" si="11"/>
        <v>1.6809752673152545E-7</v>
      </c>
      <c r="N69" s="386">
        <f t="shared" si="12"/>
        <v>1.3584190364924753E-3</v>
      </c>
      <c r="O69" s="401">
        <f t="shared" si="13"/>
        <v>0.18426121305177068</v>
      </c>
      <c r="P69" s="386">
        <f t="shared" si="14"/>
        <v>-1.8387722132389293E-2</v>
      </c>
      <c r="Q69" s="403"/>
      <c r="R69" s="403"/>
      <c r="S69" s="371"/>
      <c r="T69" s="403"/>
      <c r="U69" s="375"/>
      <c r="W69" s="624">
        <f>L69+('M5E 850S4500 32GFC EQ &amp; 2xCDR'!$H$8)/(2*'M5E 850S4500 32GFC EQ &amp; 2xCDR'!Tb_eff)</f>
        <v>-1.7265462499999999</v>
      </c>
      <c r="X69" s="624">
        <f t="shared" si="15"/>
        <v>-0.72654624999999995</v>
      </c>
      <c r="Y69">
        <f>L69-('M5E 850S4500 32GFC EQ &amp; 2xCDR'!$H$8)/(2*'M5E 850S4500 32GFC EQ &amp; 2xCDR'!Tb_eff)</f>
        <v>-2.1234537499999999</v>
      </c>
      <c r="Z69">
        <f t="shared" si="16"/>
        <v>-1.1234537499999999</v>
      </c>
    </row>
    <row r="70" spans="1:26">
      <c r="A70" s="385">
        <v>-0.89999999999999991</v>
      </c>
      <c r="B70" s="401">
        <f t="shared" si="6"/>
        <v>1.6122158361028815E-3</v>
      </c>
      <c r="C70" s="386">
        <f t="shared" si="7"/>
        <v>0.19840567756944488</v>
      </c>
      <c r="D70" s="401">
        <f t="shared" si="8"/>
        <v>0.69656771422488839</v>
      </c>
      <c r="E70" s="386">
        <f t="shared" si="17"/>
        <v>0.12358609587373424</v>
      </c>
      <c r="F70" s="401">
        <f t="shared" si="5"/>
        <v>0.15729975841106703</v>
      </c>
      <c r="G70" s="403">
        <f t="shared" si="9"/>
        <v>0.8454723697785661</v>
      </c>
      <c r="H70" s="403">
        <f t="shared" si="10"/>
        <v>0.1545276302214339</v>
      </c>
      <c r="I70" s="403">
        <f t="shared" si="18"/>
        <v>-2.5010045216337089E-2</v>
      </c>
      <c r="J70" s="375">
        <f t="shared" si="19"/>
        <v>1.0250100452163371</v>
      </c>
      <c r="L70" s="385">
        <v>-1.9</v>
      </c>
      <c r="M70" s="401">
        <f t="shared" si="11"/>
        <v>2.216700661916704E-7</v>
      </c>
      <c r="N70" s="386">
        <f t="shared" si="12"/>
        <v>1.6122158361028815E-3</v>
      </c>
      <c r="O70" s="401">
        <f t="shared" si="13"/>
        <v>0.19840567756944488</v>
      </c>
      <c r="P70" s="386">
        <f t="shared" si="14"/>
        <v>-1.9649704978155901E-2</v>
      </c>
      <c r="Q70" s="403"/>
      <c r="R70" s="403"/>
      <c r="S70" s="371"/>
      <c r="T70" s="403"/>
      <c r="U70" s="375"/>
      <c r="W70" s="624">
        <f>L70+('M5E 850S4500 32GFC EQ &amp; 2xCDR'!$H$8)/(2*'M5E 850S4500 32GFC EQ &amp; 2xCDR'!Tb_eff)</f>
        <v>-1.7015462499999998</v>
      </c>
      <c r="X70" s="624">
        <f t="shared" si="15"/>
        <v>-0.70154624999999982</v>
      </c>
      <c r="Y70">
        <f>L70-('M5E 850S4500 32GFC EQ &amp; 2xCDR'!$H$8)/(2*'M5E 850S4500 32GFC EQ &amp; 2xCDR'!Tb_eff)</f>
        <v>-2.09845375</v>
      </c>
      <c r="Z70">
        <f t="shared" si="16"/>
        <v>-1.09845375</v>
      </c>
    </row>
    <row r="71" spans="1:26">
      <c r="A71" s="385">
        <v>-0.875</v>
      </c>
      <c r="B71" s="401">
        <f t="shared" si="6"/>
        <v>1.9085228445865354E-3</v>
      </c>
      <c r="C71" s="386">
        <f t="shared" si="7"/>
        <v>0.21315909858874177</v>
      </c>
      <c r="D71" s="401">
        <f t="shared" si="8"/>
        <v>0.69066572162334294</v>
      </c>
      <c r="E71" s="386">
        <f t="shared" si="17"/>
        <v>0.13894024320029397</v>
      </c>
      <c r="F71" s="401">
        <f t="shared" si="5"/>
        <v>0.17684243955169748</v>
      </c>
      <c r="G71" s="403">
        <f t="shared" si="9"/>
        <v>0.83718667313510453</v>
      </c>
      <c r="H71" s="403">
        <f t="shared" si="10"/>
        <v>0.16281332686489547</v>
      </c>
      <c r="I71" s="403">
        <f t="shared" si="18"/>
        <v>-2.6645246183820408E-2</v>
      </c>
      <c r="J71" s="375">
        <f t="shared" si="19"/>
        <v>1.0266452461838205</v>
      </c>
      <c r="L71" s="385">
        <v>-1.875</v>
      </c>
      <c r="M71" s="401">
        <f t="shared" si="11"/>
        <v>2.9153449904173456E-7</v>
      </c>
      <c r="N71" s="386">
        <f t="shared" si="12"/>
        <v>1.9085228445865354E-3</v>
      </c>
      <c r="O71" s="401">
        <f t="shared" si="13"/>
        <v>0.21315909858874177</v>
      </c>
      <c r="P71" s="386">
        <f t="shared" si="14"/>
        <v>-2.0934437425182965E-2</v>
      </c>
      <c r="Q71" s="403"/>
      <c r="R71" s="403"/>
      <c r="S71" s="371"/>
      <c r="T71" s="403"/>
      <c r="U71" s="375"/>
      <c r="W71" s="624">
        <f>L71+('M5E 850S4500 32GFC EQ &amp; 2xCDR'!$H$8)/(2*'M5E 850S4500 32GFC EQ &amp; 2xCDR'!Tb_eff)</f>
        <v>-1.6765462499999999</v>
      </c>
      <c r="X71" s="624">
        <f t="shared" si="15"/>
        <v>-0.6765462499999999</v>
      </c>
      <c r="Y71">
        <f>L71-('M5E 850S4500 32GFC EQ &amp; 2xCDR'!$H$8)/(2*'M5E 850S4500 32GFC EQ &amp; 2xCDR'!Tb_eff)</f>
        <v>-2.0734537500000001</v>
      </c>
      <c r="Z71">
        <f t="shared" si="16"/>
        <v>-1.0734537500000001</v>
      </c>
    </row>
    <row r="72" spans="1:26">
      <c r="A72" s="385">
        <v>-0.84999999999999987</v>
      </c>
      <c r="B72" s="401">
        <f t="shared" si="6"/>
        <v>2.2535039136206692E-3</v>
      </c>
      <c r="C72" s="386">
        <f t="shared" si="7"/>
        <v>0.22850133672396467</v>
      </c>
      <c r="D72" s="401">
        <f t="shared" si="8"/>
        <v>0.68351505660356715</v>
      </c>
      <c r="E72" s="386">
        <f t="shared" si="17"/>
        <v>0.15501180397059061</v>
      </c>
      <c r="F72" s="401">
        <f t="shared" si="5"/>
        <v>0.19729824089879491</v>
      </c>
      <c r="G72" s="403">
        <f t="shared" si="9"/>
        <v>0.82714949246393443</v>
      </c>
      <c r="H72" s="403">
        <f t="shared" si="10"/>
        <v>0.17285050753606557</v>
      </c>
      <c r="I72" s="403">
        <f t="shared" si="18"/>
        <v>-2.829881108950193E-2</v>
      </c>
      <c r="J72" s="375">
        <f t="shared" si="19"/>
        <v>1.0282988110895019</v>
      </c>
      <c r="L72" s="385">
        <v>-1.8499999999999999</v>
      </c>
      <c r="M72" s="401">
        <f t="shared" si="11"/>
        <v>3.8239368443937494E-7</v>
      </c>
      <c r="N72" s="386">
        <f t="shared" si="12"/>
        <v>2.2535039136206692E-3</v>
      </c>
      <c r="O72" s="401">
        <f t="shared" si="13"/>
        <v>0.22850133672396467</v>
      </c>
      <c r="P72" s="386">
        <f t="shared" si="14"/>
        <v>-2.223359791361142E-2</v>
      </c>
      <c r="Q72" s="403"/>
      <c r="R72" s="403"/>
      <c r="S72" s="371"/>
      <c r="T72" s="403"/>
      <c r="U72" s="375"/>
      <c r="W72" s="624">
        <f>L72+('M5E 850S4500 32GFC EQ &amp; 2xCDR'!$H$8)/(2*'M5E 850S4500 32GFC EQ &amp; 2xCDR'!Tb_eff)</f>
        <v>-1.6515462499999998</v>
      </c>
      <c r="X72" s="624">
        <f t="shared" si="15"/>
        <v>-0.65154624999999977</v>
      </c>
      <c r="Y72">
        <f>L72-('M5E 850S4500 32GFC EQ &amp; 2xCDR'!$H$8)/(2*'M5E 850S4500 32GFC EQ &amp; 2xCDR'!Tb_eff)</f>
        <v>-2.0484537499999997</v>
      </c>
      <c r="Z72">
        <f t="shared" si="16"/>
        <v>-1.0484537499999997</v>
      </c>
    </row>
    <row r="73" spans="1:26">
      <c r="A73" s="385">
        <v>-0.82499999999999996</v>
      </c>
      <c r="B73" s="401">
        <f t="shared" si="6"/>
        <v>2.6540440245774732E-3</v>
      </c>
      <c r="C73" s="386">
        <f t="shared" si="7"/>
        <v>0.24440734214794713</v>
      </c>
      <c r="D73" s="401">
        <f t="shared" si="8"/>
        <v>0.6751527062493845</v>
      </c>
      <c r="E73" s="386">
        <f t="shared" si="17"/>
        <v>0.17177102686229195</v>
      </c>
      <c r="F73" s="401">
        <f t="shared" si="5"/>
        <v>0.21862929511961299</v>
      </c>
      <c r="G73" s="403">
        <f t="shared" si="9"/>
        <v>0.81541366129581772</v>
      </c>
      <c r="H73" s="403">
        <f t="shared" si="10"/>
        <v>0.18458633870418228</v>
      </c>
      <c r="I73" s="403">
        <f t="shared" si="18"/>
        <v>-2.9958560846512352E-2</v>
      </c>
      <c r="J73" s="375">
        <f t="shared" si="19"/>
        <v>1.0299585608465123</v>
      </c>
      <c r="L73" s="385">
        <v>-1.825</v>
      </c>
      <c r="M73" s="401">
        <f t="shared" si="11"/>
        <v>5.0023032016621727E-7</v>
      </c>
      <c r="N73" s="386">
        <f t="shared" si="12"/>
        <v>2.6540440245774732E-3</v>
      </c>
      <c r="O73" s="401">
        <f t="shared" si="13"/>
        <v>0.24440734214794713</v>
      </c>
      <c r="P73" s="386">
        <f t="shared" si="14"/>
        <v>-2.3537617669701933E-2</v>
      </c>
      <c r="Q73" s="403"/>
      <c r="R73" s="403"/>
      <c r="S73" s="371"/>
      <c r="T73" s="403"/>
      <c r="U73" s="375"/>
      <c r="W73" s="624">
        <f>L73+('M5E 850S4500 32GFC EQ &amp; 2xCDR'!$H$8)/(2*'M5E 850S4500 32GFC EQ &amp; 2xCDR'!Tb_eff)</f>
        <v>-1.6265462499999999</v>
      </c>
      <c r="X73" s="624">
        <f t="shared" si="15"/>
        <v>-0.62654624999999986</v>
      </c>
      <c r="Y73">
        <f>L73-('M5E 850S4500 32GFC EQ &amp; 2xCDR'!$H$8)/(2*'M5E 850S4500 32GFC EQ &amp; 2xCDR'!Tb_eff)</f>
        <v>-2.0234537499999998</v>
      </c>
      <c r="Z73">
        <f t="shared" si="16"/>
        <v>-1.0234537499999998</v>
      </c>
    </row>
    <row r="74" spans="1:26">
      <c r="A74" s="385">
        <v>-0.79999999999999982</v>
      </c>
      <c r="B74" s="401">
        <f t="shared" si="6"/>
        <v>3.117804796463286E-3</v>
      </c>
      <c r="C74" s="386">
        <f t="shared" si="7"/>
        <v>0.26084708099230081</v>
      </c>
      <c r="D74" s="401">
        <f t="shared" si="8"/>
        <v>0.6656217155504629</v>
      </c>
      <c r="E74" s="386">
        <f t="shared" si="17"/>
        <v>0.18918244409651341</v>
      </c>
      <c r="F74" s="401">
        <f t="shared" si="5"/>
        <v>0.24079045900438786</v>
      </c>
      <c r="G74" s="403">
        <f t="shared" si="9"/>
        <v>0.80204068775164139</v>
      </c>
      <c r="H74" s="403">
        <f t="shared" si="10"/>
        <v>0.19795931224835861</v>
      </c>
      <c r="I74" s="403">
        <f t="shared" si="18"/>
        <v>-3.1610648275790042E-2</v>
      </c>
      <c r="J74" s="375">
        <f t="shared" si="19"/>
        <v>1.0316106482757901</v>
      </c>
      <c r="L74" s="385">
        <v>-1.7999999999999998</v>
      </c>
      <c r="M74" s="401">
        <f t="shared" si="11"/>
        <v>6.5263230497603075E-7</v>
      </c>
      <c r="N74" s="386">
        <f t="shared" si="12"/>
        <v>3.117804796463286E-3</v>
      </c>
      <c r="O74" s="401">
        <f t="shared" si="13"/>
        <v>0.26084708099230081</v>
      </c>
      <c r="P74" s="386">
        <f t="shared" si="14"/>
        <v>-2.4835617345537051E-2</v>
      </c>
      <c r="Q74" s="403"/>
      <c r="R74" s="403"/>
      <c r="S74" s="371"/>
      <c r="T74" s="403"/>
      <c r="U74" s="375"/>
      <c r="W74" s="624">
        <f>L74+('M5E 850S4500 32GFC EQ &amp; 2xCDR'!$H$8)/(2*'M5E 850S4500 32GFC EQ &amp; 2xCDR'!Tb_eff)</f>
        <v>-1.6015462499999997</v>
      </c>
      <c r="X74" s="624">
        <f t="shared" si="15"/>
        <v>-0.60154624999999973</v>
      </c>
      <c r="Y74">
        <f>L74-('M5E 850S4500 32GFC EQ &amp; 2xCDR'!$H$8)/(2*'M5E 850S4500 32GFC EQ &amp; 2xCDR'!Tb_eff)</f>
        <v>-1.9984537499999999</v>
      </c>
      <c r="Z74">
        <f t="shared" si="16"/>
        <v>-0.99845374999999992</v>
      </c>
    </row>
    <row r="75" spans="1:26">
      <c r="A75" s="385">
        <v>-0.77499999999999991</v>
      </c>
      <c r="B75" s="401">
        <f t="shared" si="6"/>
        <v>3.6532796362885311E-3</v>
      </c>
      <c r="C75" s="386">
        <f t="shared" si="7"/>
        <v>0.27778550867187901</v>
      </c>
      <c r="D75" s="401">
        <f t="shared" si="8"/>
        <v>0.65497086252387327</v>
      </c>
      <c r="E75" s="386">
        <f t="shared" si="17"/>
        <v>0.20720487366735407</v>
      </c>
      <c r="F75" s="401">
        <f t="shared" si="5"/>
        <v>0.26372931630408036</v>
      </c>
      <c r="G75" s="403">
        <f t="shared" si="9"/>
        <v>0.78710030047136614</v>
      </c>
      <c r="H75" s="403">
        <f t="shared" si="10"/>
        <v>0.21289969952863386</v>
      </c>
      <c r="I75" s="403">
        <f t="shared" si="18"/>
        <v>-3.3239484327274332E-2</v>
      </c>
      <c r="J75" s="375">
        <f t="shared" si="19"/>
        <v>1.0332394843272743</v>
      </c>
      <c r="L75" s="385">
        <v>-1.7749999999999999</v>
      </c>
      <c r="M75" s="401">
        <f t="shared" si="11"/>
        <v>8.4919436826869088E-7</v>
      </c>
      <c r="N75" s="386">
        <f t="shared" si="12"/>
        <v>3.6532796362885311E-3</v>
      </c>
      <c r="O75" s="401">
        <f t="shared" si="13"/>
        <v>0.27778550867187901</v>
      </c>
      <c r="P75" s="386">
        <f t="shared" si="14"/>
        <v>-2.6115349053040842E-2</v>
      </c>
      <c r="Q75" s="403"/>
      <c r="R75" s="403"/>
      <c r="S75" s="371"/>
      <c r="T75" s="403"/>
      <c r="U75" s="375"/>
      <c r="W75" s="624">
        <f>L75+('M5E 850S4500 32GFC EQ &amp; 2xCDR'!$H$8)/(2*'M5E 850S4500 32GFC EQ &amp; 2xCDR'!Tb_eff)</f>
        <v>-1.5765462499999998</v>
      </c>
      <c r="X75" s="624">
        <f t="shared" si="15"/>
        <v>-0.57654624999999982</v>
      </c>
      <c r="Y75">
        <f>L75-('M5E 850S4500 32GFC EQ &amp; 2xCDR'!$H$8)/(2*'M5E 850S4500 32GFC EQ &amp; 2xCDR'!Tb_eff)</f>
        <v>-1.97345375</v>
      </c>
      <c r="Z75">
        <f t="shared" si="16"/>
        <v>-0.97345375000000001</v>
      </c>
    </row>
    <row r="76" spans="1:26">
      <c r="A76" s="385">
        <v>-0.75</v>
      </c>
      <c r="B76" s="401">
        <f t="shared" si="6"/>
        <v>4.2698476450842016E-3</v>
      </c>
      <c r="C76" s="386">
        <f t="shared" si="7"/>
        <v>0.29518259237066702</v>
      </c>
      <c r="D76" s="401">
        <f t="shared" si="8"/>
        <v>0.64325429005192647</v>
      </c>
      <c r="E76" s="386">
        <f t="shared" si="17"/>
        <v>0.22579147550465539</v>
      </c>
      <c r="F76" s="401">
        <f t="shared" si="5"/>
        <v>0.28738624921405148</v>
      </c>
      <c r="G76" s="403">
        <f t="shared" si="9"/>
        <v>0.77066993375769099</v>
      </c>
      <c r="H76" s="403">
        <f t="shared" si="10"/>
        <v>0.22933006624230901</v>
      </c>
      <c r="I76" s="403">
        <f t="shared" si="18"/>
        <v>-3.4827672603006135E-2</v>
      </c>
      <c r="J76" s="375">
        <f t="shared" si="19"/>
        <v>1.0348276726030061</v>
      </c>
      <c r="L76" s="385">
        <v>-1.75</v>
      </c>
      <c r="M76" s="401">
        <f t="shared" si="11"/>
        <v>1.1020121227223179E-6</v>
      </c>
      <c r="N76" s="386">
        <f t="shared" si="12"/>
        <v>4.2698476450842016E-3</v>
      </c>
      <c r="O76" s="401">
        <f t="shared" si="13"/>
        <v>0.29518259237066702</v>
      </c>
      <c r="P76" s="386">
        <f t="shared" si="14"/>
        <v>-2.7363144920579327E-2</v>
      </c>
      <c r="Q76" s="403"/>
      <c r="R76" s="403"/>
      <c r="S76" s="371"/>
      <c r="T76" s="403"/>
      <c r="U76" s="375"/>
      <c r="W76" s="624">
        <f>L76+('M5E 850S4500 32GFC EQ &amp; 2xCDR'!$H$8)/(2*'M5E 850S4500 32GFC EQ &amp; 2xCDR'!Tb_eff)</f>
        <v>-1.5515462499999999</v>
      </c>
      <c r="X76" s="624">
        <f t="shared" si="15"/>
        <v>-0.5515462499999999</v>
      </c>
      <c r="Y76">
        <f>L76-('M5E 850S4500 32GFC EQ &amp; 2xCDR'!$H$8)/(2*'M5E 850S4500 32GFC EQ &amp; 2xCDR'!Tb_eff)</f>
        <v>-1.9484537500000001</v>
      </c>
      <c r="Z76">
        <f t="shared" si="16"/>
        <v>-0.9484537500000001</v>
      </c>
    </row>
    <row r="77" spans="1:26">
      <c r="A77" s="385">
        <v>-0.72499999999999987</v>
      </c>
      <c r="B77" s="401">
        <f t="shared" si="6"/>
        <v>4.9778252730650618E-3</v>
      </c>
      <c r="C77" s="386">
        <f t="shared" si="7"/>
        <v>0.31299338428422174</v>
      </c>
      <c r="D77" s="401">
        <f t="shared" si="8"/>
        <v>0.63053109735187118</v>
      </c>
      <c r="E77" s="386">
        <f t="shared" si="17"/>
        <v>0.24488986296051976</v>
      </c>
      <c r="F77" s="401">
        <f t="shared" si="5"/>
        <v>0.31169458027354002</v>
      </c>
      <c r="G77" s="403">
        <f t="shared" si="9"/>
        <v>0.75283415588956215</v>
      </c>
      <c r="H77" s="403">
        <f t="shared" si="10"/>
        <v>0.24716584411043785</v>
      </c>
      <c r="I77" s="403">
        <f t="shared" si="18"/>
        <v>-3.6355953683387308E-2</v>
      </c>
      <c r="J77" s="375">
        <f t="shared" si="19"/>
        <v>1.0363559536833873</v>
      </c>
      <c r="L77" s="385">
        <v>-1.7249999999999999</v>
      </c>
      <c r="M77" s="401">
        <f t="shared" si="11"/>
        <v>1.4262876860682283E-6</v>
      </c>
      <c r="N77" s="386">
        <f t="shared" si="12"/>
        <v>4.9778252730650618E-3</v>
      </c>
      <c r="O77" s="401">
        <f t="shared" si="13"/>
        <v>0.31299338428422174</v>
      </c>
      <c r="P77" s="386">
        <f t="shared" si="14"/>
        <v>-2.8563873351632702E-2</v>
      </c>
      <c r="Q77" s="403"/>
      <c r="R77" s="403"/>
      <c r="S77" s="371"/>
      <c r="T77" s="403"/>
      <c r="U77" s="375"/>
      <c r="W77" s="624">
        <f>L77+('M5E 850S4500 32GFC EQ &amp; 2xCDR'!$H$8)/(2*'M5E 850S4500 32GFC EQ &amp; 2xCDR'!Tb_eff)</f>
        <v>-1.5265462499999998</v>
      </c>
      <c r="X77" s="624">
        <f t="shared" si="15"/>
        <v>-0.52654624999999977</v>
      </c>
      <c r="Y77">
        <f>L77-('M5E 850S4500 32GFC EQ &amp; 2xCDR'!$H$8)/(2*'M5E 850S4500 32GFC EQ &amp; 2xCDR'!Tb_eff)</f>
        <v>-1.92345375</v>
      </c>
      <c r="Z77">
        <f t="shared" si="16"/>
        <v>-0.92345374999999996</v>
      </c>
    </row>
    <row r="78" spans="1:26">
      <c r="A78" s="385">
        <v>-0.7</v>
      </c>
      <c r="B78" s="401">
        <f t="shared" si="6"/>
        <v>5.7885145995702492E-3</v>
      </c>
      <c r="C78" s="386">
        <f t="shared" si="7"/>
        <v>0.33116814653083015</v>
      </c>
      <c r="D78" s="401">
        <f t="shared" si="8"/>
        <v>0.61686489439686842</v>
      </c>
      <c r="E78" s="386">
        <f t="shared" si="17"/>
        <v>0.26444227029653034</v>
      </c>
      <c r="F78" s="401">
        <f t="shared" si="5"/>
        <v>0.3365807855425495</v>
      </c>
      <c r="G78" s="403">
        <f t="shared" si="9"/>
        <v>0.73368404511209306</v>
      </c>
      <c r="H78" s="403">
        <f t="shared" si="10"/>
        <v>0.26631595488790694</v>
      </c>
      <c r="I78" s="403">
        <f t="shared" si="18"/>
        <v>-3.780316081518658E-2</v>
      </c>
      <c r="J78" s="375">
        <f t="shared" si="19"/>
        <v>1.0378031608151865</v>
      </c>
      <c r="L78" s="385">
        <v>-1.7</v>
      </c>
      <c r="M78" s="401">
        <f t="shared" si="11"/>
        <v>1.841069453500932E-6</v>
      </c>
      <c r="N78" s="386">
        <f t="shared" si="12"/>
        <v>5.7885145995702492E-3</v>
      </c>
      <c r="O78" s="401">
        <f t="shared" si="13"/>
        <v>0.33116814653083015</v>
      </c>
      <c r="P78" s="386">
        <f t="shared" si="14"/>
        <v>-2.9700904210080092E-2</v>
      </c>
      <c r="Q78" s="403"/>
      <c r="R78" s="403"/>
      <c r="S78" s="371"/>
      <c r="T78" s="403"/>
      <c r="U78" s="375"/>
      <c r="W78" s="624">
        <f>L78+('M5E 850S4500 32GFC EQ &amp; 2xCDR'!$H$8)/(2*'M5E 850S4500 32GFC EQ &amp; 2xCDR'!Tb_eff)</f>
        <v>-1.5015462499999999</v>
      </c>
      <c r="X78" s="624">
        <f t="shared" si="15"/>
        <v>-0.50154624999999986</v>
      </c>
      <c r="Y78">
        <f>L78-('M5E 850S4500 32GFC EQ &amp; 2xCDR'!$H$8)/(2*'M5E 850S4500 32GFC EQ &amp; 2xCDR'!Tb_eff)</f>
        <v>-1.8984537500000001</v>
      </c>
      <c r="Z78">
        <f t="shared" si="16"/>
        <v>-0.89845375000000005</v>
      </c>
    </row>
    <row r="79" spans="1:26">
      <c r="A79" s="385">
        <v>-0.67499999999999982</v>
      </c>
      <c r="B79" s="401">
        <f t="shared" si="6"/>
        <v>6.7142470004026289E-3</v>
      </c>
      <c r="C79" s="386">
        <f t="shared" si="7"/>
        <v>0.34965252793323665</v>
      </c>
      <c r="D79" s="401">
        <f t="shared" si="8"/>
        <v>0.60232332300521851</v>
      </c>
      <c r="E79" s="386">
        <f t="shared" si="17"/>
        <v>0.28438577610779825</v>
      </c>
      <c r="F79" s="401">
        <f t="shared" si="5"/>
        <v>0.36196477897484697</v>
      </c>
      <c r="G79" s="403">
        <f t="shared" si="9"/>
        <v>0.71331651835351428</v>
      </c>
      <c r="H79" s="403">
        <f t="shared" si="10"/>
        <v>0.28668348164648572</v>
      </c>
      <c r="I79" s="403">
        <f t="shared" si="18"/>
        <v>-3.9146188567370933E-2</v>
      </c>
      <c r="J79" s="375">
        <f t="shared" si="19"/>
        <v>1.039146188567371</v>
      </c>
      <c r="L79" s="385">
        <v>-1.6749999999999998</v>
      </c>
      <c r="M79" s="401">
        <f t="shared" si="11"/>
        <v>2.3701525325714456E-6</v>
      </c>
      <c r="N79" s="386">
        <f t="shared" si="12"/>
        <v>6.7142470004026289E-3</v>
      </c>
      <c r="O79" s="401">
        <f t="shared" si="13"/>
        <v>0.34965252793323665</v>
      </c>
      <c r="P79" s="386">
        <f t="shared" si="14"/>
        <v>-3.0756084193947552E-2</v>
      </c>
      <c r="Q79" s="403"/>
      <c r="R79" s="403"/>
      <c r="S79" s="371"/>
      <c r="T79" s="403"/>
      <c r="U79" s="375"/>
      <c r="W79" s="624">
        <f>L79+('M5E 850S4500 32GFC EQ &amp; 2xCDR'!$H$8)/(2*'M5E 850S4500 32GFC EQ &amp; 2xCDR'!Tb_eff)</f>
        <v>-1.4765462499999997</v>
      </c>
      <c r="X79" s="624">
        <f t="shared" si="15"/>
        <v>-0.47654624999999973</v>
      </c>
      <c r="Y79">
        <f>L79-('M5E 850S4500 32GFC EQ &amp; 2xCDR'!$H$8)/(2*'M5E 850S4500 32GFC EQ &amp; 2xCDR'!Tb_eff)</f>
        <v>-1.8734537499999999</v>
      </c>
      <c r="Z79">
        <f t="shared" si="16"/>
        <v>-0.87345374999999992</v>
      </c>
    </row>
    <row r="80" spans="1:26">
      <c r="A80" s="385">
        <v>-0.64999999999999991</v>
      </c>
      <c r="B80" s="401">
        <f t="shared" si="6"/>
        <v>7.7684208603942539E-3</v>
      </c>
      <c r="C80" s="386">
        <f t="shared" si="7"/>
        <v>0.36838779214935569</v>
      </c>
      <c r="D80" s="401">
        <f t="shared" si="8"/>
        <v>0.58697754869955976</v>
      </c>
      <c r="E80" s="386">
        <f t="shared" si="17"/>
        <v>0.30465258186653027</v>
      </c>
      <c r="F80" s="401">
        <f t="shared" si="5"/>
        <v>0.38776026694680826</v>
      </c>
      <c r="G80" s="403">
        <f t="shared" si="9"/>
        <v>0.69183361824755629</v>
      </c>
      <c r="H80" s="403">
        <f t="shared" si="10"/>
        <v>0.30816638175244371</v>
      </c>
      <c r="I80" s="403">
        <f t="shared" si="18"/>
        <v>-4.0359976096153508E-2</v>
      </c>
      <c r="J80" s="375">
        <f t="shared" si="19"/>
        <v>1.0403599760961535</v>
      </c>
      <c r="L80" s="385">
        <v>-1.65</v>
      </c>
      <c r="M80" s="401">
        <f t="shared" si="11"/>
        <v>3.0431708151201775E-6</v>
      </c>
      <c r="N80" s="386">
        <f t="shared" si="12"/>
        <v>7.7684208603942539E-3</v>
      </c>
      <c r="O80" s="401">
        <f t="shared" si="13"/>
        <v>0.36838779214935569</v>
      </c>
      <c r="P80" s="386">
        <f t="shared" si="14"/>
        <v>-3.1709723687216529E-2</v>
      </c>
      <c r="Q80" s="403"/>
      <c r="R80" s="403"/>
      <c r="S80" s="371"/>
      <c r="T80" s="403"/>
      <c r="U80" s="375"/>
      <c r="W80" s="624">
        <f>L80+('M5E 850S4500 32GFC EQ &amp; 2xCDR'!$H$8)/(2*'M5E 850S4500 32GFC EQ &amp; 2xCDR'!Tb_eff)</f>
        <v>-1.4515462499999998</v>
      </c>
      <c r="X80" s="624">
        <f t="shared" si="15"/>
        <v>-0.45154624999999982</v>
      </c>
      <c r="Y80">
        <f>L80-('M5E 850S4500 32GFC EQ &amp; 2xCDR'!$H$8)/(2*'M5E 850S4500 32GFC EQ &amp; 2xCDR'!Tb_eff)</f>
        <v>-1.84845375</v>
      </c>
      <c r="Z80">
        <f t="shared" si="16"/>
        <v>-0.84845375000000001</v>
      </c>
    </row>
    <row r="81" spans="1:26">
      <c r="A81" s="385">
        <v>-0.625</v>
      </c>
      <c r="B81" s="401">
        <f t="shared" si="6"/>
        <v>8.9655318960694674E-3</v>
      </c>
      <c r="C81" s="386">
        <f t="shared" si="7"/>
        <v>0.38731109590849905</v>
      </c>
      <c r="D81" s="401">
        <f t="shared" si="8"/>
        <v>0.57090172780202531</v>
      </c>
      <c r="E81" s="386">
        <f t="shared" si="17"/>
        <v>0.3251703440168493</v>
      </c>
      <c r="F81" s="401">
        <f t="shared" si="5"/>
        <v>0.41387517094602783</v>
      </c>
      <c r="G81" s="403">
        <f t="shared" si="9"/>
        <v>0.66934176454085448</v>
      </c>
      <c r="H81" s="403">
        <f t="shared" si="10"/>
        <v>0.33065823545914552</v>
      </c>
      <c r="I81" s="403">
        <f t="shared" si="18"/>
        <v>-4.1417506681189126E-2</v>
      </c>
      <c r="J81" s="375">
        <f t="shared" si="19"/>
        <v>1.041417506681189</v>
      </c>
      <c r="L81" s="385">
        <v>-1.625</v>
      </c>
      <c r="M81" s="401">
        <f t="shared" si="11"/>
        <v>3.8969166989422099E-6</v>
      </c>
      <c r="N81" s="386">
        <f t="shared" si="12"/>
        <v>8.9655318960694674E-3</v>
      </c>
      <c r="O81" s="401">
        <f t="shared" si="13"/>
        <v>0.38731109590849905</v>
      </c>
      <c r="P81" s="386">
        <f t="shared" si="14"/>
        <v>-3.2540596395425489E-2</v>
      </c>
      <c r="Q81" s="403"/>
      <c r="R81" s="403"/>
      <c r="S81" s="371"/>
      <c r="T81" s="403"/>
      <c r="U81" s="375"/>
      <c r="W81" s="624">
        <f>L81+('M5E 850S4500 32GFC EQ &amp; 2xCDR'!$H$8)/(2*'M5E 850S4500 32GFC EQ &amp; 2xCDR'!Tb_eff)</f>
        <v>-1.4265462499999999</v>
      </c>
      <c r="X81" s="624">
        <f t="shared" si="15"/>
        <v>-0.4265462499999999</v>
      </c>
      <c r="Y81">
        <f>L81-('M5E 850S4500 32GFC EQ &amp; 2xCDR'!$H$8)/(2*'M5E 850S4500 32GFC EQ &amp; 2xCDR'!Tb_eff)</f>
        <v>-1.8234537500000001</v>
      </c>
      <c r="Z81">
        <f t="shared" si="16"/>
        <v>-0.8234537500000001</v>
      </c>
    </row>
    <row r="82" spans="1:26">
      <c r="A82" s="385">
        <v>-0.59999999999999987</v>
      </c>
      <c r="B82" s="401">
        <f t="shared" si="6"/>
        <v>1.0321194576001891E-2</v>
      </c>
      <c r="C82" s="386">
        <f t="shared" si="7"/>
        <v>0.40635581540379961</v>
      </c>
      <c r="D82" s="401">
        <f t="shared" si="8"/>
        <v>0.55417245456670328</v>
      </c>
      <c r="E82" s="386">
        <f t="shared" si="17"/>
        <v>0.34586255731909232</v>
      </c>
      <c r="F82" s="401">
        <f t="shared" si="5"/>
        <v>0.44021211549000427</v>
      </c>
      <c r="G82" s="403">
        <f t="shared" si="9"/>
        <v>0.64595097642801669</v>
      </c>
      <c r="H82" s="403">
        <f t="shared" si="10"/>
        <v>0.35404902357198331</v>
      </c>
      <c r="I82" s="403">
        <f t="shared" si="18"/>
        <v>-4.2289825197696813E-2</v>
      </c>
      <c r="J82" s="375">
        <f t="shared" si="19"/>
        <v>1.0422898251976969</v>
      </c>
      <c r="L82" s="385">
        <v>-1.5999999999999999</v>
      </c>
      <c r="M82" s="401">
        <f t="shared" si="11"/>
        <v>4.9769301138091748E-6</v>
      </c>
      <c r="N82" s="386">
        <f t="shared" si="12"/>
        <v>1.0321194576001891E-2</v>
      </c>
      <c r="O82" s="401">
        <f t="shared" si="13"/>
        <v>0.40635581540379961</v>
      </c>
      <c r="P82" s="386">
        <f t="shared" si="14"/>
        <v>-3.322595307303601E-2</v>
      </c>
      <c r="Q82" s="403"/>
      <c r="R82" s="403"/>
      <c r="S82" s="371"/>
      <c r="T82" s="403"/>
      <c r="U82" s="375"/>
      <c r="W82" s="624">
        <f>L82+('M5E 850S4500 32GFC EQ &amp; 2xCDR'!$H$8)/(2*'M5E 850S4500 32GFC EQ &amp; 2xCDR'!Tb_eff)</f>
        <v>-1.4015462499999998</v>
      </c>
      <c r="X82" s="624">
        <f t="shared" si="15"/>
        <v>-0.40154624999999977</v>
      </c>
      <c r="Y82">
        <f>L82-('M5E 850S4500 32GFC EQ &amp; 2xCDR'!$H$8)/(2*'M5E 850S4500 32GFC EQ &amp; 2xCDR'!Tb_eff)</f>
        <v>-1.79845375</v>
      </c>
      <c r="Z82">
        <f t="shared" si="16"/>
        <v>-0.79845374999999996</v>
      </c>
    </row>
    <row r="83" spans="1:26">
      <c r="A83" s="385">
        <v>-0.57499999999999996</v>
      </c>
      <c r="B83" s="401">
        <f t="shared" si="6"/>
        <v>1.1852153068832361E-2</v>
      </c>
      <c r="C83" s="386">
        <f t="shared" si="7"/>
        <v>0.4254519182158169</v>
      </c>
      <c r="D83" s="401">
        <f t="shared" si="8"/>
        <v>0.53686819344813586</v>
      </c>
      <c r="E83" s="386">
        <f t="shared" si="17"/>
        <v>0.36664898644042415</v>
      </c>
      <c r="F83" s="401">
        <f t="shared" si="5"/>
        <v>0.46666897745249286</v>
      </c>
      <c r="G83" s="403">
        <f t="shared" si="9"/>
        <v>0.62177407276969632</v>
      </c>
      <c r="H83" s="403">
        <f t="shared" si="10"/>
        <v>0.37822592723030368</v>
      </c>
      <c r="I83" s="403">
        <f t="shared" si="18"/>
        <v>-4.2946075171331248E-2</v>
      </c>
      <c r="J83" s="375">
        <f t="shared" si="19"/>
        <v>1.0429460751713313</v>
      </c>
      <c r="L83" s="385">
        <v>-1.575</v>
      </c>
      <c r="M83" s="401">
        <f t="shared" si="11"/>
        <v>6.3394047871700998E-6</v>
      </c>
      <c r="N83" s="386">
        <f t="shared" si="12"/>
        <v>1.1852153068832361E-2</v>
      </c>
      <c r="O83" s="401">
        <f t="shared" si="13"/>
        <v>0.4254519182158169</v>
      </c>
      <c r="P83" s="386">
        <f t="shared" si="14"/>
        <v>-3.3741550636426934E-2</v>
      </c>
      <c r="Q83" s="403"/>
      <c r="R83" s="403"/>
      <c r="S83" s="371"/>
      <c r="T83" s="403"/>
      <c r="U83" s="375"/>
      <c r="W83" s="624">
        <f>L83+('M5E 850S4500 32GFC EQ &amp; 2xCDR'!$H$8)/(2*'M5E 850S4500 32GFC EQ &amp; 2xCDR'!Tb_eff)</f>
        <v>-1.3765462499999999</v>
      </c>
      <c r="X83" s="624">
        <f t="shared" si="15"/>
        <v>-0.37654624999999986</v>
      </c>
      <c r="Y83">
        <f>L83-('M5E 850S4500 32GFC EQ &amp; 2xCDR'!$H$8)/(2*'M5E 850S4500 32GFC EQ &amp; 2xCDR'!Tb_eff)</f>
        <v>-1.7734537500000001</v>
      </c>
      <c r="Z83">
        <f t="shared" si="16"/>
        <v>-0.77345375000000005</v>
      </c>
    </row>
    <row r="84" spans="1:26">
      <c r="A84" s="385">
        <v>-0.54999999999999982</v>
      </c>
      <c r="B84" s="401">
        <f t="shared" si="6"/>
        <v>1.3576280114940387E-2</v>
      </c>
      <c r="C84" s="386">
        <f t="shared" si="7"/>
        <v>0.44452637750986379</v>
      </c>
      <c r="D84" s="401">
        <f t="shared" si="8"/>
        <v>0.51906870185485077</v>
      </c>
      <c r="E84" s="386">
        <f t="shared" si="17"/>
        <v>0.3874461421329779</v>
      </c>
      <c r="F84" s="401">
        <f t="shared" si="5"/>
        <v>0.49313949214063685</v>
      </c>
      <c r="G84" s="403">
        <f t="shared" si="9"/>
        <v>0.59692585749887528</v>
      </c>
      <c r="H84" s="403">
        <f t="shared" si="10"/>
        <v>0.40307414250112472</v>
      </c>
      <c r="I84" s="403">
        <f t="shared" si="18"/>
        <v>-4.3353557020550257E-2</v>
      </c>
      <c r="J84" s="375">
        <f t="shared" si="19"/>
        <v>1.0433535570205503</v>
      </c>
      <c r="L84" s="385">
        <v>-1.5499999999999998</v>
      </c>
      <c r="M84" s="401">
        <f t="shared" si="11"/>
        <v>8.053466607149673E-6</v>
      </c>
      <c r="N84" s="386">
        <f t="shared" si="12"/>
        <v>1.3576280114940387E-2</v>
      </c>
      <c r="O84" s="401">
        <f t="shared" si="13"/>
        <v>0.44452637750986379</v>
      </c>
      <c r="P84" s="386">
        <f t="shared" si="14"/>
        <v>-3.4061697923320908E-2</v>
      </c>
      <c r="Q84" s="403"/>
      <c r="R84" s="403"/>
      <c r="S84" s="371"/>
      <c r="T84" s="403"/>
      <c r="U84" s="375"/>
      <c r="W84" s="624">
        <f>L84+('M5E 850S4500 32GFC EQ &amp; 2xCDR'!$H$8)/(2*'M5E 850S4500 32GFC EQ &amp; 2xCDR'!Tb_eff)</f>
        <v>-1.3515462499999997</v>
      </c>
      <c r="X84" s="624">
        <f t="shared" si="15"/>
        <v>-0.35154624999999973</v>
      </c>
      <c r="Y84">
        <f>L84-('M5E 850S4500 32GFC EQ &amp; 2xCDR'!$H$8)/(2*'M5E 850S4500 32GFC EQ &amp; 2xCDR'!Tb_eff)</f>
        <v>-1.7484537499999999</v>
      </c>
      <c r="Z84">
        <f t="shared" si="16"/>
        <v>-0.74845374999999992</v>
      </c>
    </row>
    <row r="85" spans="1:26">
      <c r="A85" s="385">
        <v>-0.52499999999999991</v>
      </c>
      <c r="B85" s="401">
        <f t="shared" si="6"/>
        <v>1.5512562211360048E-2</v>
      </c>
      <c r="C85" s="386">
        <f t="shared" si="7"/>
        <v>0.46350362467228085</v>
      </c>
      <c r="D85" s="401">
        <f t="shared" si="8"/>
        <v>0.50085444893102959</v>
      </c>
      <c r="E85" s="386">
        <f t="shared" si="17"/>
        <v>0.40816779774330719</v>
      </c>
      <c r="F85" s="401">
        <f t="shared" si="5"/>
        <v>0.51951391070558861</v>
      </c>
      <c r="G85" s="403">
        <f t="shared" si="9"/>
        <v>0.57152229779534514</v>
      </c>
      <c r="H85" s="403">
        <f t="shared" si="10"/>
        <v>0.42847770220465486</v>
      </c>
      <c r="I85" s="403">
        <f t="shared" si="18"/>
        <v>-4.3477809021659521E-2</v>
      </c>
      <c r="J85" s="375">
        <f t="shared" si="19"/>
        <v>1.0434778090216594</v>
      </c>
      <c r="L85" s="385">
        <v>-1.5249999999999999</v>
      </c>
      <c r="M85" s="401">
        <f t="shared" si="11"/>
        <v>1.0203886520399053E-5</v>
      </c>
      <c r="N85" s="386">
        <f t="shared" si="12"/>
        <v>1.5512562211360048E-2</v>
      </c>
      <c r="O85" s="401">
        <f t="shared" si="13"/>
        <v>0.46350362467228085</v>
      </c>
      <c r="P85" s="386">
        <f t="shared" si="14"/>
        <v>-3.4159319304794808E-2</v>
      </c>
      <c r="Q85" s="403"/>
      <c r="R85" s="403"/>
      <c r="S85" s="371"/>
      <c r="T85" s="403"/>
      <c r="U85" s="375"/>
      <c r="W85" s="624">
        <f>L85+('M5E 850S4500 32GFC EQ &amp; 2xCDR'!$H$8)/(2*'M5E 850S4500 32GFC EQ &amp; 2xCDR'!Tb_eff)</f>
        <v>-1.3265462499999998</v>
      </c>
      <c r="X85" s="624">
        <f t="shared" si="15"/>
        <v>-0.32654624999999982</v>
      </c>
      <c r="Y85">
        <f>L85-('M5E 850S4500 32GFC EQ &amp; 2xCDR'!$H$8)/(2*'M5E 850S4500 32GFC EQ &amp; 2xCDR'!Tb_eff)</f>
        <v>-1.72345375</v>
      </c>
      <c r="Z85">
        <f t="shared" si="16"/>
        <v>-0.72345375000000001</v>
      </c>
    </row>
    <row r="86" spans="1:26">
      <c r="A86" s="385">
        <v>-0.5</v>
      </c>
      <c r="B86" s="401">
        <f t="shared" si="6"/>
        <v>1.7681069524431492E-2</v>
      </c>
      <c r="C86" s="386">
        <f t="shared" si="7"/>
        <v>0.48230603603894157</v>
      </c>
      <c r="D86" s="401">
        <f t="shared" si="8"/>
        <v>0.48230603603894157</v>
      </c>
      <c r="E86" s="386">
        <f t="shared" si="17"/>
        <v>0.42872554126844198</v>
      </c>
      <c r="F86" s="401">
        <f t="shared" si="5"/>
        <v>0.54567970279666833</v>
      </c>
      <c r="G86" s="403">
        <f t="shared" si="9"/>
        <v>0.54567970279666833</v>
      </c>
      <c r="H86" s="403">
        <f t="shared" si="10"/>
        <v>0.45432029720333167</v>
      </c>
      <c r="I86" s="403">
        <f t="shared" si="18"/>
        <v>-4.3282712431319537E-2</v>
      </c>
      <c r="J86" s="375">
        <f t="shared" si="19"/>
        <v>1.0432827124313195</v>
      </c>
      <c r="L86" s="385">
        <v>-1.5</v>
      </c>
      <c r="M86" s="401">
        <f t="shared" si="11"/>
        <v>1.2894298610288679E-5</v>
      </c>
      <c r="N86" s="386">
        <f t="shared" si="12"/>
        <v>1.7681069524431492E-2</v>
      </c>
      <c r="O86" s="401">
        <f t="shared" si="13"/>
        <v>0.48230603603894157</v>
      </c>
      <c r="P86" s="386">
        <f t="shared" si="14"/>
        <v>-3.400603727714295E-2</v>
      </c>
      <c r="Q86" s="403"/>
      <c r="R86" s="403"/>
      <c r="S86" s="371"/>
      <c r="T86" s="403"/>
      <c r="U86" s="375"/>
      <c r="W86" s="624">
        <f>L86+('M5E 850S4500 32GFC EQ &amp; 2xCDR'!$H$8)/(2*'M5E 850S4500 32GFC EQ &amp; 2xCDR'!Tb_eff)</f>
        <v>-1.3015462499999999</v>
      </c>
      <c r="X86" s="624">
        <f t="shared" si="15"/>
        <v>-0.3015462499999999</v>
      </c>
      <c r="Y86">
        <f>L86-('M5E 850S4500 32GFC EQ &amp; 2xCDR'!$H$8)/(2*'M5E 850S4500 32GFC EQ &amp; 2xCDR'!Tb_eff)</f>
        <v>-1.6984537500000001</v>
      </c>
      <c r="Z86">
        <f t="shared" si="16"/>
        <v>-0.6984537500000001</v>
      </c>
    </row>
    <row r="87" spans="1:26">
      <c r="A87" s="385">
        <v>-0.47499999999999987</v>
      </c>
      <c r="B87" s="401">
        <f t="shared" si="6"/>
        <v>2.0102909004260261E-2</v>
      </c>
      <c r="C87" s="386">
        <f t="shared" si="7"/>
        <v>0.50085444893102971</v>
      </c>
      <c r="D87" s="401">
        <f t="shared" si="8"/>
        <v>0.46350362467228068</v>
      </c>
      <c r="E87" s="386">
        <f t="shared" si="17"/>
        <v>0.44902935772305053</v>
      </c>
      <c r="F87" s="401">
        <f t="shared" si="5"/>
        <v>0.57152229779534536</v>
      </c>
      <c r="G87" s="403">
        <f t="shared" si="9"/>
        <v>0.51951391070558817</v>
      </c>
      <c r="H87" s="403">
        <f t="shared" si="10"/>
        <v>0.48048608929441183</v>
      </c>
      <c r="I87" s="403">
        <f t="shared" si="18"/>
        <v>-4.2730622066886041E-2</v>
      </c>
      <c r="J87" s="375">
        <f t="shared" si="19"/>
        <v>1.0427306220668859</v>
      </c>
      <c r="L87" s="385">
        <v>-1.4749999999999999</v>
      </c>
      <c r="M87" s="401">
        <f t="shared" si="11"/>
        <v>1.6251002807665671E-5</v>
      </c>
      <c r="N87" s="386">
        <f t="shared" si="12"/>
        <v>2.0102909004260261E-2</v>
      </c>
      <c r="O87" s="401">
        <f t="shared" si="13"/>
        <v>0.50085444893102971</v>
      </c>
      <c r="P87" s="386">
        <f t="shared" si="14"/>
        <v>-3.3572275055261183E-2</v>
      </c>
      <c r="Q87" s="403"/>
      <c r="R87" s="403"/>
      <c r="S87" s="371"/>
      <c r="T87" s="403"/>
      <c r="U87" s="375"/>
      <c r="W87" s="624">
        <f>L87+('M5E 850S4500 32GFC EQ &amp; 2xCDR'!$H$8)/(2*'M5E 850S4500 32GFC EQ &amp; 2xCDR'!Tb_eff)</f>
        <v>-1.2765462499999998</v>
      </c>
      <c r="X87" s="624">
        <f t="shared" si="15"/>
        <v>-0.27654624999999977</v>
      </c>
      <c r="Y87">
        <f>L87-('M5E 850S4500 32GFC EQ &amp; 2xCDR'!$H$8)/(2*'M5E 850S4500 32GFC EQ &amp; 2xCDR'!Tb_eff)</f>
        <v>-1.67345375</v>
      </c>
      <c r="Z87">
        <f t="shared" si="16"/>
        <v>-0.67345374999999996</v>
      </c>
    </row>
    <row r="88" spans="1:26">
      <c r="A88" s="385">
        <v>-0.44999999999999996</v>
      </c>
      <c r="B88" s="401">
        <f t="shared" si="6"/>
        <v>2.2800159272238274E-2</v>
      </c>
      <c r="C88" s="386">
        <f t="shared" si="7"/>
        <v>0.51906870185485088</v>
      </c>
      <c r="D88" s="401">
        <f t="shared" si="8"/>
        <v>0.44452637750986362</v>
      </c>
      <c r="E88" s="386">
        <f t="shared" si="17"/>
        <v>0.46898823621573182</v>
      </c>
      <c r="F88" s="401">
        <f t="shared" si="5"/>
        <v>0.5969258574988755</v>
      </c>
      <c r="G88" s="403">
        <f t="shared" si="9"/>
        <v>0.4931394921406364</v>
      </c>
      <c r="H88" s="403">
        <f t="shared" si="10"/>
        <v>0.50686050785936354</v>
      </c>
      <c r="I88" s="403">
        <f t="shared" si="18"/>
        <v>-4.1782523473672457E-2</v>
      </c>
      <c r="J88" s="375">
        <f t="shared" si="19"/>
        <v>1.0417825234736724</v>
      </c>
      <c r="L88" s="385">
        <v>-1.45</v>
      </c>
      <c r="M88" s="401">
        <f t="shared" si="11"/>
        <v>2.0427441023151971E-5</v>
      </c>
      <c r="N88" s="386">
        <f t="shared" si="12"/>
        <v>2.2800159272238274E-2</v>
      </c>
      <c r="O88" s="401">
        <f t="shared" si="13"/>
        <v>0.51906870185485088</v>
      </c>
      <c r="P88" s="386">
        <f t="shared" si="14"/>
        <v>-3.2827380054644348E-2</v>
      </c>
      <c r="Q88" s="403"/>
      <c r="R88" s="403"/>
      <c r="S88" s="371"/>
      <c r="T88" s="403"/>
      <c r="U88" s="375"/>
      <c r="W88" s="624">
        <f>L88+('M5E 850S4500 32GFC EQ &amp; 2xCDR'!$H$8)/(2*'M5E 850S4500 32GFC EQ &amp; 2xCDR'!Tb_eff)</f>
        <v>-1.2515462499999999</v>
      </c>
      <c r="X88" s="624">
        <f t="shared" si="15"/>
        <v>-0.25154624999999986</v>
      </c>
      <c r="Y88">
        <f>L88-('M5E 850S4500 32GFC EQ &amp; 2xCDR'!$H$8)/(2*'M5E 850S4500 32GFC EQ &amp; 2xCDR'!Tb_eff)</f>
        <v>-1.6484537500000001</v>
      </c>
      <c r="Z88">
        <f t="shared" si="16"/>
        <v>-0.64845375000000005</v>
      </c>
    </row>
    <row r="89" spans="1:26">
      <c r="A89" s="385">
        <v>-0.42499999999999982</v>
      </c>
      <c r="B89" s="401">
        <f t="shared" si="6"/>
        <v>2.5795785989948083E-2</v>
      </c>
      <c r="C89" s="386">
        <f t="shared" si="7"/>
        <v>0.53686819344813597</v>
      </c>
      <c r="D89" s="401">
        <f t="shared" si="8"/>
        <v>0.42545191821581668</v>
      </c>
      <c r="E89" s="386">
        <f t="shared" si="17"/>
        <v>0.48851079585454477</v>
      </c>
      <c r="F89" s="401">
        <f t="shared" si="5"/>
        <v>0.62177407276969687</v>
      </c>
      <c r="G89" s="403">
        <f t="shared" si="9"/>
        <v>0.46666897745249258</v>
      </c>
      <c r="H89" s="403">
        <f t="shared" si="10"/>
        <v>0.53333102254750742</v>
      </c>
      <c r="I89" s="403">
        <f t="shared" si="18"/>
        <v>-4.0398217597680114E-2</v>
      </c>
      <c r="J89" s="375">
        <f t="shared" si="19"/>
        <v>1.04039821759768</v>
      </c>
      <c r="L89" s="385">
        <v>-1.4249999999999998</v>
      </c>
      <c r="M89" s="401">
        <f t="shared" si="11"/>
        <v>2.5609445260255104E-5</v>
      </c>
      <c r="N89" s="386">
        <f t="shared" si="12"/>
        <v>2.5795785989948083E-2</v>
      </c>
      <c r="O89" s="401">
        <f t="shared" si="13"/>
        <v>0.53686819344813597</v>
      </c>
      <c r="P89" s="386">
        <f t="shared" si="14"/>
        <v>-3.17397689836732E-2</v>
      </c>
      <c r="Q89" s="403"/>
      <c r="R89" s="403"/>
      <c r="S89" s="371"/>
      <c r="T89" s="403"/>
      <c r="U89" s="375"/>
      <c r="W89" s="624">
        <f>L89+('M5E 850S4500 32GFC EQ &amp; 2xCDR'!$H$8)/(2*'M5E 850S4500 32GFC EQ &amp; 2xCDR'!Tb_eff)</f>
        <v>-1.2265462499999997</v>
      </c>
      <c r="X89" s="624">
        <f t="shared" si="15"/>
        <v>-0.22654624999999973</v>
      </c>
      <c r="Y89">
        <f>L89-('M5E 850S4500 32GFC EQ &amp; 2xCDR'!$H$8)/(2*'M5E 850S4500 32GFC EQ &amp; 2xCDR'!Tb_eff)</f>
        <v>-1.6234537499999999</v>
      </c>
      <c r="Z89">
        <f t="shared" si="16"/>
        <v>-0.62345374999999992</v>
      </c>
    </row>
    <row r="90" spans="1:26">
      <c r="A90" s="385">
        <v>-0.39999999999999991</v>
      </c>
      <c r="B90" s="401">
        <f t="shared" si="6"/>
        <v>2.911353659627075E-2</v>
      </c>
      <c r="C90" s="386">
        <f t="shared" si="7"/>
        <v>0.55417245456670339</v>
      </c>
      <c r="D90" s="401">
        <f t="shared" si="8"/>
        <v>0.4063558154037995</v>
      </c>
      <c r="E90" s="386">
        <f t="shared" ref="E90:E121" si="20">C90+$B$13*B90+$B$13*D90</f>
        <v>0.50750592441436693</v>
      </c>
      <c r="F90" s="401">
        <f t="shared" ref="F90:F153" si="21">$B$14*E90</f>
        <v>0.64595097642801702</v>
      </c>
      <c r="G90" s="403">
        <f t="shared" si="9"/>
        <v>0.44021211549000411</v>
      </c>
      <c r="H90" s="403">
        <f t="shared" si="10"/>
        <v>0.55978788450999595</v>
      </c>
      <c r="I90" s="403">
        <f t="shared" si="18"/>
        <v>-3.8536533630798855E-2</v>
      </c>
      <c r="J90" s="375">
        <f t="shared" si="19"/>
        <v>1.0385365336307988</v>
      </c>
      <c r="L90" s="385">
        <v>-1.4</v>
      </c>
      <c r="M90" s="401">
        <f t="shared" si="11"/>
        <v>3.2021366341172808E-5</v>
      </c>
      <c r="N90" s="386">
        <f t="shared" si="12"/>
        <v>2.911353659627075E-2</v>
      </c>
      <c r="O90" s="401">
        <f t="shared" si="13"/>
        <v>0.55417245456670339</v>
      </c>
      <c r="P90" s="386">
        <f t="shared" si="14"/>
        <v>-3.0277095070237653E-2</v>
      </c>
      <c r="Q90" s="403"/>
      <c r="R90" s="403"/>
      <c r="S90" s="371"/>
      <c r="T90" s="403"/>
      <c r="U90" s="375"/>
      <c r="W90" s="624">
        <f>L90+('M5E 850S4500 32GFC EQ &amp; 2xCDR'!$H$8)/(2*'M5E 850S4500 32GFC EQ &amp; 2xCDR'!Tb_eff)</f>
        <v>-1.2015462499999998</v>
      </c>
      <c r="X90" s="624">
        <f t="shared" si="15"/>
        <v>-0.20154624999999982</v>
      </c>
      <c r="Y90">
        <f>L90-('M5E 850S4500 32GFC EQ &amp; 2xCDR'!$H$8)/(2*'M5E 850S4500 32GFC EQ &amp; 2xCDR'!Tb_eff)</f>
        <v>-1.59845375</v>
      </c>
      <c r="Z90">
        <f t="shared" si="16"/>
        <v>-0.59845375000000001</v>
      </c>
    </row>
    <row r="91" spans="1:26">
      <c r="A91" s="385">
        <v>-0.375</v>
      </c>
      <c r="B91" s="401">
        <f t="shared" ref="B91:B154" si="22">0.5*SIGN(2*(A91-$B$6)+$B$6)*ERF((2.563*(ABS(2*(A91-$B$6)+$B$6)))/(2*SQRT(2)*$B$7))-0.5*SIGN(2*(A91-$B$6)-$B$6)*ERF((2.563*(ABS(2*(A91-$B$6)-$B$6)))/(2*SQRT(2)*$B$7))</f>
        <v>3.27778135200954E-2</v>
      </c>
      <c r="C91" s="386">
        <f t="shared" ref="C91:C154" si="23">0.5*SIGN(2*A91+$B$6)*ERF((2.563*(ABS(2*A91+$B$6)))/(2*SQRT(2)*$B$7))-0.5*SIGN(2*A91-$B$6)*ERF((2.563*(ABS(2*A91-$B$6)))/(2*SQRT(2)*$B$7))</f>
        <v>0.57090172780202531</v>
      </c>
      <c r="D91" s="401">
        <f t="shared" ref="D91:D154" si="24">0.5*SIGN(2*(A91+$B$6)+$B$6)*ERF((2.563*(ABS(2*(A91+$B$6)+$B$6)))/(2*SQRT(2)*$B$7))-0.5*SIGN(2*(A91+$B$6)-$B$6)*ERF((2.563*(ABS(2*(A91+$B$6)-$B$6)))/(2*SQRT(2)*$B$7))</f>
        <v>0.38731109590849905</v>
      </c>
      <c r="E91" s="386">
        <f t="shared" si="20"/>
        <v>0.52588342360111684</v>
      </c>
      <c r="F91" s="401">
        <f t="shared" si="21"/>
        <v>0.66934176454085448</v>
      </c>
      <c r="G91" s="403">
        <f t="shared" ref="G91:G146" si="25">F131</f>
        <v>0.41387517094602783</v>
      </c>
      <c r="H91" s="403">
        <f t="shared" ref="H91:H146" si="26">1-G91</f>
        <v>0.58612482905397223</v>
      </c>
      <c r="I91" s="403">
        <f t="shared" si="18"/>
        <v>-3.6155570402032211E-2</v>
      </c>
      <c r="J91" s="375">
        <f t="shared" si="19"/>
        <v>1.0361555704020322</v>
      </c>
      <c r="L91" s="385">
        <v>-1.375</v>
      </c>
      <c r="M91" s="401">
        <f t="shared" ref="M91:M154" si="27">0.5*SIGN(2*(L91-$B$6)+$B$6)*ERF((2.563*(ABS(2*(L91-$B$6)+$B$6)))/(2*SQRT(2)*$B$7))-0.5*SIGN(2*(L91-$B$6)-$B$6)*ERF((2.563*(ABS(2*(L91-$B$6)-$B$6)))/(2*SQRT(2)*$B$7))</f>
        <v>3.9933202076958274E-5</v>
      </c>
      <c r="N91" s="386">
        <f t="shared" ref="N91:N154" si="28">0.5*SIGN(2*L91+$B$6)*ERF((2.563*(ABS(2*L91+$B$6)))/(2*SQRT(2)*$B$7))-0.5*SIGN(2*L91-$B$6)*ERF((2.563*(ABS(2*L91-$B$6)))/(2*SQRT(2)*$B$7))</f>
        <v>3.27778135200954E-2</v>
      </c>
      <c r="O91" s="401">
        <f t="shared" ref="O91:O154" si="29">0.5*SIGN(2*(L91+$B$6)+$B$6)*ERF((2.563*(ABS(2*(L91+$B$6)+$B$6)))/(2*SQRT(2)*$B$7))-0.5*SIGN(2*(L91+$B$6)-$B$6)*ERF((2.563*(ABS(2*(L91+$B$6)-$B$6)))/(2*SQRT(2)*$B$7))</f>
        <v>0.57090172780202531</v>
      </c>
      <c r="P91" s="386">
        <f t="shared" ref="P91:P154" si="30">N91+$B$13*M91+$B$13*O91</f>
        <v>-2.8406437716186131E-2</v>
      </c>
      <c r="Q91" s="403"/>
      <c r="R91" s="403"/>
      <c r="S91" s="371"/>
      <c r="T91" s="403"/>
      <c r="U91" s="375"/>
      <c r="W91" s="624">
        <f>L91+('M5E 850S4500 32GFC EQ &amp; 2xCDR'!$H$8)/(2*'M5E 850S4500 32GFC EQ &amp; 2xCDR'!Tb_eff)</f>
        <v>-1.1765462499999999</v>
      </c>
      <c r="X91" s="624">
        <f t="shared" ref="X91:X154" si="31">W91+1</f>
        <v>-0.1765462499999999</v>
      </c>
      <c r="Y91">
        <f>L91-('M5E 850S4500 32GFC EQ &amp; 2xCDR'!$H$8)/(2*'M5E 850S4500 32GFC EQ &amp; 2xCDR'!Tb_eff)</f>
        <v>-1.5734537500000001</v>
      </c>
      <c r="Z91">
        <f t="shared" ref="Z91:Z154" si="32">Y91+1</f>
        <v>-0.5734537500000001</v>
      </c>
    </row>
    <row r="92" spans="1:26">
      <c r="A92" s="385">
        <v>-0.34999999999999987</v>
      </c>
      <c r="B92" s="401">
        <f t="shared" si="22"/>
        <v>3.6813525238334144E-2</v>
      </c>
      <c r="C92" s="386">
        <f t="shared" si="23"/>
        <v>0.58697754869955998</v>
      </c>
      <c r="D92" s="401">
        <f t="shared" si="24"/>
        <v>0.36838779214935546</v>
      </c>
      <c r="E92" s="386">
        <f t="shared" si="20"/>
        <v>0.54355465473747</v>
      </c>
      <c r="F92" s="401">
        <f t="shared" si="21"/>
        <v>0.69183361824755651</v>
      </c>
      <c r="G92" s="403">
        <f t="shared" si="25"/>
        <v>0.38776026694680782</v>
      </c>
      <c r="H92" s="403">
        <f t="shared" si="26"/>
        <v>0.61223973305319213</v>
      </c>
      <c r="I92" s="403">
        <f t="shared" si="18"/>
        <v>-3.3212966352994158E-2</v>
      </c>
      <c r="J92" s="375">
        <f t="shared" si="19"/>
        <v>1.0332129663529941</v>
      </c>
      <c r="L92" s="385">
        <v>-1.3499999999999999</v>
      </c>
      <c r="M92" s="401">
        <f t="shared" si="27"/>
        <v>4.966885381857411E-5</v>
      </c>
      <c r="N92" s="386">
        <f t="shared" si="28"/>
        <v>3.6813525238334144E-2</v>
      </c>
      <c r="O92" s="401">
        <f t="shared" si="29"/>
        <v>0.58697754869955998</v>
      </c>
      <c r="P92" s="386">
        <f t="shared" si="30"/>
        <v>-2.6094514609651565E-2</v>
      </c>
      <c r="Q92" s="403"/>
      <c r="R92" s="403"/>
      <c r="S92" s="371"/>
      <c r="T92" s="403"/>
      <c r="U92" s="375"/>
      <c r="W92" s="624">
        <f>L92+('M5E 850S4500 32GFC EQ &amp; 2xCDR'!$H$8)/(2*'M5E 850S4500 32GFC EQ &amp; 2xCDR'!Tb_eff)</f>
        <v>-1.1515462499999998</v>
      </c>
      <c r="X92" s="624">
        <f t="shared" si="31"/>
        <v>-0.15154624999999977</v>
      </c>
      <c r="Y92">
        <f>L92-('M5E 850S4500 32GFC EQ &amp; 2xCDR'!$H$8)/(2*'M5E 850S4500 32GFC EQ &amp; 2xCDR'!Tb_eff)</f>
        <v>-1.54845375</v>
      </c>
      <c r="Z92">
        <f t="shared" si="32"/>
        <v>-0.54845374999999996</v>
      </c>
    </row>
    <row r="93" spans="1:26">
      <c r="A93" s="385">
        <v>-0.32499999999999996</v>
      </c>
      <c r="B93" s="401">
        <f t="shared" si="22"/>
        <v>4.1245914851523124E-2</v>
      </c>
      <c r="C93" s="386">
        <f t="shared" si="23"/>
        <v>0.60232332300521862</v>
      </c>
      <c r="D93" s="401">
        <f t="shared" si="24"/>
        <v>0.34965252793323648</v>
      </c>
      <c r="E93" s="386">
        <f t="shared" si="20"/>
        <v>0.56043317876674781</v>
      </c>
      <c r="F93" s="401">
        <f t="shared" si="21"/>
        <v>0.71331651835351462</v>
      </c>
      <c r="G93" s="403">
        <f t="shared" si="25"/>
        <v>0.36196477897484636</v>
      </c>
      <c r="H93" s="403">
        <f t="shared" si="26"/>
        <v>0.63803522102515364</v>
      </c>
      <c r="I93" s="403">
        <f t="shared" si="18"/>
        <v>-2.9666197759980337E-2</v>
      </c>
      <c r="J93" s="375">
        <f t="shared" si="19"/>
        <v>1.0296661977599804</v>
      </c>
      <c r="L93" s="385">
        <v>-1.325</v>
      </c>
      <c r="M93" s="401">
        <f t="shared" si="27"/>
        <v>6.1615650069235528E-5</v>
      </c>
      <c r="N93" s="386">
        <f t="shared" si="28"/>
        <v>4.1245914851523124E-2</v>
      </c>
      <c r="O93" s="401">
        <f t="shared" si="29"/>
        <v>0.60232332300521862</v>
      </c>
      <c r="P93" s="386">
        <f t="shared" si="30"/>
        <v>-2.3307916029934227E-2</v>
      </c>
      <c r="Q93" s="403"/>
      <c r="R93" s="403"/>
      <c r="S93" s="371"/>
      <c r="T93" s="403"/>
      <c r="U93" s="375"/>
      <c r="W93" s="624">
        <f>L93+('M5E 850S4500 32GFC EQ &amp; 2xCDR'!$H$8)/(2*'M5E 850S4500 32GFC EQ &amp; 2xCDR'!Tb_eff)</f>
        <v>-1.1265462499999999</v>
      </c>
      <c r="X93" s="624">
        <f t="shared" si="31"/>
        <v>-0.12654624999999986</v>
      </c>
      <c r="Y93">
        <f>L93-('M5E 850S4500 32GFC EQ &amp; 2xCDR'!$H$8)/(2*'M5E 850S4500 32GFC EQ &amp; 2xCDR'!Tb_eff)</f>
        <v>-1.5234537500000001</v>
      </c>
      <c r="Z93">
        <f t="shared" si="32"/>
        <v>-0.52345375000000005</v>
      </c>
    </row>
    <row r="94" spans="1:26">
      <c r="A94" s="385">
        <v>-0.29999999999999982</v>
      </c>
      <c r="B94" s="401">
        <f t="shared" si="22"/>
        <v>4.6100366189512354E-2</v>
      </c>
      <c r="C94" s="386">
        <f t="shared" si="23"/>
        <v>0.61686489439686842</v>
      </c>
      <c r="D94" s="401">
        <f t="shared" si="24"/>
        <v>0.33116814653083004</v>
      </c>
      <c r="E94" s="386">
        <f t="shared" si="20"/>
        <v>0.57643538461959221</v>
      </c>
      <c r="F94" s="401">
        <f t="shared" si="21"/>
        <v>0.73368404511209351</v>
      </c>
      <c r="G94" s="403">
        <f t="shared" si="25"/>
        <v>0.33658078554254944</v>
      </c>
      <c r="H94" s="403">
        <f t="shared" si="26"/>
        <v>0.66341921445745056</v>
      </c>
      <c r="I94" s="403">
        <f t="shared" si="18"/>
        <v>-2.5472904450784751E-2</v>
      </c>
      <c r="J94" s="375">
        <f t="shared" si="19"/>
        <v>1.0254729044507847</v>
      </c>
      <c r="L94" s="385">
        <v>-1.2999999999999998</v>
      </c>
      <c r="M94" s="401">
        <f t="shared" si="27"/>
        <v>7.6235284884429433E-5</v>
      </c>
      <c r="N94" s="386">
        <f t="shared" si="28"/>
        <v>4.6100366189512354E-2</v>
      </c>
      <c r="O94" s="401">
        <f t="shared" si="29"/>
        <v>0.61686489439686842</v>
      </c>
      <c r="P94" s="386">
        <f t="shared" si="30"/>
        <v>-2.0013360754250642E-2</v>
      </c>
      <c r="Q94" s="403"/>
      <c r="R94" s="403"/>
      <c r="S94" s="371"/>
      <c r="T94" s="403"/>
      <c r="U94" s="375"/>
      <c r="W94" s="624">
        <f>L94+('M5E 850S4500 32GFC EQ &amp; 2xCDR'!$H$8)/(2*'M5E 850S4500 32GFC EQ &amp; 2xCDR'!Tb_eff)</f>
        <v>-1.1015462499999997</v>
      </c>
      <c r="X94" s="624">
        <f t="shared" si="31"/>
        <v>-0.10154624999999973</v>
      </c>
      <c r="Y94">
        <f>L94-('M5E 850S4500 32GFC EQ &amp; 2xCDR'!$H$8)/(2*'M5E 850S4500 32GFC EQ &amp; 2xCDR'!Tb_eff)</f>
        <v>-1.4984537499999999</v>
      </c>
      <c r="Z94">
        <f t="shared" si="32"/>
        <v>-0.49845374999999992</v>
      </c>
    </row>
    <row r="95" spans="1:26">
      <c r="A95" s="385">
        <v>-0.27499999999999991</v>
      </c>
      <c r="B95" s="401">
        <f t="shared" si="22"/>
        <v>5.1402187833758439E-2</v>
      </c>
      <c r="C95" s="386">
        <f t="shared" si="23"/>
        <v>0.63053109735187141</v>
      </c>
      <c r="D95" s="401">
        <f t="shared" si="24"/>
        <v>0.31299338428422158</v>
      </c>
      <c r="E95" s="386">
        <f t="shared" si="20"/>
        <v>0.59148110020392308</v>
      </c>
      <c r="F95" s="401">
        <f t="shared" si="21"/>
        <v>0.75283415588956215</v>
      </c>
      <c r="G95" s="403">
        <f t="shared" si="25"/>
        <v>0.31169458027353975</v>
      </c>
      <c r="H95" s="403">
        <f t="shared" si="26"/>
        <v>0.6883054197264602</v>
      </c>
      <c r="I95" s="403">
        <f t="shared" si="18"/>
        <v>-2.0591241815956968E-2</v>
      </c>
      <c r="J95" s="375">
        <f t="shared" si="19"/>
        <v>1.0205912418159571</v>
      </c>
      <c r="L95" s="385">
        <v>-1.2749999999999999</v>
      </c>
      <c r="M95" s="401">
        <f t="shared" si="27"/>
        <v>9.4076326763448126E-5</v>
      </c>
      <c r="N95" s="386">
        <f t="shared" si="28"/>
        <v>5.1402187833758439E-2</v>
      </c>
      <c r="O95" s="401">
        <f t="shared" si="29"/>
        <v>0.63053109735187141</v>
      </c>
      <c r="P95" s="386">
        <f t="shared" si="30"/>
        <v>-1.6177972623301E-2</v>
      </c>
      <c r="Q95" s="403"/>
      <c r="R95" s="403"/>
      <c r="S95" s="371"/>
      <c r="T95" s="403"/>
      <c r="U95" s="375"/>
      <c r="W95" s="624">
        <f>L95+('M5E 850S4500 32GFC EQ &amp; 2xCDR'!$H$8)/(2*'M5E 850S4500 32GFC EQ &amp; 2xCDR'!Tb_eff)</f>
        <v>-1.0765462499999998</v>
      </c>
      <c r="X95" s="624">
        <f t="shared" si="31"/>
        <v>-7.6546249999999816E-2</v>
      </c>
      <c r="Y95">
        <f>L95-('M5E 850S4500 32GFC EQ &amp; 2xCDR'!$H$8)/(2*'M5E 850S4500 32GFC EQ &amp; 2xCDR'!Tb_eff)</f>
        <v>-1.47345375</v>
      </c>
      <c r="Z95">
        <f t="shared" si="32"/>
        <v>-0.47345375000000001</v>
      </c>
    </row>
    <row r="96" spans="1:26">
      <c r="A96" s="385">
        <v>-0.25</v>
      </c>
      <c r="B96" s="401">
        <f t="shared" si="22"/>
        <v>5.7176375845462035E-2</v>
      </c>
      <c r="C96" s="386">
        <f t="shared" si="23"/>
        <v>0.64325429005192647</v>
      </c>
      <c r="D96" s="401">
        <f t="shared" si="24"/>
        <v>0.29518259237066702</v>
      </c>
      <c r="E96" s="386">
        <f t="shared" si="20"/>
        <v>0.60549418055356274</v>
      </c>
      <c r="F96" s="401">
        <f t="shared" si="21"/>
        <v>0.77066993375769099</v>
      </c>
      <c r="G96" s="403">
        <f t="shared" si="25"/>
        <v>0.28738624921405148</v>
      </c>
      <c r="H96" s="403">
        <f t="shared" si="26"/>
        <v>0.71261375078594846</v>
      </c>
      <c r="I96" s="403">
        <f t="shared" si="18"/>
        <v>-1.4980257436619357E-2</v>
      </c>
      <c r="J96" s="375">
        <f t="shared" si="19"/>
        <v>1.0149802574366193</v>
      </c>
      <c r="L96" s="385">
        <v>-1.25</v>
      </c>
      <c r="M96" s="401">
        <f t="shared" si="27"/>
        <v>1.1578846018756028E-4</v>
      </c>
      <c r="N96" s="386">
        <f t="shared" si="28"/>
        <v>5.7176375845462035E-2</v>
      </c>
      <c r="O96" s="401">
        <f t="shared" si="29"/>
        <v>0.64325429005192647</v>
      </c>
      <c r="P96" s="386">
        <f t="shared" si="30"/>
        <v>-1.1769576447391454E-2</v>
      </c>
      <c r="Q96" s="403"/>
      <c r="R96" s="403"/>
      <c r="S96" s="371"/>
      <c r="T96" s="403"/>
      <c r="U96" s="375"/>
      <c r="W96" s="624">
        <f>L96+('M5E 850S4500 32GFC EQ &amp; 2xCDR'!$H$8)/(2*'M5E 850S4500 32GFC EQ &amp; 2xCDR'!Tb_eff)</f>
        <v>-1.0515462499999999</v>
      </c>
      <c r="X96" s="624">
        <f t="shared" si="31"/>
        <v>-5.1546249999999905E-2</v>
      </c>
      <c r="Y96">
        <f>L96-('M5E 850S4500 32GFC EQ &amp; 2xCDR'!$H$8)/(2*'M5E 850S4500 32GFC EQ &amp; 2xCDR'!Tb_eff)</f>
        <v>-1.4484537500000001</v>
      </c>
      <c r="Z96">
        <f t="shared" si="32"/>
        <v>-0.4484537500000001</v>
      </c>
    </row>
    <row r="97" spans="1:26">
      <c r="A97" s="385">
        <v>-0.22499999999999987</v>
      </c>
      <c r="B97" s="401">
        <f t="shared" si="22"/>
        <v>6.3447356413951883E-2</v>
      </c>
      <c r="C97" s="386">
        <f t="shared" si="23"/>
        <v>0.65497086252387327</v>
      </c>
      <c r="D97" s="401">
        <f t="shared" si="24"/>
        <v>0.2777855086718789</v>
      </c>
      <c r="E97" s="386">
        <f t="shared" si="20"/>
        <v>0.6184030679951471</v>
      </c>
      <c r="F97" s="401">
        <f t="shared" si="21"/>
        <v>0.78710030047136614</v>
      </c>
      <c r="G97" s="403">
        <f t="shared" si="25"/>
        <v>0.26372931630407986</v>
      </c>
      <c r="H97" s="403">
        <f t="shared" si="26"/>
        <v>0.73627068369592008</v>
      </c>
      <c r="I97" s="403">
        <f t="shared" si="18"/>
        <v>-8.6002901509914451E-3</v>
      </c>
      <c r="J97" s="375">
        <f t="shared" si="19"/>
        <v>1.0086002901509914</v>
      </c>
      <c r="L97" s="385">
        <v>-1.2249999999999999</v>
      </c>
      <c r="M97" s="401">
        <f t="shared" si="27"/>
        <v>1.4213862639389507E-4</v>
      </c>
      <c r="N97" s="386">
        <f t="shared" si="28"/>
        <v>6.3447356413951883E-2</v>
      </c>
      <c r="O97" s="401">
        <f t="shared" si="29"/>
        <v>0.65497086252387327</v>
      </c>
      <c r="P97" s="386">
        <f t="shared" si="30"/>
        <v>-6.757011542031538E-3</v>
      </c>
      <c r="Q97" s="403"/>
      <c r="R97" s="403"/>
      <c r="S97" s="371"/>
      <c r="T97" s="403"/>
      <c r="U97" s="375"/>
      <c r="W97" s="624">
        <f>L97+('M5E 850S4500 32GFC EQ &amp; 2xCDR'!$H$8)/(2*'M5E 850S4500 32GFC EQ &amp; 2xCDR'!Tb_eff)</f>
        <v>-1.0265462499999998</v>
      </c>
      <c r="X97" s="624">
        <f t="shared" si="31"/>
        <v>-2.6546249999999771E-2</v>
      </c>
      <c r="Y97">
        <f>L97-('M5E 850S4500 32GFC EQ &amp; 2xCDR'!$H$8)/(2*'M5E 850S4500 32GFC EQ &amp; 2xCDR'!Tb_eff)</f>
        <v>-1.42345375</v>
      </c>
      <c r="Z97">
        <f t="shared" si="32"/>
        <v>-0.42345374999999996</v>
      </c>
    </row>
    <row r="98" spans="1:26">
      <c r="A98" s="385">
        <v>-0.19999999999999996</v>
      </c>
      <c r="B98" s="401">
        <f t="shared" si="22"/>
        <v>7.0238710079911171E-2</v>
      </c>
      <c r="C98" s="386">
        <f t="shared" si="23"/>
        <v>0.66562171555046312</v>
      </c>
      <c r="D98" s="401">
        <f t="shared" si="24"/>
        <v>0.26084708099230058</v>
      </c>
      <c r="E98" s="386">
        <f t="shared" si="20"/>
        <v>0.63014131955676511</v>
      </c>
      <c r="F98" s="401">
        <f t="shared" si="21"/>
        <v>0.80204068775164161</v>
      </c>
      <c r="G98" s="403">
        <f t="shared" si="25"/>
        <v>0.24079045900438736</v>
      </c>
      <c r="H98" s="403">
        <f t="shared" si="26"/>
        <v>0.75920954099561266</v>
      </c>
      <c r="I98" s="403">
        <f t="shared" si="18"/>
        <v>-1.4133888674833265E-3</v>
      </c>
      <c r="J98" s="375">
        <f t="shared" si="19"/>
        <v>1.0014133888674834</v>
      </c>
      <c r="L98" s="385">
        <v>-1.2</v>
      </c>
      <c r="M98" s="401">
        <f t="shared" si="27"/>
        <v>1.7402923181597529E-4</v>
      </c>
      <c r="N98" s="386">
        <f t="shared" si="28"/>
        <v>7.0238710079911171E-2</v>
      </c>
      <c r="O98" s="401">
        <f t="shared" si="29"/>
        <v>0.66562171555046312</v>
      </c>
      <c r="P98" s="386">
        <f t="shared" si="30"/>
        <v>-1.1104607778683884E-3</v>
      </c>
      <c r="Q98" s="403"/>
      <c r="R98" s="403"/>
      <c r="S98" s="371"/>
      <c r="T98" s="403"/>
      <c r="U98" s="375"/>
      <c r="W98" s="624">
        <f>L98+('M5E 850S4500 32GFC EQ &amp; 2xCDR'!$H$8)/(2*'M5E 850S4500 32GFC EQ &amp; 2xCDR'!Tb_eff)</f>
        <v>-1.0015462499999999</v>
      </c>
      <c r="X98" s="624">
        <f t="shared" si="31"/>
        <v>-1.5462499999998602E-3</v>
      </c>
      <c r="Y98">
        <f>L98-('M5E 850S4500 32GFC EQ &amp; 2xCDR'!$H$8)/(2*'M5E 850S4500 32GFC EQ &amp; 2xCDR'!Tb_eff)</f>
        <v>-1.3984537500000001</v>
      </c>
      <c r="Z98">
        <f t="shared" si="32"/>
        <v>-0.39845375000000005</v>
      </c>
    </row>
    <row r="99" spans="1:26">
      <c r="A99" s="385">
        <v>-0.17499999999999982</v>
      </c>
      <c r="B99" s="401">
        <f t="shared" si="22"/>
        <v>7.7572879634830227E-2</v>
      </c>
      <c r="C99" s="386">
        <f t="shared" si="23"/>
        <v>0.67515270624938462</v>
      </c>
      <c r="D99" s="401">
        <f t="shared" si="24"/>
        <v>0.24440734214794702</v>
      </c>
      <c r="E99" s="386">
        <f t="shared" si="20"/>
        <v>0.6406480972355233</v>
      </c>
      <c r="F99" s="401">
        <f t="shared" si="21"/>
        <v>0.81541366129581772</v>
      </c>
      <c r="G99" s="403">
        <f t="shared" si="25"/>
        <v>0.21862929511961285</v>
      </c>
      <c r="H99" s="403">
        <f t="shared" si="26"/>
        <v>0.78137070488038718</v>
      </c>
      <c r="I99" s="403">
        <f t="shared" si="18"/>
        <v>6.6162520869458598E-3</v>
      </c>
      <c r="J99" s="375">
        <f t="shared" si="19"/>
        <v>0.99338374791305417</v>
      </c>
      <c r="L99" s="385">
        <v>-1.1749999999999998</v>
      </c>
      <c r="M99" s="401">
        <f t="shared" si="27"/>
        <v>2.1251859127036088E-4</v>
      </c>
      <c r="N99" s="386">
        <f t="shared" si="28"/>
        <v>7.7572879634830227E-2</v>
      </c>
      <c r="O99" s="401">
        <f t="shared" si="29"/>
        <v>0.67515270624938462</v>
      </c>
      <c r="P99" s="386">
        <f t="shared" si="30"/>
        <v>5.1982073780766636E-3</v>
      </c>
      <c r="Q99" s="403"/>
      <c r="R99" s="403"/>
      <c r="S99" s="371"/>
      <c r="T99" s="403"/>
      <c r="U99" s="375"/>
      <c r="W99" s="624">
        <f>L99+('M5E 850S4500 32GFC EQ &amp; 2xCDR'!$H$8)/(2*'M5E 850S4500 32GFC EQ &amp; 2xCDR'!Tb_eff)</f>
        <v>-0.97654624999999984</v>
      </c>
      <c r="X99" s="624">
        <f t="shared" si="31"/>
        <v>2.3453750000000162E-2</v>
      </c>
      <c r="Y99">
        <f>L99-('M5E 850S4500 32GFC EQ &amp; 2xCDR'!$H$8)/(2*'M5E 850S4500 32GFC EQ &amp; 2xCDR'!Tb_eff)</f>
        <v>-1.3734537499999999</v>
      </c>
      <c r="Z99">
        <f t="shared" si="32"/>
        <v>-0.37345374999999992</v>
      </c>
    </row>
    <row r="100" spans="1:26">
      <c r="A100" s="385">
        <v>-0.14999999999999991</v>
      </c>
      <c r="B100" s="401">
        <f t="shared" si="22"/>
        <v>8.5470864242180755E-2</v>
      </c>
      <c r="C100" s="386">
        <f t="shared" si="23"/>
        <v>0.68351505660356715</v>
      </c>
      <c r="D100" s="401">
        <f t="shared" si="24"/>
        <v>0.22850133672396461</v>
      </c>
      <c r="E100" s="386">
        <f t="shared" si="20"/>
        <v>0.64986861715590716</v>
      </c>
      <c r="F100" s="401">
        <f t="shared" si="21"/>
        <v>0.82714949246393421</v>
      </c>
      <c r="G100" s="403">
        <f t="shared" si="25"/>
        <v>0.19729824089879483</v>
      </c>
      <c r="H100" s="403">
        <f t="shared" si="26"/>
        <v>0.80270175910120511</v>
      </c>
      <c r="I100" s="403">
        <f t="shared" si="18"/>
        <v>1.5521844807969616E-2</v>
      </c>
      <c r="J100" s="375">
        <f t="shared" si="19"/>
        <v>0.98447815519203041</v>
      </c>
      <c r="L100" s="385">
        <v>-1.1499999999999999</v>
      </c>
      <c r="M100" s="401">
        <f t="shared" si="27"/>
        <v>2.5884376774476525E-4</v>
      </c>
      <c r="N100" s="386">
        <f t="shared" si="28"/>
        <v>8.5470864242180755E-2</v>
      </c>
      <c r="O100" s="401">
        <f t="shared" si="29"/>
        <v>0.68351505660356715</v>
      </c>
      <c r="P100" s="386">
        <f t="shared" si="30"/>
        <v>1.2195086756344273E-2</v>
      </c>
      <c r="Q100" s="403"/>
      <c r="R100" s="403"/>
      <c r="S100" s="371"/>
      <c r="T100" s="403"/>
      <c r="U100" s="375"/>
      <c r="W100" s="624">
        <f>L100+('M5E 850S4500 32GFC EQ &amp; 2xCDR'!$H$8)/(2*'M5E 850S4500 32GFC EQ &amp; 2xCDR'!Tb_eff)</f>
        <v>-0.95154624999999993</v>
      </c>
      <c r="X100" s="624">
        <f t="shared" si="31"/>
        <v>4.8453750000000073E-2</v>
      </c>
      <c r="Y100">
        <f>L100-('M5E 850S4500 32GFC EQ &amp; 2xCDR'!$H$8)/(2*'M5E 850S4500 32GFC EQ &amp; 2xCDR'!Tb_eff)</f>
        <v>-1.34845375</v>
      </c>
      <c r="Z100">
        <f t="shared" si="32"/>
        <v>-0.34845375000000001</v>
      </c>
    </row>
    <row r="101" spans="1:26">
      <c r="A101" s="385">
        <v>-0.125</v>
      </c>
      <c r="B101" s="401">
        <f t="shared" si="22"/>
        <v>9.3951902757271E-2</v>
      </c>
      <c r="C101" s="386">
        <f t="shared" si="23"/>
        <v>0.69066572162334294</v>
      </c>
      <c r="D101" s="401">
        <f t="shared" si="24"/>
        <v>0.21315909858874177</v>
      </c>
      <c r="E101" s="386">
        <f t="shared" si="20"/>
        <v>0.65775455407824868</v>
      </c>
      <c r="F101" s="401">
        <f t="shared" si="21"/>
        <v>0.83718667313510453</v>
      </c>
      <c r="G101" s="403">
        <f t="shared" si="25"/>
        <v>0.17684243955169746</v>
      </c>
      <c r="H101" s="403">
        <f t="shared" si="26"/>
        <v>0.82315756044830257</v>
      </c>
      <c r="I101" s="403">
        <f t="shared" si="18"/>
        <v>2.5333551065690095E-2</v>
      </c>
      <c r="J101" s="375">
        <f t="shared" si="19"/>
        <v>0.97466644893430987</v>
      </c>
      <c r="L101" s="385">
        <v>-1.125</v>
      </c>
      <c r="M101" s="401">
        <f t="shared" si="27"/>
        <v>3.1444596086432908E-4</v>
      </c>
      <c r="N101" s="386">
        <f t="shared" si="28"/>
        <v>9.3951902757271E-2</v>
      </c>
      <c r="O101" s="401">
        <f t="shared" si="29"/>
        <v>0.69066572162334294</v>
      </c>
      <c r="P101" s="386">
        <f t="shared" si="30"/>
        <v>1.9903874630529894E-2</v>
      </c>
      <c r="Q101" s="403"/>
      <c r="R101" s="403"/>
      <c r="S101" s="371"/>
      <c r="T101" s="403"/>
      <c r="U101" s="375"/>
      <c r="W101" s="624">
        <f>L101+('M5E 850S4500 32GFC EQ &amp; 2xCDR'!$H$8)/(2*'M5E 850S4500 32GFC EQ &amp; 2xCDR'!Tb_eff)</f>
        <v>-0.92654625000000002</v>
      </c>
      <c r="X101" s="624">
        <f t="shared" si="31"/>
        <v>7.3453749999999984E-2</v>
      </c>
      <c r="Y101">
        <f>L101-('M5E 850S4500 32GFC EQ &amp; 2xCDR'!$H$8)/(2*'M5E 850S4500 32GFC EQ &amp; 2xCDR'!Tb_eff)</f>
        <v>-1.3234537500000001</v>
      </c>
      <c r="Z101">
        <f t="shared" si="32"/>
        <v>-0.3234537500000001</v>
      </c>
    </row>
    <row r="102" spans="1:26">
      <c r="A102" s="385">
        <v>-9.9999999999999867E-2</v>
      </c>
      <c r="B102" s="401">
        <f t="shared" si="22"/>
        <v>0.10303314963116755</v>
      </c>
      <c r="C102" s="386">
        <f t="shared" si="23"/>
        <v>0.6965677142248885</v>
      </c>
      <c r="D102" s="401">
        <f t="shared" si="24"/>
        <v>0.19840567756944477</v>
      </c>
      <c r="E102" s="386">
        <f t="shared" si="20"/>
        <v>0.66426439814986871</v>
      </c>
      <c r="F102" s="401">
        <f t="shared" si="21"/>
        <v>0.84547236977856632</v>
      </c>
      <c r="G102" s="403">
        <f t="shared" si="25"/>
        <v>0.15729975841106658</v>
      </c>
      <c r="H102" s="403">
        <f t="shared" si="26"/>
        <v>0.84270024158893342</v>
      </c>
      <c r="I102" s="403">
        <f t="shared" si="18"/>
        <v>3.6078021654943067E-2</v>
      </c>
      <c r="J102" s="375">
        <f t="shared" si="19"/>
        <v>0.96392197834505688</v>
      </c>
      <c r="L102" s="385">
        <v>-1.0999999999999999</v>
      </c>
      <c r="M102" s="401">
        <f t="shared" si="27"/>
        <v>3.8099858103340933E-4</v>
      </c>
      <c r="N102" s="386">
        <f t="shared" si="28"/>
        <v>0.10303314963116755</v>
      </c>
      <c r="O102" s="401">
        <f t="shared" si="29"/>
        <v>0.6965677142248885</v>
      </c>
      <c r="P102" s="386">
        <f t="shared" si="30"/>
        <v>2.8345509797482057E-2</v>
      </c>
      <c r="Q102" s="403"/>
      <c r="R102" s="403"/>
      <c r="S102" s="371"/>
      <c r="T102" s="403"/>
      <c r="U102" s="375"/>
      <c r="W102" s="624">
        <f>L102+('M5E 850S4500 32GFC EQ &amp; 2xCDR'!$H$8)/(2*'M5E 850S4500 32GFC EQ &amp; 2xCDR'!Tb_eff)</f>
        <v>-0.90154624999999988</v>
      </c>
      <c r="X102" s="624">
        <f t="shared" si="31"/>
        <v>9.8453750000000118E-2</v>
      </c>
      <c r="Y102">
        <f>L102-('M5E 850S4500 32GFC EQ &amp; 2xCDR'!$H$8)/(2*'M5E 850S4500 32GFC EQ &amp; 2xCDR'!Tb_eff)</f>
        <v>-1.29845375</v>
      </c>
      <c r="Z102">
        <f t="shared" si="32"/>
        <v>-0.29845374999999996</v>
      </c>
    </row>
    <row r="103" spans="1:26">
      <c r="A103" s="385">
        <v>-7.4999999999999956E-2</v>
      </c>
      <c r="B103" s="401">
        <f t="shared" si="22"/>
        <v>0.11272934715889643</v>
      </c>
      <c r="C103" s="386">
        <f t="shared" si="23"/>
        <v>0.70119038431419356</v>
      </c>
      <c r="D103" s="401">
        <f t="shared" si="24"/>
        <v>0.18426121305177068</v>
      </c>
      <c r="E103" s="386">
        <f t="shared" si="20"/>
        <v>0.66936376122493391</v>
      </c>
      <c r="F103" s="401">
        <f t="shared" si="21"/>
        <v>0.85196281333604862</v>
      </c>
      <c r="G103" s="403">
        <f t="shared" si="25"/>
        <v>0.13870085211481722</v>
      </c>
      <c r="H103" s="403">
        <f t="shared" si="26"/>
        <v>0.8612991478851828</v>
      </c>
      <c r="I103" s="403">
        <f t="shared" si="18"/>
        <v>4.7777936956741894E-2</v>
      </c>
      <c r="J103" s="375">
        <f t="shared" si="19"/>
        <v>0.95222206304325807</v>
      </c>
      <c r="L103" s="385">
        <v>-1.075</v>
      </c>
      <c r="M103" s="401">
        <f t="shared" si="27"/>
        <v>4.6043812516305405E-4</v>
      </c>
      <c r="N103" s="386">
        <f t="shared" si="28"/>
        <v>0.11272934715889643</v>
      </c>
      <c r="O103" s="401">
        <f t="shared" si="29"/>
        <v>0.70119038431419356</v>
      </c>
      <c r="P103" s="386">
        <f t="shared" si="30"/>
        <v>3.7537811609059044E-2</v>
      </c>
      <c r="Q103" s="403"/>
      <c r="R103" s="403"/>
      <c r="S103" s="371"/>
      <c r="T103" s="403"/>
      <c r="U103" s="375"/>
      <c r="W103" s="624">
        <f>L103+('M5E 850S4500 32GFC EQ &amp; 2xCDR'!$H$8)/(2*'M5E 850S4500 32GFC EQ &amp; 2xCDR'!Tb_eff)</f>
        <v>-0.87654624999999997</v>
      </c>
      <c r="X103" s="624">
        <f t="shared" si="31"/>
        <v>0.12345375000000003</v>
      </c>
      <c r="Y103">
        <f>L103-('M5E 850S4500 32GFC EQ &amp; 2xCDR'!$H$8)/(2*'M5E 850S4500 32GFC EQ &amp; 2xCDR'!Tb_eff)</f>
        <v>-1.2734537500000001</v>
      </c>
      <c r="Z103">
        <f t="shared" si="32"/>
        <v>-0.27345375000000005</v>
      </c>
    </row>
    <row r="104" spans="1:26">
      <c r="A104" s="385">
        <v>-4.9999999999999822E-2</v>
      </c>
      <c r="B104" s="401">
        <f t="shared" si="22"/>
        <v>0.12305249816290348</v>
      </c>
      <c r="C104" s="386">
        <f t="shared" si="23"/>
        <v>0.70450964996773779</v>
      </c>
      <c r="D104" s="401">
        <f t="shared" si="24"/>
        <v>0.17074105167785214</v>
      </c>
      <c r="E104" s="386">
        <f t="shared" si="20"/>
        <v>0.67302563050865227</v>
      </c>
      <c r="F104" s="401">
        <f t="shared" si="21"/>
        <v>0.85662362205882192</v>
      </c>
      <c r="G104" s="403">
        <f t="shared" si="25"/>
        <v>0.12106928839404305</v>
      </c>
      <c r="H104" s="403">
        <f t="shared" si="26"/>
        <v>0.87893071160595693</v>
      </c>
      <c r="I104" s="403">
        <f t="shared" si="18"/>
        <v>6.0451554193463236E-2</v>
      </c>
      <c r="J104" s="375">
        <f t="shared" si="19"/>
        <v>0.93954844580653674</v>
      </c>
      <c r="L104" s="385">
        <v>-1.0499999999999998</v>
      </c>
      <c r="M104" s="401">
        <f t="shared" si="27"/>
        <v>5.5499794205460251E-4</v>
      </c>
      <c r="N104" s="386">
        <f t="shared" si="28"/>
        <v>0.12305249816290348</v>
      </c>
      <c r="O104" s="401">
        <f t="shared" si="29"/>
        <v>0.70450964996773779</v>
      </c>
      <c r="P104" s="386">
        <f t="shared" si="30"/>
        <v>4.7495124262975086E-2</v>
      </c>
      <c r="Q104" s="403"/>
      <c r="R104" s="403"/>
      <c r="S104" s="371"/>
      <c r="T104" s="403"/>
      <c r="U104" s="375"/>
      <c r="W104" s="624">
        <f>L104+('M5E 850S4500 32GFC EQ &amp; 2xCDR'!$H$8)/(2*'M5E 850S4500 32GFC EQ &amp; 2xCDR'!Tb_eff)</f>
        <v>-0.85154624999999984</v>
      </c>
      <c r="X104" s="624">
        <f t="shared" si="31"/>
        <v>0.14845375000000016</v>
      </c>
      <c r="Y104">
        <f>L104-('M5E 850S4500 32GFC EQ &amp; 2xCDR'!$H$8)/(2*'M5E 850S4500 32GFC EQ &amp; 2xCDR'!Tb_eff)</f>
        <v>-1.2484537499999999</v>
      </c>
      <c r="Z104">
        <f t="shared" si="32"/>
        <v>-0.24845374999999992</v>
      </c>
    </row>
    <row r="105" spans="1:26">
      <c r="A105" s="385">
        <v>-2.4999999999999911E-2</v>
      </c>
      <c r="B105" s="401">
        <f t="shared" si="22"/>
        <v>0.13401154347942373</v>
      </c>
      <c r="C105" s="386">
        <f t="shared" si="23"/>
        <v>0.70650817899755824</v>
      </c>
      <c r="D105" s="401">
        <f t="shared" si="24"/>
        <v>0.15785590579152614</v>
      </c>
      <c r="E105" s="386">
        <f t="shared" si="20"/>
        <v>0.67523056770452261</v>
      </c>
      <c r="F105" s="401">
        <f t="shared" si="21"/>
        <v>0.85943005498131142</v>
      </c>
      <c r="G105" s="403">
        <f t="shared" si="25"/>
        <v>0.10442173234660147</v>
      </c>
      <c r="H105" s="403">
        <f t="shared" si="26"/>
        <v>0.89557826765339854</v>
      </c>
      <c r="I105" s="403">
        <f t="shared" si="18"/>
        <v>7.4112267163249937E-2</v>
      </c>
      <c r="J105" s="375">
        <f t="shared" si="19"/>
        <v>0.92588773283675008</v>
      </c>
      <c r="L105" s="385">
        <v>-1.0249999999999999</v>
      </c>
      <c r="M105" s="401">
        <f t="shared" si="27"/>
        <v>6.6724494025954817E-4</v>
      </c>
      <c r="N105" s="386">
        <f t="shared" si="28"/>
        <v>0.13401154347942373</v>
      </c>
      <c r="O105" s="401">
        <f t="shared" si="29"/>
        <v>0.70650817899755824</v>
      </c>
      <c r="P105" s="386">
        <f t="shared" si="30"/>
        <v>5.8227970898223597E-2</v>
      </c>
      <c r="Q105" s="403"/>
      <c r="R105" s="403"/>
      <c r="S105" s="371"/>
      <c r="T105" s="403"/>
      <c r="U105" s="375"/>
      <c r="W105" s="624">
        <f>L105+('M5E 850S4500 32GFC EQ &amp; 2xCDR'!$H$8)/(2*'M5E 850S4500 32GFC EQ &amp; 2xCDR'!Tb_eff)</f>
        <v>-0.82654624999999993</v>
      </c>
      <c r="X105" s="624">
        <f t="shared" si="31"/>
        <v>0.17345375000000007</v>
      </c>
      <c r="Y105">
        <f>L105-('M5E 850S4500 32GFC EQ &amp; 2xCDR'!$H$8)/(2*'M5E 850S4500 32GFC EQ &amp; 2xCDR'!Tb_eff)</f>
        <v>-1.22345375</v>
      </c>
      <c r="Z105">
        <f t="shared" si="32"/>
        <v>-0.22345375000000001</v>
      </c>
    </row>
    <row r="106" spans="1:26">
      <c r="A106" s="385">
        <v>0</v>
      </c>
      <c r="B106" s="401">
        <f t="shared" si="22"/>
        <v>0.14561204882869128</v>
      </c>
      <c r="C106" s="386">
        <f t="shared" si="23"/>
        <v>0.70717551957833824</v>
      </c>
      <c r="D106" s="401">
        <f t="shared" si="24"/>
        <v>0.14561204882869128</v>
      </c>
      <c r="E106" s="386">
        <f t="shared" si="20"/>
        <v>0.67596685225882269</v>
      </c>
      <c r="F106" s="401">
        <f t="shared" si="21"/>
        <v>0.86036719424195707</v>
      </c>
      <c r="G106" s="403">
        <f t="shared" si="25"/>
        <v>8.8768184463284799E-2</v>
      </c>
      <c r="H106" s="403">
        <f t="shared" si="26"/>
        <v>0.91123181553671517</v>
      </c>
      <c r="I106" s="403">
        <f t="shared" si="18"/>
        <v>8.8768184463284799E-2</v>
      </c>
      <c r="J106" s="375">
        <f t="shared" si="19"/>
        <v>0.91123181553671517</v>
      </c>
      <c r="L106" s="385">
        <v>-1</v>
      </c>
      <c r="M106" s="401">
        <f t="shared" si="27"/>
        <v>8.001192479389907E-4</v>
      </c>
      <c r="N106" s="386">
        <f t="shared" si="28"/>
        <v>0.14561204882869128</v>
      </c>
      <c r="O106" s="401">
        <f t="shared" si="29"/>
        <v>0.70717551957833824</v>
      </c>
      <c r="P106" s="386">
        <f t="shared" si="30"/>
        <v>6.9742722216698569E-2</v>
      </c>
      <c r="Q106" s="403">
        <f>$B$14*P26</f>
        <v>-1.0904244007545847E-4</v>
      </c>
      <c r="R106" s="403">
        <f>$B$14*P106</f>
        <v>8.8768184463284799E-2</v>
      </c>
      <c r="S106" s="371">
        <f>$B$14*P186</f>
        <v>8.8768184463284799E-2</v>
      </c>
      <c r="T106" s="403">
        <f>1-(Q106+R106+S106)</f>
        <v>0.82257267351350583</v>
      </c>
      <c r="U106" s="610">
        <f>1-T106</f>
        <v>0.17742732648649417</v>
      </c>
      <c r="W106" s="624">
        <f>L106+('M5E 850S4500 32GFC EQ &amp; 2xCDR'!$H$8)/(2*'M5E 850S4500 32GFC EQ &amp; 2xCDR'!Tb_eff)</f>
        <v>-0.80154625000000002</v>
      </c>
      <c r="X106" s="624">
        <f t="shared" si="31"/>
        <v>0.19845374999999998</v>
      </c>
      <c r="Y106">
        <f>L106-('M5E 850S4500 32GFC EQ &amp; 2xCDR'!$H$8)/(2*'M5E 850S4500 32GFC EQ &amp; 2xCDR'!Tb_eff)</f>
        <v>-1.1984537500000001</v>
      </c>
      <c r="Z106">
        <f t="shared" si="32"/>
        <v>-0.1984537500000001</v>
      </c>
    </row>
    <row r="107" spans="1:26">
      <c r="A107" s="385">
        <v>2.4999999999999911E-2</v>
      </c>
      <c r="B107" s="401">
        <f t="shared" si="22"/>
        <v>0.15785590579152614</v>
      </c>
      <c r="C107" s="386">
        <f t="shared" si="23"/>
        <v>0.70650817899755824</v>
      </c>
      <c r="D107" s="401">
        <f t="shared" si="24"/>
        <v>0.13401154347942373</v>
      </c>
      <c r="E107" s="386">
        <f t="shared" si="20"/>
        <v>0.67523056770452261</v>
      </c>
      <c r="F107" s="401">
        <f t="shared" si="21"/>
        <v>0.85943005498131142</v>
      </c>
      <c r="G107" s="403">
        <f t="shared" si="25"/>
        <v>7.4112267163249812E-2</v>
      </c>
      <c r="H107" s="403">
        <f t="shared" si="26"/>
        <v>0.92588773283675019</v>
      </c>
      <c r="I107" s="403">
        <f t="shared" si="18"/>
        <v>0.10442173234660161</v>
      </c>
      <c r="J107" s="375">
        <f t="shared" si="19"/>
        <v>0.89557826765339843</v>
      </c>
      <c r="L107" s="385">
        <v>-0.97500000000000009</v>
      </c>
      <c r="M107" s="401">
        <f t="shared" si="27"/>
        <v>9.5697678239697881E-4</v>
      </c>
      <c r="N107" s="386">
        <f t="shared" si="28"/>
        <v>0.15785590579152614</v>
      </c>
      <c r="O107" s="401">
        <f t="shared" si="29"/>
        <v>0.70650817899755824</v>
      </c>
      <c r="P107" s="386">
        <f t="shared" si="30"/>
        <v>8.2041284458708702E-2</v>
      </c>
      <c r="Q107" s="403">
        <f t="shared" ref="Q107:Q170" si="33">$B$14*P27</f>
        <v>-1.3040717515542787E-4</v>
      </c>
      <c r="R107" s="403">
        <f t="shared" ref="R107:R170" si="34">$B$14*P107</f>
        <v>0.10442173234660147</v>
      </c>
      <c r="S107" s="371">
        <f t="shared" ref="S107:S170" si="35">$B$14*P187</f>
        <v>7.4112267163249812E-2</v>
      </c>
      <c r="T107" s="403">
        <f t="shared" ref="T107:T170" si="36">1-(Q107+R107+S107)</f>
        <v>0.82159640766530417</v>
      </c>
      <c r="U107" s="610">
        <f t="shared" ref="U107:U170" si="37">1-T107</f>
        <v>0.17840359233469583</v>
      </c>
      <c r="W107" s="624">
        <f>L107+('M5E 850S4500 32GFC EQ &amp; 2xCDR'!$H$8)/(2*'M5E 850S4500 32GFC EQ &amp; 2xCDR'!Tb_eff)</f>
        <v>-0.7765462500000001</v>
      </c>
      <c r="X107" s="624">
        <f t="shared" si="31"/>
        <v>0.2234537499999999</v>
      </c>
      <c r="Y107">
        <f>L107-('M5E 850S4500 32GFC EQ &amp; 2xCDR'!$H$8)/(2*'M5E 850S4500 32GFC EQ &amp; 2xCDR'!Tb_eff)</f>
        <v>-1.1734537500000002</v>
      </c>
      <c r="Z107">
        <f t="shared" si="32"/>
        <v>-0.17345375000000018</v>
      </c>
    </row>
    <row r="108" spans="1:26">
      <c r="A108" s="385">
        <v>5.0000000000000266E-2</v>
      </c>
      <c r="B108" s="401">
        <f t="shared" si="22"/>
        <v>0.17074105167785247</v>
      </c>
      <c r="C108" s="386">
        <f t="shared" si="23"/>
        <v>0.70450964996773768</v>
      </c>
      <c r="D108" s="401">
        <f t="shared" si="24"/>
        <v>0.12305249816290331</v>
      </c>
      <c r="E108" s="386">
        <f t="shared" si="20"/>
        <v>0.67302563050865216</v>
      </c>
      <c r="F108" s="401">
        <f t="shared" si="21"/>
        <v>0.85662362205882181</v>
      </c>
      <c r="G108" s="403">
        <f t="shared" si="25"/>
        <v>6.0451554193463028E-2</v>
      </c>
      <c r="H108" s="403">
        <f t="shared" si="26"/>
        <v>0.93954844580653696</v>
      </c>
      <c r="I108" s="403">
        <f t="shared" si="18"/>
        <v>0.12106928839404325</v>
      </c>
      <c r="J108" s="375">
        <f t="shared" si="19"/>
        <v>0.8789307116059567</v>
      </c>
      <c r="L108" s="385">
        <v>-0.94999999999999973</v>
      </c>
      <c r="M108" s="401">
        <f t="shared" si="27"/>
        <v>1.141634626158794E-3</v>
      </c>
      <c r="N108" s="386">
        <f t="shared" si="28"/>
        <v>0.17074105167785247</v>
      </c>
      <c r="O108" s="401">
        <f t="shared" si="29"/>
        <v>0.70450964996773768</v>
      </c>
      <c r="P108" s="386">
        <f t="shared" si="30"/>
        <v>9.5120811589106249E-2</v>
      </c>
      <c r="Q108" s="403">
        <f t="shared" si="33"/>
        <v>-1.5555427828391284E-4</v>
      </c>
      <c r="R108" s="403">
        <f t="shared" si="34"/>
        <v>0.12106928839404348</v>
      </c>
      <c r="S108" s="371">
        <f t="shared" si="35"/>
        <v>6.0451554193463222E-2</v>
      </c>
      <c r="T108" s="403">
        <f t="shared" si="36"/>
        <v>0.81863471169077728</v>
      </c>
      <c r="U108" s="610">
        <f t="shared" si="37"/>
        <v>0.18136528830922272</v>
      </c>
      <c r="W108" s="624">
        <f>L108+('M5E 850S4500 32GFC EQ &amp; 2xCDR'!$H$8)/(2*'M5E 850S4500 32GFC EQ &amp; 2xCDR'!Tb_eff)</f>
        <v>-0.75154624999999975</v>
      </c>
      <c r="X108" s="624">
        <f t="shared" si="31"/>
        <v>0.24845375000000025</v>
      </c>
      <c r="Y108">
        <f>L108-('M5E 850S4500 32GFC EQ &amp; 2xCDR'!$H$8)/(2*'M5E 850S4500 32GFC EQ &amp; 2xCDR'!Tb_eff)</f>
        <v>-1.1484537499999998</v>
      </c>
      <c r="Z108">
        <f t="shared" si="32"/>
        <v>-0.14845374999999983</v>
      </c>
    </row>
    <row r="109" spans="1:26">
      <c r="A109" s="385">
        <v>7.5000000000000178E-2</v>
      </c>
      <c r="B109" s="401">
        <f t="shared" si="22"/>
        <v>0.18426121305177079</v>
      </c>
      <c r="C109" s="386">
        <f t="shared" si="23"/>
        <v>0.70119038431419356</v>
      </c>
      <c r="D109" s="401">
        <f t="shared" si="24"/>
        <v>0.11272934715889632</v>
      </c>
      <c r="E109" s="386">
        <f t="shared" si="20"/>
        <v>0.6693637612249338</v>
      </c>
      <c r="F109" s="401">
        <f t="shared" si="21"/>
        <v>0.85196281333604851</v>
      </c>
      <c r="G109" s="403">
        <f t="shared" si="25"/>
        <v>4.7777936956741755E-2</v>
      </c>
      <c r="H109" s="403">
        <f t="shared" si="26"/>
        <v>0.95222206304325829</v>
      </c>
      <c r="I109" s="403">
        <f t="shared" si="18"/>
        <v>0.13870085211481731</v>
      </c>
      <c r="J109" s="375">
        <f t="shared" si="19"/>
        <v>0.86129914788518269</v>
      </c>
      <c r="L109" s="385">
        <v>-0.92499999999999982</v>
      </c>
      <c r="M109" s="401">
        <f t="shared" si="27"/>
        <v>1.3584190364925308E-3</v>
      </c>
      <c r="N109" s="386">
        <f t="shared" si="28"/>
        <v>0.18426121305177079</v>
      </c>
      <c r="O109" s="401">
        <f t="shared" si="29"/>
        <v>0.70119038431419356</v>
      </c>
      <c r="P109" s="386">
        <f t="shared" si="30"/>
        <v>0.10897344649719722</v>
      </c>
      <c r="Q109" s="403">
        <f t="shared" si="33"/>
        <v>-1.8507098460283886E-4</v>
      </c>
      <c r="R109" s="403">
        <f t="shared" si="34"/>
        <v>0.13870085211481742</v>
      </c>
      <c r="S109" s="371">
        <f t="shared" si="35"/>
        <v>4.7777936956741755E-2</v>
      </c>
      <c r="T109" s="403">
        <f t="shared" si="36"/>
        <v>0.81370628191304362</v>
      </c>
      <c r="U109" s="610">
        <f t="shared" si="37"/>
        <v>0.18629371808695638</v>
      </c>
      <c r="W109" s="624">
        <f>L109+('M5E 850S4500 32GFC EQ &amp; 2xCDR'!$H$8)/(2*'M5E 850S4500 32GFC EQ &amp; 2xCDR'!Tb_eff)</f>
        <v>-0.72654624999999984</v>
      </c>
      <c r="X109" s="624">
        <f t="shared" si="31"/>
        <v>0.27345375000000016</v>
      </c>
      <c r="Y109">
        <f>L109-('M5E 850S4500 32GFC EQ &amp; 2xCDR'!$H$8)/(2*'M5E 850S4500 32GFC EQ &amp; 2xCDR'!Tb_eff)</f>
        <v>-1.1234537499999999</v>
      </c>
      <c r="Z109">
        <f t="shared" si="32"/>
        <v>-0.12345374999999992</v>
      </c>
    </row>
    <row r="110" spans="1:26">
      <c r="A110" s="617">
        <v>0.10000000000000009</v>
      </c>
      <c r="B110" s="618">
        <f t="shared" si="22"/>
        <v>0.19840567756944488</v>
      </c>
      <c r="C110" s="619">
        <f t="shared" si="23"/>
        <v>0.69656771422488839</v>
      </c>
      <c r="D110" s="618">
        <f t="shared" si="24"/>
        <v>0.1030331496311675</v>
      </c>
      <c r="E110" s="619">
        <f t="shared" si="20"/>
        <v>0.6642643981498686</v>
      </c>
      <c r="F110" s="618">
        <f t="shared" si="21"/>
        <v>0.8454723697785661</v>
      </c>
      <c r="G110" s="620">
        <f t="shared" si="25"/>
        <v>3.607802165494306E-2</v>
      </c>
      <c r="H110" s="620">
        <f t="shared" si="26"/>
        <v>0.963921978345057</v>
      </c>
      <c r="I110" s="620">
        <f t="shared" si="18"/>
        <v>0.15729975841106703</v>
      </c>
      <c r="J110" s="623">
        <f t="shared" si="19"/>
        <v>0.84270024158893297</v>
      </c>
      <c r="L110" s="385">
        <v>-0.89999999999999991</v>
      </c>
      <c r="M110" s="401">
        <f t="shared" si="27"/>
        <v>1.6122158361028815E-3</v>
      </c>
      <c r="N110" s="386">
        <f t="shared" si="28"/>
        <v>0.19840567756944488</v>
      </c>
      <c r="O110" s="401">
        <f t="shared" si="29"/>
        <v>0.69656771422488839</v>
      </c>
      <c r="P110" s="386">
        <f t="shared" si="30"/>
        <v>0.12358609587373424</v>
      </c>
      <c r="Q110" s="403">
        <f t="shared" si="33"/>
        <v>-2.1962004257526698E-4</v>
      </c>
      <c r="R110" s="403">
        <f t="shared" si="34"/>
        <v>0.15729975841106703</v>
      </c>
      <c r="S110" s="371">
        <f t="shared" si="35"/>
        <v>3.6078021654942866E-2</v>
      </c>
      <c r="T110" s="403">
        <f t="shared" si="36"/>
        <v>0.80684183997656533</v>
      </c>
      <c r="U110" s="610">
        <f t="shared" si="37"/>
        <v>0.19315816002343467</v>
      </c>
      <c r="W110" s="624">
        <f>L110+('M5E 850S4500 32GFC EQ &amp; 2xCDR'!$H$8)/(2*'M5E 850S4500 32GFC EQ &amp; 2xCDR'!Tb_eff)</f>
        <v>-0.70154624999999993</v>
      </c>
      <c r="X110" s="624">
        <f t="shared" si="31"/>
        <v>0.29845375000000007</v>
      </c>
      <c r="Y110">
        <f>L110-('M5E 850S4500 32GFC EQ &amp; 2xCDR'!$H$8)/(2*'M5E 850S4500 32GFC EQ &amp; 2xCDR'!Tb_eff)</f>
        <v>-1.09845375</v>
      </c>
      <c r="Z110">
        <f t="shared" si="32"/>
        <v>-9.8453750000000007E-2</v>
      </c>
    </row>
    <row r="111" spans="1:26">
      <c r="A111" s="385">
        <v>0.125</v>
      </c>
      <c r="B111" s="401">
        <f t="shared" si="22"/>
        <v>0.21315909858874177</v>
      </c>
      <c r="C111" s="386">
        <f t="shared" si="23"/>
        <v>0.69066572162334294</v>
      </c>
      <c r="D111" s="401">
        <f t="shared" si="24"/>
        <v>9.3951902757271E-2</v>
      </c>
      <c r="E111" s="386">
        <f t="shared" si="20"/>
        <v>0.65775455407824868</v>
      </c>
      <c r="F111" s="401">
        <f t="shared" si="21"/>
        <v>0.83718667313510453</v>
      </c>
      <c r="G111" s="403">
        <f t="shared" si="25"/>
        <v>2.5333551065690088E-2</v>
      </c>
      <c r="H111" s="403">
        <f t="shared" si="26"/>
        <v>0.97466644893430987</v>
      </c>
      <c r="I111" s="403">
        <f t="shared" si="18"/>
        <v>0.17684243955169748</v>
      </c>
      <c r="J111" s="375">
        <f t="shared" si="19"/>
        <v>0.82315756044830257</v>
      </c>
      <c r="L111" s="385">
        <v>-0.875</v>
      </c>
      <c r="M111" s="401">
        <f t="shared" si="27"/>
        <v>1.9085228445865354E-3</v>
      </c>
      <c r="N111" s="386">
        <f t="shared" si="28"/>
        <v>0.21315909858874177</v>
      </c>
      <c r="O111" s="401">
        <f t="shared" si="29"/>
        <v>0.69066572162334294</v>
      </c>
      <c r="P111" s="386">
        <f t="shared" si="30"/>
        <v>0.13894024320029397</v>
      </c>
      <c r="Q111" s="403">
        <f t="shared" si="33"/>
        <v>-2.5994664983398805E-4</v>
      </c>
      <c r="R111" s="403">
        <f t="shared" si="34"/>
        <v>0.17684243955169748</v>
      </c>
      <c r="S111" s="371">
        <f t="shared" si="35"/>
        <v>2.5333551065690088E-2</v>
      </c>
      <c r="T111" s="403">
        <f t="shared" si="36"/>
        <v>0.79808395603244642</v>
      </c>
      <c r="U111" s="610">
        <f t="shared" si="37"/>
        <v>0.20191604396755358</v>
      </c>
      <c r="W111" s="624">
        <f>L111+('M5E 850S4500 32GFC EQ &amp; 2xCDR'!$H$8)/(2*'M5E 850S4500 32GFC EQ &amp; 2xCDR'!Tb_eff)</f>
        <v>-0.67654625000000002</v>
      </c>
      <c r="X111" s="624">
        <f t="shared" si="31"/>
        <v>0.32345374999999998</v>
      </c>
      <c r="Y111">
        <f>L111-('M5E 850S4500 32GFC EQ &amp; 2xCDR'!$H$8)/(2*'M5E 850S4500 32GFC EQ &amp; 2xCDR'!Tb_eff)</f>
        <v>-1.0734537500000001</v>
      </c>
      <c r="Z111">
        <f t="shared" si="32"/>
        <v>-7.3453750000000095E-2</v>
      </c>
    </row>
    <row r="112" spans="1:26">
      <c r="A112" s="385">
        <v>0.14999999999999991</v>
      </c>
      <c r="B112" s="401">
        <f t="shared" si="22"/>
        <v>0.22850133672396461</v>
      </c>
      <c r="C112" s="386">
        <f t="shared" si="23"/>
        <v>0.68351505660356715</v>
      </c>
      <c r="D112" s="401">
        <f t="shared" si="24"/>
        <v>8.5470864242180755E-2</v>
      </c>
      <c r="E112" s="386">
        <f t="shared" si="20"/>
        <v>0.64986861715590727</v>
      </c>
      <c r="F112" s="401">
        <f t="shared" si="21"/>
        <v>0.82714949246393443</v>
      </c>
      <c r="G112" s="403">
        <f t="shared" si="25"/>
        <v>1.5521844807969417E-2</v>
      </c>
      <c r="H112" s="403">
        <f t="shared" si="26"/>
        <v>0.98447815519203064</v>
      </c>
      <c r="I112" s="403">
        <f t="shared" si="18"/>
        <v>0.19729824089879491</v>
      </c>
      <c r="J112" s="375">
        <f t="shared" si="19"/>
        <v>0.80270175910120511</v>
      </c>
      <c r="L112" s="385">
        <v>-0.85000000000000009</v>
      </c>
      <c r="M112" s="401">
        <f t="shared" si="27"/>
        <v>2.2535039136206692E-3</v>
      </c>
      <c r="N112" s="386">
        <f t="shared" si="28"/>
        <v>0.22850133672396461</v>
      </c>
      <c r="O112" s="401">
        <f t="shared" si="29"/>
        <v>0.68351505660356715</v>
      </c>
      <c r="P112" s="386">
        <f t="shared" si="30"/>
        <v>0.15501180397059056</v>
      </c>
      <c r="Q112" s="403">
        <f t="shared" si="33"/>
        <v>-3.0688555446538475E-4</v>
      </c>
      <c r="R112" s="403">
        <f t="shared" si="34"/>
        <v>0.19729824089879483</v>
      </c>
      <c r="S112" s="371">
        <f t="shared" si="35"/>
        <v>1.5521844807969417E-2</v>
      </c>
      <c r="T112" s="403">
        <f t="shared" si="36"/>
        <v>0.78748679984770109</v>
      </c>
      <c r="U112" s="610">
        <f t="shared" si="37"/>
        <v>0.21251320015229891</v>
      </c>
      <c r="W112" s="624">
        <f>L112+('M5E 850S4500 32GFC EQ &amp; 2xCDR'!$H$8)/(2*'M5E 850S4500 32GFC EQ &amp; 2xCDR'!Tb_eff)</f>
        <v>-0.6515462500000001</v>
      </c>
      <c r="X112" s="624">
        <f t="shared" si="31"/>
        <v>0.3484537499999999</v>
      </c>
      <c r="Y112">
        <f>L112-('M5E 850S4500 32GFC EQ &amp; 2xCDR'!$H$8)/(2*'M5E 850S4500 32GFC EQ &amp; 2xCDR'!Tb_eff)</f>
        <v>-1.0484537500000002</v>
      </c>
      <c r="Z112">
        <f t="shared" si="32"/>
        <v>-4.8453750000000184E-2</v>
      </c>
    </row>
    <row r="113" spans="1:26">
      <c r="A113" s="385">
        <v>0.17500000000000027</v>
      </c>
      <c r="B113" s="401">
        <f t="shared" si="22"/>
        <v>0.24440734214794724</v>
      </c>
      <c r="C113" s="386">
        <f t="shared" si="23"/>
        <v>0.6751527062493845</v>
      </c>
      <c r="D113" s="401">
        <f t="shared" si="24"/>
        <v>7.7572879634830061E-2</v>
      </c>
      <c r="E113" s="386">
        <f t="shared" si="20"/>
        <v>0.6406480972355233</v>
      </c>
      <c r="F113" s="401">
        <f t="shared" si="21"/>
        <v>0.81541366129581772</v>
      </c>
      <c r="G113" s="403">
        <f t="shared" si="25"/>
        <v>6.6162520869456681E-3</v>
      </c>
      <c r="H113" s="403">
        <f t="shared" si="26"/>
        <v>0.99338374791305428</v>
      </c>
      <c r="I113" s="403">
        <f t="shared" si="18"/>
        <v>0.21862929511961299</v>
      </c>
      <c r="J113" s="375">
        <f t="shared" si="19"/>
        <v>0.78137070488038707</v>
      </c>
      <c r="L113" s="385">
        <v>-0.82499999999999973</v>
      </c>
      <c r="M113" s="401">
        <f t="shared" si="27"/>
        <v>2.6540440245774732E-3</v>
      </c>
      <c r="N113" s="386">
        <f t="shared" si="28"/>
        <v>0.24440734214794724</v>
      </c>
      <c r="O113" s="401">
        <f t="shared" si="29"/>
        <v>0.6751527062493845</v>
      </c>
      <c r="P113" s="386">
        <f t="shared" si="30"/>
        <v>0.17177102686229206</v>
      </c>
      <c r="Q113" s="403">
        <f t="shared" si="33"/>
        <v>-3.6136823586107209E-4</v>
      </c>
      <c r="R113" s="403">
        <f t="shared" si="34"/>
        <v>0.21862929511961313</v>
      </c>
      <c r="S113" s="371">
        <f t="shared" si="35"/>
        <v>6.6162520869458624E-3</v>
      </c>
      <c r="T113" s="403">
        <f t="shared" si="36"/>
        <v>0.7751158210293021</v>
      </c>
      <c r="U113" s="610">
        <f t="shared" si="37"/>
        <v>0.2248841789706979</v>
      </c>
      <c r="W113" s="624">
        <f>L113+('M5E 850S4500 32GFC EQ &amp; 2xCDR'!$H$8)/(2*'M5E 850S4500 32GFC EQ &amp; 2xCDR'!Tb_eff)</f>
        <v>-0.62654624999999975</v>
      </c>
      <c r="X113" s="624">
        <f t="shared" si="31"/>
        <v>0.37345375000000025</v>
      </c>
      <c r="Y113">
        <f>L113-('M5E 850S4500 32GFC EQ &amp; 2xCDR'!$H$8)/(2*'M5E 850S4500 32GFC EQ &amp; 2xCDR'!Tb_eff)</f>
        <v>-1.0234537499999998</v>
      </c>
      <c r="Z113">
        <f t="shared" si="32"/>
        <v>-2.3453749999999829E-2</v>
      </c>
    </row>
    <row r="114" spans="1:26">
      <c r="A114" s="385">
        <v>0.20000000000000018</v>
      </c>
      <c r="B114" s="401">
        <f t="shared" si="22"/>
        <v>0.26084708099230081</v>
      </c>
      <c r="C114" s="386">
        <f t="shared" si="23"/>
        <v>0.6656217155504629</v>
      </c>
      <c r="D114" s="401">
        <f t="shared" si="24"/>
        <v>7.0238710079911115E-2</v>
      </c>
      <c r="E114" s="386">
        <f t="shared" si="20"/>
        <v>0.63014131955676489</v>
      </c>
      <c r="F114" s="401">
        <f t="shared" si="21"/>
        <v>0.80204068775164139</v>
      </c>
      <c r="G114" s="403">
        <f t="shared" si="25"/>
        <v>-1.4133888674833558E-3</v>
      </c>
      <c r="H114" s="403">
        <f t="shared" si="26"/>
        <v>1.0014133888674834</v>
      </c>
      <c r="I114" s="403">
        <f t="shared" si="18"/>
        <v>0.24079045900438786</v>
      </c>
      <c r="J114" s="375">
        <f t="shared" si="19"/>
        <v>0.75920954099561211</v>
      </c>
      <c r="L114" s="385">
        <v>-0.79999999999999982</v>
      </c>
      <c r="M114" s="401">
        <f t="shared" si="27"/>
        <v>3.117804796463286E-3</v>
      </c>
      <c r="N114" s="386">
        <f t="shared" si="28"/>
        <v>0.26084708099230081</v>
      </c>
      <c r="O114" s="401">
        <f t="shared" si="29"/>
        <v>0.6656217155504629</v>
      </c>
      <c r="P114" s="386">
        <f t="shared" si="30"/>
        <v>0.18918244409651341</v>
      </c>
      <c r="Q114" s="403">
        <f t="shared" si="33"/>
        <v>-4.2443006174222781E-4</v>
      </c>
      <c r="R114" s="403">
        <f t="shared" si="34"/>
        <v>0.24079045900438786</v>
      </c>
      <c r="S114" s="371">
        <f t="shared" si="35"/>
        <v>-1.4133888674833558E-3</v>
      </c>
      <c r="T114" s="403">
        <f t="shared" si="36"/>
        <v>0.76104735992483774</v>
      </c>
      <c r="U114" s="610">
        <f t="shared" si="37"/>
        <v>0.23895264007516226</v>
      </c>
      <c r="W114" s="624">
        <f>L114+('M5E 850S4500 32GFC EQ &amp; 2xCDR'!$H$8)/(2*'M5E 850S4500 32GFC EQ &amp; 2xCDR'!Tb_eff)</f>
        <v>-0.60154624999999984</v>
      </c>
      <c r="X114" s="624">
        <f t="shared" si="31"/>
        <v>0.39845375000000016</v>
      </c>
      <c r="Y114">
        <f>L114-('M5E 850S4500 32GFC EQ &amp; 2xCDR'!$H$8)/(2*'M5E 850S4500 32GFC EQ &amp; 2xCDR'!Tb_eff)</f>
        <v>-0.99845374999999981</v>
      </c>
      <c r="Z114">
        <f t="shared" si="32"/>
        <v>1.5462500000001933E-3</v>
      </c>
    </row>
    <row r="115" spans="1:26">
      <c r="A115" s="385">
        <v>0.22500000000000009</v>
      </c>
      <c r="B115" s="401">
        <f t="shared" si="22"/>
        <v>0.27778550867187901</v>
      </c>
      <c r="C115" s="386">
        <f t="shared" si="23"/>
        <v>0.65497086252387327</v>
      </c>
      <c r="D115" s="401">
        <f t="shared" si="24"/>
        <v>6.3447356413951828E-2</v>
      </c>
      <c r="E115" s="386">
        <f t="shared" si="20"/>
        <v>0.6184030679951471</v>
      </c>
      <c r="F115" s="401">
        <f t="shared" si="21"/>
        <v>0.78710030047136614</v>
      </c>
      <c r="G115" s="403">
        <f t="shared" si="25"/>
        <v>-8.6002901509914364E-3</v>
      </c>
      <c r="H115" s="403">
        <f t="shared" si="26"/>
        <v>1.0086002901509914</v>
      </c>
      <c r="I115" s="403">
        <f t="shared" si="18"/>
        <v>0.26372931630408036</v>
      </c>
      <c r="J115" s="375">
        <f t="shared" si="19"/>
        <v>0.73627068369591964</v>
      </c>
      <c r="L115" s="385">
        <v>-0.77499999999999991</v>
      </c>
      <c r="M115" s="401">
        <f t="shared" si="27"/>
        <v>3.6532796362885311E-3</v>
      </c>
      <c r="N115" s="386">
        <f t="shared" si="28"/>
        <v>0.27778550867187901</v>
      </c>
      <c r="O115" s="401">
        <f t="shared" si="29"/>
        <v>0.65497086252387327</v>
      </c>
      <c r="P115" s="386">
        <f t="shared" si="30"/>
        <v>0.20720487366735407</v>
      </c>
      <c r="Q115" s="403">
        <f t="shared" si="33"/>
        <v>-4.9721729933998346E-4</v>
      </c>
      <c r="R115" s="403">
        <f t="shared" si="34"/>
        <v>0.26372931630408036</v>
      </c>
      <c r="S115" s="371">
        <f t="shared" si="35"/>
        <v>-8.6002901509915422E-3</v>
      </c>
      <c r="T115" s="403">
        <f t="shared" si="36"/>
        <v>0.74536819114625119</v>
      </c>
      <c r="U115" s="610">
        <f t="shared" si="37"/>
        <v>0.25463180885374881</v>
      </c>
      <c r="W115" s="624">
        <f>L115+('M5E 850S4500 32GFC EQ &amp; 2xCDR'!$H$8)/(2*'M5E 850S4500 32GFC EQ &amp; 2xCDR'!Tb_eff)</f>
        <v>-0.57654624999999993</v>
      </c>
      <c r="X115" s="624">
        <f t="shared" si="31"/>
        <v>0.42345375000000007</v>
      </c>
      <c r="Y115">
        <f>L115-('M5E 850S4500 32GFC EQ &amp; 2xCDR'!$H$8)/(2*'M5E 850S4500 32GFC EQ &amp; 2xCDR'!Tb_eff)</f>
        <v>-0.9734537499999999</v>
      </c>
      <c r="Z115">
        <f t="shared" si="32"/>
        <v>2.6546250000000104E-2</v>
      </c>
    </row>
    <row r="116" spans="1:26">
      <c r="A116" s="385">
        <v>0.25</v>
      </c>
      <c r="B116" s="401">
        <f t="shared" si="22"/>
        <v>0.29518259237066702</v>
      </c>
      <c r="C116" s="386">
        <f t="shared" si="23"/>
        <v>0.64325429005192647</v>
      </c>
      <c r="D116" s="401">
        <f t="shared" si="24"/>
        <v>5.7176375845462035E-2</v>
      </c>
      <c r="E116" s="386">
        <f t="shared" si="20"/>
        <v>0.60549418055356274</v>
      </c>
      <c r="F116" s="401">
        <f t="shared" si="21"/>
        <v>0.77066993375769099</v>
      </c>
      <c r="G116" s="403">
        <f t="shared" si="25"/>
        <v>-1.4980257436619352E-2</v>
      </c>
      <c r="H116" s="403">
        <f t="shared" si="26"/>
        <v>1.0149802574366193</v>
      </c>
      <c r="I116" s="403">
        <f t="shared" si="18"/>
        <v>0.28738624921405148</v>
      </c>
      <c r="J116" s="375">
        <f t="shared" si="19"/>
        <v>0.71261375078594846</v>
      </c>
      <c r="L116" s="385">
        <v>-0.75</v>
      </c>
      <c r="M116" s="401">
        <f t="shared" si="27"/>
        <v>4.2698476450842016E-3</v>
      </c>
      <c r="N116" s="386">
        <f t="shared" si="28"/>
        <v>0.29518259237066702</v>
      </c>
      <c r="O116" s="401">
        <f t="shared" si="29"/>
        <v>0.64325429005192647</v>
      </c>
      <c r="P116" s="386">
        <f t="shared" si="30"/>
        <v>0.22579147550465539</v>
      </c>
      <c r="Q116" s="403">
        <f t="shared" si="33"/>
        <v>-5.8099383921406166E-4</v>
      </c>
      <c r="R116" s="403">
        <f t="shared" si="34"/>
        <v>0.28738624921405148</v>
      </c>
      <c r="S116" s="371">
        <f t="shared" si="35"/>
        <v>-1.4980257436619352E-2</v>
      </c>
      <c r="T116" s="403">
        <f t="shared" si="36"/>
        <v>0.72817500206178187</v>
      </c>
      <c r="U116" s="610">
        <f t="shared" si="37"/>
        <v>0.27182499793821813</v>
      </c>
      <c r="W116" s="624">
        <f>L116+('M5E 850S4500 32GFC EQ &amp; 2xCDR'!$H$8)/(2*'M5E 850S4500 32GFC EQ &amp; 2xCDR'!Tb_eff)</f>
        <v>-0.55154625000000002</v>
      </c>
      <c r="X116" s="624">
        <f t="shared" si="31"/>
        <v>0.44845374999999998</v>
      </c>
      <c r="Y116">
        <f>L116-('M5E 850S4500 32GFC EQ &amp; 2xCDR'!$H$8)/(2*'M5E 850S4500 32GFC EQ &amp; 2xCDR'!Tb_eff)</f>
        <v>-0.94845374999999998</v>
      </c>
      <c r="Z116">
        <f t="shared" si="32"/>
        <v>5.1546250000000016E-2</v>
      </c>
    </row>
    <row r="117" spans="1:26">
      <c r="A117" s="385">
        <v>0.27499999999999991</v>
      </c>
      <c r="B117" s="401">
        <f t="shared" si="22"/>
        <v>0.31299338428422158</v>
      </c>
      <c r="C117" s="386">
        <f t="shared" si="23"/>
        <v>0.63053109735187141</v>
      </c>
      <c r="D117" s="401">
        <f t="shared" si="24"/>
        <v>5.1402187833758439E-2</v>
      </c>
      <c r="E117" s="386">
        <f t="shared" si="20"/>
        <v>0.59148110020392308</v>
      </c>
      <c r="F117" s="401">
        <f t="shared" si="21"/>
        <v>0.75283415588956215</v>
      </c>
      <c r="G117" s="403">
        <f t="shared" si="25"/>
        <v>-2.0591241815957097E-2</v>
      </c>
      <c r="H117" s="403">
        <f t="shared" si="26"/>
        <v>1.0205912418159571</v>
      </c>
      <c r="I117" s="403">
        <f t="shared" si="18"/>
        <v>0.31169458027354002</v>
      </c>
      <c r="J117" s="375">
        <f t="shared" si="19"/>
        <v>0.68830541972645998</v>
      </c>
      <c r="L117" s="385">
        <v>-0.72500000000000009</v>
      </c>
      <c r="M117" s="401">
        <f t="shared" si="27"/>
        <v>4.9778252730650063E-3</v>
      </c>
      <c r="N117" s="386">
        <f t="shared" si="28"/>
        <v>0.31299338428422158</v>
      </c>
      <c r="O117" s="401">
        <f t="shared" si="29"/>
        <v>0.63053109735187141</v>
      </c>
      <c r="P117" s="386">
        <f t="shared" si="30"/>
        <v>0.24488986296051957</v>
      </c>
      <c r="Q117" s="403">
        <f t="shared" si="33"/>
        <v>-6.7714747005653342E-4</v>
      </c>
      <c r="R117" s="403">
        <f t="shared" si="34"/>
        <v>0.31169458027353975</v>
      </c>
      <c r="S117" s="371">
        <f t="shared" si="35"/>
        <v>-2.0591241815957097E-2</v>
      </c>
      <c r="T117" s="403">
        <f t="shared" si="36"/>
        <v>0.70957380901247391</v>
      </c>
      <c r="U117" s="610">
        <f t="shared" si="37"/>
        <v>0.29042619098752609</v>
      </c>
      <c r="W117" s="624">
        <f>L117+('M5E 850S4500 32GFC EQ &amp; 2xCDR'!$H$8)/(2*'M5E 850S4500 32GFC EQ &amp; 2xCDR'!Tb_eff)</f>
        <v>-0.5265462500000001</v>
      </c>
      <c r="X117" s="624">
        <f t="shared" si="31"/>
        <v>0.4734537499999999</v>
      </c>
      <c r="Y117">
        <f>L117-('M5E 850S4500 32GFC EQ &amp; 2xCDR'!$H$8)/(2*'M5E 850S4500 32GFC EQ &amp; 2xCDR'!Tb_eff)</f>
        <v>-0.92345375000000007</v>
      </c>
      <c r="Z117">
        <f t="shared" si="32"/>
        <v>7.6546249999999927E-2</v>
      </c>
    </row>
    <row r="118" spans="1:26">
      <c r="A118" s="385">
        <v>0.30000000000000027</v>
      </c>
      <c r="B118" s="401">
        <f t="shared" si="22"/>
        <v>0.33116814653083032</v>
      </c>
      <c r="C118" s="386">
        <f t="shared" si="23"/>
        <v>0.6168648943968682</v>
      </c>
      <c r="D118" s="401">
        <f t="shared" si="24"/>
        <v>4.6100366189512298E-2</v>
      </c>
      <c r="E118" s="386">
        <f t="shared" si="20"/>
        <v>0.57643538461959187</v>
      </c>
      <c r="F118" s="401">
        <f t="shared" si="21"/>
        <v>0.73368404511209306</v>
      </c>
      <c r="G118" s="403">
        <f t="shared" si="25"/>
        <v>-2.5472904450784793E-2</v>
      </c>
      <c r="H118" s="403">
        <f t="shared" si="26"/>
        <v>1.0254729044507849</v>
      </c>
      <c r="I118" s="403">
        <f t="shared" si="18"/>
        <v>0.3365807855425495</v>
      </c>
      <c r="J118" s="375">
        <f t="shared" si="19"/>
        <v>0.66341921445745045</v>
      </c>
      <c r="L118" s="385">
        <v>-0.69999999999999973</v>
      </c>
      <c r="M118" s="401">
        <f t="shared" si="27"/>
        <v>5.7885145995702492E-3</v>
      </c>
      <c r="N118" s="386">
        <f t="shared" si="28"/>
        <v>0.33116814653083032</v>
      </c>
      <c r="O118" s="401">
        <f t="shared" si="29"/>
        <v>0.6168648943968682</v>
      </c>
      <c r="P118" s="386">
        <f t="shared" si="30"/>
        <v>0.26444227029653056</v>
      </c>
      <c r="Q118" s="403">
        <f t="shared" si="33"/>
        <v>-7.8719552237822865E-4</v>
      </c>
      <c r="R118" s="403">
        <f t="shared" si="34"/>
        <v>0.33658078554254978</v>
      </c>
      <c r="S118" s="371">
        <f t="shared" si="35"/>
        <v>-2.5472904450784754E-2</v>
      </c>
      <c r="T118" s="403">
        <f t="shared" si="36"/>
        <v>0.68967931443061326</v>
      </c>
      <c r="U118" s="610">
        <f t="shared" si="37"/>
        <v>0.31032068556938674</v>
      </c>
      <c r="W118" s="624">
        <f>L118+('M5E 850S4500 32GFC EQ &amp; 2xCDR'!$H$8)/(2*'M5E 850S4500 32GFC EQ &amp; 2xCDR'!Tb_eff)</f>
        <v>-0.50154624999999975</v>
      </c>
      <c r="X118" s="624">
        <f t="shared" si="31"/>
        <v>0.49845375000000025</v>
      </c>
      <c r="Y118">
        <f>L118-('M5E 850S4500 32GFC EQ &amp; 2xCDR'!$H$8)/(2*'M5E 850S4500 32GFC EQ &amp; 2xCDR'!Tb_eff)</f>
        <v>-0.89845374999999972</v>
      </c>
      <c r="Z118">
        <f t="shared" si="32"/>
        <v>0.10154625000000028</v>
      </c>
    </row>
    <row r="119" spans="1:26">
      <c r="A119" s="385">
        <v>0.32500000000000018</v>
      </c>
      <c r="B119" s="401">
        <f t="shared" si="22"/>
        <v>0.34965252793323665</v>
      </c>
      <c r="C119" s="386">
        <f t="shared" si="23"/>
        <v>0.60232332300521851</v>
      </c>
      <c r="D119" s="401">
        <f t="shared" si="24"/>
        <v>4.1245914851523124E-2</v>
      </c>
      <c r="E119" s="386">
        <f t="shared" si="20"/>
        <v>0.56043317876674759</v>
      </c>
      <c r="F119" s="401">
        <f t="shared" si="21"/>
        <v>0.71331651835351428</v>
      </c>
      <c r="G119" s="403">
        <f t="shared" si="25"/>
        <v>-2.966619775998032E-2</v>
      </c>
      <c r="H119" s="403">
        <f t="shared" si="26"/>
        <v>1.0296661977599804</v>
      </c>
      <c r="I119" s="403">
        <f t="shared" si="18"/>
        <v>0.36196477897484697</v>
      </c>
      <c r="J119" s="375">
        <f t="shared" si="19"/>
        <v>0.63803522102515298</v>
      </c>
      <c r="L119" s="385">
        <v>-0.67499999999999982</v>
      </c>
      <c r="M119" s="401">
        <f t="shared" si="27"/>
        <v>6.7142470004026289E-3</v>
      </c>
      <c r="N119" s="386">
        <f t="shared" si="28"/>
        <v>0.34965252793323665</v>
      </c>
      <c r="O119" s="401">
        <f t="shared" si="29"/>
        <v>0.60232332300521851</v>
      </c>
      <c r="P119" s="386">
        <f t="shared" si="30"/>
        <v>0.28438577610779825</v>
      </c>
      <c r="Q119" s="403">
        <f t="shared" si="33"/>
        <v>-9.1278967855843102E-4</v>
      </c>
      <c r="R119" s="403">
        <f t="shared" si="34"/>
        <v>0.36196477897484697</v>
      </c>
      <c r="S119" s="371">
        <f t="shared" si="35"/>
        <v>-2.966619775998032E-2</v>
      </c>
      <c r="T119" s="403">
        <f t="shared" si="36"/>
        <v>0.66861420846369179</v>
      </c>
      <c r="U119" s="610">
        <f t="shared" si="37"/>
        <v>0.33138579153630821</v>
      </c>
      <c r="W119" s="624">
        <f>L119+('M5E 850S4500 32GFC EQ &amp; 2xCDR'!$H$8)/(2*'M5E 850S4500 32GFC EQ &amp; 2xCDR'!Tb_eff)</f>
        <v>-0.47654624999999984</v>
      </c>
      <c r="X119" s="624">
        <f t="shared" si="31"/>
        <v>0.52345375000000016</v>
      </c>
      <c r="Y119">
        <f>L119-('M5E 850S4500 32GFC EQ &amp; 2xCDR'!$H$8)/(2*'M5E 850S4500 32GFC EQ &amp; 2xCDR'!Tb_eff)</f>
        <v>-0.87345374999999981</v>
      </c>
      <c r="Z119">
        <f t="shared" si="32"/>
        <v>0.12654625000000019</v>
      </c>
    </row>
    <row r="120" spans="1:26">
      <c r="A120" s="385">
        <v>0.35000000000000009</v>
      </c>
      <c r="B120" s="401">
        <f t="shared" si="22"/>
        <v>0.36838779214935569</v>
      </c>
      <c r="C120" s="386">
        <f t="shared" si="23"/>
        <v>0.58697754869955976</v>
      </c>
      <c r="D120" s="401">
        <f t="shared" si="24"/>
        <v>3.6813525238334144E-2</v>
      </c>
      <c r="E120" s="386">
        <f t="shared" si="20"/>
        <v>0.54355465473746978</v>
      </c>
      <c r="F120" s="401">
        <f t="shared" si="21"/>
        <v>0.69183361824755629</v>
      </c>
      <c r="G120" s="403">
        <f t="shared" si="25"/>
        <v>-3.3212966352994151E-2</v>
      </c>
      <c r="H120" s="403">
        <f t="shared" si="26"/>
        <v>1.0332129663529941</v>
      </c>
      <c r="I120" s="403">
        <f t="shared" si="18"/>
        <v>0.38776026694680826</v>
      </c>
      <c r="J120" s="375">
        <f t="shared" si="19"/>
        <v>0.61223973305319168</v>
      </c>
      <c r="L120" s="385">
        <v>-0.64999999999999991</v>
      </c>
      <c r="M120" s="401">
        <f t="shared" si="27"/>
        <v>7.7684208603942539E-3</v>
      </c>
      <c r="N120" s="386">
        <f t="shared" si="28"/>
        <v>0.36838779214935569</v>
      </c>
      <c r="O120" s="401">
        <f t="shared" si="29"/>
        <v>0.58697754869955976</v>
      </c>
      <c r="P120" s="386">
        <f t="shared" si="30"/>
        <v>0.30465258186653027</v>
      </c>
      <c r="Q120" s="403">
        <f t="shared" si="33"/>
        <v>-1.0557197267652438E-3</v>
      </c>
      <c r="R120" s="403">
        <f t="shared" si="34"/>
        <v>0.38776026694680826</v>
      </c>
      <c r="S120" s="371">
        <f t="shared" si="35"/>
        <v>-3.3212966352994186E-2</v>
      </c>
      <c r="T120" s="403">
        <f t="shared" si="36"/>
        <v>0.64650841913295121</v>
      </c>
      <c r="U120" s="610">
        <f t="shared" si="37"/>
        <v>0.35349158086704879</v>
      </c>
      <c r="W120" s="624">
        <f>L120+('M5E 850S4500 32GFC EQ &amp; 2xCDR'!$H$8)/(2*'M5E 850S4500 32GFC EQ &amp; 2xCDR'!Tb_eff)</f>
        <v>-0.45154624999999993</v>
      </c>
      <c r="X120" s="624">
        <f t="shared" si="31"/>
        <v>0.54845375000000007</v>
      </c>
      <c r="Y120">
        <f>L120-('M5E 850S4500 32GFC EQ &amp; 2xCDR'!$H$8)/(2*'M5E 850S4500 32GFC EQ &amp; 2xCDR'!Tb_eff)</f>
        <v>-0.8484537499999999</v>
      </c>
      <c r="Z120">
        <f t="shared" si="32"/>
        <v>0.1515462500000001</v>
      </c>
    </row>
    <row r="121" spans="1:26">
      <c r="A121" s="385">
        <v>0.375</v>
      </c>
      <c r="B121" s="401">
        <f t="shared" si="22"/>
        <v>0.38731109590849905</v>
      </c>
      <c r="C121" s="386">
        <f t="shared" si="23"/>
        <v>0.57090172780202531</v>
      </c>
      <c r="D121" s="401">
        <f t="shared" si="24"/>
        <v>3.27778135200954E-2</v>
      </c>
      <c r="E121" s="386">
        <f t="shared" si="20"/>
        <v>0.52588342360111684</v>
      </c>
      <c r="F121" s="401">
        <f t="shared" si="21"/>
        <v>0.66934176454085448</v>
      </c>
      <c r="G121" s="403">
        <f t="shared" si="25"/>
        <v>-3.6155570402032211E-2</v>
      </c>
      <c r="H121" s="403">
        <f t="shared" si="26"/>
        <v>1.0361555704020322</v>
      </c>
      <c r="I121" s="403">
        <f t="shared" si="18"/>
        <v>0.41387517094602783</v>
      </c>
      <c r="J121" s="375">
        <f t="shared" si="19"/>
        <v>0.58612482905397223</v>
      </c>
      <c r="L121" s="385">
        <v>-0.625</v>
      </c>
      <c r="M121" s="401">
        <f t="shared" si="27"/>
        <v>8.9655318960694674E-3</v>
      </c>
      <c r="N121" s="386">
        <f t="shared" si="28"/>
        <v>0.38731109590849905</v>
      </c>
      <c r="O121" s="401">
        <f t="shared" si="29"/>
        <v>0.57090172780202531</v>
      </c>
      <c r="P121" s="386">
        <f t="shared" si="30"/>
        <v>0.3251703440168493</v>
      </c>
      <c r="Q121" s="403">
        <f t="shared" si="33"/>
        <v>-1.2179160171621128E-3</v>
      </c>
      <c r="R121" s="403">
        <f t="shared" si="34"/>
        <v>0.41387517094602783</v>
      </c>
      <c r="S121" s="371">
        <f t="shared" si="35"/>
        <v>-3.6155570402032211E-2</v>
      </c>
      <c r="T121" s="403">
        <f t="shared" si="36"/>
        <v>0.62349831547316648</v>
      </c>
      <c r="U121" s="610">
        <f t="shared" si="37"/>
        <v>0.37650168452683352</v>
      </c>
      <c r="W121" s="624">
        <f>L121+('M5E 850S4500 32GFC EQ &amp; 2xCDR'!$H$8)/(2*'M5E 850S4500 32GFC EQ &amp; 2xCDR'!Tb_eff)</f>
        <v>-0.42654625000000002</v>
      </c>
      <c r="X121" s="624">
        <f t="shared" si="31"/>
        <v>0.57345374999999998</v>
      </c>
      <c r="Y121">
        <f>L121-('M5E 850S4500 32GFC EQ &amp; 2xCDR'!$H$8)/(2*'M5E 850S4500 32GFC EQ &amp; 2xCDR'!Tb_eff)</f>
        <v>-0.82345374999999998</v>
      </c>
      <c r="Z121">
        <f t="shared" si="32"/>
        <v>0.17654625000000002</v>
      </c>
    </row>
    <row r="122" spans="1:26">
      <c r="A122" s="385">
        <v>0.40000000000000036</v>
      </c>
      <c r="B122" s="401">
        <f t="shared" si="22"/>
        <v>0.40635581540379984</v>
      </c>
      <c r="C122" s="386">
        <f t="shared" si="23"/>
        <v>0.55417245456670317</v>
      </c>
      <c r="D122" s="401">
        <f t="shared" si="24"/>
        <v>2.9113536596270639E-2</v>
      </c>
      <c r="E122" s="386">
        <f t="shared" ref="E122:E153" si="38">C122+$B$13*B122+$B$13*D122</f>
        <v>0.5075059244143667</v>
      </c>
      <c r="F122" s="401">
        <f t="shared" si="21"/>
        <v>0.64595097642801669</v>
      </c>
      <c r="G122" s="403">
        <f t="shared" si="25"/>
        <v>-3.8536533630798959E-2</v>
      </c>
      <c r="H122" s="403">
        <f t="shared" si="26"/>
        <v>1.038536533630799</v>
      </c>
      <c r="I122" s="403">
        <f t="shared" si="18"/>
        <v>0.44021211549000427</v>
      </c>
      <c r="J122" s="375">
        <f t="shared" si="19"/>
        <v>0.55978788450999573</v>
      </c>
      <c r="L122" s="385">
        <v>-0.59999999999999964</v>
      </c>
      <c r="M122" s="401">
        <f t="shared" si="27"/>
        <v>1.0321194576001891E-2</v>
      </c>
      <c r="N122" s="386">
        <f t="shared" si="28"/>
        <v>0.40635581540379984</v>
      </c>
      <c r="O122" s="401">
        <f t="shared" si="29"/>
        <v>0.55417245456670317</v>
      </c>
      <c r="P122" s="386">
        <f t="shared" si="30"/>
        <v>0.34586255731909255</v>
      </c>
      <c r="Q122" s="403">
        <f t="shared" si="33"/>
        <v>-1.4014503610956372E-3</v>
      </c>
      <c r="R122" s="403">
        <f t="shared" si="34"/>
        <v>0.44021211549000455</v>
      </c>
      <c r="S122" s="371">
        <f t="shared" si="35"/>
        <v>-3.8536533630798959E-2</v>
      </c>
      <c r="T122" s="403">
        <f t="shared" si="36"/>
        <v>0.59972586850189002</v>
      </c>
      <c r="U122" s="610">
        <f t="shared" si="37"/>
        <v>0.40027413149810998</v>
      </c>
      <c r="W122" s="624">
        <f>L122+('M5E 850S4500 32GFC EQ &amp; 2xCDR'!$H$8)/(2*'M5E 850S4500 32GFC EQ &amp; 2xCDR'!Tb_eff)</f>
        <v>-0.40154624999999966</v>
      </c>
      <c r="X122" s="624">
        <f t="shared" si="31"/>
        <v>0.59845375000000034</v>
      </c>
      <c r="Y122">
        <f>L122-('M5E 850S4500 32GFC EQ &amp; 2xCDR'!$H$8)/(2*'M5E 850S4500 32GFC EQ &amp; 2xCDR'!Tb_eff)</f>
        <v>-0.79845374999999963</v>
      </c>
      <c r="Z122">
        <f t="shared" si="32"/>
        <v>0.20154625000000037</v>
      </c>
    </row>
    <row r="123" spans="1:26">
      <c r="A123" s="385">
        <v>0.42500000000000027</v>
      </c>
      <c r="B123" s="401">
        <f t="shared" si="22"/>
        <v>0.42545191821581707</v>
      </c>
      <c r="C123" s="386">
        <f t="shared" si="23"/>
        <v>0.53686819344813563</v>
      </c>
      <c r="D123" s="401">
        <f t="shared" si="24"/>
        <v>2.5795785989948028E-2</v>
      </c>
      <c r="E123" s="386">
        <f t="shared" si="38"/>
        <v>0.48851079585454432</v>
      </c>
      <c r="F123" s="401">
        <f t="shared" si="21"/>
        <v>0.62177407276969632</v>
      </c>
      <c r="G123" s="403">
        <f t="shared" si="25"/>
        <v>-4.0398217597680135E-2</v>
      </c>
      <c r="H123" s="403">
        <f t="shared" si="26"/>
        <v>1.04039821759768</v>
      </c>
      <c r="I123" s="403">
        <f t="shared" si="18"/>
        <v>0.46666897745249286</v>
      </c>
      <c r="J123" s="375">
        <f t="shared" si="19"/>
        <v>0.53333102254750719</v>
      </c>
      <c r="L123" s="385">
        <v>-0.57499999999999973</v>
      </c>
      <c r="M123" s="401">
        <f t="shared" si="27"/>
        <v>1.1852153068832361E-2</v>
      </c>
      <c r="N123" s="386">
        <f t="shared" si="28"/>
        <v>0.42545191821581707</v>
      </c>
      <c r="O123" s="401">
        <f t="shared" si="29"/>
        <v>0.53686819344813563</v>
      </c>
      <c r="P123" s="386">
        <f t="shared" si="30"/>
        <v>0.36664898644042437</v>
      </c>
      <c r="Q123" s="403">
        <f t="shared" si="33"/>
        <v>-1.6085350981049449E-3</v>
      </c>
      <c r="R123" s="403">
        <f t="shared" si="34"/>
        <v>0.46666897745249314</v>
      </c>
      <c r="S123" s="371">
        <f t="shared" si="35"/>
        <v>-4.0398217597680107E-2</v>
      </c>
      <c r="T123" s="403">
        <f t="shared" si="36"/>
        <v>0.57533777524329188</v>
      </c>
      <c r="U123" s="610">
        <f t="shared" si="37"/>
        <v>0.42466222475670812</v>
      </c>
      <c r="W123" s="624">
        <f>L123+('M5E 850S4500 32GFC EQ &amp; 2xCDR'!$H$8)/(2*'M5E 850S4500 32GFC EQ &amp; 2xCDR'!Tb_eff)</f>
        <v>-0.37654624999999975</v>
      </c>
      <c r="X123" s="624">
        <f t="shared" si="31"/>
        <v>0.62345375000000025</v>
      </c>
      <c r="Y123">
        <f>L123-('M5E 850S4500 32GFC EQ &amp; 2xCDR'!$H$8)/(2*'M5E 850S4500 32GFC EQ &amp; 2xCDR'!Tb_eff)</f>
        <v>-0.77345374999999972</v>
      </c>
      <c r="Z123">
        <f t="shared" si="32"/>
        <v>0.22654625000000028</v>
      </c>
    </row>
    <row r="124" spans="1:26">
      <c r="A124" s="385">
        <v>0.45000000000000018</v>
      </c>
      <c r="B124" s="401">
        <f t="shared" si="22"/>
        <v>0.44452637750986379</v>
      </c>
      <c r="C124" s="386">
        <f t="shared" si="23"/>
        <v>0.51906870185485077</v>
      </c>
      <c r="D124" s="401">
        <f t="shared" si="24"/>
        <v>2.2800159272238274E-2</v>
      </c>
      <c r="E124" s="386">
        <f t="shared" si="38"/>
        <v>0.46898823621573171</v>
      </c>
      <c r="F124" s="401">
        <f t="shared" si="21"/>
        <v>0.59692585749887528</v>
      </c>
      <c r="G124" s="403">
        <f t="shared" si="25"/>
        <v>-4.178252347367245E-2</v>
      </c>
      <c r="H124" s="403">
        <f t="shared" si="26"/>
        <v>1.0417825234736724</v>
      </c>
      <c r="I124" s="403">
        <f t="shared" si="18"/>
        <v>0.49313949214063685</v>
      </c>
      <c r="J124" s="375">
        <f t="shared" si="19"/>
        <v>0.5068605078593631</v>
      </c>
      <c r="L124" s="385">
        <v>-0.54999999999999982</v>
      </c>
      <c r="M124" s="401">
        <f t="shared" si="27"/>
        <v>1.3576280114940387E-2</v>
      </c>
      <c r="N124" s="386">
        <f t="shared" si="28"/>
        <v>0.44452637750986379</v>
      </c>
      <c r="O124" s="401">
        <f t="shared" si="29"/>
        <v>0.51906870185485077</v>
      </c>
      <c r="P124" s="386">
        <f t="shared" si="30"/>
        <v>0.3874461421329779</v>
      </c>
      <c r="Q124" s="403">
        <f t="shared" si="33"/>
        <v>-1.8415200421488449E-3</v>
      </c>
      <c r="R124" s="403">
        <f t="shared" si="34"/>
        <v>0.49313949214063685</v>
      </c>
      <c r="S124" s="371">
        <f t="shared" si="35"/>
        <v>-4.178252347367245E-2</v>
      </c>
      <c r="T124" s="403">
        <f t="shared" si="36"/>
        <v>0.55048455137518437</v>
      </c>
      <c r="U124" s="610">
        <f t="shared" si="37"/>
        <v>0.44951544862481563</v>
      </c>
      <c r="W124" s="624">
        <f>L124+('M5E 850S4500 32GFC EQ &amp; 2xCDR'!$H$8)/(2*'M5E 850S4500 32GFC EQ &amp; 2xCDR'!Tb_eff)</f>
        <v>-0.35154624999999984</v>
      </c>
      <c r="X124" s="624">
        <f t="shared" si="31"/>
        <v>0.64845375000000016</v>
      </c>
      <c r="Y124">
        <f>L124-('M5E 850S4500 32GFC EQ &amp; 2xCDR'!$H$8)/(2*'M5E 850S4500 32GFC EQ &amp; 2xCDR'!Tb_eff)</f>
        <v>-0.74845374999999981</v>
      </c>
      <c r="Z124">
        <f t="shared" si="32"/>
        <v>0.25154625000000019</v>
      </c>
    </row>
    <row r="125" spans="1:26">
      <c r="A125" s="385">
        <v>0.47500000000000009</v>
      </c>
      <c r="B125" s="401">
        <f t="shared" si="22"/>
        <v>0.46350362467228085</v>
      </c>
      <c r="C125" s="386">
        <f t="shared" si="23"/>
        <v>0.50085444893102959</v>
      </c>
      <c r="D125" s="401">
        <f t="shared" si="24"/>
        <v>2.0102909004260205E-2</v>
      </c>
      <c r="E125" s="386">
        <f t="shared" si="38"/>
        <v>0.44902935772305042</v>
      </c>
      <c r="F125" s="401">
        <f t="shared" si="21"/>
        <v>0.57152229779534514</v>
      </c>
      <c r="G125" s="403">
        <f t="shared" si="25"/>
        <v>-4.2730622066886041E-2</v>
      </c>
      <c r="H125" s="403">
        <f t="shared" si="26"/>
        <v>1.0427306220668859</v>
      </c>
      <c r="I125" s="403">
        <f t="shared" si="18"/>
        <v>0.51951391070558861</v>
      </c>
      <c r="J125" s="375">
        <f t="shared" si="19"/>
        <v>0.48048608929441139</v>
      </c>
      <c r="L125" s="385">
        <v>-0.52499999999999991</v>
      </c>
      <c r="M125" s="401">
        <f t="shared" si="27"/>
        <v>1.5512562211360048E-2</v>
      </c>
      <c r="N125" s="386">
        <f t="shared" si="28"/>
        <v>0.46350362467228085</v>
      </c>
      <c r="O125" s="401">
        <f t="shared" si="29"/>
        <v>0.50085444893102959</v>
      </c>
      <c r="P125" s="386">
        <f t="shared" si="30"/>
        <v>0.40816779774330719</v>
      </c>
      <c r="Q125" s="403">
        <f t="shared" si="33"/>
        <v>-2.1028870079265152E-3</v>
      </c>
      <c r="R125" s="403">
        <f t="shared" si="34"/>
        <v>0.51951391070558861</v>
      </c>
      <c r="S125" s="371">
        <f t="shared" si="35"/>
        <v>-4.2730622066886069E-2</v>
      </c>
      <c r="T125" s="403">
        <f t="shared" si="36"/>
        <v>0.52531959836922393</v>
      </c>
      <c r="U125" s="610">
        <f t="shared" si="37"/>
        <v>0.47468040163077607</v>
      </c>
      <c r="W125" s="624">
        <f>L125+('M5E 850S4500 32GFC EQ &amp; 2xCDR'!$H$8)/(2*'M5E 850S4500 32GFC EQ &amp; 2xCDR'!Tb_eff)</f>
        <v>-0.32654624999999993</v>
      </c>
      <c r="X125" s="624">
        <f t="shared" si="31"/>
        <v>0.67345375000000007</v>
      </c>
      <c r="Y125">
        <f>L125-('M5E 850S4500 32GFC EQ &amp; 2xCDR'!$H$8)/(2*'M5E 850S4500 32GFC EQ &amp; 2xCDR'!Tb_eff)</f>
        <v>-0.7234537499999999</v>
      </c>
      <c r="Z125">
        <f t="shared" si="32"/>
        <v>0.2765462500000001</v>
      </c>
    </row>
    <row r="126" spans="1:26">
      <c r="A126" s="385">
        <v>0.5</v>
      </c>
      <c r="B126" s="401">
        <f t="shared" si="22"/>
        <v>0.48230603603894157</v>
      </c>
      <c r="C126" s="386">
        <f t="shared" si="23"/>
        <v>0.48230603603894157</v>
      </c>
      <c r="D126" s="401">
        <f t="shared" si="24"/>
        <v>1.7681069524431492E-2</v>
      </c>
      <c r="E126" s="386">
        <f t="shared" si="38"/>
        <v>0.42872554126844198</v>
      </c>
      <c r="F126" s="401">
        <f t="shared" si="21"/>
        <v>0.54567970279666833</v>
      </c>
      <c r="G126" s="403">
        <f t="shared" si="25"/>
        <v>-4.3282712431319537E-2</v>
      </c>
      <c r="H126" s="403">
        <f t="shared" si="26"/>
        <v>1.0432827124313195</v>
      </c>
      <c r="I126" s="403">
        <f t="shared" si="18"/>
        <v>0.54567970279666833</v>
      </c>
      <c r="J126" s="375">
        <f t="shared" si="19"/>
        <v>0.45432029720333167</v>
      </c>
      <c r="L126" s="385">
        <v>-0.5</v>
      </c>
      <c r="M126" s="401">
        <f t="shared" si="27"/>
        <v>1.7681069524431492E-2</v>
      </c>
      <c r="N126" s="386">
        <f t="shared" si="28"/>
        <v>0.48230603603894157</v>
      </c>
      <c r="O126" s="401">
        <f t="shared" si="29"/>
        <v>0.48230603603894157</v>
      </c>
      <c r="P126" s="386">
        <f t="shared" si="30"/>
        <v>0.42872554126844198</v>
      </c>
      <c r="Q126" s="403">
        <f t="shared" si="33"/>
        <v>-2.3952416111170296E-3</v>
      </c>
      <c r="R126" s="403">
        <f t="shared" si="34"/>
        <v>0.54567970279666833</v>
      </c>
      <c r="S126" s="371">
        <f t="shared" si="35"/>
        <v>-4.3282712431319537E-2</v>
      </c>
      <c r="T126" s="403">
        <f t="shared" si="36"/>
        <v>0.49999825124576824</v>
      </c>
      <c r="U126" s="610">
        <f t="shared" si="37"/>
        <v>0.50000174875423176</v>
      </c>
      <c r="W126" s="624">
        <f>L126+('M5E 850S4500 32GFC EQ &amp; 2xCDR'!$H$8)/(2*'M5E 850S4500 32GFC EQ &amp; 2xCDR'!Tb_eff)</f>
        <v>-0.30154625000000002</v>
      </c>
      <c r="X126" s="624">
        <f t="shared" si="31"/>
        <v>0.69845374999999998</v>
      </c>
      <c r="Y126">
        <f>L126-('M5E 850S4500 32GFC EQ &amp; 2xCDR'!$H$8)/(2*'M5E 850S4500 32GFC EQ &amp; 2xCDR'!Tb_eff)</f>
        <v>-0.69845374999999998</v>
      </c>
      <c r="Z126">
        <f t="shared" si="32"/>
        <v>0.30154625000000002</v>
      </c>
    </row>
    <row r="127" spans="1:26">
      <c r="A127" s="385">
        <v>0.52500000000000036</v>
      </c>
      <c r="B127" s="401">
        <f t="shared" si="22"/>
        <v>0.50085444893102982</v>
      </c>
      <c r="C127" s="386">
        <f t="shared" si="23"/>
        <v>0.46350362467228051</v>
      </c>
      <c r="D127" s="401">
        <f t="shared" si="24"/>
        <v>1.5512562211359993E-2</v>
      </c>
      <c r="E127" s="386">
        <f t="shared" si="38"/>
        <v>0.4081677977433068</v>
      </c>
      <c r="F127" s="401">
        <f t="shared" si="21"/>
        <v>0.51951391070558817</v>
      </c>
      <c r="G127" s="403">
        <f t="shared" si="25"/>
        <v>-4.3477809021659548E-2</v>
      </c>
      <c r="H127" s="403">
        <f t="shared" si="26"/>
        <v>1.0434778090216597</v>
      </c>
      <c r="I127" s="403">
        <f t="shared" si="18"/>
        <v>0.57152229779534536</v>
      </c>
      <c r="J127" s="375">
        <f t="shared" si="19"/>
        <v>0.42847770220465464</v>
      </c>
      <c r="L127" s="385">
        <v>-0.47499999999999964</v>
      </c>
      <c r="M127" s="401">
        <f t="shared" si="27"/>
        <v>2.0102909004260261E-2</v>
      </c>
      <c r="N127" s="386">
        <f t="shared" si="28"/>
        <v>0.50085444893102982</v>
      </c>
      <c r="O127" s="401">
        <f t="shared" si="29"/>
        <v>0.46350362467228051</v>
      </c>
      <c r="P127" s="386">
        <f t="shared" si="30"/>
        <v>0.44902935772305064</v>
      </c>
      <c r="Q127" s="403">
        <f t="shared" si="33"/>
        <v>-2.7213020332816514E-3</v>
      </c>
      <c r="R127" s="403">
        <f t="shared" si="34"/>
        <v>0.57152229779534547</v>
      </c>
      <c r="S127" s="371">
        <f t="shared" si="35"/>
        <v>-4.3477809021659548E-2</v>
      </c>
      <c r="T127" s="403">
        <f t="shared" si="36"/>
        <v>0.47467681325959576</v>
      </c>
      <c r="U127" s="610">
        <f t="shared" si="37"/>
        <v>0.52532318674040424</v>
      </c>
      <c r="W127" s="624">
        <f>L127+('M5E 850S4500 32GFC EQ &amp; 2xCDR'!$H$8)/(2*'M5E 850S4500 32GFC EQ &amp; 2xCDR'!Tb_eff)</f>
        <v>-0.27654624999999966</v>
      </c>
      <c r="X127" s="624">
        <f t="shared" si="31"/>
        <v>0.72345375000000034</v>
      </c>
      <c r="Y127">
        <f>L127-('M5E 850S4500 32GFC EQ &amp; 2xCDR'!$H$8)/(2*'M5E 850S4500 32GFC EQ &amp; 2xCDR'!Tb_eff)</f>
        <v>-0.67345374999999963</v>
      </c>
      <c r="Z127">
        <f t="shared" si="32"/>
        <v>0.32654625000000037</v>
      </c>
    </row>
    <row r="128" spans="1:26">
      <c r="A128" s="385">
        <v>0.55000000000000027</v>
      </c>
      <c r="B128" s="401">
        <f t="shared" si="22"/>
        <v>0.5190687018548511</v>
      </c>
      <c r="C128" s="386">
        <f t="shared" si="23"/>
        <v>0.44452637750986346</v>
      </c>
      <c r="D128" s="401">
        <f t="shared" si="24"/>
        <v>1.3576280114940331E-2</v>
      </c>
      <c r="E128" s="386">
        <f t="shared" si="38"/>
        <v>0.38744614213297757</v>
      </c>
      <c r="F128" s="401">
        <f t="shared" si="21"/>
        <v>0.4931394921406364</v>
      </c>
      <c r="G128" s="403">
        <f t="shared" si="25"/>
        <v>-4.3353557020550229E-2</v>
      </c>
      <c r="H128" s="403">
        <f t="shared" si="26"/>
        <v>1.0433535570205503</v>
      </c>
      <c r="I128" s="403">
        <f t="shared" si="18"/>
        <v>0.5969258574988755</v>
      </c>
      <c r="J128" s="375">
        <f t="shared" si="19"/>
        <v>0.4030741425011245</v>
      </c>
      <c r="L128" s="385">
        <v>-0.44999999999999973</v>
      </c>
      <c r="M128" s="401">
        <f t="shared" si="27"/>
        <v>2.2800159272238274E-2</v>
      </c>
      <c r="N128" s="386">
        <f t="shared" si="28"/>
        <v>0.5190687018548511</v>
      </c>
      <c r="O128" s="401">
        <f t="shared" si="29"/>
        <v>0.44452637750986346</v>
      </c>
      <c r="P128" s="386">
        <f t="shared" si="30"/>
        <v>0.46898823621573205</v>
      </c>
      <c r="Q128" s="403">
        <f t="shared" si="33"/>
        <v>-3.0838844435450898E-3</v>
      </c>
      <c r="R128" s="403">
        <f t="shared" si="34"/>
        <v>0.59692585749887572</v>
      </c>
      <c r="S128" s="371">
        <f t="shared" si="35"/>
        <v>-4.3353557020550208E-2</v>
      </c>
      <c r="T128" s="403">
        <f t="shared" si="36"/>
        <v>0.44951158396521962</v>
      </c>
      <c r="U128" s="610">
        <f t="shared" si="37"/>
        <v>0.55048841603478038</v>
      </c>
      <c r="W128" s="624">
        <f>L128+('M5E 850S4500 32GFC EQ &amp; 2xCDR'!$H$8)/(2*'M5E 850S4500 32GFC EQ &amp; 2xCDR'!Tb_eff)</f>
        <v>-0.25154624999999975</v>
      </c>
      <c r="X128" s="624">
        <f t="shared" si="31"/>
        <v>0.74845375000000025</v>
      </c>
      <c r="Y128">
        <f>L128-('M5E 850S4500 32GFC EQ &amp; 2xCDR'!$H$8)/(2*'M5E 850S4500 32GFC EQ &amp; 2xCDR'!Tb_eff)</f>
        <v>-0.64845374999999972</v>
      </c>
      <c r="Z128">
        <f t="shared" si="32"/>
        <v>0.35154625000000028</v>
      </c>
    </row>
    <row r="129" spans="1:26">
      <c r="A129" s="385">
        <v>0.57500000000000018</v>
      </c>
      <c r="B129" s="401">
        <f t="shared" si="22"/>
        <v>0.53686819344813597</v>
      </c>
      <c r="C129" s="386">
        <f t="shared" si="23"/>
        <v>0.42545191821581668</v>
      </c>
      <c r="D129" s="401">
        <f t="shared" si="24"/>
        <v>1.1852153068832361E-2</v>
      </c>
      <c r="E129" s="386">
        <f t="shared" si="38"/>
        <v>0.36664898644042393</v>
      </c>
      <c r="F129" s="401">
        <f t="shared" si="21"/>
        <v>0.46666897745249258</v>
      </c>
      <c r="G129" s="403">
        <f t="shared" si="25"/>
        <v>-4.2946075171331213E-2</v>
      </c>
      <c r="H129" s="403">
        <f t="shared" si="26"/>
        <v>1.0429460751713313</v>
      </c>
      <c r="I129" s="403">
        <f t="shared" si="18"/>
        <v>0.62177407276969687</v>
      </c>
      <c r="J129" s="375">
        <f t="shared" si="19"/>
        <v>0.37822592723030313</v>
      </c>
      <c r="L129" s="385">
        <v>-0.42499999999999982</v>
      </c>
      <c r="M129" s="401">
        <f t="shared" si="27"/>
        <v>2.5795785989948083E-2</v>
      </c>
      <c r="N129" s="386">
        <f t="shared" si="28"/>
        <v>0.53686819344813597</v>
      </c>
      <c r="O129" s="401">
        <f t="shared" si="29"/>
        <v>0.42545191821581668</v>
      </c>
      <c r="P129" s="386">
        <f t="shared" si="30"/>
        <v>0.48851079585454477</v>
      </c>
      <c r="Q129" s="403">
        <f t="shared" si="33"/>
        <v>-3.4858847754330857E-3</v>
      </c>
      <c r="R129" s="403">
        <f t="shared" si="34"/>
        <v>0.62177407276969687</v>
      </c>
      <c r="S129" s="371">
        <f t="shared" si="35"/>
        <v>-4.2946075171331213E-2</v>
      </c>
      <c r="T129" s="403">
        <f t="shared" si="36"/>
        <v>0.42465788717706743</v>
      </c>
      <c r="U129" s="610">
        <f t="shared" si="37"/>
        <v>0.57534211282293257</v>
      </c>
      <c r="W129" s="624">
        <f>L129+('M5E 850S4500 32GFC EQ &amp; 2xCDR'!$H$8)/(2*'M5E 850S4500 32GFC EQ &amp; 2xCDR'!Tb_eff)</f>
        <v>-0.22654624999999981</v>
      </c>
      <c r="X129" s="624">
        <f t="shared" si="31"/>
        <v>0.77345375000000016</v>
      </c>
      <c r="Y129">
        <f>L129-('M5E 850S4500 32GFC EQ &amp; 2xCDR'!$H$8)/(2*'M5E 850S4500 32GFC EQ &amp; 2xCDR'!Tb_eff)</f>
        <v>-0.62345374999999981</v>
      </c>
      <c r="Z129">
        <f t="shared" si="32"/>
        <v>0.37654625000000019</v>
      </c>
    </row>
    <row r="130" spans="1:26">
      <c r="A130" s="385">
        <v>0.60000000000000009</v>
      </c>
      <c r="B130" s="401">
        <f t="shared" si="22"/>
        <v>0.55417245456670339</v>
      </c>
      <c r="C130" s="386">
        <f t="shared" si="23"/>
        <v>0.4063558154037995</v>
      </c>
      <c r="D130" s="401">
        <f t="shared" si="24"/>
        <v>1.0321194576001835E-2</v>
      </c>
      <c r="E130" s="386">
        <f t="shared" si="38"/>
        <v>0.34586255731909216</v>
      </c>
      <c r="F130" s="401">
        <f t="shared" si="21"/>
        <v>0.44021211549000411</v>
      </c>
      <c r="G130" s="403">
        <f t="shared" si="25"/>
        <v>-4.2289825197696813E-2</v>
      </c>
      <c r="H130" s="403">
        <f t="shared" si="26"/>
        <v>1.0422898251976969</v>
      </c>
      <c r="I130" s="403">
        <f t="shared" si="18"/>
        <v>0.64595097642801702</v>
      </c>
      <c r="J130" s="375">
        <f t="shared" si="19"/>
        <v>0.35404902357198298</v>
      </c>
      <c r="L130" s="385">
        <v>-0.39999999999999991</v>
      </c>
      <c r="M130" s="401">
        <f t="shared" si="27"/>
        <v>2.911353659627075E-2</v>
      </c>
      <c r="N130" s="386">
        <f t="shared" si="28"/>
        <v>0.55417245456670339</v>
      </c>
      <c r="O130" s="401">
        <f t="shared" si="29"/>
        <v>0.4063558154037995</v>
      </c>
      <c r="P130" s="386">
        <f t="shared" si="30"/>
        <v>0.50750592441436693</v>
      </c>
      <c r="Q130" s="403">
        <f t="shared" si="33"/>
        <v>-3.9302565687721431E-3</v>
      </c>
      <c r="R130" s="403">
        <f t="shared" si="34"/>
        <v>0.64595097642801702</v>
      </c>
      <c r="S130" s="371">
        <f t="shared" si="35"/>
        <v>-4.2289825197696772E-2</v>
      </c>
      <c r="T130" s="403">
        <f t="shared" si="36"/>
        <v>0.40026910533845184</v>
      </c>
      <c r="U130" s="610">
        <f t="shared" si="37"/>
        <v>0.59973089466154816</v>
      </c>
      <c r="W130" s="624">
        <f>L130+('M5E 850S4500 32GFC EQ &amp; 2xCDR'!$H$8)/(2*'M5E 850S4500 32GFC EQ &amp; 2xCDR'!Tb_eff)</f>
        <v>-0.2015462499999999</v>
      </c>
      <c r="X130" s="624">
        <f t="shared" si="31"/>
        <v>0.79845375000000007</v>
      </c>
      <c r="Y130">
        <f>L130-('M5E 850S4500 32GFC EQ &amp; 2xCDR'!$H$8)/(2*'M5E 850S4500 32GFC EQ &amp; 2xCDR'!Tb_eff)</f>
        <v>-0.5984537499999999</v>
      </c>
      <c r="Z130">
        <f t="shared" si="32"/>
        <v>0.4015462500000001</v>
      </c>
    </row>
    <row r="131" spans="1:26">
      <c r="A131" s="385">
        <v>0.625</v>
      </c>
      <c r="B131" s="401">
        <f t="shared" si="22"/>
        <v>0.57090172780202531</v>
      </c>
      <c r="C131" s="386">
        <f t="shared" si="23"/>
        <v>0.38731109590849905</v>
      </c>
      <c r="D131" s="401">
        <f t="shared" si="24"/>
        <v>8.9655318960694674E-3</v>
      </c>
      <c r="E131" s="386">
        <f t="shared" si="38"/>
        <v>0.3251703440168493</v>
      </c>
      <c r="F131" s="401">
        <f t="shared" si="21"/>
        <v>0.41387517094602783</v>
      </c>
      <c r="G131" s="403">
        <f t="shared" si="25"/>
        <v>-4.1417506681189126E-2</v>
      </c>
      <c r="H131" s="403">
        <f t="shared" si="26"/>
        <v>1.041417506681189</v>
      </c>
      <c r="I131" s="403">
        <f t="shared" ref="I131:I146" si="39">F91</f>
        <v>0.66934176454085448</v>
      </c>
      <c r="J131" s="375">
        <f t="shared" ref="J131:J146" si="40">1-I131</f>
        <v>0.33065823545914552</v>
      </c>
      <c r="L131" s="385">
        <v>-0.375</v>
      </c>
      <c r="M131" s="401">
        <f t="shared" si="27"/>
        <v>3.27778135200954E-2</v>
      </c>
      <c r="N131" s="386">
        <f t="shared" si="28"/>
        <v>0.57090172780202531</v>
      </c>
      <c r="O131" s="401">
        <f t="shared" si="29"/>
        <v>0.38731109590849905</v>
      </c>
      <c r="P131" s="386">
        <f t="shared" si="30"/>
        <v>0.52588342360111684</v>
      </c>
      <c r="Q131" s="403">
        <f t="shared" si="33"/>
        <v>-4.419984603662718E-3</v>
      </c>
      <c r="R131" s="403">
        <f t="shared" si="34"/>
        <v>0.66934176454085448</v>
      </c>
      <c r="S131" s="371">
        <f t="shared" si="35"/>
        <v>-4.1417506681189126E-2</v>
      </c>
      <c r="T131" s="403">
        <f t="shared" si="36"/>
        <v>0.37649572674399734</v>
      </c>
      <c r="U131" s="610">
        <f t="shared" si="37"/>
        <v>0.62350427325600266</v>
      </c>
      <c r="W131" s="624">
        <f>L131+('M5E 850S4500 32GFC EQ &amp; 2xCDR'!$H$8)/(2*'M5E 850S4500 32GFC EQ &amp; 2xCDR'!Tb_eff)</f>
        <v>-0.17654624999999999</v>
      </c>
      <c r="X131" s="624">
        <f t="shared" si="31"/>
        <v>0.82345374999999998</v>
      </c>
      <c r="Y131">
        <f>L131-('M5E 850S4500 32GFC EQ &amp; 2xCDR'!$H$8)/(2*'M5E 850S4500 32GFC EQ &amp; 2xCDR'!Tb_eff)</f>
        <v>-0.57345374999999998</v>
      </c>
      <c r="Z131">
        <f t="shared" si="32"/>
        <v>0.42654625000000002</v>
      </c>
    </row>
    <row r="132" spans="1:26">
      <c r="A132" s="385">
        <v>0.65000000000000036</v>
      </c>
      <c r="B132" s="401">
        <f t="shared" si="22"/>
        <v>0.58697754869956009</v>
      </c>
      <c r="C132" s="386">
        <f t="shared" si="23"/>
        <v>0.36838779214935535</v>
      </c>
      <c r="D132" s="401">
        <f t="shared" si="24"/>
        <v>7.7684208603941984E-3</v>
      </c>
      <c r="E132" s="386">
        <f t="shared" si="38"/>
        <v>0.30465258186652994</v>
      </c>
      <c r="F132" s="401">
        <f t="shared" si="21"/>
        <v>0.38776026694680782</v>
      </c>
      <c r="G132" s="403">
        <f t="shared" si="25"/>
        <v>-4.0359976096153528E-2</v>
      </c>
      <c r="H132" s="403">
        <f t="shared" si="26"/>
        <v>1.0403599760961535</v>
      </c>
      <c r="I132" s="403">
        <f t="shared" si="39"/>
        <v>0.69183361824755651</v>
      </c>
      <c r="J132" s="375">
        <f t="shared" si="40"/>
        <v>0.30816638175244349</v>
      </c>
      <c r="L132" s="385">
        <v>-0.34999999999999964</v>
      </c>
      <c r="M132" s="401">
        <f t="shared" si="27"/>
        <v>3.6813525238334255E-2</v>
      </c>
      <c r="N132" s="386">
        <f t="shared" si="28"/>
        <v>0.58697754869956009</v>
      </c>
      <c r="O132" s="401">
        <f t="shared" si="29"/>
        <v>0.36838779214935535</v>
      </c>
      <c r="P132" s="386">
        <f t="shared" si="30"/>
        <v>0.54355465473747011</v>
      </c>
      <c r="Q132" s="403">
        <f t="shared" si="33"/>
        <v>-4.958054076456558E-3</v>
      </c>
      <c r="R132" s="403">
        <f t="shared" si="34"/>
        <v>0.69183361824755663</v>
      </c>
      <c r="S132" s="371">
        <f t="shared" si="35"/>
        <v>-4.0359976096153528E-2</v>
      </c>
      <c r="T132" s="403">
        <f t="shared" si="36"/>
        <v>0.35348441192505342</v>
      </c>
      <c r="U132" s="610">
        <f t="shared" si="37"/>
        <v>0.64651558807494658</v>
      </c>
      <c r="W132" s="624">
        <f>L132+('M5E 850S4500 32GFC EQ &amp; 2xCDR'!$H$8)/(2*'M5E 850S4500 32GFC EQ &amp; 2xCDR'!Tb_eff)</f>
        <v>-0.15154624999999963</v>
      </c>
      <c r="X132" s="624">
        <f t="shared" si="31"/>
        <v>0.84845375000000034</v>
      </c>
      <c r="Y132">
        <f>L132-('M5E 850S4500 32GFC EQ &amp; 2xCDR'!$H$8)/(2*'M5E 850S4500 32GFC EQ &amp; 2xCDR'!Tb_eff)</f>
        <v>-0.54845374999999963</v>
      </c>
      <c r="Z132">
        <f t="shared" si="32"/>
        <v>0.45154625000000037</v>
      </c>
    </row>
    <row r="133" spans="1:26">
      <c r="A133" s="385">
        <v>0.67500000000000027</v>
      </c>
      <c r="B133" s="401">
        <f t="shared" si="22"/>
        <v>0.60232332300521874</v>
      </c>
      <c r="C133" s="386">
        <f t="shared" si="23"/>
        <v>0.34965252793323626</v>
      </c>
      <c r="D133" s="401">
        <f t="shared" si="24"/>
        <v>6.7142470004026289E-3</v>
      </c>
      <c r="E133" s="386">
        <f t="shared" si="38"/>
        <v>0.28438577610779781</v>
      </c>
      <c r="F133" s="401">
        <f t="shared" si="21"/>
        <v>0.36196477897484636</v>
      </c>
      <c r="G133" s="403">
        <f t="shared" si="25"/>
        <v>-3.9146188567370906E-2</v>
      </c>
      <c r="H133" s="403">
        <f t="shared" si="26"/>
        <v>1.039146188567371</v>
      </c>
      <c r="I133" s="403">
        <f t="shared" si="39"/>
        <v>0.71331651835351462</v>
      </c>
      <c r="J133" s="375">
        <f t="shared" si="40"/>
        <v>0.28668348164648538</v>
      </c>
      <c r="L133" s="385">
        <v>-0.32499999999999973</v>
      </c>
      <c r="M133" s="401">
        <f t="shared" si="27"/>
        <v>4.124591485152318E-2</v>
      </c>
      <c r="N133" s="386">
        <f t="shared" si="28"/>
        <v>0.60232332300521874</v>
      </c>
      <c r="O133" s="401">
        <f t="shared" si="29"/>
        <v>0.34965252793323626</v>
      </c>
      <c r="P133" s="386">
        <f t="shared" si="30"/>
        <v>0.56043317876674792</v>
      </c>
      <c r="Q133" s="403">
        <f t="shared" si="33"/>
        <v>-5.5474150965408101E-3</v>
      </c>
      <c r="R133" s="403">
        <f t="shared" si="34"/>
        <v>0.71331651835351473</v>
      </c>
      <c r="S133" s="371">
        <f t="shared" si="35"/>
        <v>-3.9146188567370961E-2</v>
      </c>
      <c r="T133" s="403">
        <f t="shared" si="36"/>
        <v>0.331377085310397</v>
      </c>
      <c r="U133" s="610">
        <f t="shared" si="37"/>
        <v>0.668622914689603</v>
      </c>
      <c r="W133" s="624">
        <f>L133+('M5E 850S4500 32GFC EQ &amp; 2xCDR'!$H$8)/(2*'M5E 850S4500 32GFC EQ &amp; 2xCDR'!Tb_eff)</f>
        <v>-0.12654624999999972</v>
      </c>
      <c r="X133" s="624">
        <f t="shared" si="31"/>
        <v>0.87345375000000025</v>
      </c>
      <c r="Y133">
        <f>L133-('M5E 850S4500 32GFC EQ &amp; 2xCDR'!$H$8)/(2*'M5E 850S4500 32GFC EQ &amp; 2xCDR'!Tb_eff)</f>
        <v>-0.52345374999999972</v>
      </c>
      <c r="Z133">
        <f t="shared" si="32"/>
        <v>0.47654625000000028</v>
      </c>
    </row>
    <row r="134" spans="1:26">
      <c r="A134" s="385">
        <v>0.70000000000000018</v>
      </c>
      <c r="B134" s="401">
        <f t="shared" si="22"/>
        <v>0.61686489439686842</v>
      </c>
      <c r="C134" s="386">
        <f t="shared" si="23"/>
        <v>0.33116814653083004</v>
      </c>
      <c r="D134" s="401">
        <f t="shared" si="24"/>
        <v>5.7885145995702492E-3</v>
      </c>
      <c r="E134" s="386">
        <f t="shared" si="38"/>
        <v>0.26444227029653028</v>
      </c>
      <c r="F134" s="401">
        <f t="shared" si="21"/>
        <v>0.33658078554254944</v>
      </c>
      <c r="G134" s="403">
        <f t="shared" si="25"/>
        <v>-3.7803160815186559E-2</v>
      </c>
      <c r="H134" s="403">
        <f t="shared" si="26"/>
        <v>1.0378031608151865</v>
      </c>
      <c r="I134" s="403">
        <f t="shared" si="39"/>
        <v>0.73368404511209351</v>
      </c>
      <c r="J134" s="375">
        <f t="shared" si="40"/>
        <v>0.26631595488790649</v>
      </c>
      <c r="L134" s="385">
        <v>-0.29999999999999982</v>
      </c>
      <c r="M134" s="401">
        <f t="shared" si="27"/>
        <v>4.6100366189512354E-2</v>
      </c>
      <c r="N134" s="386">
        <f t="shared" si="28"/>
        <v>0.61686489439686842</v>
      </c>
      <c r="O134" s="401">
        <f t="shared" si="29"/>
        <v>0.33116814653083004</v>
      </c>
      <c r="P134" s="386">
        <f t="shared" si="30"/>
        <v>0.57643538461959221</v>
      </c>
      <c r="Q134" s="403">
        <f t="shared" si="33"/>
        <v>-6.1909423176278048E-3</v>
      </c>
      <c r="R134" s="403">
        <f t="shared" si="34"/>
        <v>0.73368404511209351</v>
      </c>
      <c r="S134" s="371">
        <f t="shared" si="35"/>
        <v>-3.7803160815186559E-2</v>
      </c>
      <c r="T134" s="403">
        <f t="shared" si="36"/>
        <v>0.31031005802072087</v>
      </c>
      <c r="U134" s="610">
        <f t="shared" si="37"/>
        <v>0.68968994197927913</v>
      </c>
      <c r="W134" s="624">
        <f>L134+('M5E 850S4500 32GFC EQ &amp; 2xCDR'!$H$8)/(2*'M5E 850S4500 32GFC EQ &amp; 2xCDR'!Tb_eff)</f>
        <v>-0.10154624999999981</v>
      </c>
      <c r="X134" s="624">
        <f t="shared" si="31"/>
        <v>0.89845375000000016</v>
      </c>
      <c r="Y134">
        <f>L134-('M5E 850S4500 32GFC EQ &amp; 2xCDR'!$H$8)/(2*'M5E 850S4500 32GFC EQ &amp; 2xCDR'!Tb_eff)</f>
        <v>-0.49845374999999981</v>
      </c>
      <c r="Z134">
        <f t="shared" si="32"/>
        <v>0.50154625000000019</v>
      </c>
    </row>
    <row r="135" spans="1:26">
      <c r="A135" s="385">
        <v>0.72500000000000009</v>
      </c>
      <c r="B135" s="401">
        <f t="shared" si="22"/>
        <v>0.63053109735187141</v>
      </c>
      <c r="C135" s="386">
        <f t="shared" si="23"/>
        <v>0.31299338428422158</v>
      </c>
      <c r="D135" s="401">
        <f t="shared" si="24"/>
        <v>4.9778252730650063E-3</v>
      </c>
      <c r="E135" s="386">
        <f t="shared" si="38"/>
        <v>0.24488986296051957</v>
      </c>
      <c r="F135" s="401">
        <f t="shared" si="21"/>
        <v>0.31169458027353975</v>
      </c>
      <c r="G135" s="403">
        <f t="shared" si="25"/>
        <v>-3.6355953683387308E-2</v>
      </c>
      <c r="H135" s="403">
        <f t="shared" si="26"/>
        <v>1.0363559536833873</v>
      </c>
      <c r="I135" s="403">
        <f t="shared" si="39"/>
        <v>0.75283415588956215</v>
      </c>
      <c r="J135" s="375">
        <f t="shared" si="40"/>
        <v>0.24716584411043785</v>
      </c>
      <c r="L135" s="385">
        <v>-0.27499999999999991</v>
      </c>
      <c r="M135" s="401">
        <f t="shared" si="27"/>
        <v>5.1402187833758439E-2</v>
      </c>
      <c r="N135" s="386">
        <f t="shared" si="28"/>
        <v>0.63053109735187141</v>
      </c>
      <c r="O135" s="401">
        <f t="shared" si="29"/>
        <v>0.31299338428422158</v>
      </c>
      <c r="P135" s="386">
        <f t="shared" si="30"/>
        <v>0.59148110020392308</v>
      </c>
      <c r="Q135" s="403">
        <f t="shared" si="33"/>
        <v>-6.8913895581151092E-3</v>
      </c>
      <c r="R135" s="403">
        <f t="shared" si="34"/>
        <v>0.75283415588956215</v>
      </c>
      <c r="S135" s="371">
        <f t="shared" si="35"/>
        <v>-3.6355953683387267E-2</v>
      </c>
      <c r="T135" s="403">
        <f t="shared" si="36"/>
        <v>0.29041318735194022</v>
      </c>
      <c r="U135" s="610">
        <f t="shared" si="37"/>
        <v>0.70958681264805978</v>
      </c>
      <c r="W135" s="624">
        <f>L135+('M5E 850S4500 32GFC EQ &amp; 2xCDR'!$H$8)/(2*'M5E 850S4500 32GFC EQ &amp; 2xCDR'!Tb_eff)</f>
        <v>-7.6546249999999899E-2</v>
      </c>
      <c r="X135" s="624">
        <f t="shared" si="31"/>
        <v>0.92345375000000007</v>
      </c>
      <c r="Y135">
        <f>L135-('M5E 850S4500 32GFC EQ &amp; 2xCDR'!$H$8)/(2*'M5E 850S4500 32GFC EQ &amp; 2xCDR'!Tb_eff)</f>
        <v>-0.4734537499999999</v>
      </c>
      <c r="Z135">
        <f t="shared" si="32"/>
        <v>0.5265462500000001</v>
      </c>
    </row>
    <row r="136" spans="1:26">
      <c r="A136" s="385">
        <v>0.75</v>
      </c>
      <c r="B136" s="401">
        <f t="shared" si="22"/>
        <v>0.64325429005192647</v>
      </c>
      <c r="C136" s="386">
        <f t="shared" si="23"/>
        <v>0.29518259237066702</v>
      </c>
      <c r="D136" s="401">
        <f t="shared" si="24"/>
        <v>4.2698476450842016E-3</v>
      </c>
      <c r="E136" s="386">
        <f t="shared" si="38"/>
        <v>0.22579147550465536</v>
      </c>
      <c r="F136" s="401">
        <f t="shared" si="21"/>
        <v>0.28738624921405148</v>
      </c>
      <c r="G136" s="403">
        <f t="shared" si="25"/>
        <v>-3.4827672603006135E-2</v>
      </c>
      <c r="H136" s="403">
        <f t="shared" si="26"/>
        <v>1.0348276726030061</v>
      </c>
      <c r="I136" s="403">
        <f t="shared" si="39"/>
        <v>0.77066993375769099</v>
      </c>
      <c r="J136" s="375">
        <f t="shared" si="40"/>
        <v>0.22933006624230901</v>
      </c>
      <c r="L136" s="385">
        <v>-0.25</v>
      </c>
      <c r="M136" s="401">
        <f t="shared" si="27"/>
        <v>5.7176375845462035E-2</v>
      </c>
      <c r="N136" s="386">
        <f t="shared" si="28"/>
        <v>0.64325429005192647</v>
      </c>
      <c r="O136" s="401">
        <f t="shared" si="29"/>
        <v>0.29518259237066702</v>
      </c>
      <c r="P136" s="386">
        <f t="shared" si="30"/>
        <v>0.60549418055356274</v>
      </c>
      <c r="Q136" s="403">
        <f t="shared" si="33"/>
        <v>-7.6513393118077628E-3</v>
      </c>
      <c r="R136" s="403">
        <f t="shared" si="34"/>
        <v>0.77066993375769099</v>
      </c>
      <c r="S136" s="371">
        <f t="shared" si="35"/>
        <v>-3.4827672603006135E-2</v>
      </c>
      <c r="T136" s="403">
        <f t="shared" si="36"/>
        <v>0.27180907815712285</v>
      </c>
      <c r="U136" s="610">
        <f t="shared" si="37"/>
        <v>0.72819092184287715</v>
      </c>
      <c r="W136" s="624">
        <f>L136+('M5E 850S4500 32GFC EQ &amp; 2xCDR'!$H$8)/(2*'M5E 850S4500 32GFC EQ &amp; 2xCDR'!Tb_eff)</f>
        <v>-5.1546249999999988E-2</v>
      </c>
      <c r="X136" s="624">
        <f t="shared" si="31"/>
        <v>0.94845374999999998</v>
      </c>
      <c r="Y136">
        <f>L136-('M5E 850S4500 32GFC EQ &amp; 2xCDR'!$H$8)/(2*'M5E 850S4500 32GFC EQ &amp; 2xCDR'!Tb_eff)</f>
        <v>-0.44845374999999998</v>
      </c>
      <c r="Z136">
        <f t="shared" si="32"/>
        <v>0.55154625000000002</v>
      </c>
    </row>
    <row r="137" spans="1:26">
      <c r="A137" s="385">
        <v>0.77500000000000036</v>
      </c>
      <c r="B137" s="401">
        <f t="shared" si="22"/>
        <v>0.65497086252387349</v>
      </c>
      <c r="C137" s="386">
        <f t="shared" si="23"/>
        <v>0.27778550867187862</v>
      </c>
      <c r="D137" s="401">
        <f t="shared" si="24"/>
        <v>3.6532796362885311E-3</v>
      </c>
      <c r="E137" s="386">
        <f t="shared" si="38"/>
        <v>0.20720487366735368</v>
      </c>
      <c r="F137" s="401">
        <f t="shared" si="21"/>
        <v>0.26372931630407986</v>
      </c>
      <c r="G137" s="403">
        <f t="shared" si="25"/>
        <v>-3.3239484327274277E-2</v>
      </c>
      <c r="H137" s="403">
        <f t="shared" si="26"/>
        <v>1.0332394843272743</v>
      </c>
      <c r="I137" s="403">
        <f t="shared" si="39"/>
        <v>0.78710030047136614</v>
      </c>
      <c r="J137" s="375">
        <f t="shared" si="40"/>
        <v>0.21289969952863386</v>
      </c>
      <c r="L137" s="385">
        <v>-0.22499999999999964</v>
      </c>
      <c r="M137" s="401">
        <f t="shared" si="27"/>
        <v>6.3447356413951939E-2</v>
      </c>
      <c r="N137" s="386">
        <f t="shared" si="28"/>
        <v>0.65497086252387349</v>
      </c>
      <c r="O137" s="401">
        <f t="shared" si="29"/>
        <v>0.27778550867187862</v>
      </c>
      <c r="P137" s="386">
        <f t="shared" si="30"/>
        <v>0.61840306799514733</v>
      </c>
      <c r="Q137" s="403">
        <f t="shared" si="33"/>
        <v>-8.4731471026501266E-3</v>
      </c>
      <c r="R137" s="403">
        <f t="shared" si="34"/>
        <v>0.78710030047136648</v>
      </c>
      <c r="S137" s="371">
        <f t="shared" si="35"/>
        <v>-3.3239484327274277E-2</v>
      </c>
      <c r="T137" s="403">
        <f t="shared" si="36"/>
        <v>0.25461233095855795</v>
      </c>
      <c r="U137" s="610">
        <f t="shared" si="37"/>
        <v>0.74538766904144205</v>
      </c>
      <c r="W137" s="624">
        <f>L137+('M5E 850S4500 32GFC EQ &amp; 2xCDR'!$H$8)/(2*'M5E 850S4500 32GFC EQ &amp; 2xCDR'!Tb_eff)</f>
        <v>-2.6546249999999633E-2</v>
      </c>
      <c r="X137" s="624">
        <f t="shared" si="31"/>
        <v>0.97345375000000034</v>
      </c>
      <c r="Y137">
        <f>L137-('M5E 850S4500 32GFC EQ &amp; 2xCDR'!$H$8)/(2*'M5E 850S4500 32GFC EQ &amp; 2xCDR'!Tb_eff)</f>
        <v>-0.42345374999999963</v>
      </c>
      <c r="Z137">
        <f t="shared" si="32"/>
        <v>0.57654625000000037</v>
      </c>
    </row>
    <row r="138" spans="1:26">
      <c r="A138" s="385">
        <v>0.80000000000000027</v>
      </c>
      <c r="B138" s="401">
        <f t="shared" si="22"/>
        <v>0.66562171555046312</v>
      </c>
      <c r="C138" s="386">
        <f t="shared" si="23"/>
        <v>0.26084708099230047</v>
      </c>
      <c r="D138" s="401">
        <f t="shared" si="24"/>
        <v>3.117804796463286E-3</v>
      </c>
      <c r="E138" s="386">
        <f t="shared" si="38"/>
        <v>0.18918244409651302</v>
      </c>
      <c r="F138" s="401">
        <f t="shared" si="21"/>
        <v>0.24079045900438736</v>
      </c>
      <c r="G138" s="403">
        <f t="shared" si="25"/>
        <v>-3.1610648275790028E-2</v>
      </c>
      <c r="H138" s="403">
        <f t="shared" si="26"/>
        <v>1.0316106482757901</v>
      </c>
      <c r="I138" s="403">
        <f t="shared" si="39"/>
        <v>0.80204068775164161</v>
      </c>
      <c r="J138" s="375">
        <f t="shared" si="40"/>
        <v>0.19795931224835839</v>
      </c>
      <c r="L138" s="625">
        <v>-0.19999999999999973</v>
      </c>
      <c r="M138" s="626">
        <f t="shared" si="27"/>
        <v>7.0238710079911282E-2</v>
      </c>
      <c r="N138" s="627">
        <f t="shared" si="28"/>
        <v>0.66562171555046312</v>
      </c>
      <c r="O138" s="626">
        <f t="shared" si="29"/>
        <v>0.26084708099230047</v>
      </c>
      <c r="P138" s="627">
        <f t="shared" si="30"/>
        <v>0.63014131955676511</v>
      </c>
      <c r="Q138" s="628">
        <f t="shared" si="33"/>
        <v>-9.3588806948236066E-3</v>
      </c>
      <c r="R138" s="628">
        <f t="shared" si="34"/>
        <v>0.80204068775164161</v>
      </c>
      <c r="S138" s="629">
        <f t="shared" si="35"/>
        <v>-3.1610648275789972E-2</v>
      </c>
      <c r="T138" s="628">
        <f t="shared" si="36"/>
        <v>0.23892884121897195</v>
      </c>
      <c r="U138" s="630">
        <f t="shared" si="37"/>
        <v>0.76107115878102805</v>
      </c>
      <c r="W138" s="624">
        <f>L138+('M5E 850S4500 32GFC EQ &amp; 2xCDR'!$H$8)/(2*'M5E 850S4500 32GFC EQ &amp; 2xCDR'!Tb_eff)</f>
        <v>-1.5462499999997215E-3</v>
      </c>
      <c r="X138" s="624">
        <f t="shared" si="31"/>
        <v>0.99845375000000025</v>
      </c>
      <c r="Y138">
        <f>L138-('M5E 850S4500 32GFC EQ &amp; 2xCDR'!$H$8)/(2*'M5E 850S4500 32GFC EQ &amp; 2xCDR'!Tb_eff)</f>
        <v>-0.39845374999999972</v>
      </c>
      <c r="Z138">
        <f t="shared" si="32"/>
        <v>0.60154625000000028</v>
      </c>
    </row>
    <row r="139" spans="1:26">
      <c r="A139" s="385">
        <v>0.82500000000000018</v>
      </c>
      <c r="B139" s="401">
        <f t="shared" si="22"/>
        <v>0.67515270624938462</v>
      </c>
      <c r="C139" s="386">
        <f t="shared" si="23"/>
        <v>0.24440734214794702</v>
      </c>
      <c r="D139" s="401">
        <f t="shared" si="24"/>
        <v>2.6540440245774732E-3</v>
      </c>
      <c r="E139" s="386">
        <f t="shared" si="38"/>
        <v>0.17177102686229184</v>
      </c>
      <c r="F139" s="401">
        <f t="shared" si="21"/>
        <v>0.21862929511961285</v>
      </c>
      <c r="G139" s="403">
        <f t="shared" si="25"/>
        <v>-2.9958560846512335E-2</v>
      </c>
      <c r="H139" s="403">
        <f t="shared" si="26"/>
        <v>1.0299585608465123</v>
      </c>
      <c r="I139" s="403">
        <f t="shared" si="39"/>
        <v>0.81541366129581772</v>
      </c>
      <c r="J139" s="375">
        <f t="shared" si="40"/>
        <v>0.18458633870418228</v>
      </c>
      <c r="L139" s="385">
        <v>-0.17499999999999982</v>
      </c>
      <c r="M139" s="401">
        <f t="shared" si="27"/>
        <v>7.7572879634830227E-2</v>
      </c>
      <c r="N139" s="386">
        <f t="shared" si="28"/>
        <v>0.67515270624938462</v>
      </c>
      <c r="O139" s="401">
        <f t="shared" si="29"/>
        <v>0.24440734214794702</v>
      </c>
      <c r="P139" s="386">
        <f t="shared" si="30"/>
        <v>0.6406480972355233</v>
      </c>
      <c r="Q139" s="403">
        <f t="shared" si="33"/>
        <v>-1.0310254232240692E-2</v>
      </c>
      <c r="R139" s="403">
        <f t="shared" si="34"/>
        <v>0.81541366129581772</v>
      </c>
      <c r="S139" s="371">
        <f t="shared" si="35"/>
        <v>-2.9958560846512335E-2</v>
      </c>
      <c r="T139" s="403">
        <f t="shared" si="36"/>
        <v>0.22485515378293541</v>
      </c>
      <c r="U139" s="610">
        <f t="shared" si="37"/>
        <v>0.77514484621706459</v>
      </c>
      <c r="W139" s="624">
        <f>L139+('M5E 850S4500 32GFC EQ &amp; 2xCDR'!$H$8)/(2*'M5E 850S4500 32GFC EQ &amp; 2xCDR'!Tb_eff)</f>
        <v>2.345375000000019E-2</v>
      </c>
      <c r="X139" s="624">
        <f t="shared" si="31"/>
        <v>1.0234537500000003</v>
      </c>
      <c r="Y139">
        <f>L139-('M5E 850S4500 32GFC EQ &amp; 2xCDR'!$H$8)/(2*'M5E 850S4500 32GFC EQ &amp; 2xCDR'!Tb_eff)</f>
        <v>-0.37345374999999981</v>
      </c>
      <c r="Z139">
        <f t="shared" si="32"/>
        <v>0.62654625000000019</v>
      </c>
    </row>
    <row r="140" spans="1:26">
      <c r="A140" s="385">
        <v>0.85000000000000009</v>
      </c>
      <c r="B140" s="401">
        <f t="shared" si="22"/>
        <v>0.68351505660356715</v>
      </c>
      <c r="C140" s="386">
        <f t="shared" si="23"/>
        <v>0.22850133672396461</v>
      </c>
      <c r="D140" s="401">
        <f t="shared" si="24"/>
        <v>2.2535039136206692E-3</v>
      </c>
      <c r="E140" s="386">
        <f t="shared" si="38"/>
        <v>0.15501180397059056</v>
      </c>
      <c r="F140" s="401">
        <f t="shared" si="21"/>
        <v>0.19729824089879483</v>
      </c>
      <c r="G140" s="403">
        <f t="shared" si="25"/>
        <v>-2.829881108950193E-2</v>
      </c>
      <c r="H140" s="403">
        <f t="shared" si="26"/>
        <v>1.0282988110895019</v>
      </c>
      <c r="I140" s="403">
        <f t="shared" si="39"/>
        <v>0.82714949246393421</v>
      </c>
      <c r="J140" s="375">
        <f t="shared" si="40"/>
        <v>0.17285050753606579</v>
      </c>
      <c r="L140" s="385">
        <v>-0.14999999999999991</v>
      </c>
      <c r="M140" s="401">
        <f t="shared" si="27"/>
        <v>8.5470864242180755E-2</v>
      </c>
      <c r="N140" s="386">
        <f t="shared" si="28"/>
        <v>0.68351505660356715</v>
      </c>
      <c r="O140" s="401">
        <f t="shared" si="29"/>
        <v>0.22850133672396461</v>
      </c>
      <c r="P140" s="386">
        <f t="shared" si="30"/>
        <v>0.64986861715590716</v>
      </c>
      <c r="Q140" s="403">
        <f t="shared" si="33"/>
        <v>-1.1328557448709024E-2</v>
      </c>
      <c r="R140" s="403">
        <f t="shared" si="34"/>
        <v>0.82714949246393421</v>
      </c>
      <c r="S140" s="371">
        <f t="shared" si="35"/>
        <v>-2.8298811089501892E-2</v>
      </c>
      <c r="T140" s="403">
        <f t="shared" si="36"/>
        <v>0.21247787607427671</v>
      </c>
      <c r="U140" s="610">
        <f t="shared" si="37"/>
        <v>0.78752212392572329</v>
      </c>
      <c r="W140" s="624">
        <f>L140+('M5E 850S4500 32GFC EQ &amp; 2xCDR'!$H$8)/(2*'M5E 850S4500 32GFC EQ &amp; 2xCDR'!Tb_eff)</f>
        <v>4.8453750000000101E-2</v>
      </c>
      <c r="X140" s="624">
        <f t="shared" si="31"/>
        <v>1.0484537500000002</v>
      </c>
      <c r="Y140">
        <f>L140-('M5E 850S4500 32GFC EQ &amp; 2xCDR'!$H$8)/(2*'M5E 850S4500 32GFC EQ &amp; 2xCDR'!Tb_eff)</f>
        <v>-0.3484537499999999</v>
      </c>
      <c r="Z140">
        <f t="shared" si="32"/>
        <v>0.6515462500000001</v>
      </c>
    </row>
    <row r="141" spans="1:26">
      <c r="A141" s="385">
        <v>0.875</v>
      </c>
      <c r="B141" s="401">
        <f t="shared" si="22"/>
        <v>0.69066572162334294</v>
      </c>
      <c r="C141" s="386">
        <f t="shared" si="23"/>
        <v>0.21315909858874177</v>
      </c>
      <c r="D141" s="401">
        <f t="shared" si="24"/>
        <v>1.9085228445865354E-3</v>
      </c>
      <c r="E141" s="386">
        <f t="shared" si="38"/>
        <v>0.13894024320029394</v>
      </c>
      <c r="F141" s="401">
        <f t="shared" si="21"/>
        <v>0.17684243955169746</v>
      </c>
      <c r="G141" s="403">
        <f t="shared" si="25"/>
        <v>-2.6645246183820408E-2</v>
      </c>
      <c r="H141" s="403">
        <f t="shared" si="26"/>
        <v>1.0266452461838205</v>
      </c>
      <c r="I141" s="403">
        <f t="shared" si="39"/>
        <v>0.83718667313510453</v>
      </c>
      <c r="J141" s="375">
        <f t="shared" si="40"/>
        <v>0.16281332686489547</v>
      </c>
      <c r="L141" s="385">
        <v>-0.125</v>
      </c>
      <c r="M141" s="401">
        <f t="shared" si="27"/>
        <v>9.3951902757271E-2</v>
      </c>
      <c r="N141" s="386">
        <f t="shared" si="28"/>
        <v>0.69066572162334294</v>
      </c>
      <c r="O141" s="401">
        <f t="shared" si="29"/>
        <v>0.21315909858874177</v>
      </c>
      <c r="P141" s="386">
        <f t="shared" si="30"/>
        <v>0.65775455407824868</v>
      </c>
      <c r="Q141" s="403">
        <f t="shared" si="33"/>
        <v>-1.2414580161357006E-2</v>
      </c>
      <c r="R141" s="403">
        <f t="shared" si="34"/>
        <v>0.83718667313510453</v>
      </c>
      <c r="S141" s="371">
        <f t="shared" si="35"/>
        <v>-2.6645246183820408E-2</v>
      </c>
      <c r="T141" s="403">
        <f t="shared" si="36"/>
        <v>0.20187315321007282</v>
      </c>
      <c r="U141" s="610">
        <f t="shared" si="37"/>
        <v>0.79812684678992718</v>
      </c>
      <c r="W141" s="624">
        <f>L141+('M5E 850S4500 32GFC EQ &amp; 2xCDR'!$H$8)/(2*'M5E 850S4500 32GFC EQ &amp; 2xCDR'!Tb_eff)</f>
        <v>7.3453750000000012E-2</v>
      </c>
      <c r="X141" s="624">
        <f t="shared" si="31"/>
        <v>1.0734537500000001</v>
      </c>
      <c r="Y141">
        <f>L141-('M5E 850S4500 32GFC EQ &amp; 2xCDR'!$H$8)/(2*'M5E 850S4500 32GFC EQ &amp; 2xCDR'!Tb_eff)</f>
        <v>-0.32345374999999998</v>
      </c>
      <c r="Z141">
        <f t="shared" si="32"/>
        <v>0.67654625000000002</v>
      </c>
    </row>
    <row r="142" spans="1:26">
      <c r="A142" s="385">
        <v>0.90000000000000036</v>
      </c>
      <c r="B142" s="401">
        <f t="shared" si="22"/>
        <v>0.6965677142248885</v>
      </c>
      <c r="C142" s="386">
        <f t="shared" si="23"/>
        <v>0.19840567756944455</v>
      </c>
      <c r="D142" s="401">
        <f t="shared" si="24"/>
        <v>1.6122158361028815E-3</v>
      </c>
      <c r="E142" s="386">
        <f t="shared" si="38"/>
        <v>0.1235860958737339</v>
      </c>
      <c r="F142" s="401">
        <f t="shared" si="21"/>
        <v>0.15729975841106658</v>
      </c>
      <c r="G142" s="403">
        <f t="shared" si="25"/>
        <v>-2.5010045216337047E-2</v>
      </c>
      <c r="H142" s="403">
        <f t="shared" si="26"/>
        <v>1.0250100452163371</v>
      </c>
      <c r="I142" s="403">
        <f t="shared" si="39"/>
        <v>0.84547236977856632</v>
      </c>
      <c r="J142" s="375">
        <f t="shared" si="40"/>
        <v>0.15452763022143368</v>
      </c>
      <c r="L142" s="617">
        <v>-9.9999999999999645E-2</v>
      </c>
      <c r="M142" s="618">
        <f t="shared" si="27"/>
        <v>0.10303314963116766</v>
      </c>
      <c r="N142" s="619">
        <f t="shared" si="28"/>
        <v>0.6965677142248885</v>
      </c>
      <c r="O142" s="618">
        <f t="shared" si="29"/>
        <v>0.19840567756944455</v>
      </c>
      <c r="P142" s="619">
        <f t="shared" si="30"/>
        <v>0.66426439814986871</v>
      </c>
      <c r="Q142" s="620">
        <f t="shared" si="33"/>
        <v>-1.3568532334841723E-2</v>
      </c>
      <c r="R142" s="620">
        <f t="shared" si="34"/>
        <v>0.84547236977856632</v>
      </c>
      <c r="S142" s="621">
        <f t="shared" si="35"/>
        <v>-2.5010045216337047E-2</v>
      </c>
      <c r="T142" s="620">
        <f t="shared" si="36"/>
        <v>0.19310620777261245</v>
      </c>
      <c r="U142" s="622">
        <f t="shared" si="37"/>
        <v>0.80689379222738755</v>
      </c>
      <c r="W142" s="624">
        <f>L142+('M5E 850S4500 32GFC EQ &amp; 2xCDR'!$H$8)/(2*'M5E 850S4500 32GFC EQ &amp; 2xCDR'!Tb_eff)</f>
        <v>9.8453750000000367E-2</v>
      </c>
      <c r="X142" s="624">
        <f t="shared" si="31"/>
        <v>1.0984537500000005</v>
      </c>
      <c r="Y142">
        <f>L142-('M5E 850S4500 32GFC EQ &amp; 2xCDR'!$H$8)/(2*'M5E 850S4500 32GFC EQ &amp; 2xCDR'!Tb_eff)</f>
        <v>-0.29845374999999963</v>
      </c>
      <c r="Z142">
        <f t="shared" si="32"/>
        <v>0.70154625000000037</v>
      </c>
    </row>
    <row r="143" spans="1:26">
      <c r="A143" s="385">
        <v>0.92500000000000027</v>
      </c>
      <c r="B143" s="401">
        <f t="shared" si="22"/>
        <v>0.70119038431419356</v>
      </c>
      <c r="C143" s="386">
        <f t="shared" si="23"/>
        <v>0.18426121305177062</v>
      </c>
      <c r="D143" s="401">
        <f t="shared" si="24"/>
        <v>1.3584190364924753E-3</v>
      </c>
      <c r="E143" s="386">
        <f t="shared" si="38"/>
        <v>0.10897344649719706</v>
      </c>
      <c r="F143" s="401">
        <f t="shared" si="21"/>
        <v>0.13870085211481722</v>
      </c>
      <c r="G143" s="403">
        <f t="shared" si="25"/>
        <v>-2.3403799826396034E-2</v>
      </c>
      <c r="H143" s="403">
        <f t="shared" si="26"/>
        <v>1.0234037998263961</v>
      </c>
      <c r="I143" s="403">
        <f t="shared" si="39"/>
        <v>0.85196281333604862</v>
      </c>
      <c r="J143" s="375">
        <f t="shared" si="40"/>
        <v>0.14803718666395138</v>
      </c>
      <c r="L143" s="385">
        <v>-7.4999999999999734E-2</v>
      </c>
      <c r="M143" s="401">
        <f t="shared" si="27"/>
        <v>0.11272934715889654</v>
      </c>
      <c r="N143" s="386">
        <f t="shared" si="28"/>
        <v>0.70119038431419356</v>
      </c>
      <c r="O143" s="401">
        <f t="shared" si="29"/>
        <v>0.18426121305177062</v>
      </c>
      <c r="P143" s="386">
        <f t="shared" si="30"/>
        <v>0.66936376122493391</v>
      </c>
      <c r="Q143" s="403">
        <f t="shared" si="33"/>
        <v>-1.4789960081857758E-2</v>
      </c>
      <c r="R143" s="403">
        <f t="shared" si="34"/>
        <v>0.85196281333604862</v>
      </c>
      <c r="S143" s="371">
        <f t="shared" si="35"/>
        <v>-2.3403799826395986E-2</v>
      </c>
      <c r="T143" s="403">
        <f t="shared" si="36"/>
        <v>0.18623094657220507</v>
      </c>
      <c r="U143" s="610">
        <f t="shared" si="37"/>
        <v>0.81376905342779493</v>
      </c>
      <c r="W143" s="624">
        <f>L143+('M5E 850S4500 32GFC EQ &amp; 2xCDR'!$H$8)/(2*'M5E 850S4500 32GFC EQ &amp; 2xCDR'!Tb_eff)</f>
        <v>0.12345375000000028</v>
      </c>
      <c r="X143" s="624">
        <f t="shared" si="31"/>
        <v>1.1234537500000004</v>
      </c>
      <c r="Y143">
        <f>L143-('M5E 850S4500 32GFC EQ &amp; 2xCDR'!$H$8)/(2*'M5E 850S4500 32GFC EQ &amp; 2xCDR'!Tb_eff)</f>
        <v>-0.27345374999999972</v>
      </c>
      <c r="Z143">
        <f t="shared" si="32"/>
        <v>0.72654625000000028</v>
      </c>
    </row>
    <row r="144" spans="1:26">
      <c r="A144" s="385">
        <v>0.95000000000000018</v>
      </c>
      <c r="B144" s="401">
        <f t="shared" si="22"/>
        <v>0.70450964996773779</v>
      </c>
      <c r="C144" s="386">
        <f t="shared" si="23"/>
        <v>0.17074105167785214</v>
      </c>
      <c r="D144" s="401">
        <f t="shared" si="24"/>
        <v>1.141634626158794E-3</v>
      </c>
      <c r="E144" s="386">
        <f t="shared" si="38"/>
        <v>9.5120811589105916E-2</v>
      </c>
      <c r="F144" s="401">
        <f t="shared" si="21"/>
        <v>0.12106928839404305</v>
      </c>
      <c r="G144" s="403">
        <f t="shared" si="25"/>
        <v>-2.1835600351651746E-2</v>
      </c>
      <c r="H144" s="403">
        <f t="shared" si="26"/>
        <v>1.0218356003516518</v>
      </c>
      <c r="I144" s="403">
        <f t="shared" si="39"/>
        <v>0.85662362205882192</v>
      </c>
      <c r="J144" s="375">
        <f t="shared" si="40"/>
        <v>0.14337637794117808</v>
      </c>
      <c r="L144" s="385">
        <v>-4.9999999999999822E-2</v>
      </c>
      <c r="M144" s="401">
        <f t="shared" si="27"/>
        <v>0.12305249816290348</v>
      </c>
      <c r="N144" s="386">
        <f t="shared" si="28"/>
        <v>0.70450964996773779</v>
      </c>
      <c r="O144" s="401">
        <f t="shared" si="29"/>
        <v>0.17074105167785214</v>
      </c>
      <c r="P144" s="386">
        <f t="shared" si="30"/>
        <v>0.67302563050865227</v>
      </c>
      <c r="Q144" s="403">
        <f t="shared" si="33"/>
        <v>-1.6077658046057614E-2</v>
      </c>
      <c r="R144" s="403">
        <f t="shared" si="34"/>
        <v>0.85662362205882192</v>
      </c>
      <c r="S144" s="371">
        <f t="shared" si="35"/>
        <v>-2.1835600351651746E-2</v>
      </c>
      <c r="T144" s="403">
        <f t="shared" si="36"/>
        <v>0.18128963633888751</v>
      </c>
      <c r="U144" s="610">
        <f t="shared" si="37"/>
        <v>0.81871036366111249</v>
      </c>
      <c r="W144" s="624">
        <f>L144+('M5E 850S4500 32GFC EQ &amp; 2xCDR'!$H$8)/(2*'M5E 850S4500 32GFC EQ &amp; 2xCDR'!Tb_eff)</f>
        <v>0.14845375000000019</v>
      </c>
      <c r="X144" s="624">
        <f t="shared" si="31"/>
        <v>1.1484537500000003</v>
      </c>
      <c r="Y144">
        <f>L144-('M5E 850S4500 32GFC EQ &amp; 2xCDR'!$H$8)/(2*'M5E 850S4500 32GFC EQ &amp; 2xCDR'!Tb_eff)</f>
        <v>-0.24845374999999983</v>
      </c>
      <c r="Z144">
        <f t="shared" si="32"/>
        <v>0.75154625000000019</v>
      </c>
    </row>
    <row r="145" spans="1:30">
      <c r="A145" s="385">
        <v>0.97500000000000009</v>
      </c>
      <c r="B145" s="401">
        <f t="shared" si="22"/>
        <v>0.70650817899755824</v>
      </c>
      <c r="C145" s="386">
        <f t="shared" si="23"/>
        <v>0.15785590579152614</v>
      </c>
      <c r="D145" s="401">
        <f t="shared" si="24"/>
        <v>9.5697678239697881E-4</v>
      </c>
      <c r="E145" s="386">
        <f t="shared" si="38"/>
        <v>8.2041284458708702E-2</v>
      </c>
      <c r="F145" s="401">
        <f t="shared" si="21"/>
        <v>0.10442173234660147</v>
      </c>
      <c r="G145" s="403">
        <f t="shared" si="25"/>
        <v>-2.0313126186495601E-2</v>
      </c>
      <c r="H145" s="403">
        <f t="shared" si="26"/>
        <v>1.0203131261864955</v>
      </c>
      <c r="I145" s="403">
        <f t="shared" si="39"/>
        <v>0.85943005498131142</v>
      </c>
      <c r="J145" s="375">
        <f t="shared" si="40"/>
        <v>0.14056994501868858</v>
      </c>
      <c r="L145" s="385">
        <v>-2.4999999999999911E-2</v>
      </c>
      <c r="M145" s="401">
        <f t="shared" si="27"/>
        <v>0.13401154347942373</v>
      </c>
      <c r="N145" s="386">
        <f t="shared" si="28"/>
        <v>0.70650817899755824</v>
      </c>
      <c r="O145" s="401">
        <f t="shared" si="29"/>
        <v>0.15785590579152614</v>
      </c>
      <c r="P145" s="386">
        <f t="shared" si="30"/>
        <v>0.67523056770452261</v>
      </c>
      <c r="Q145" s="403">
        <f t="shared" si="33"/>
        <v>-1.7429578696148026E-2</v>
      </c>
      <c r="R145" s="403">
        <f t="shared" si="34"/>
        <v>0.85943005498131142</v>
      </c>
      <c r="S145" s="371">
        <f t="shared" si="35"/>
        <v>-2.0313126186495566E-2</v>
      </c>
      <c r="T145" s="403">
        <f t="shared" si="36"/>
        <v>0.17831264990133222</v>
      </c>
      <c r="U145" s="610">
        <f t="shared" si="37"/>
        <v>0.82168735009866778</v>
      </c>
      <c r="W145" s="624">
        <f>L145+('M5E 850S4500 32GFC EQ &amp; 2xCDR'!$H$8)/(2*'M5E 850S4500 32GFC EQ &amp; 2xCDR'!Tb_eff)</f>
        <v>0.1734537500000001</v>
      </c>
      <c r="X145" s="624">
        <f t="shared" si="31"/>
        <v>1.1734537500000002</v>
      </c>
      <c r="Y145">
        <f>L145-('M5E 850S4500 32GFC EQ &amp; 2xCDR'!$H$8)/(2*'M5E 850S4500 32GFC EQ &amp; 2xCDR'!Tb_eff)</f>
        <v>-0.22345374999999992</v>
      </c>
      <c r="Z145">
        <f t="shared" si="32"/>
        <v>0.7765462500000001</v>
      </c>
    </row>
    <row r="146" spans="1:30">
      <c r="A146" s="385">
        <v>1</v>
      </c>
      <c r="B146" s="401">
        <f t="shared" si="22"/>
        <v>0.70717551957833824</v>
      </c>
      <c r="C146" s="386">
        <f t="shared" si="23"/>
        <v>0.14561204882869128</v>
      </c>
      <c r="D146" s="401">
        <f t="shared" si="24"/>
        <v>8.001192479389907E-4</v>
      </c>
      <c r="E146" s="386">
        <f t="shared" si="38"/>
        <v>6.9742722216698569E-2</v>
      </c>
      <c r="F146" s="401">
        <f t="shared" si="21"/>
        <v>8.8768184463284799E-2</v>
      </c>
      <c r="G146" s="403">
        <f t="shared" si="25"/>
        <v>-1.8842739144187839E-2</v>
      </c>
      <c r="H146" s="403">
        <f t="shared" si="26"/>
        <v>1.0188427391441879</v>
      </c>
      <c r="I146" s="403">
        <f t="shared" si="39"/>
        <v>0.86036719424195707</v>
      </c>
      <c r="J146" s="375">
        <f t="shared" si="40"/>
        <v>0.13963280575804293</v>
      </c>
      <c r="L146" s="633">
        <v>0</v>
      </c>
      <c r="M146" s="634">
        <f t="shared" si="27"/>
        <v>0.14561204882869128</v>
      </c>
      <c r="N146" s="635">
        <f t="shared" si="28"/>
        <v>0.70717551957833824</v>
      </c>
      <c r="O146" s="634">
        <f t="shared" si="29"/>
        <v>0.14561204882869128</v>
      </c>
      <c r="P146" s="635">
        <f t="shared" si="30"/>
        <v>0.67596685225882269</v>
      </c>
      <c r="Q146" s="636">
        <f t="shared" si="33"/>
        <v>-1.8842739144187839E-2</v>
      </c>
      <c r="R146" s="636">
        <f t="shared" si="34"/>
        <v>0.86036719424195707</v>
      </c>
      <c r="S146" s="637">
        <f t="shared" si="35"/>
        <v>-1.8842739144187839E-2</v>
      </c>
      <c r="T146" s="636">
        <f t="shared" si="36"/>
        <v>0.17731828404641869</v>
      </c>
      <c r="U146" s="638">
        <f t="shared" si="37"/>
        <v>0.82268171595358131</v>
      </c>
      <c r="V146" s="639"/>
      <c r="W146" s="640">
        <f>L146+('M5E 850S4500 32GFC EQ &amp; 2xCDR'!$H$8)/(2*'M5E 850S4500 32GFC EQ &amp; 2xCDR'!Tb_eff)</f>
        <v>0.19845375000000001</v>
      </c>
      <c r="X146" s="640">
        <f t="shared" si="31"/>
        <v>1.1984537500000001</v>
      </c>
      <c r="Y146" s="639">
        <f>L146-('M5E 850S4500 32GFC EQ &amp; 2xCDR'!$H$8)/(2*'M5E 850S4500 32GFC EQ &amp; 2xCDR'!Tb_eff)</f>
        <v>-0.19845375000000001</v>
      </c>
      <c r="Z146" s="639">
        <f t="shared" si="32"/>
        <v>0.80154625000000002</v>
      </c>
      <c r="AB146">
        <f>MROUND(W146,0.025)/0.025</f>
        <v>8</v>
      </c>
      <c r="AC146">
        <f ca="1">OFFSET(U146,AB146,0)</f>
        <v>0.76107115878102771</v>
      </c>
      <c r="AD146">
        <f ca="1">OFFSET(H106,-AB146,0)</f>
        <v>0.75920954099561266</v>
      </c>
    </row>
    <row r="147" spans="1:30">
      <c r="A147" s="385">
        <v>1.0250000000000004</v>
      </c>
      <c r="B147" s="401">
        <f t="shared" si="22"/>
        <v>0.70650817899755813</v>
      </c>
      <c r="C147" s="386">
        <f t="shared" si="23"/>
        <v>0.13401154347942362</v>
      </c>
      <c r="D147" s="401">
        <f t="shared" si="24"/>
        <v>6.6724494025954817E-4</v>
      </c>
      <c r="E147" s="386">
        <f t="shared" si="38"/>
        <v>5.8227970898223499E-2</v>
      </c>
      <c r="F147" s="401">
        <f t="shared" si="21"/>
        <v>7.4112267163249812E-2</v>
      </c>
      <c r="G147" s="403"/>
      <c r="H147" s="403"/>
      <c r="I147" s="403"/>
      <c r="J147" s="375"/>
      <c r="L147" s="385">
        <v>2.5000000000000355E-2</v>
      </c>
      <c r="M147" s="401">
        <f t="shared" si="27"/>
        <v>0.15785590579152636</v>
      </c>
      <c r="N147" s="386">
        <f t="shared" si="28"/>
        <v>0.70650817899755813</v>
      </c>
      <c r="O147" s="401">
        <f t="shared" si="29"/>
        <v>0.13401154347942362</v>
      </c>
      <c r="P147" s="386">
        <f t="shared" si="30"/>
        <v>0.6752305677045225</v>
      </c>
      <c r="Q147" s="403">
        <f t="shared" si="33"/>
        <v>-2.0313126186495618E-2</v>
      </c>
      <c r="R147" s="403">
        <f t="shared" si="34"/>
        <v>0.8594300549813112</v>
      </c>
      <c r="S147" s="371">
        <f t="shared" si="35"/>
        <v>-1.7429578696148008E-2</v>
      </c>
      <c r="T147" s="403">
        <f t="shared" si="36"/>
        <v>0.17831264990133244</v>
      </c>
      <c r="U147" s="610">
        <f t="shared" si="37"/>
        <v>0.82168735009866756</v>
      </c>
      <c r="W147" s="624">
        <f>L147+('M5E 850S4500 32GFC EQ &amp; 2xCDR'!$H$8)/(2*'M5E 850S4500 32GFC EQ &amp; 2xCDR'!Tb_eff)</f>
        <v>0.22345375000000037</v>
      </c>
      <c r="X147" s="624">
        <f t="shared" si="31"/>
        <v>1.2234537500000005</v>
      </c>
      <c r="Y147">
        <f>L147-('M5E 850S4500 32GFC EQ &amp; 2xCDR'!$H$8)/(2*'M5E 850S4500 32GFC EQ &amp; 2xCDR'!Tb_eff)</f>
        <v>-0.17345374999999966</v>
      </c>
      <c r="Z147">
        <f t="shared" si="32"/>
        <v>0.82654625000000037</v>
      </c>
    </row>
    <row r="148" spans="1:30">
      <c r="A148" s="385">
        <v>1.0500000000000003</v>
      </c>
      <c r="B148" s="401">
        <f t="shared" si="22"/>
        <v>0.70450964996773768</v>
      </c>
      <c r="C148" s="386">
        <f t="shared" si="23"/>
        <v>0.12305249816290331</v>
      </c>
      <c r="D148" s="401">
        <f t="shared" si="24"/>
        <v>5.5499794205460251E-4</v>
      </c>
      <c r="E148" s="386">
        <f t="shared" si="38"/>
        <v>4.7495124262974926E-2</v>
      </c>
      <c r="F148" s="401">
        <f t="shared" si="21"/>
        <v>6.0451554193463028E-2</v>
      </c>
      <c r="G148" s="403"/>
      <c r="H148" s="403"/>
      <c r="I148" s="403"/>
      <c r="J148" s="375"/>
      <c r="L148" s="385">
        <v>5.0000000000000266E-2</v>
      </c>
      <c r="M148" s="401">
        <f t="shared" si="27"/>
        <v>0.17074105167785247</v>
      </c>
      <c r="N148" s="386">
        <f t="shared" si="28"/>
        <v>0.70450964996773768</v>
      </c>
      <c r="O148" s="401">
        <f t="shared" si="29"/>
        <v>0.12305249816290331</v>
      </c>
      <c r="P148" s="386">
        <f t="shared" si="30"/>
        <v>0.67302563050865216</v>
      </c>
      <c r="Q148" s="403">
        <f t="shared" si="33"/>
        <v>-2.1835600351651767E-2</v>
      </c>
      <c r="R148" s="403">
        <f t="shared" si="34"/>
        <v>0.85662362205882181</v>
      </c>
      <c r="S148" s="371">
        <f t="shared" si="35"/>
        <v>-1.6077658046057573E-2</v>
      </c>
      <c r="T148" s="403">
        <f t="shared" si="36"/>
        <v>0.18128963633888751</v>
      </c>
      <c r="U148" s="610">
        <f t="shared" si="37"/>
        <v>0.81871036366111249</v>
      </c>
      <c r="W148" s="624">
        <f>L148+('M5E 850S4500 32GFC EQ &amp; 2xCDR'!$H$8)/(2*'M5E 850S4500 32GFC EQ &amp; 2xCDR'!Tb_eff)</f>
        <v>0.24845375000000028</v>
      </c>
      <c r="X148" s="624">
        <f t="shared" si="31"/>
        <v>1.2484537500000004</v>
      </c>
      <c r="Y148">
        <f>L148-('M5E 850S4500 32GFC EQ &amp; 2xCDR'!$H$8)/(2*'M5E 850S4500 32GFC EQ &amp; 2xCDR'!Tb_eff)</f>
        <v>-0.14845374999999975</v>
      </c>
      <c r="Z148">
        <f t="shared" si="32"/>
        <v>0.85154625000000028</v>
      </c>
    </row>
    <row r="149" spans="1:30">
      <c r="A149" s="385">
        <v>1.0750000000000002</v>
      </c>
      <c r="B149" s="401">
        <f t="shared" si="22"/>
        <v>0.70119038431419356</v>
      </c>
      <c r="C149" s="386">
        <f t="shared" si="23"/>
        <v>0.11272934715889632</v>
      </c>
      <c r="D149" s="401">
        <f t="shared" si="24"/>
        <v>4.6043812516305405E-4</v>
      </c>
      <c r="E149" s="386">
        <f t="shared" si="38"/>
        <v>3.7537811609058933E-2</v>
      </c>
      <c r="F149" s="401">
        <f t="shared" si="21"/>
        <v>4.7777936956741755E-2</v>
      </c>
      <c r="G149" s="403"/>
      <c r="H149" s="403"/>
      <c r="I149" s="403"/>
      <c r="J149" s="375"/>
      <c r="L149" s="385">
        <v>7.5000000000000178E-2</v>
      </c>
      <c r="M149" s="401">
        <f t="shared" si="27"/>
        <v>0.18426121305177079</v>
      </c>
      <c r="N149" s="386">
        <f t="shared" si="28"/>
        <v>0.70119038431419356</v>
      </c>
      <c r="O149" s="401">
        <f t="shared" si="29"/>
        <v>0.11272934715889632</v>
      </c>
      <c r="P149" s="386">
        <f t="shared" si="30"/>
        <v>0.6693637612249338</v>
      </c>
      <c r="Q149" s="403">
        <f t="shared" si="33"/>
        <v>-2.3403799826396041E-2</v>
      </c>
      <c r="R149" s="403">
        <f t="shared" si="34"/>
        <v>0.85196281333604851</v>
      </c>
      <c r="S149" s="371">
        <f t="shared" si="35"/>
        <v>-1.4789960081857758E-2</v>
      </c>
      <c r="T149" s="403">
        <f t="shared" si="36"/>
        <v>0.18623094657220529</v>
      </c>
      <c r="U149" s="610">
        <f t="shared" si="37"/>
        <v>0.81376905342779471</v>
      </c>
      <c r="W149" s="624">
        <f>L149+('M5E 850S4500 32GFC EQ &amp; 2xCDR'!$H$8)/(2*'M5E 850S4500 32GFC EQ &amp; 2xCDR'!Tb_eff)</f>
        <v>0.27345375000000016</v>
      </c>
      <c r="X149" s="624">
        <f t="shared" si="31"/>
        <v>1.2734537500000003</v>
      </c>
      <c r="Y149">
        <f>L149-('M5E 850S4500 32GFC EQ &amp; 2xCDR'!$H$8)/(2*'M5E 850S4500 32GFC EQ &amp; 2xCDR'!Tb_eff)</f>
        <v>-0.12345374999999983</v>
      </c>
      <c r="Z149">
        <f t="shared" si="32"/>
        <v>0.87654625000000019</v>
      </c>
    </row>
    <row r="150" spans="1:30">
      <c r="A150" s="385">
        <v>1.1000000000000001</v>
      </c>
      <c r="B150" s="401">
        <f t="shared" si="22"/>
        <v>0.69656771422488839</v>
      </c>
      <c r="C150" s="386">
        <f t="shared" si="23"/>
        <v>0.1030331496311675</v>
      </c>
      <c r="D150" s="401">
        <f t="shared" si="24"/>
        <v>3.8099858103340933E-4</v>
      </c>
      <c r="E150" s="386">
        <f t="shared" si="38"/>
        <v>2.8345509797482009E-2</v>
      </c>
      <c r="F150" s="401">
        <f t="shared" si="21"/>
        <v>3.607802165494306E-2</v>
      </c>
      <c r="G150" s="403"/>
      <c r="H150" s="403"/>
      <c r="I150" s="403"/>
      <c r="J150" s="375"/>
      <c r="L150" s="617">
        <v>0.10000000000000009</v>
      </c>
      <c r="M150" s="618">
        <f t="shared" si="27"/>
        <v>0.19840567756944488</v>
      </c>
      <c r="N150" s="619">
        <f t="shared" si="28"/>
        <v>0.69656771422488839</v>
      </c>
      <c r="O150" s="618">
        <f t="shared" si="29"/>
        <v>0.1030331496311675</v>
      </c>
      <c r="P150" s="619">
        <f t="shared" si="30"/>
        <v>0.6642643981498686</v>
      </c>
      <c r="Q150" s="620">
        <f t="shared" si="33"/>
        <v>-2.5010045216337089E-2</v>
      </c>
      <c r="R150" s="620">
        <f t="shared" si="34"/>
        <v>0.8454723697785661</v>
      </c>
      <c r="S150" s="621">
        <f t="shared" si="35"/>
        <v>-1.3568532334841701E-2</v>
      </c>
      <c r="T150" s="620">
        <f t="shared" si="36"/>
        <v>0.19310620777261267</v>
      </c>
      <c r="U150" s="622">
        <f t="shared" si="37"/>
        <v>0.80689379222738733</v>
      </c>
      <c r="W150" s="624">
        <f>L150+('M5E 850S4500 32GFC EQ &amp; 2xCDR'!$H$8)/(2*'M5E 850S4500 32GFC EQ &amp; 2xCDR'!Tb_eff)</f>
        <v>0.29845375000000007</v>
      </c>
      <c r="X150" s="624">
        <f t="shared" si="31"/>
        <v>1.2984537500000002</v>
      </c>
      <c r="Y150">
        <f>L150-('M5E 850S4500 32GFC EQ &amp; 2xCDR'!$H$8)/(2*'M5E 850S4500 32GFC EQ &amp; 2xCDR'!Tb_eff)</f>
        <v>-9.8453749999999923E-2</v>
      </c>
      <c r="Z150">
        <f t="shared" si="32"/>
        <v>0.9015462500000001</v>
      </c>
    </row>
    <row r="151" spans="1:30">
      <c r="A151" s="385">
        <v>1.125</v>
      </c>
      <c r="B151" s="401">
        <f t="shared" si="22"/>
        <v>0.69066572162334294</v>
      </c>
      <c r="C151" s="386">
        <f t="shared" si="23"/>
        <v>9.3951902757271E-2</v>
      </c>
      <c r="D151" s="401">
        <f t="shared" si="24"/>
        <v>3.1444596086432908E-4</v>
      </c>
      <c r="E151" s="386">
        <f t="shared" si="38"/>
        <v>1.9903874630529891E-2</v>
      </c>
      <c r="F151" s="401">
        <f t="shared" si="21"/>
        <v>2.5333551065690088E-2</v>
      </c>
      <c r="G151" s="403"/>
      <c r="H151" s="403"/>
      <c r="I151" s="403"/>
      <c r="J151" s="375"/>
      <c r="L151" s="385">
        <v>0.125</v>
      </c>
      <c r="M151" s="401">
        <f t="shared" si="27"/>
        <v>0.21315909858874177</v>
      </c>
      <c r="N151" s="386">
        <f t="shared" si="28"/>
        <v>0.69066572162334294</v>
      </c>
      <c r="O151" s="401">
        <f t="shared" si="29"/>
        <v>9.3951902757271E-2</v>
      </c>
      <c r="P151" s="386">
        <f t="shared" si="30"/>
        <v>0.65775455407824868</v>
      </c>
      <c r="Q151" s="403">
        <f t="shared" si="33"/>
        <v>-2.6645246183820408E-2</v>
      </c>
      <c r="R151" s="403">
        <f t="shared" si="34"/>
        <v>0.83718667313510453</v>
      </c>
      <c r="S151" s="371">
        <f t="shared" si="35"/>
        <v>-1.2414580161357006E-2</v>
      </c>
      <c r="T151" s="403">
        <f t="shared" si="36"/>
        <v>0.20187315321007282</v>
      </c>
      <c r="U151" s="610">
        <f t="shared" si="37"/>
        <v>0.79812684678992718</v>
      </c>
      <c r="W151" s="624">
        <f>L151+('M5E 850S4500 32GFC EQ &amp; 2xCDR'!$H$8)/(2*'M5E 850S4500 32GFC EQ &amp; 2xCDR'!Tb_eff)</f>
        <v>0.32345374999999998</v>
      </c>
      <c r="X151" s="624">
        <f t="shared" si="31"/>
        <v>1.3234537500000001</v>
      </c>
      <c r="Y151">
        <f>L151-('M5E 850S4500 32GFC EQ &amp; 2xCDR'!$H$8)/(2*'M5E 850S4500 32GFC EQ &amp; 2xCDR'!Tb_eff)</f>
        <v>-7.3453750000000012E-2</v>
      </c>
      <c r="Z151">
        <f t="shared" si="32"/>
        <v>0.92654625000000002</v>
      </c>
    </row>
    <row r="152" spans="1:30">
      <c r="A152" s="385">
        <v>1.1500000000000004</v>
      </c>
      <c r="B152" s="401">
        <f t="shared" si="22"/>
        <v>0.68351505660356704</v>
      </c>
      <c r="C152" s="386">
        <f t="shared" si="23"/>
        <v>8.5470864242180589E-2</v>
      </c>
      <c r="D152" s="401">
        <f t="shared" si="24"/>
        <v>2.5884376774476525E-4</v>
      </c>
      <c r="E152" s="386">
        <f t="shared" si="38"/>
        <v>1.2195086756344117E-2</v>
      </c>
      <c r="F152" s="401">
        <f t="shared" si="21"/>
        <v>1.5521844807969417E-2</v>
      </c>
      <c r="G152" s="403"/>
      <c r="H152" s="403"/>
      <c r="I152" s="403"/>
      <c r="J152" s="375"/>
      <c r="L152" s="385">
        <v>0.15000000000000036</v>
      </c>
      <c r="M152" s="401">
        <f t="shared" si="27"/>
        <v>0.22850133672396489</v>
      </c>
      <c r="N152" s="386">
        <f t="shared" si="28"/>
        <v>0.68351505660356704</v>
      </c>
      <c r="O152" s="401">
        <f t="shared" si="29"/>
        <v>8.5470864242180589E-2</v>
      </c>
      <c r="P152" s="386">
        <f t="shared" si="30"/>
        <v>0.64986861715590705</v>
      </c>
      <c r="Q152" s="403">
        <f t="shared" si="33"/>
        <v>-2.8298811089501937E-2</v>
      </c>
      <c r="R152" s="403">
        <f t="shared" si="34"/>
        <v>0.8271494924639341</v>
      </c>
      <c r="S152" s="371">
        <f t="shared" si="35"/>
        <v>-1.1328557448709E-2</v>
      </c>
      <c r="T152" s="403">
        <f t="shared" si="36"/>
        <v>0.21247787607427682</v>
      </c>
      <c r="U152" s="610">
        <f t="shared" si="37"/>
        <v>0.78752212392572318</v>
      </c>
      <c r="W152" s="624">
        <f>L152+('M5E 850S4500 32GFC EQ &amp; 2xCDR'!$H$8)/(2*'M5E 850S4500 32GFC EQ &amp; 2xCDR'!Tb_eff)</f>
        <v>0.34845375000000034</v>
      </c>
      <c r="X152" s="624">
        <f t="shared" si="31"/>
        <v>1.3484537500000005</v>
      </c>
      <c r="Y152">
        <f>L152-('M5E 850S4500 32GFC EQ &amp; 2xCDR'!$H$8)/(2*'M5E 850S4500 32GFC EQ &amp; 2xCDR'!Tb_eff)</f>
        <v>-4.8453749999999657E-2</v>
      </c>
      <c r="Z152">
        <f t="shared" si="32"/>
        <v>0.95154625000000037</v>
      </c>
    </row>
    <row r="153" spans="1:30">
      <c r="A153" s="385">
        <v>1.1750000000000003</v>
      </c>
      <c r="B153" s="401">
        <f t="shared" si="22"/>
        <v>0.6751527062493845</v>
      </c>
      <c r="C153" s="386">
        <f t="shared" si="23"/>
        <v>7.7572879634830061E-2</v>
      </c>
      <c r="D153" s="401">
        <f t="shared" si="24"/>
        <v>2.1251859127036088E-4</v>
      </c>
      <c r="E153" s="386">
        <f t="shared" si="38"/>
        <v>5.1982073780765126E-3</v>
      </c>
      <c r="F153" s="401">
        <f t="shared" si="21"/>
        <v>6.6162520869456681E-3</v>
      </c>
      <c r="G153" s="403"/>
      <c r="H153" s="403"/>
      <c r="I153" s="403"/>
      <c r="J153" s="375"/>
      <c r="L153" s="385">
        <v>0.17500000000000027</v>
      </c>
      <c r="M153" s="401">
        <f t="shared" si="27"/>
        <v>0.24440734214794724</v>
      </c>
      <c r="N153" s="386">
        <f t="shared" si="28"/>
        <v>0.6751527062493845</v>
      </c>
      <c r="O153" s="401">
        <f t="shared" si="29"/>
        <v>7.7572879634830061E-2</v>
      </c>
      <c r="P153" s="386">
        <f t="shared" si="30"/>
        <v>0.6406480972355233</v>
      </c>
      <c r="Q153" s="403">
        <f t="shared" si="33"/>
        <v>-2.9958560846512352E-2</v>
      </c>
      <c r="R153" s="403">
        <f t="shared" si="34"/>
        <v>0.81541366129581772</v>
      </c>
      <c r="S153" s="371">
        <f t="shared" si="35"/>
        <v>-1.0310254232240653E-2</v>
      </c>
      <c r="T153" s="403">
        <f t="shared" si="36"/>
        <v>0.2248551537829353</v>
      </c>
      <c r="U153" s="610">
        <f t="shared" si="37"/>
        <v>0.7751448462170647</v>
      </c>
      <c r="W153" s="624">
        <f>L153+('M5E 850S4500 32GFC EQ &amp; 2xCDR'!$H$8)/(2*'M5E 850S4500 32GFC EQ &amp; 2xCDR'!Tb_eff)</f>
        <v>0.37345375000000025</v>
      </c>
      <c r="X153" s="624">
        <f t="shared" si="31"/>
        <v>1.3734537500000004</v>
      </c>
      <c r="Y153">
        <f>L153-('M5E 850S4500 32GFC EQ &amp; 2xCDR'!$H$8)/(2*'M5E 850S4500 32GFC EQ &amp; 2xCDR'!Tb_eff)</f>
        <v>-2.3453749999999746E-2</v>
      </c>
      <c r="Z153">
        <f t="shared" si="32"/>
        <v>0.97654625000000028</v>
      </c>
    </row>
    <row r="154" spans="1:30">
      <c r="A154" s="385">
        <v>1.2000000000000002</v>
      </c>
      <c r="B154" s="401">
        <f t="shared" si="22"/>
        <v>0.6656217155504629</v>
      </c>
      <c r="C154" s="386">
        <f t="shared" si="23"/>
        <v>7.0238710079911115E-2</v>
      </c>
      <c r="D154" s="401">
        <f t="shared" si="24"/>
        <v>1.7402923181597529E-4</v>
      </c>
      <c r="E154" s="386">
        <f t="shared" ref="E154:E185" si="41">C154+$B$13*B154+$B$13*D154</f>
        <v>-1.1104607778684114E-3</v>
      </c>
      <c r="F154" s="401">
        <f t="shared" ref="F154:F186" si="42">$B$14*E154</f>
        <v>-1.4133888674833558E-3</v>
      </c>
      <c r="G154" s="403"/>
      <c r="H154" s="403"/>
      <c r="I154" s="403"/>
      <c r="J154" s="375"/>
      <c r="L154" s="385">
        <v>0.20000000000000018</v>
      </c>
      <c r="M154" s="401">
        <f t="shared" si="27"/>
        <v>0.26084708099230081</v>
      </c>
      <c r="N154" s="386">
        <f t="shared" si="28"/>
        <v>0.6656217155504629</v>
      </c>
      <c r="O154" s="401">
        <f t="shared" si="29"/>
        <v>7.0238710079911115E-2</v>
      </c>
      <c r="P154" s="386">
        <f t="shared" si="30"/>
        <v>0.63014131955676489</v>
      </c>
      <c r="Q154" s="403">
        <f t="shared" si="33"/>
        <v>-3.1610648275790069E-2</v>
      </c>
      <c r="R154" s="403">
        <f t="shared" si="34"/>
        <v>0.80204068775164139</v>
      </c>
      <c r="S154" s="371">
        <f t="shared" si="35"/>
        <v>-9.3588806948236066E-3</v>
      </c>
      <c r="T154" s="403">
        <f t="shared" si="36"/>
        <v>0.23892884121897229</v>
      </c>
      <c r="U154" s="610">
        <f t="shared" si="37"/>
        <v>0.76107115878102771</v>
      </c>
      <c r="W154" s="624">
        <f>L154+('M5E 850S4500 32GFC EQ &amp; 2xCDR'!$H$8)/(2*'M5E 850S4500 32GFC EQ &amp; 2xCDR'!Tb_eff)</f>
        <v>0.39845375000000016</v>
      </c>
      <c r="X154" s="624">
        <f t="shared" si="31"/>
        <v>1.3984537500000003</v>
      </c>
      <c r="Y154">
        <f>L154-('M5E 850S4500 32GFC EQ &amp; 2xCDR'!$H$8)/(2*'M5E 850S4500 32GFC EQ &amp; 2xCDR'!Tb_eff)</f>
        <v>1.5462500000001655E-3</v>
      </c>
      <c r="Z154">
        <f t="shared" si="32"/>
        <v>1.0015462500000001</v>
      </c>
    </row>
    <row r="155" spans="1:30">
      <c r="A155" s="385">
        <v>1.2250000000000001</v>
      </c>
      <c r="B155" s="401">
        <f t="shared" ref="B155:B197" si="43">0.5*SIGN(2*(A155-$B$6)+$B$6)*ERF((2.563*(ABS(2*(A155-$B$6)+$B$6)))/(2*SQRT(2)*$B$7))-0.5*SIGN(2*(A155-$B$6)-$B$6)*ERF((2.563*(ABS(2*(A155-$B$6)-$B$6)))/(2*SQRT(2)*$B$7))</f>
        <v>0.65497086252387327</v>
      </c>
      <c r="C155" s="386">
        <f t="shared" ref="C155:C197" si="44">0.5*SIGN(2*A155+$B$6)*ERF((2.563*(ABS(2*A155+$B$6)))/(2*SQRT(2)*$B$7))-0.5*SIGN(2*A155-$B$6)*ERF((2.563*(ABS(2*A155-$B$6)))/(2*SQRT(2)*$B$7))</f>
        <v>6.3447356413951828E-2</v>
      </c>
      <c r="D155" s="401">
        <f t="shared" ref="D155:D197" si="45">0.5*SIGN(2*(A155+$B$6)+$B$6)*ERF((2.563*(ABS(2*(A155+$B$6)+$B$6)))/(2*SQRT(2)*$B$7))-0.5*SIGN(2*(A155+$B$6)-$B$6)*ERF((2.563*(ABS(2*(A155+$B$6)-$B$6)))/(2*SQRT(2)*$B$7))</f>
        <v>1.4213862639389507E-4</v>
      </c>
      <c r="E155" s="386">
        <f t="shared" si="41"/>
        <v>-6.7570115420315865E-3</v>
      </c>
      <c r="F155" s="401">
        <f t="shared" si="42"/>
        <v>-8.6002901509914364E-3</v>
      </c>
      <c r="G155" s="403"/>
      <c r="H155" s="403"/>
      <c r="I155" s="403"/>
      <c r="J155" s="375"/>
      <c r="L155" s="385">
        <v>0.22500000000000009</v>
      </c>
      <c r="M155" s="401">
        <f t="shared" ref="M155:M218" si="46">0.5*SIGN(2*(L155-$B$6)+$B$6)*ERF((2.563*(ABS(2*(L155-$B$6)+$B$6)))/(2*SQRT(2)*$B$7))-0.5*SIGN(2*(L155-$B$6)-$B$6)*ERF((2.563*(ABS(2*(L155-$B$6)-$B$6)))/(2*SQRT(2)*$B$7))</f>
        <v>0.27778550867187901</v>
      </c>
      <c r="N155" s="386">
        <f t="shared" ref="N155:N218" si="47">0.5*SIGN(2*L155+$B$6)*ERF((2.563*(ABS(2*L155+$B$6)))/(2*SQRT(2)*$B$7))-0.5*SIGN(2*L155-$B$6)*ERF((2.563*(ABS(2*L155-$B$6)))/(2*SQRT(2)*$B$7))</f>
        <v>0.65497086252387327</v>
      </c>
      <c r="O155" s="401">
        <f t="shared" ref="O155:O218" si="48">0.5*SIGN(2*(L155+$B$6)+$B$6)*ERF((2.563*(ABS(2*(L155+$B$6)+$B$6)))/(2*SQRT(2)*$B$7))-0.5*SIGN(2*(L155+$B$6)-$B$6)*ERF((2.563*(ABS(2*(L155+$B$6)-$B$6)))/(2*SQRT(2)*$B$7))</f>
        <v>6.3447356413951828E-2</v>
      </c>
      <c r="P155" s="386">
        <f t="shared" ref="P155:P218" si="49">N155+$B$13*M155+$B$13*O155</f>
        <v>0.6184030679951471</v>
      </c>
      <c r="Q155" s="403">
        <f t="shared" si="33"/>
        <v>-3.3239484327274332E-2</v>
      </c>
      <c r="R155" s="403">
        <f t="shared" si="34"/>
        <v>0.78710030047136614</v>
      </c>
      <c r="S155" s="371">
        <f t="shared" si="35"/>
        <v>-8.473147102650111E-3</v>
      </c>
      <c r="T155" s="403">
        <f t="shared" si="36"/>
        <v>0.25461233095855829</v>
      </c>
      <c r="U155" s="610">
        <f t="shared" si="37"/>
        <v>0.74538766904144171</v>
      </c>
      <c r="W155" s="624">
        <f>L155+('M5E 850S4500 32GFC EQ &amp; 2xCDR'!$H$8)/(2*'M5E 850S4500 32GFC EQ &amp; 2xCDR'!Tb_eff)</f>
        <v>0.42345375000000007</v>
      </c>
      <c r="X155" s="624">
        <f t="shared" ref="X155:X218" si="50">W155+1</f>
        <v>1.4234537500000002</v>
      </c>
      <c r="Y155">
        <f>L155-('M5E 850S4500 32GFC EQ &amp; 2xCDR'!$H$8)/(2*'M5E 850S4500 32GFC EQ &amp; 2xCDR'!Tb_eff)</f>
        <v>2.6546250000000077E-2</v>
      </c>
      <c r="Z155">
        <f t="shared" ref="Z155:Z218" si="51">Y155+1</f>
        <v>1.02654625</v>
      </c>
    </row>
    <row r="156" spans="1:30">
      <c r="A156" s="385">
        <v>1.25</v>
      </c>
      <c r="B156" s="401">
        <f t="shared" si="43"/>
        <v>0.64325429005192647</v>
      </c>
      <c r="C156" s="386">
        <f t="shared" si="44"/>
        <v>5.7176375845462035E-2</v>
      </c>
      <c r="D156" s="401">
        <f t="shared" si="45"/>
        <v>1.1578846018756028E-4</v>
      </c>
      <c r="E156" s="386">
        <f t="shared" si="41"/>
        <v>-1.1769576447391451E-2</v>
      </c>
      <c r="F156" s="401">
        <f t="shared" si="42"/>
        <v>-1.4980257436619352E-2</v>
      </c>
      <c r="G156" s="403"/>
      <c r="H156" s="403"/>
      <c r="I156" s="403"/>
      <c r="J156" s="375"/>
      <c r="L156" s="385">
        <v>0.25</v>
      </c>
      <c r="M156" s="401">
        <f t="shared" si="46"/>
        <v>0.29518259237066702</v>
      </c>
      <c r="N156" s="386">
        <f t="shared" si="47"/>
        <v>0.64325429005192647</v>
      </c>
      <c r="O156" s="401">
        <f t="shared" si="48"/>
        <v>5.7176375845462035E-2</v>
      </c>
      <c r="P156" s="386">
        <f t="shared" si="49"/>
        <v>0.60549418055356274</v>
      </c>
      <c r="Q156" s="403">
        <f t="shared" si="33"/>
        <v>-3.4827672603006135E-2</v>
      </c>
      <c r="R156" s="403">
        <f t="shared" si="34"/>
        <v>0.77066993375769099</v>
      </c>
      <c r="S156" s="371">
        <f t="shared" si="35"/>
        <v>-7.6513393118077628E-3</v>
      </c>
      <c r="T156" s="403">
        <f t="shared" si="36"/>
        <v>0.27180907815712285</v>
      </c>
      <c r="U156" s="610">
        <f t="shared" si="37"/>
        <v>0.72819092184287715</v>
      </c>
      <c r="W156" s="624">
        <f>L156+('M5E 850S4500 32GFC EQ &amp; 2xCDR'!$H$8)/(2*'M5E 850S4500 32GFC EQ &amp; 2xCDR'!Tb_eff)</f>
        <v>0.44845374999999998</v>
      </c>
      <c r="X156" s="624">
        <f t="shared" si="50"/>
        <v>1.4484537500000001</v>
      </c>
      <c r="Y156">
        <f>L156-('M5E 850S4500 32GFC EQ &amp; 2xCDR'!$H$8)/(2*'M5E 850S4500 32GFC EQ &amp; 2xCDR'!Tb_eff)</f>
        <v>5.1546249999999988E-2</v>
      </c>
      <c r="Z156">
        <f t="shared" si="51"/>
        <v>1.0515462499999999</v>
      </c>
    </row>
    <row r="157" spans="1:30">
      <c r="A157" s="385">
        <v>1.2750000000000004</v>
      </c>
      <c r="B157" s="401">
        <f t="shared" si="43"/>
        <v>0.63053109735187118</v>
      </c>
      <c r="C157" s="386">
        <f t="shared" si="44"/>
        <v>5.1402187833758328E-2</v>
      </c>
      <c r="D157" s="401">
        <f t="shared" si="45"/>
        <v>9.4076326763448126E-5</v>
      </c>
      <c r="E157" s="386">
        <f t="shared" si="41"/>
        <v>-1.6177972623301101E-2</v>
      </c>
      <c r="F157" s="401">
        <f t="shared" si="42"/>
        <v>-2.0591241815957097E-2</v>
      </c>
      <c r="G157" s="403"/>
      <c r="H157" s="403"/>
      <c r="I157" s="403"/>
      <c r="J157" s="375"/>
      <c r="L157" s="385">
        <v>0.27500000000000036</v>
      </c>
      <c r="M157" s="401">
        <f t="shared" si="46"/>
        <v>0.31299338428422185</v>
      </c>
      <c r="N157" s="386">
        <f t="shared" si="47"/>
        <v>0.63053109735187118</v>
      </c>
      <c r="O157" s="401">
        <f t="shared" si="48"/>
        <v>5.1402187833758328E-2</v>
      </c>
      <c r="P157" s="386">
        <f t="shared" si="49"/>
        <v>0.59148110020392297</v>
      </c>
      <c r="Q157" s="403">
        <f t="shared" si="33"/>
        <v>-3.635595368338726E-2</v>
      </c>
      <c r="R157" s="403">
        <f t="shared" si="34"/>
        <v>0.75283415588956204</v>
      </c>
      <c r="S157" s="371">
        <f t="shared" si="35"/>
        <v>-6.8913895581150936E-3</v>
      </c>
      <c r="T157" s="403">
        <f t="shared" si="36"/>
        <v>0.29041318735194033</v>
      </c>
      <c r="U157" s="610">
        <f t="shared" si="37"/>
        <v>0.70958681264805967</v>
      </c>
      <c r="W157" s="624">
        <f>L157+('M5E 850S4500 32GFC EQ &amp; 2xCDR'!$H$8)/(2*'M5E 850S4500 32GFC EQ &amp; 2xCDR'!Tb_eff)</f>
        <v>0.47345375000000034</v>
      </c>
      <c r="X157" s="624">
        <f t="shared" si="50"/>
        <v>1.4734537500000005</v>
      </c>
      <c r="Y157">
        <f>L157-('M5E 850S4500 32GFC EQ &amp; 2xCDR'!$H$8)/(2*'M5E 850S4500 32GFC EQ &amp; 2xCDR'!Tb_eff)</f>
        <v>7.6546250000000343E-2</v>
      </c>
      <c r="Z157">
        <f t="shared" si="51"/>
        <v>1.0765462500000003</v>
      </c>
    </row>
    <row r="158" spans="1:30">
      <c r="A158" s="385">
        <v>1.3000000000000003</v>
      </c>
      <c r="B158" s="401">
        <f t="shared" si="43"/>
        <v>0.6168648943968682</v>
      </c>
      <c r="C158" s="386">
        <f t="shared" si="44"/>
        <v>4.6100366189512298E-2</v>
      </c>
      <c r="D158" s="401">
        <f t="shared" si="45"/>
        <v>7.6235284884429433E-5</v>
      </c>
      <c r="E158" s="386">
        <f t="shared" si="41"/>
        <v>-2.0013360754250673E-2</v>
      </c>
      <c r="F158" s="401">
        <f t="shared" si="42"/>
        <v>-2.5472904450784793E-2</v>
      </c>
      <c r="G158" s="403"/>
      <c r="H158" s="403"/>
      <c r="I158" s="403"/>
      <c r="J158" s="375"/>
      <c r="L158" s="385">
        <v>0.30000000000000027</v>
      </c>
      <c r="M158" s="401">
        <f t="shared" si="46"/>
        <v>0.33116814653083032</v>
      </c>
      <c r="N158" s="386">
        <f t="shared" si="47"/>
        <v>0.6168648943968682</v>
      </c>
      <c r="O158" s="401">
        <f t="shared" si="48"/>
        <v>4.6100366189512298E-2</v>
      </c>
      <c r="P158" s="386">
        <f t="shared" si="49"/>
        <v>0.57643538461959187</v>
      </c>
      <c r="Q158" s="403">
        <f t="shared" si="33"/>
        <v>-3.780316081518658E-2</v>
      </c>
      <c r="R158" s="403">
        <f t="shared" si="34"/>
        <v>0.73368404511209306</v>
      </c>
      <c r="S158" s="371">
        <f t="shared" si="35"/>
        <v>-6.1909423176277813E-3</v>
      </c>
      <c r="T158" s="403">
        <f t="shared" si="36"/>
        <v>0.3103100580207212</v>
      </c>
      <c r="U158" s="610">
        <f t="shared" si="37"/>
        <v>0.6896899419792788</v>
      </c>
      <c r="W158" s="624">
        <f>L158+('M5E 850S4500 32GFC EQ &amp; 2xCDR'!$H$8)/(2*'M5E 850S4500 32GFC EQ &amp; 2xCDR'!Tb_eff)</f>
        <v>0.49845375000000025</v>
      </c>
      <c r="X158" s="624">
        <f t="shared" si="50"/>
        <v>1.4984537500000004</v>
      </c>
      <c r="Y158">
        <f>L158-('M5E 850S4500 32GFC EQ &amp; 2xCDR'!$H$8)/(2*'M5E 850S4500 32GFC EQ &amp; 2xCDR'!Tb_eff)</f>
        <v>0.10154625000000025</v>
      </c>
      <c r="Z158">
        <f t="shared" si="51"/>
        <v>1.1015462500000002</v>
      </c>
    </row>
    <row r="159" spans="1:30">
      <c r="A159" s="385">
        <v>1.3250000000000002</v>
      </c>
      <c r="B159" s="401">
        <f t="shared" si="43"/>
        <v>0.60232332300521851</v>
      </c>
      <c r="C159" s="386">
        <f t="shared" si="44"/>
        <v>4.1245914851523124E-2</v>
      </c>
      <c r="D159" s="401">
        <f t="shared" si="45"/>
        <v>6.1615650069235528E-5</v>
      </c>
      <c r="E159" s="386">
        <f t="shared" si="41"/>
        <v>-2.3307916029934213E-2</v>
      </c>
      <c r="F159" s="401">
        <f t="shared" si="42"/>
        <v>-2.966619775998032E-2</v>
      </c>
      <c r="G159" s="403"/>
      <c r="H159" s="403"/>
      <c r="I159" s="403"/>
      <c r="J159" s="375"/>
      <c r="L159" s="385">
        <v>0.32500000000000018</v>
      </c>
      <c r="M159" s="401">
        <f t="shared" si="46"/>
        <v>0.34965252793323665</v>
      </c>
      <c r="N159" s="386">
        <f t="shared" si="47"/>
        <v>0.60232332300521851</v>
      </c>
      <c r="O159" s="401">
        <f t="shared" si="48"/>
        <v>4.1245914851523124E-2</v>
      </c>
      <c r="P159" s="386">
        <f t="shared" si="49"/>
        <v>0.56043317876674759</v>
      </c>
      <c r="Q159" s="403">
        <f t="shared" si="33"/>
        <v>-3.9146188567370961E-2</v>
      </c>
      <c r="R159" s="403">
        <f t="shared" si="34"/>
        <v>0.71331651835351428</v>
      </c>
      <c r="S159" s="371">
        <f t="shared" si="35"/>
        <v>-5.5474150965408101E-3</v>
      </c>
      <c r="T159" s="403">
        <f t="shared" si="36"/>
        <v>0.33137708531039745</v>
      </c>
      <c r="U159" s="610">
        <f t="shared" si="37"/>
        <v>0.66862291468960255</v>
      </c>
      <c r="W159" s="624">
        <f>L159+('M5E 850S4500 32GFC EQ &amp; 2xCDR'!$H$8)/(2*'M5E 850S4500 32GFC EQ &amp; 2xCDR'!Tb_eff)</f>
        <v>0.52345375000000016</v>
      </c>
      <c r="X159" s="624">
        <f t="shared" si="50"/>
        <v>1.5234537500000003</v>
      </c>
      <c r="Y159">
        <f>L159-('M5E 850S4500 32GFC EQ &amp; 2xCDR'!$H$8)/(2*'M5E 850S4500 32GFC EQ &amp; 2xCDR'!Tb_eff)</f>
        <v>0.12654625000000017</v>
      </c>
      <c r="Z159">
        <f t="shared" si="51"/>
        <v>1.1265462500000001</v>
      </c>
    </row>
    <row r="160" spans="1:30">
      <c r="A160" s="385">
        <v>1.35</v>
      </c>
      <c r="B160" s="401">
        <f t="shared" si="43"/>
        <v>0.58697754869955976</v>
      </c>
      <c r="C160" s="386">
        <f t="shared" si="44"/>
        <v>3.6813525238334144E-2</v>
      </c>
      <c r="D160" s="401">
        <f t="shared" si="45"/>
        <v>4.966885381857411E-5</v>
      </c>
      <c r="E160" s="386">
        <f t="shared" si="41"/>
        <v>-2.6094514609651533E-2</v>
      </c>
      <c r="F160" s="401">
        <f t="shared" si="42"/>
        <v>-3.3212966352994151E-2</v>
      </c>
      <c r="G160" s="403"/>
      <c r="H160" s="403"/>
      <c r="I160" s="403"/>
      <c r="J160" s="375"/>
      <c r="L160" s="385">
        <v>0.35000000000000009</v>
      </c>
      <c r="M160" s="401">
        <f t="shared" si="46"/>
        <v>0.36838779214935569</v>
      </c>
      <c r="N160" s="386">
        <f t="shared" si="47"/>
        <v>0.58697754869955976</v>
      </c>
      <c r="O160" s="401">
        <f t="shared" si="48"/>
        <v>3.6813525238334144E-2</v>
      </c>
      <c r="P160" s="386">
        <f t="shared" si="49"/>
        <v>0.54355465473746978</v>
      </c>
      <c r="Q160" s="403">
        <f t="shared" si="33"/>
        <v>-4.0359976096153508E-2</v>
      </c>
      <c r="R160" s="403">
        <f t="shared" si="34"/>
        <v>0.69183361824755629</v>
      </c>
      <c r="S160" s="371">
        <f t="shared" si="35"/>
        <v>-4.9580540764565502E-3</v>
      </c>
      <c r="T160" s="403">
        <f t="shared" si="36"/>
        <v>0.35348441192505375</v>
      </c>
      <c r="U160" s="610">
        <f t="shared" si="37"/>
        <v>0.64651558807494625</v>
      </c>
      <c r="W160" s="624">
        <f>L160+('M5E 850S4500 32GFC EQ &amp; 2xCDR'!$H$8)/(2*'M5E 850S4500 32GFC EQ &amp; 2xCDR'!Tb_eff)</f>
        <v>0.54845375000000007</v>
      </c>
      <c r="X160" s="624">
        <f t="shared" si="50"/>
        <v>1.5484537500000002</v>
      </c>
      <c r="Y160">
        <f>L160-('M5E 850S4500 32GFC EQ &amp; 2xCDR'!$H$8)/(2*'M5E 850S4500 32GFC EQ &amp; 2xCDR'!Tb_eff)</f>
        <v>0.15154625000000008</v>
      </c>
      <c r="Z160">
        <f t="shared" si="51"/>
        <v>1.15154625</v>
      </c>
    </row>
    <row r="161" spans="1:26">
      <c r="A161" s="385">
        <v>1.375</v>
      </c>
      <c r="B161" s="401">
        <f t="shared" si="43"/>
        <v>0.57090172780202531</v>
      </c>
      <c r="C161" s="386">
        <f t="shared" si="44"/>
        <v>3.27778135200954E-2</v>
      </c>
      <c r="D161" s="401">
        <f t="shared" si="45"/>
        <v>3.9933202076958274E-5</v>
      </c>
      <c r="E161" s="386">
        <f t="shared" si="41"/>
        <v>-2.8406437716186131E-2</v>
      </c>
      <c r="F161" s="401">
        <f t="shared" si="42"/>
        <v>-3.6155570402032211E-2</v>
      </c>
      <c r="G161" s="403"/>
      <c r="H161" s="403"/>
      <c r="I161" s="403"/>
      <c r="J161" s="375"/>
      <c r="L161" s="385">
        <v>0.375</v>
      </c>
      <c r="M161" s="401">
        <f t="shared" si="46"/>
        <v>0.38731109590849905</v>
      </c>
      <c r="N161" s="386">
        <f t="shared" si="47"/>
        <v>0.57090172780202531</v>
      </c>
      <c r="O161" s="401">
        <f t="shared" si="48"/>
        <v>3.27778135200954E-2</v>
      </c>
      <c r="P161" s="386">
        <f t="shared" si="49"/>
        <v>0.52588342360111684</v>
      </c>
      <c r="Q161" s="403">
        <f t="shared" si="33"/>
        <v>-4.1417506681189126E-2</v>
      </c>
      <c r="R161" s="403">
        <f t="shared" si="34"/>
        <v>0.66934176454085448</v>
      </c>
      <c r="S161" s="371">
        <f t="shared" si="35"/>
        <v>-4.419984603662718E-3</v>
      </c>
      <c r="T161" s="403">
        <f t="shared" si="36"/>
        <v>0.37649572674399734</v>
      </c>
      <c r="U161" s="610">
        <f t="shared" si="37"/>
        <v>0.62350427325600266</v>
      </c>
      <c r="W161" s="624">
        <f>L161+('M5E 850S4500 32GFC EQ &amp; 2xCDR'!$H$8)/(2*'M5E 850S4500 32GFC EQ &amp; 2xCDR'!Tb_eff)</f>
        <v>0.57345374999999998</v>
      </c>
      <c r="X161" s="624">
        <f t="shared" si="50"/>
        <v>1.5734537500000001</v>
      </c>
      <c r="Y161">
        <f>L161-('M5E 850S4500 32GFC EQ &amp; 2xCDR'!$H$8)/(2*'M5E 850S4500 32GFC EQ &amp; 2xCDR'!Tb_eff)</f>
        <v>0.17654624999999999</v>
      </c>
      <c r="Z161">
        <f t="shared" si="51"/>
        <v>1.1765462499999999</v>
      </c>
    </row>
    <row r="162" spans="1:26">
      <c r="A162" s="385">
        <v>1.4000000000000004</v>
      </c>
      <c r="B162" s="401">
        <f t="shared" si="43"/>
        <v>0.55417245456670317</v>
      </c>
      <c r="C162" s="386">
        <f t="shared" si="44"/>
        <v>2.9113536596270639E-2</v>
      </c>
      <c r="D162" s="401">
        <f t="shared" si="45"/>
        <v>3.2021366341172808E-5</v>
      </c>
      <c r="E162" s="386">
        <f t="shared" si="41"/>
        <v>-3.0277095070237736E-2</v>
      </c>
      <c r="F162" s="401">
        <f t="shared" si="42"/>
        <v>-3.8536533630798959E-2</v>
      </c>
      <c r="G162" s="403"/>
      <c r="H162" s="403"/>
      <c r="I162" s="403"/>
      <c r="J162" s="375"/>
      <c r="L162" s="385">
        <v>0.40000000000000036</v>
      </c>
      <c r="M162" s="401">
        <f t="shared" si="46"/>
        <v>0.40635581540379984</v>
      </c>
      <c r="N162" s="386">
        <f t="shared" si="47"/>
        <v>0.55417245456670317</v>
      </c>
      <c r="O162" s="401">
        <f t="shared" si="48"/>
        <v>2.9113536596270639E-2</v>
      </c>
      <c r="P162" s="386">
        <f t="shared" si="49"/>
        <v>0.5075059244143667</v>
      </c>
      <c r="Q162" s="403">
        <f t="shared" si="33"/>
        <v>-4.2289825197696765E-2</v>
      </c>
      <c r="R162" s="403">
        <f t="shared" si="34"/>
        <v>0.64595097642801669</v>
      </c>
      <c r="S162" s="371">
        <f t="shared" si="35"/>
        <v>-3.9302565687721284E-3</v>
      </c>
      <c r="T162" s="403">
        <f t="shared" si="36"/>
        <v>0.40026910533845217</v>
      </c>
      <c r="U162" s="610">
        <f t="shared" si="37"/>
        <v>0.59973089466154783</v>
      </c>
      <c r="W162" s="624">
        <f>L162+('M5E 850S4500 32GFC EQ &amp; 2xCDR'!$H$8)/(2*'M5E 850S4500 32GFC EQ &amp; 2xCDR'!Tb_eff)</f>
        <v>0.59845375000000034</v>
      </c>
      <c r="X162" s="624">
        <f t="shared" si="50"/>
        <v>1.5984537500000005</v>
      </c>
      <c r="Y162">
        <f>L162-('M5E 850S4500 32GFC EQ &amp; 2xCDR'!$H$8)/(2*'M5E 850S4500 32GFC EQ &amp; 2xCDR'!Tb_eff)</f>
        <v>0.20154625000000034</v>
      </c>
      <c r="Z162">
        <f t="shared" si="51"/>
        <v>1.2015462500000003</v>
      </c>
    </row>
    <row r="163" spans="1:26">
      <c r="A163" s="385">
        <v>1.4250000000000003</v>
      </c>
      <c r="B163" s="401">
        <f t="shared" si="43"/>
        <v>0.53686819344813563</v>
      </c>
      <c r="C163" s="386">
        <f t="shared" si="44"/>
        <v>2.5795785989948028E-2</v>
      </c>
      <c r="D163" s="401">
        <f t="shared" si="45"/>
        <v>2.5609445260255104E-5</v>
      </c>
      <c r="E163" s="386">
        <f t="shared" si="41"/>
        <v>-3.1739768983673214E-2</v>
      </c>
      <c r="F163" s="401">
        <f t="shared" si="42"/>
        <v>-4.0398217597680135E-2</v>
      </c>
      <c r="G163" s="403"/>
      <c r="H163" s="403"/>
      <c r="I163" s="403"/>
      <c r="J163" s="375"/>
      <c r="L163" s="385">
        <v>0.42500000000000027</v>
      </c>
      <c r="M163" s="401">
        <f t="shared" si="46"/>
        <v>0.42545191821581707</v>
      </c>
      <c r="N163" s="386">
        <f t="shared" si="47"/>
        <v>0.53686819344813563</v>
      </c>
      <c r="O163" s="401">
        <f t="shared" si="48"/>
        <v>2.5795785989948028E-2</v>
      </c>
      <c r="P163" s="386">
        <f t="shared" si="49"/>
        <v>0.48851079585454432</v>
      </c>
      <c r="Q163" s="403">
        <f t="shared" si="33"/>
        <v>-4.2946075171331248E-2</v>
      </c>
      <c r="R163" s="403">
        <f t="shared" si="34"/>
        <v>0.62177407276969632</v>
      </c>
      <c r="S163" s="371">
        <f t="shared" si="35"/>
        <v>-3.4858847754330705E-3</v>
      </c>
      <c r="T163" s="403">
        <f t="shared" si="36"/>
        <v>0.42465788717706798</v>
      </c>
      <c r="U163" s="610">
        <f t="shared" si="37"/>
        <v>0.57534211282293202</v>
      </c>
      <c r="W163" s="624">
        <f>L163+('M5E 850S4500 32GFC EQ &amp; 2xCDR'!$H$8)/(2*'M5E 850S4500 32GFC EQ &amp; 2xCDR'!Tb_eff)</f>
        <v>0.62345375000000025</v>
      </c>
      <c r="X163" s="624">
        <f t="shared" si="50"/>
        <v>1.6234537500000004</v>
      </c>
      <c r="Y163">
        <f>L163-('M5E 850S4500 32GFC EQ &amp; 2xCDR'!$H$8)/(2*'M5E 850S4500 32GFC EQ &amp; 2xCDR'!Tb_eff)</f>
        <v>0.22654625000000025</v>
      </c>
      <c r="Z163">
        <f t="shared" si="51"/>
        <v>1.2265462500000002</v>
      </c>
    </row>
    <row r="164" spans="1:26">
      <c r="A164" s="385">
        <v>1.4500000000000002</v>
      </c>
      <c r="B164" s="401">
        <f t="shared" si="43"/>
        <v>0.51906870185485077</v>
      </c>
      <c r="C164" s="386">
        <f t="shared" si="44"/>
        <v>2.2800159272238274E-2</v>
      </c>
      <c r="D164" s="401">
        <f t="shared" si="45"/>
        <v>2.0427441023151971E-5</v>
      </c>
      <c r="E164" s="386">
        <f t="shared" si="41"/>
        <v>-3.2827380054644341E-2</v>
      </c>
      <c r="F164" s="401">
        <f t="shared" si="42"/>
        <v>-4.178252347367245E-2</v>
      </c>
      <c r="G164" s="403"/>
      <c r="H164" s="403"/>
      <c r="I164" s="403"/>
      <c r="J164" s="375"/>
      <c r="L164" s="385">
        <v>0.45000000000000018</v>
      </c>
      <c r="M164" s="401">
        <f t="shared" si="46"/>
        <v>0.44452637750986379</v>
      </c>
      <c r="N164" s="386">
        <f t="shared" si="47"/>
        <v>0.51906870185485077</v>
      </c>
      <c r="O164" s="401">
        <f t="shared" si="48"/>
        <v>2.2800159272238274E-2</v>
      </c>
      <c r="P164" s="386">
        <f t="shared" si="49"/>
        <v>0.46898823621573171</v>
      </c>
      <c r="Q164" s="403">
        <f t="shared" si="33"/>
        <v>-4.3353557020550208E-2</v>
      </c>
      <c r="R164" s="403">
        <f t="shared" si="34"/>
        <v>0.59692585749887528</v>
      </c>
      <c r="S164" s="371">
        <f t="shared" si="35"/>
        <v>-3.0838844435450898E-3</v>
      </c>
      <c r="T164" s="403">
        <f t="shared" si="36"/>
        <v>0.44951158396522006</v>
      </c>
      <c r="U164" s="610">
        <f t="shared" si="37"/>
        <v>0.55048841603477994</v>
      </c>
      <c r="W164" s="624">
        <f>L164+('M5E 850S4500 32GFC EQ &amp; 2xCDR'!$H$8)/(2*'M5E 850S4500 32GFC EQ &amp; 2xCDR'!Tb_eff)</f>
        <v>0.64845375000000016</v>
      </c>
      <c r="X164" s="624">
        <f t="shared" si="50"/>
        <v>1.6484537500000003</v>
      </c>
      <c r="Y164">
        <f>L164-('M5E 850S4500 32GFC EQ &amp; 2xCDR'!$H$8)/(2*'M5E 850S4500 32GFC EQ &amp; 2xCDR'!Tb_eff)</f>
        <v>0.25154625000000019</v>
      </c>
      <c r="Z164">
        <f t="shared" si="51"/>
        <v>1.2515462500000001</v>
      </c>
    </row>
    <row r="165" spans="1:26">
      <c r="A165" s="385">
        <v>1.4750000000000001</v>
      </c>
      <c r="B165" s="401">
        <f t="shared" si="43"/>
        <v>0.50085444893102959</v>
      </c>
      <c r="C165" s="386">
        <f t="shared" si="44"/>
        <v>2.0102909004260205E-2</v>
      </c>
      <c r="D165" s="401">
        <f t="shared" si="45"/>
        <v>1.6251002807665671E-5</v>
      </c>
      <c r="E165" s="386">
        <f t="shared" si="41"/>
        <v>-3.3572275055261225E-2</v>
      </c>
      <c r="F165" s="401">
        <f t="shared" si="42"/>
        <v>-4.2730622066886041E-2</v>
      </c>
      <c r="G165" s="403"/>
      <c r="H165" s="403"/>
      <c r="I165" s="403"/>
      <c r="J165" s="375"/>
      <c r="L165" s="385">
        <v>0.47500000000000009</v>
      </c>
      <c r="M165" s="401">
        <f t="shared" si="46"/>
        <v>0.46350362467228085</v>
      </c>
      <c r="N165" s="386">
        <f t="shared" si="47"/>
        <v>0.50085444893102959</v>
      </c>
      <c r="O165" s="401">
        <f t="shared" si="48"/>
        <v>2.0102909004260205E-2</v>
      </c>
      <c r="P165" s="386">
        <f t="shared" si="49"/>
        <v>0.44902935772305042</v>
      </c>
      <c r="Q165" s="403">
        <f t="shared" si="33"/>
        <v>-4.3477809021659521E-2</v>
      </c>
      <c r="R165" s="403">
        <f t="shared" si="34"/>
        <v>0.57152229779534514</v>
      </c>
      <c r="S165" s="371">
        <f t="shared" si="35"/>
        <v>-2.7213020332816436E-3</v>
      </c>
      <c r="T165" s="403">
        <f t="shared" si="36"/>
        <v>0.4746768132595961</v>
      </c>
      <c r="U165" s="610">
        <f t="shared" si="37"/>
        <v>0.5253231867404039</v>
      </c>
      <c r="W165" s="624">
        <f>L165+('M5E 850S4500 32GFC EQ &amp; 2xCDR'!$H$8)/(2*'M5E 850S4500 32GFC EQ &amp; 2xCDR'!Tb_eff)</f>
        <v>0.67345375000000007</v>
      </c>
      <c r="X165" s="624">
        <f t="shared" si="50"/>
        <v>1.6734537500000002</v>
      </c>
      <c r="Y165">
        <f>L165-('M5E 850S4500 32GFC EQ &amp; 2xCDR'!$H$8)/(2*'M5E 850S4500 32GFC EQ &amp; 2xCDR'!Tb_eff)</f>
        <v>0.2765462500000001</v>
      </c>
      <c r="Z165">
        <f t="shared" si="51"/>
        <v>1.27654625</v>
      </c>
    </row>
    <row r="166" spans="1:26">
      <c r="A166" s="385">
        <v>1.5</v>
      </c>
      <c r="B166" s="401">
        <f t="shared" si="43"/>
        <v>0.48230603603894157</v>
      </c>
      <c r="C166" s="386">
        <f t="shared" si="44"/>
        <v>1.7681069524431492E-2</v>
      </c>
      <c r="D166" s="401">
        <f t="shared" si="45"/>
        <v>1.2894298610288679E-5</v>
      </c>
      <c r="E166" s="386">
        <f t="shared" si="41"/>
        <v>-3.400603727714295E-2</v>
      </c>
      <c r="F166" s="401">
        <f t="shared" si="42"/>
        <v>-4.3282712431319537E-2</v>
      </c>
      <c r="G166" s="403"/>
      <c r="H166" s="403"/>
      <c r="I166" s="403"/>
      <c r="J166" s="375"/>
      <c r="L166" s="385">
        <v>0.5</v>
      </c>
      <c r="M166" s="401">
        <f t="shared" si="46"/>
        <v>0.48230603603894157</v>
      </c>
      <c r="N166" s="386">
        <f t="shared" si="47"/>
        <v>0.48230603603894157</v>
      </c>
      <c r="O166" s="401">
        <f t="shared" si="48"/>
        <v>1.7681069524431492E-2</v>
      </c>
      <c r="P166" s="386">
        <f t="shared" si="49"/>
        <v>0.42872554126844198</v>
      </c>
      <c r="Q166" s="403">
        <f t="shared" si="33"/>
        <v>-4.3282712431319537E-2</v>
      </c>
      <c r="R166" s="403">
        <f t="shared" si="34"/>
        <v>0.54567970279666833</v>
      </c>
      <c r="S166" s="371">
        <f t="shared" si="35"/>
        <v>-2.3952416111170296E-3</v>
      </c>
      <c r="T166" s="403">
        <f t="shared" si="36"/>
        <v>0.49999825124576824</v>
      </c>
      <c r="U166" s="610">
        <f t="shared" si="37"/>
        <v>0.50000174875423176</v>
      </c>
      <c r="W166" s="624">
        <f>L166+('M5E 850S4500 32GFC EQ &amp; 2xCDR'!$H$8)/(2*'M5E 850S4500 32GFC EQ &amp; 2xCDR'!Tb_eff)</f>
        <v>0.69845374999999998</v>
      </c>
      <c r="X166" s="624">
        <f t="shared" si="50"/>
        <v>1.6984537500000001</v>
      </c>
      <c r="Y166">
        <f>L166-('M5E 850S4500 32GFC EQ &amp; 2xCDR'!$H$8)/(2*'M5E 850S4500 32GFC EQ &amp; 2xCDR'!Tb_eff)</f>
        <v>0.30154625000000002</v>
      </c>
      <c r="Z166">
        <f t="shared" si="51"/>
        <v>1.3015462499999999</v>
      </c>
    </row>
    <row r="167" spans="1:26">
      <c r="A167" s="385">
        <v>1.5250000000000004</v>
      </c>
      <c r="B167" s="401">
        <f t="shared" si="43"/>
        <v>0.46350362467228051</v>
      </c>
      <c r="C167" s="386">
        <f t="shared" si="44"/>
        <v>1.5512562211359993E-2</v>
      </c>
      <c r="D167" s="401">
        <f t="shared" si="45"/>
        <v>1.0203886520399053E-5</v>
      </c>
      <c r="E167" s="386">
        <f t="shared" si="41"/>
        <v>-3.4159319304794829E-2</v>
      </c>
      <c r="F167" s="401">
        <f t="shared" si="42"/>
        <v>-4.3477809021659548E-2</v>
      </c>
      <c r="G167" s="403"/>
      <c r="H167" s="403"/>
      <c r="I167" s="403"/>
      <c r="J167" s="375"/>
      <c r="L167" s="385">
        <v>0.52500000000000036</v>
      </c>
      <c r="M167" s="401">
        <f t="shared" si="46"/>
        <v>0.50085444893102982</v>
      </c>
      <c r="N167" s="386">
        <f t="shared" si="47"/>
        <v>0.46350362467228051</v>
      </c>
      <c r="O167" s="401">
        <f t="shared" si="48"/>
        <v>1.5512562211359993E-2</v>
      </c>
      <c r="P167" s="386">
        <f t="shared" si="49"/>
        <v>0.4081677977433068</v>
      </c>
      <c r="Q167" s="403">
        <f t="shared" si="33"/>
        <v>-4.2730622066885986E-2</v>
      </c>
      <c r="R167" s="403">
        <f t="shared" si="34"/>
        <v>0.51951391070558817</v>
      </c>
      <c r="S167" s="371">
        <f t="shared" si="35"/>
        <v>-2.1028870079265079E-3</v>
      </c>
      <c r="T167" s="403">
        <f t="shared" si="36"/>
        <v>0.52531959836922426</v>
      </c>
      <c r="U167" s="610">
        <f t="shared" si="37"/>
        <v>0.47468040163077574</v>
      </c>
      <c r="W167" s="624">
        <f>L167+('M5E 850S4500 32GFC EQ &amp; 2xCDR'!$H$8)/(2*'M5E 850S4500 32GFC EQ &amp; 2xCDR'!Tb_eff)</f>
        <v>0.72345375000000034</v>
      </c>
      <c r="X167" s="624">
        <f t="shared" si="50"/>
        <v>1.7234537500000005</v>
      </c>
      <c r="Y167">
        <f>L167-('M5E 850S4500 32GFC EQ &amp; 2xCDR'!$H$8)/(2*'M5E 850S4500 32GFC EQ &amp; 2xCDR'!Tb_eff)</f>
        <v>0.32654625000000037</v>
      </c>
      <c r="Z167">
        <f t="shared" si="51"/>
        <v>1.3265462500000003</v>
      </c>
    </row>
    <row r="168" spans="1:26">
      <c r="A168" s="385">
        <v>1.5500000000000003</v>
      </c>
      <c r="B168" s="401">
        <f t="shared" si="43"/>
        <v>0.44452637750986346</v>
      </c>
      <c r="C168" s="386">
        <f t="shared" si="44"/>
        <v>1.3576280114940331E-2</v>
      </c>
      <c r="D168" s="401">
        <f t="shared" si="45"/>
        <v>8.053466607149673E-6</v>
      </c>
      <c r="E168" s="386">
        <f t="shared" si="41"/>
        <v>-3.4061697923320929E-2</v>
      </c>
      <c r="F168" s="401">
        <f t="shared" si="42"/>
        <v>-4.3353557020550229E-2</v>
      </c>
      <c r="G168" s="403"/>
      <c r="H168" s="403"/>
      <c r="I168" s="403"/>
      <c r="J168" s="375"/>
      <c r="L168" s="385">
        <v>0.55000000000000027</v>
      </c>
      <c r="M168" s="401">
        <f t="shared" si="46"/>
        <v>0.5190687018548511</v>
      </c>
      <c r="N168" s="386">
        <f t="shared" si="47"/>
        <v>0.44452637750986346</v>
      </c>
      <c r="O168" s="401">
        <f t="shared" si="48"/>
        <v>1.3576280114940331E-2</v>
      </c>
      <c r="P168" s="386">
        <f t="shared" si="49"/>
        <v>0.38744614213297757</v>
      </c>
      <c r="Q168" s="403">
        <f t="shared" si="33"/>
        <v>-4.1782523473672457E-2</v>
      </c>
      <c r="R168" s="403">
        <f t="shared" si="34"/>
        <v>0.4931394921406364</v>
      </c>
      <c r="S168" s="371">
        <f t="shared" si="35"/>
        <v>-1.8415200421488373E-3</v>
      </c>
      <c r="T168" s="403">
        <f t="shared" si="36"/>
        <v>0.55048455137518482</v>
      </c>
      <c r="U168" s="610">
        <f t="shared" si="37"/>
        <v>0.44951544862481518</v>
      </c>
      <c r="W168" s="624">
        <f>L168+('M5E 850S4500 32GFC EQ &amp; 2xCDR'!$H$8)/(2*'M5E 850S4500 32GFC EQ &amp; 2xCDR'!Tb_eff)</f>
        <v>0.74845375000000025</v>
      </c>
      <c r="X168" s="624">
        <f t="shared" si="50"/>
        <v>1.7484537500000004</v>
      </c>
      <c r="Y168">
        <f>L168-('M5E 850S4500 32GFC EQ &amp; 2xCDR'!$H$8)/(2*'M5E 850S4500 32GFC EQ &amp; 2xCDR'!Tb_eff)</f>
        <v>0.35154625000000028</v>
      </c>
      <c r="Z168">
        <f t="shared" si="51"/>
        <v>1.3515462500000002</v>
      </c>
    </row>
    <row r="169" spans="1:26">
      <c r="A169" s="385">
        <v>1.5750000000000002</v>
      </c>
      <c r="B169" s="401">
        <f t="shared" si="43"/>
        <v>0.42545191821581668</v>
      </c>
      <c r="C169" s="386">
        <f t="shared" si="44"/>
        <v>1.1852153068832361E-2</v>
      </c>
      <c r="D169" s="401">
        <f t="shared" si="45"/>
        <v>6.3394047871700998E-6</v>
      </c>
      <c r="E169" s="386">
        <f t="shared" si="41"/>
        <v>-3.3741550636426906E-2</v>
      </c>
      <c r="F169" s="401">
        <f t="shared" si="42"/>
        <v>-4.2946075171331213E-2</v>
      </c>
      <c r="G169" s="403"/>
      <c r="H169" s="403"/>
      <c r="I169" s="403"/>
      <c r="J169" s="375"/>
      <c r="L169" s="385">
        <v>0.57500000000000018</v>
      </c>
      <c r="M169" s="401">
        <f t="shared" si="46"/>
        <v>0.53686819344813597</v>
      </c>
      <c r="N169" s="386">
        <f t="shared" si="47"/>
        <v>0.42545191821581668</v>
      </c>
      <c r="O169" s="401">
        <f t="shared" si="48"/>
        <v>1.1852153068832361E-2</v>
      </c>
      <c r="P169" s="386">
        <f t="shared" si="49"/>
        <v>0.36664898644042393</v>
      </c>
      <c r="Q169" s="403">
        <f t="shared" si="33"/>
        <v>-4.0398217597680114E-2</v>
      </c>
      <c r="R169" s="403">
        <f t="shared" si="34"/>
        <v>0.46666897745249258</v>
      </c>
      <c r="S169" s="371">
        <f t="shared" si="35"/>
        <v>-1.6085350981049449E-3</v>
      </c>
      <c r="T169" s="403">
        <f t="shared" si="36"/>
        <v>0.57533777524329244</v>
      </c>
      <c r="U169" s="610">
        <f t="shared" si="37"/>
        <v>0.42466222475670756</v>
      </c>
      <c r="W169" s="624">
        <f>L169+('M5E 850S4500 32GFC EQ &amp; 2xCDR'!$H$8)/(2*'M5E 850S4500 32GFC EQ &amp; 2xCDR'!Tb_eff)</f>
        <v>0.77345375000000016</v>
      </c>
      <c r="X169" s="624">
        <f t="shared" si="50"/>
        <v>1.7734537500000003</v>
      </c>
      <c r="Y169">
        <f>L169-('M5E 850S4500 32GFC EQ &amp; 2xCDR'!$H$8)/(2*'M5E 850S4500 32GFC EQ &amp; 2xCDR'!Tb_eff)</f>
        <v>0.37654625000000019</v>
      </c>
      <c r="Z169">
        <f t="shared" si="51"/>
        <v>1.3765462500000001</v>
      </c>
    </row>
    <row r="170" spans="1:26">
      <c r="A170" s="385">
        <v>1.6</v>
      </c>
      <c r="B170" s="401">
        <f t="shared" si="43"/>
        <v>0.4063558154037995</v>
      </c>
      <c r="C170" s="386">
        <f t="shared" si="44"/>
        <v>1.0321194576001835E-2</v>
      </c>
      <c r="D170" s="401">
        <f t="shared" si="45"/>
        <v>4.9769301138091748E-6</v>
      </c>
      <c r="E170" s="386">
        <f t="shared" si="41"/>
        <v>-3.3225953073036052E-2</v>
      </c>
      <c r="F170" s="401">
        <f t="shared" si="42"/>
        <v>-4.2289825197696813E-2</v>
      </c>
      <c r="G170" s="403"/>
      <c r="H170" s="403"/>
      <c r="I170" s="403"/>
      <c r="J170" s="375"/>
      <c r="L170" s="385">
        <v>0.60000000000000009</v>
      </c>
      <c r="M170" s="401">
        <f t="shared" si="46"/>
        <v>0.55417245456670339</v>
      </c>
      <c r="N170" s="386">
        <f t="shared" si="47"/>
        <v>0.4063558154037995</v>
      </c>
      <c r="O170" s="401">
        <f t="shared" si="48"/>
        <v>1.0321194576001835E-2</v>
      </c>
      <c r="P170" s="386">
        <f t="shared" si="49"/>
        <v>0.34586255731909216</v>
      </c>
      <c r="Q170" s="403">
        <f t="shared" si="33"/>
        <v>-3.8536533630798855E-2</v>
      </c>
      <c r="R170" s="403">
        <f t="shared" si="34"/>
        <v>0.44021211549000411</v>
      </c>
      <c r="S170" s="371">
        <f t="shared" si="35"/>
        <v>-1.4014503610956372E-3</v>
      </c>
      <c r="T170" s="403">
        <f t="shared" si="36"/>
        <v>0.59972586850189036</v>
      </c>
      <c r="U170" s="610">
        <f t="shared" si="37"/>
        <v>0.40027413149810964</v>
      </c>
      <c r="W170" s="624">
        <f>L170+('M5E 850S4500 32GFC EQ &amp; 2xCDR'!$H$8)/(2*'M5E 850S4500 32GFC EQ &amp; 2xCDR'!Tb_eff)</f>
        <v>0.79845375000000007</v>
      </c>
      <c r="X170" s="624">
        <f t="shared" si="50"/>
        <v>1.7984537500000002</v>
      </c>
      <c r="Y170">
        <f>L170-('M5E 850S4500 32GFC EQ &amp; 2xCDR'!$H$8)/(2*'M5E 850S4500 32GFC EQ &amp; 2xCDR'!Tb_eff)</f>
        <v>0.4015462500000001</v>
      </c>
      <c r="Z170">
        <f t="shared" si="51"/>
        <v>1.40154625</v>
      </c>
    </row>
    <row r="171" spans="1:26">
      <c r="A171" s="385">
        <v>1.625</v>
      </c>
      <c r="B171" s="401">
        <f t="shared" si="43"/>
        <v>0.38731109590849905</v>
      </c>
      <c r="C171" s="386">
        <f t="shared" si="44"/>
        <v>8.9655318960694674E-3</v>
      </c>
      <c r="D171" s="401">
        <f t="shared" si="45"/>
        <v>3.8969166989422099E-6</v>
      </c>
      <c r="E171" s="386">
        <f t="shared" si="41"/>
        <v>-3.2540596395425489E-2</v>
      </c>
      <c r="F171" s="401">
        <f t="shared" si="42"/>
        <v>-4.1417506681189126E-2</v>
      </c>
      <c r="G171" s="403"/>
      <c r="H171" s="403"/>
      <c r="I171" s="403"/>
      <c r="J171" s="375"/>
      <c r="L171" s="385">
        <v>0.625</v>
      </c>
      <c r="M171" s="401">
        <f t="shared" si="46"/>
        <v>0.57090172780202531</v>
      </c>
      <c r="N171" s="386">
        <f t="shared" si="47"/>
        <v>0.38731109590849905</v>
      </c>
      <c r="O171" s="401">
        <f t="shared" si="48"/>
        <v>8.9655318960694674E-3</v>
      </c>
      <c r="P171" s="386">
        <f t="shared" si="49"/>
        <v>0.3251703440168493</v>
      </c>
      <c r="Q171" s="403">
        <f t="shared" ref="Q171:Q186" si="52">$B$14*P91</f>
        <v>-3.6155570402032211E-2</v>
      </c>
      <c r="R171" s="403">
        <f t="shared" ref="R171:R186" si="53">$B$14*P171</f>
        <v>0.41387517094602783</v>
      </c>
      <c r="S171" s="371">
        <f t="shared" ref="S171:S186" si="54">$B$14*P251</f>
        <v>-1.2179160171621128E-3</v>
      </c>
      <c r="T171" s="403">
        <f t="shared" ref="T171:T186" si="55">1-(Q171+R171+S171)</f>
        <v>0.62349831547316648</v>
      </c>
      <c r="U171" s="610">
        <f t="shared" ref="U171:U186" si="56">1-T171</f>
        <v>0.37650168452683352</v>
      </c>
      <c r="W171" s="624">
        <f>L171+('M5E 850S4500 32GFC EQ &amp; 2xCDR'!$H$8)/(2*'M5E 850S4500 32GFC EQ &amp; 2xCDR'!Tb_eff)</f>
        <v>0.82345374999999998</v>
      </c>
      <c r="X171" s="624">
        <f t="shared" si="50"/>
        <v>1.8234537500000001</v>
      </c>
      <c r="Y171">
        <f>L171-('M5E 850S4500 32GFC EQ &amp; 2xCDR'!$H$8)/(2*'M5E 850S4500 32GFC EQ &amp; 2xCDR'!Tb_eff)</f>
        <v>0.42654625000000002</v>
      </c>
      <c r="Z171">
        <f t="shared" si="51"/>
        <v>1.4265462499999999</v>
      </c>
    </row>
    <row r="172" spans="1:26">
      <c r="A172" s="385">
        <v>1.6500000000000004</v>
      </c>
      <c r="B172" s="401">
        <f t="shared" si="43"/>
        <v>0.36838779214935535</v>
      </c>
      <c r="C172" s="386">
        <f t="shared" si="44"/>
        <v>7.7684208603941984E-3</v>
      </c>
      <c r="D172" s="401">
        <f t="shared" si="45"/>
        <v>3.0431708151201775E-6</v>
      </c>
      <c r="E172" s="386">
        <f t="shared" si="41"/>
        <v>-3.170972368721655E-2</v>
      </c>
      <c r="F172" s="401">
        <f t="shared" si="42"/>
        <v>-4.0359976096153528E-2</v>
      </c>
      <c r="G172" s="403"/>
      <c r="H172" s="403"/>
      <c r="I172" s="403"/>
      <c r="J172" s="375"/>
      <c r="L172" s="385">
        <v>0.65000000000000036</v>
      </c>
      <c r="M172" s="401">
        <f t="shared" si="46"/>
        <v>0.58697754869956009</v>
      </c>
      <c r="N172" s="386">
        <f t="shared" si="47"/>
        <v>0.36838779214935535</v>
      </c>
      <c r="O172" s="401">
        <f t="shared" si="48"/>
        <v>7.7684208603941984E-3</v>
      </c>
      <c r="P172" s="386">
        <f t="shared" si="49"/>
        <v>0.30465258186652994</v>
      </c>
      <c r="Q172" s="403">
        <f t="shared" si="52"/>
        <v>-3.3212966352994193E-2</v>
      </c>
      <c r="R172" s="403">
        <f t="shared" si="53"/>
        <v>0.38776026694680782</v>
      </c>
      <c r="S172" s="371">
        <f t="shared" si="54"/>
        <v>-1.0557197267652362E-3</v>
      </c>
      <c r="T172" s="403">
        <f t="shared" si="55"/>
        <v>0.64650841913295154</v>
      </c>
      <c r="U172" s="610">
        <f t="shared" si="56"/>
        <v>0.35349158086704846</v>
      </c>
      <c r="W172" s="624">
        <f>L172+('M5E 850S4500 32GFC EQ &amp; 2xCDR'!$H$8)/(2*'M5E 850S4500 32GFC EQ &amp; 2xCDR'!Tb_eff)</f>
        <v>0.84845375000000034</v>
      </c>
      <c r="X172" s="624">
        <f t="shared" si="50"/>
        <v>1.8484537500000005</v>
      </c>
      <c r="Y172">
        <f>L172-('M5E 850S4500 32GFC EQ &amp; 2xCDR'!$H$8)/(2*'M5E 850S4500 32GFC EQ &amp; 2xCDR'!Tb_eff)</f>
        <v>0.45154625000000037</v>
      </c>
      <c r="Z172">
        <f t="shared" si="51"/>
        <v>1.4515462500000003</v>
      </c>
    </row>
    <row r="173" spans="1:26">
      <c r="A173" s="385">
        <v>1.6750000000000003</v>
      </c>
      <c r="B173" s="401">
        <f t="shared" si="43"/>
        <v>0.34965252793323626</v>
      </c>
      <c r="C173" s="386">
        <f t="shared" si="44"/>
        <v>6.7142470004026289E-3</v>
      </c>
      <c r="D173" s="401">
        <f t="shared" si="45"/>
        <v>2.3701525325714456E-6</v>
      </c>
      <c r="E173" s="386">
        <f t="shared" si="41"/>
        <v>-3.075608419394751E-2</v>
      </c>
      <c r="F173" s="401">
        <f t="shared" si="42"/>
        <v>-3.9146188567370906E-2</v>
      </c>
      <c r="G173" s="403"/>
      <c r="H173" s="403"/>
      <c r="I173" s="403"/>
      <c r="J173" s="375"/>
      <c r="L173" s="385">
        <v>0.67500000000000027</v>
      </c>
      <c r="M173" s="401">
        <f t="shared" si="46"/>
        <v>0.60232332300521874</v>
      </c>
      <c r="N173" s="386">
        <f t="shared" si="47"/>
        <v>0.34965252793323626</v>
      </c>
      <c r="O173" s="401">
        <f t="shared" si="48"/>
        <v>6.7142470004026289E-3</v>
      </c>
      <c r="P173" s="386">
        <f t="shared" si="49"/>
        <v>0.28438577610779781</v>
      </c>
      <c r="Q173" s="403">
        <f t="shared" si="52"/>
        <v>-2.9666197759980337E-2</v>
      </c>
      <c r="R173" s="403">
        <f t="shared" si="53"/>
        <v>0.36196477897484636</v>
      </c>
      <c r="S173" s="371">
        <f t="shared" si="54"/>
        <v>-9.1278967855843102E-4</v>
      </c>
      <c r="T173" s="403">
        <f t="shared" si="55"/>
        <v>0.66861420846369246</v>
      </c>
      <c r="U173" s="610">
        <f t="shared" si="56"/>
        <v>0.33138579153630754</v>
      </c>
      <c r="W173" s="624">
        <f>L173+('M5E 850S4500 32GFC EQ &amp; 2xCDR'!$H$8)/(2*'M5E 850S4500 32GFC EQ &amp; 2xCDR'!Tb_eff)</f>
        <v>0.87345375000000025</v>
      </c>
      <c r="X173" s="624">
        <f t="shared" si="50"/>
        <v>1.8734537500000004</v>
      </c>
      <c r="Y173">
        <f>L173-('M5E 850S4500 32GFC EQ &amp; 2xCDR'!$H$8)/(2*'M5E 850S4500 32GFC EQ &amp; 2xCDR'!Tb_eff)</f>
        <v>0.47654625000000028</v>
      </c>
      <c r="Z173">
        <f t="shared" si="51"/>
        <v>1.4765462500000002</v>
      </c>
    </row>
    <row r="174" spans="1:26">
      <c r="A174" s="385">
        <v>1.7000000000000002</v>
      </c>
      <c r="B174" s="401">
        <f t="shared" si="43"/>
        <v>0.33116814653083004</v>
      </c>
      <c r="C174" s="386">
        <f t="shared" si="44"/>
        <v>5.7885145995702492E-3</v>
      </c>
      <c r="D174" s="401">
        <f t="shared" si="45"/>
        <v>1.841069453500932E-6</v>
      </c>
      <c r="E174" s="386">
        <f t="shared" si="41"/>
        <v>-2.9700904210080079E-2</v>
      </c>
      <c r="F174" s="401">
        <f t="shared" si="42"/>
        <v>-3.7803160815186559E-2</v>
      </c>
      <c r="G174" s="403"/>
      <c r="H174" s="403"/>
      <c r="I174" s="403"/>
      <c r="J174" s="375"/>
      <c r="L174" s="385">
        <v>0.70000000000000018</v>
      </c>
      <c r="M174" s="401">
        <f t="shared" si="46"/>
        <v>0.61686489439686842</v>
      </c>
      <c r="N174" s="386">
        <f t="shared" si="47"/>
        <v>0.33116814653083004</v>
      </c>
      <c r="O174" s="401">
        <f t="shared" si="48"/>
        <v>5.7885145995702492E-3</v>
      </c>
      <c r="P174" s="386">
        <f t="shared" si="49"/>
        <v>0.26444227029653028</v>
      </c>
      <c r="Q174" s="403">
        <f t="shared" si="52"/>
        <v>-2.5472904450784751E-2</v>
      </c>
      <c r="R174" s="403">
        <f t="shared" si="53"/>
        <v>0.33658078554254944</v>
      </c>
      <c r="S174" s="371">
        <f t="shared" si="54"/>
        <v>-7.8719552237822865E-4</v>
      </c>
      <c r="T174" s="403">
        <f t="shared" si="55"/>
        <v>0.68967931443061348</v>
      </c>
      <c r="U174" s="610">
        <f t="shared" si="56"/>
        <v>0.31032068556938652</v>
      </c>
      <c r="W174" s="624">
        <f>L174+('M5E 850S4500 32GFC EQ &amp; 2xCDR'!$H$8)/(2*'M5E 850S4500 32GFC EQ &amp; 2xCDR'!Tb_eff)</f>
        <v>0.89845375000000016</v>
      </c>
      <c r="X174" s="624">
        <f t="shared" si="50"/>
        <v>1.8984537500000003</v>
      </c>
      <c r="Y174">
        <f>L174-('M5E 850S4500 32GFC EQ &amp; 2xCDR'!$H$8)/(2*'M5E 850S4500 32GFC EQ &amp; 2xCDR'!Tb_eff)</f>
        <v>0.50154625000000019</v>
      </c>
      <c r="Z174">
        <f t="shared" si="51"/>
        <v>1.5015462500000001</v>
      </c>
    </row>
    <row r="175" spans="1:26">
      <c r="A175" s="385">
        <v>1.7250000000000001</v>
      </c>
      <c r="B175" s="401">
        <f t="shared" si="43"/>
        <v>0.31299338428422158</v>
      </c>
      <c r="C175" s="386">
        <f t="shared" si="44"/>
        <v>4.9778252730650063E-3</v>
      </c>
      <c r="D175" s="401">
        <f t="shared" si="45"/>
        <v>1.4262876860682283E-6</v>
      </c>
      <c r="E175" s="386">
        <f t="shared" si="41"/>
        <v>-2.8563873351632744E-2</v>
      </c>
      <c r="F175" s="401">
        <f t="shared" si="42"/>
        <v>-3.6355953683387308E-2</v>
      </c>
      <c r="G175" s="403"/>
      <c r="H175" s="403"/>
      <c r="I175" s="403"/>
      <c r="J175" s="375"/>
      <c r="L175" s="385">
        <v>0.72500000000000009</v>
      </c>
      <c r="M175" s="401">
        <f t="shared" si="46"/>
        <v>0.63053109735187141</v>
      </c>
      <c r="N175" s="386">
        <f t="shared" si="47"/>
        <v>0.31299338428422158</v>
      </c>
      <c r="O175" s="401">
        <f t="shared" si="48"/>
        <v>4.9778252730650063E-3</v>
      </c>
      <c r="P175" s="386">
        <f t="shared" si="49"/>
        <v>0.24488986296051957</v>
      </c>
      <c r="Q175" s="403">
        <f t="shared" si="52"/>
        <v>-2.0591241815956968E-2</v>
      </c>
      <c r="R175" s="403">
        <f t="shared" si="53"/>
        <v>0.31169458027353975</v>
      </c>
      <c r="S175" s="371">
        <f t="shared" si="54"/>
        <v>-6.7714747005653342E-4</v>
      </c>
      <c r="T175" s="403">
        <f t="shared" si="55"/>
        <v>0.70957380901247369</v>
      </c>
      <c r="U175" s="610">
        <f t="shared" si="56"/>
        <v>0.29042619098752631</v>
      </c>
      <c r="W175" s="624">
        <f>L175+('M5E 850S4500 32GFC EQ &amp; 2xCDR'!$H$8)/(2*'M5E 850S4500 32GFC EQ &amp; 2xCDR'!Tb_eff)</f>
        <v>0.92345375000000007</v>
      </c>
      <c r="X175" s="624">
        <f t="shared" si="50"/>
        <v>1.9234537500000002</v>
      </c>
      <c r="Y175">
        <f>L175-('M5E 850S4500 32GFC EQ &amp; 2xCDR'!$H$8)/(2*'M5E 850S4500 32GFC EQ &amp; 2xCDR'!Tb_eff)</f>
        <v>0.5265462500000001</v>
      </c>
      <c r="Z175">
        <f t="shared" si="51"/>
        <v>1.52654625</v>
      </c>
    </row>
    <row r="176" spans="1:26">
      <c r="A176" s="385">
        <v>1.75</v>
      </c>
      <c r="B176" s="401">
        <f t="shared" si="43"/>
        <v>0.29518259237066702</v>
      </c>
      <c r="C176" s="386">
        <f t="shared" si="44"/>
        <v>4.2698476450842016E-3</v>
      </c>
      <c r="D176" s="401">
        <f t="shared" si="45"/>
        <v>1.1020121227223179E-6</v>
      </c>
      <c r="E176" s="386">
        <f t="shared" si="41"/>
        <v>-2.7363144920579327E-2</v>
      </c>
      <c r="F176" s="401">
        <f t="shared" si="42"/>
        <v>-3.4827672603006135E-2</v>
      </c>
      <c r="G176" s="403"/>
      <c r="H176" s="403"/>
      <c r="I176" s="403"/>
      <c r="J176" s="375"/>
      <c r="L176" s="385">
        <v>0.75</v>
      </c>
      <c r="M176" s="401">
        <f t="shared" si="46"/>
        <v>0.64325429005192647</v>
      </c>
      <c r="N176" s="386">
        <f t="shared" si="47"/>
        <v>0.29518259237066702</v>
      </c>
      <c r="O176" s="401">
        <f t="shared" si="48"/>
        <v>4.2698476450842016E-3</v>
      </c>
      <c r="P176" s="386">
        <f t="shared" si="49"/>
        <v>0.22579147550465536</v>
      </c>
      <c r="Q176" s="403">
        <f t="shared" si="52"/>
        <v>-1.4980257436619357E-2</v>
      </c>
      <c r="R176" s="403">
        <f t="shared" si="53"/>
        <v>0.28738624921405148</v>
      </c>
      <c r="S176" s="371">
        <f t="shared" si="54"/>
        <v>-5.8099383921406166E-4</v>
      </c>
      <c r="T176" s="403">
        <f t="shared" si="55"/>
        <v>0.72817500206178187</v>
      </c>
      <c r="U176" s="610">
        <f t="shared" si="56"/>
        <v>0.27182499793821813</v>
      </c>
      <c r="W176" s="624">
        <f>L176+('M5E 850S4500 32GFC EQ &amp; 2xCDR'!$H$8)/(2*'M5E 850S4500 32GFC EQ &amp; 2xCDR'!Tb_eff)</f>
        <v>0.94845374999999998</v>
      </c>
      <c r="X176" s="624">
        <f t="shared" si="50"/>
        <v>1.9484537500000001</v>
      </c>
      <c r="Y176">
        <f>L176-('M5E 850S4500 32GFC EQ &amp; 2xCDR'!$H$8)/(2*'M5E 850S4500 32GFC EQ &amp; 2xCDR'!Tb_eff)</f>
        <v>0.55154625000000002</v>
      </c>
      <c r="Z176">
        <f t="shared" si="51"/>
        <v>1.5515462499999999</v>
      </c>
    </row>
    <row r="177" spans="1:84">
      <c r="A177" s="385">
        <v>1.7750000000000004</v>
      </c>
      <c r="B177" s="401">
        <f t="shared" si="43"/>
        <v>0.27778550867187862</v>
      </c>
      <c r="C177" s="386">
        <f t="shared" si="44"/>
        <v>3.6532796362885311E-3</v>
      </c>
      <c r="D177" s="401">
        <f t="shared" si="45"/>
        <v>8.4919436826869088E-7</v>
      </c>
      <c r="E177" s="386">
        <f t="shared" si="41"/>
        <v>-2.61153490530408E-2</v>
      </c>
      <c r="F177" s="401">
        <f t="shared" si="42"/>
        <v>-3.3239484327274277E-2</v>
      </c>
      <c r="G177" s="403"/>
      <c r="H177" s="403"/>
      <c r="I177" s="403"/>
      <c r="J177" s="375"/>
      <c r="L177" s="385">
        <v>0.77500000000000036</v>
      </c>
      <c r="M177" s="401">
        <f t="shared" si="46"/>
        <v>0.65497086252387349</v>
      </c>
      <c r="N177" s="386">
        <f t="shared" si="47"/>
        <v>0.27778550867187862</v>
      </c>
      <c r="O177" s="401">
        <f t="shared" si="48"/>
        <v>3.6532796362885311E-3</v>
      </c>
      <c r="P177" s="386">
        <f t="shared" si="49"/>
        <v>0.20720487366735368</v>
      </c>
      <c r="Q177" s="403">
        <f t="shared" si="52"/>
        <v>-8.6002901509913739E-3</v>
      </c>
      <c r="R177" s="403">
        <f t="shared" si="53"/>
        <v>0.26372931630407986</v>
      </c>
      <c r="S177" s="371">
        <f t="shared" si="54"/>
        <v>-4.9721729933998346E-4</v>
      </c>
      <c r="T177" s="403">
        <f t="shared" si="55"/>
        <v>0.74536819114625152</v>
      </c>
      <c r="U177" s="610">
        <f t="shared" si="56"/>
        <v>0.25463180885374848</v>
      </c>
      <c r="W177" s="624">
        <f>L177+('M5E 850S4500 32GFC EQ &amp; 2xCDR'!$H$8)/(2*'M5E 850S4500 32GFC EQ &amp; 2xCDR'!Tb_eff)</f>
        <v>0.97345375000000034</v>
      </c>
      <c r="X177" s="624">
        <f t="shared" si="50"/>
        <v>1.9734537500000005</v>
      </c>
      <c r="Y177">
        <f>L177-('M5E 850S4500 32GFC EQ &amp; 2xCDR'!$H$8)/(2*'M5E 850S4500 32GFC EQ &amp; 2xCDR'!Tb_eff)</f>
        <v>0.57654625000000037</v>
      </c>
      <c r="Z177">
        <f t="shared" si="51"/>
        <v>1.5765462500000003</v>
      </c>
    </row>
    <row r="178" spans="1:84">
      <c r="A178" s="385">
        <v>1.8000000000000003</v>
      </c>
      <c r="B178" s="401">
        <f t="shared" si="43"/>
        <v>0.26084708099230047</v>
      </c>
      <c r="C178" s="386">
        <f t="shared" si="44"/>
        <v>3.117804796463286E-3</v>
      </c>
      <c r="D178" s="401">
        <f t="shared" si="45"/>
        <v>6.5263230497603075E-7</v>
      </c>
      <c r="E178" s="386">
        <f t="shared" si="41"/>
        <v>-2.4835617345537016E-2</v>
      </c>
      <c r="F178" s="401">
        <f t="shared" si="42"/>
        <v>-3.1610648275790028E-2</v>
      </c>
      <c r="G178" s="403"/>
      <c r="H178" s="403"/>
      <c r="I178" s="403"/>
      <c r="J178" s="375"/>
      <c r="L178" s="385">
        <v>0.80000000000000027</v>
      </c>
      <c r="M178" s="401">
        <f t="shared" si="46"/>
        <v>0.66562171555046312</v>
      </c>
      <c r="N178" s="386">
        <f t="shared" si="47"/>
        <v>0.26084708099230047</v>
      </c>
      <c r="O178" s="401">
        <f t="shared" si="48"/>
        <v>3.117804796463286E-3</v>
      </c>
      <c r="P178" s="386">
        <f t="shared" si="49"/>
        <v>0.18918244409651302</v>
      </c>
      <c r="Q178" s="403">
        <f t="shared" si="52"/>
        <v>-1.4133888674833265E-3</v>
      </c>
      <c r="R178" s="403">
        <f t="shared" si="53"/>
        <v>0.24079045900438736</v>
      </c>
      <c r="S178" s="371">
        <f t="shared" si="54"/>
        <v>-4.2443006174222781E-4</v>
      </c>
      <c r="T178" s="403">
        <f t="shared" si="55"/>
        <v>0.76104735992483818</v>
      </c>
      <c r="U178" s="610">
        <f t="shared" si="56"/>
        <v>0.23895264007516182</v>
      </c>
      <c r="W178" s="624">
        <f>L178+('M5E 850S4500 32GFC EQ &amp; 2xCDR'!$H$8)/(2*'M5E 850S4500 32GFC EQ &amp; 2xCDR'!Tb_eff)</f>
        <v>0.99845375000000025</v>
      </c>
      <c r="X178" s="624">
        <f t="shared" si="50"/>
        <v>1.9984537500000004</v>
      </c>
      <c r="Y178">
        <f>L178-('M5E 850S4500 32GFC EQ &amp; 2xCDR'!$H$8)/(2*'M5E 850S4500 32GFC EQ &amp; 2xCDR'!Tb_eff)</f>
        <v>0.60154625000000028</v>
      </c>
      <c r="Z178">
        <f t="shared" si="51"/>
        <v>1.6015462500000002</v>
      </c>
    </row>
    <row r="179" spans="1:84">
      <c r="A179" s="385">
        <v>1.8250000000000002</v>
      </c>
      <c r="B179" s="401">
        <f t="shared" si="43"/>
        <v>0.24440734214794702</v>
      </c>
      <c r="C179" s="386">
        <f t="shared" si="44"/>
        <v>2.6540440245774732E-3</v>
      </c>
      <c r="D179" s="401">
        <f t="shared" si="45"/>
        <v>5.0023032016621727E-7</v>
      </c>
      <c r="E179" s="386">
        <f t="shared" si="41"/>
        <v>-2.3537617669701919E-2</v>
      </c>
      <c r="F179" s="401">
        <f t="shared" si="42"/>
        <v>-2.9958560846512335E-2</v>
      </c>
      <c r="G179" s="403"/>
      <c r="H179" s="403"/>
      <c r="I179" s="403"/>
      <c r="J179" s="375"/>
      <c r="L179" s="385">
        <v>0.82500000000000018</v>
      </c>
      <c r="M179" s="401">
        <f t="shared" si="46"/>
        <v>0.67515270624938462</v>
      </c>
      <c r="N179" s="386">
        <f t="shared" si="47"/>
        <v>0.24440734214794702</v>
      </c>
      <c r="O179" s="401">
        <f t="shared" si="48"/>
        <v>2.6540440245774732E-3</v>
      </c>
      <c r="P179" s="386">
        <f t="shared" si="49"/>
        <v>0.17177102686229184</v>
      </c>
      <c r="Q179" s="403">
        <f t="shared" si="52"/>
        <v>6.6162520869458598E-3</v>
      </c>
      <c r="R179" s="403">
        <f t="shared" si="53"/>
        <v>0.21862929511961285</v>
      </c>
      <c r="S179" s="371">
        <f t="shared" si="54"/>
        <v>-3.6136823586107209E-4</v>
      </c>
      <c r="T179" s="403">
        <f t="shared" si="55"/>
        <v>0.77511582102930232</v>
      </c>
      <c r="U179" s="610">
        <f t="shared" si="56"/>
        <v>0.22488417897069768</v>
      </c>
      <c r="W179" s="624">
        <f>L179+('M5E 850S4500 32GFC EQ &amp; 2xCDR'!$H$8)/(2*'M5E 850S4500 32GFC EQ &amp; 2xCDR'!Tb_eff)</f>
        <v>1.0234537500000003</v>
      </c>
      <c r="X179" s="624">
        <f t="shared" si="50"/>
        <v>2.0234537500000003</v>
      </c>
      <c r="Y179">
        <f>L179-('M5E 850S4500 32GFC EQ &amp; 2xCDR'!$H$8)/(2*'M5E 850S4500 32GFC EQ &amp; 2xCDR'!Tb_eff)</f>
        <v>0.62654625000000019</v>
      </c>
      <c r="Z179">
        <f t="shared" si="51"/>
        <v>1.6265462500000001</v>
      </c>
    </row>
    <row r="180" spans="1:84">
      <c r="A180" s="385">
        <v>1.85</v>
      </c>
      <c r="B180" s="401">
        <f t="shared" si="43"/>
        <v>0.22850133672396461</v>
      </c>
      <c r="C180" s="386">
        <f t="shared" si="44"/>
        <v>2.2535039136206692E-3</v>
      </c>
      <c r="D180" s="401">
        <f t="shared" si="45"/>
        <v>3.8239368443937494E-7</v>
      </c>
      <c r="E180" s="386">
        <f t="shared" si="41"/>
        <v>-2.2233597913611416E-2</v>
      </c>
      <c r="F180" s="401">
        <f t="shared" si="42"/>
        <v>-2.829881108950193E-2</v>
      </c>
      <c r="G180" s="403"/>
      <c r="H180" s="403"/>
      <c r="I180" s="403"/>
      <c r="J180" s="375"/>
      <c r="L180" s="385">
        <v>0.85000000000000009</v>
      </c>
      <c r="M180" s="401">
        <f t="shared" si="46"/>
        <v>0.68351505660356715</v>
      </c>
      <c r="N180" s="386">
        <f t="shared" si="47"/>
        <v>0.22850133672396461</v>
      </c>
      <c r="O180" s="401">
        <f t="shared" si="48"/>
        <v>2.2535039136206692E-3</v>
      </c>
      <c r="P180" s="386">
        <f t="shared" si="49"/>
        <v>0.15501180397059056</v>
      </c>
      <c r="Q180" s="403">
        <f t="shared" si="52"/>
        <v>1.5521844807969616E-2</v>
      </c>
      <c r="R180" s="403">
        <f t="shared" si="53"/>
        <v>0.19729824089879483</v>
      </c>
      <c r="S180" s="371">
        <f t="shared" si="54"/>
        <v>-3.0688555446538475E-4</v>
      </c>
      <c r="T180" s="403">
        <f t="shared" si="55"/>
        <v>0.78748679984770098</v>
      </c>
      <c r="U180" s="610">
        <f t="shared" si="56"/>
        <v>0.21251320015229902</v>
      </c>
      <c r="W180" s="624">
        <f>L180+('M5E 850S4500 32GFC EQ &amp; 2xCDR'!$H$8)/(2*'M5E 850S4500 32GFC EQ &amp; 2xCDR'!Tb_eff)</f>
        <v>1.0484537500000002</v>
      </c>
      <c r="X180" s="624">
        <f t="shared" si="50"/>
        <v>2.0484537500000002</v>
      </c>
      <c r="Y180">
        <f>L180-('M5E 850S4500 32GFC EQ &amp; 2xCDR'!$H$8)/(2*'M5E 850S4500 32GFC EQ &amp; 2xCDR'!Tb_eff)</f>
        <v>0.6515462500000001</v>
      </c>
      <c r="Z180">
        <f t="shared" si="51"/>
        <v>1.65154625</v>
      </c>
    </row>
    <row r="181" spans="1:84">
      <c r="A181" s="385">
        <v>1.875</v>
      </c>
      <c r="B181" s="401">
        <f t="shared" si="43"/>
        <v>0.21315909858874177</v>
      </c>
      <c r="C181" s="386">
        <f t="shared" si="44"/>
        <v>1.9085228445865354E-3</v>
      </c>
      <c r="D181" s="401">
        <f t="shared" si="45"/>
        <v>2.9153449904173456E-7</v>
      </c>
      <c r="E181" s="386">
        <f t="shared" si="41"/>
        <v>-2.0934437425182965E-2</v>
      </c>
      <c r="F181" s="401">
        <f t="shared" si="42"/>
        <v>-2.6645246183820408E-2</v>
      </c>
      <c r="G181" s="403"/>
      <c r="H181" s="403"/>
      <c r="I181" s="403"/>
      <c r="J181" s="375"/>
      <c r="L181" s="385">
        <v>0.875</v>
      </c>
      <c r="M181" s="401">
        <f t="shared" si="46"/>
        <v>0.69066572162334294</v>
      </c>
      <c r="N181" s="386">
        <f t="shared" si="47"/>
        <v>0.21315909858874177</v>
      </c>
      <c r="O181" s="401">
        <f t="shared" si="48"/>
        <v>1.9085228445865354E-3</v>
      </c>
      <c r="P181" s="386">
        <f t="shared" si="49"/>
        <v>0.13894024320029394</v>
      </c>
      <c r="Q181" s="403">
        <f t="shared" si="52"/>
        <v>2.5333551065690095E-2</v>
      </c>
      <c r="R181" s="403">
        <f t="shared" si="53"/>
        <v>0.17684243955169746</v>
      </c>
      <c r="S181" s="371">
        <f t="shared" si="54"/>
        <v>-2.5994664983398805E-4</v>
      </c>
      <c r="T181" s="403">
        <f t="shared" si="55"/>
        <v>0.79808395603244642</v>
      </c>
      <c r="U181" s="610">
        <f t="shared" si="56"/>
        <v>0.20191604396755358</v>
      </c>
      <c r="W181" s="624">
        <f>L181+('M5E 850S4500 32GFC EQ &amp; 2xCDR'!$H$8)/(2*'M5E 850S4500 32GFC EQ &amp; 2xCDR'!Tb_eff)</f>
        <v>1.0734537500000001</v>
      </c>
      <c r="X181" s="624">
        <f t="shared" si="50"/>
        <v>2.0734537500000001</v>
      </c>
      <c r="Y181">
        <f>L181-('M5E 850S4500 32GFC EQ &amp; 2xCDR'!$H$8)/(2*'M5E 850S4500 32GFC EQ &amp; 2xCDR'!Tb_eff)</f>
        <v>0.67654625000000002</v>
      </c>
      <c r="Z181">
        <f t="shared" si="51"/>
        <v>1.6765462499999999</v>
      </c>
    </row>
    <row r="182" spans="1:84">
      <c r="A182" s="385">
        <v>1.9000000000000004</v>
      </c>
      <c r="B182" s="401">
        <f t="shared" si="43"/>
        <v>0.19840567756944455</v>
      </c>
      <c r="C182" s="386">
        <f t="shared" si="44"/>
        <v>1.6122158361028815E-3</v>
      </c>
      <c r="D182" s="401">
        <f t="shared" si="45"/>
        <v>2.216700661916704E-7</v>
      </c>
      <c r="E182" s="386">
        <f t="shared" si="41"/>
        <v>-1.9649704978155866E-2</v>
      </c>
      <c r="F182" s="401">
        <f t="shared" si="42"/>
        <v>-2.5010045216337047E-2</v>
      </c>
      <c r="G182" s="403"/>
      <c r="H182" s="403"/>
      <c r="I182" s="403"/>
      <c r="J182" s="375"/>
      <c r="L182" s="385">
        <v>0.90000000000000036</v>
      </c>
      <c r="M182" s="401">
        <f t="shared" si="46"/>
        <v>0.6965677142248885</v>
      </c>
      <c r="N182" s="386">
        <f t="shared" si="47"/>
        <v>0.19840567756944455</v>
      </c>
      <c r="O182" s="401">
        <f t="shared" si="48"/>
        <v>1.6122158361028815E-3</v>
      </c>
      <c r="P182" s="386">
        <f t="shared" si="49"/>
        <v>0.1235860958737339</v>
      </c>
      <c r="Q182" s="403">
        <f t="shared" si="52"/>
        <v>3.6078021654943122E-2</v>
      </c>
      <c r="R182" s="403">
        <f t="shared" si="53"/>
        <v>0.15729975841106658</v>
      </c>
      <c r="S182" s="371">
        <f t="shared" si="54"/>
        <v>-2.1962004257526698E-4</v>
      </c>
      <c r="T182" s="403">
        <f t="shared" si="55"/>
        <v>0.80684183997656556</v>
      </c>
      <c r="U182" s="610">
        <f t="shared" si="56"/>
        <v>0.19315816002343444</v>
      </c>
      <c r="W182" s="624">
        <f>L182+('M5E 850S4500 32GFC EQ &amp; 2xCDR'!$H$8)/(2*'M5E 850S4500 32GFC EQ &amp; 2xCDR'!Tb_eff)</f>
        <v>1.0984537500000005</v>
      </c>
      <c r="X182" s="624">
        <f t="shared" si="50"/>
        <v>2.0984537500000005</v>
      </c>
      <c r="Y182">
        <f>L182-('M5E 850S4500 32GFC EQ &amp; 2xCDR'!$H$8)/(2*'M5E 850S4500 32GFC EQ &amp; 2xCDR'!Tb_eff)</f>
        <v>0.70154625000000037</v>
      </c>
      <c r="Z182">
        <f t="shared" si="51"/>
        <v>1.7015462500000003</v>
      </c>
    </row>
    <row r="183" spans="1:84">
      <c r="A183" s="385">
        <v>1.9250000000000003</v>
      </c>
      <c r="B183" s="401">
        <f t="shared" si="43"/>
        <v>0.18426121305177062</v>
      </c>
      <c r="C183" s="386">
        <f t="shared" si="44"/>
        <v>1.3584190364924753E-3</v>
      </c>
      <c r="D183" s="401">
        <f t="shared" si="45"/>
        <v>1.6809752673152545E-7</v>
      </c>
      <c r="E183" s="386">
        <f t="shared" si="41"/>
        <v>-1.8387722132389289E-2</v>
      </c>
      <c r="F183" s="401">
        <f t="shared" si="42"/>
        <v>-2.3403799826396034E-2</v>
      </c>
      <c r="G183" s="403"/>
      <c r="H183" s="403"/>
      <c r="I183" s="403"/>
      <c r="J183" s="375"/>
      <c r="L183" s="385">
        <v>0.92500000000000027</v>
      </c>
      <c r="M183" s="401">
        <f t="shared" si="46"/>
        <v>0.70119038431419356</v>
      </c>
      <c r="N183" s="386">
        <f t="shared" si="47"/>
        <v>0.18426121305177062</v>
      </c>
      <c r="O183" s="401">
        <f t="shared" si="48"/>
        <v>1.3584190364924753E-3</v>
      </c>
      <c r="P183" s="386">
        <f t="shared" si="49"/>
        <v>0.10897344649719706</v>
      </c>
      <c r="Q183" s="403">
        <f t="shared" si="52"/>
        <v>4.7777936956741894E-2</v>
      </c>
      <c r="R183" s="403">
        <f t="shared" si="53"/>
        <v>0.13870085211481722</v>
      </c>
      <c r="S183" s="371">
        <f t="shared" si="54"/>
        <v>-1.8507098460283128E-4</v>
      </c>
      <c r="T183" s="403">
        <f t="shared" si="55"/>
        <v>0.81370628191304373</v>
      </c>
      <c r="U183" s="610">
        <f t="shared" si="56"/>
        <v>0.18629371808695627</v>
      </c>
      <c r="W183" s="624">
        <f>L183+('M5E 850S4500 32GFC EQ &amp; 2xCDR'!$H$8)/(2*'M5E 850S4500 32GFC EQ &amp; 2xCDR'!Tb_eff)</f>
        <v>1.1234537500000004</v>
      </c>
      <c r="X183" s="624">
        <f t="shared" si="50"/>
        <v>2.1234537500000004</v>
      </c>
      <c r="Y183">
        <f>L183-('M5E 850S4500 32GFC EQ &amp; 2xCDR'!$H$8)/(2*'M5E 850S4500 32GFC EQ &amp; 2xCDR'!Tb_eff)</f>
        <v>0.72654625000000028</v>
      </c>
      <c r="Z183">
        <f t="shared" si="51"/>
        <v>1.7265462500000002</v>
      </c>
    </row>
    <row r="184" spans="1:84">
      <c r="A184" s="385">
        <v>1.9500000000000002</v>
      </c>
      <c r="B184" s="401">
        <f t="shared" si="43"/>
        <v>0.17074105167785214</v>
      </c>
      <c r="C184" s="386">
        <f t="shared" si="44"/>
        <v>1.141634626158794E-3</v>
      </c>
      <c r="D184" s="401">
        <f t="shared" si="45"/>
        <v>1.2713119029728048E-7</v>
      </c>
      <c r="E184" s="386">
        <f t="shared" si="41"/>
        <v>-1.715563091627683E-2</v>
      </c>
      <c r="F184" s="401">
        <f t="shared" si="42"/>
        <v>-2.1835600351651746E-2</v>
      </c>
      <c r="G184" s="403"/>
      <c r="H184" s="403"/>
      <c r="I184" s="403"/>
      <c r="J184" s="375"/>
      <c r="L184" s="385">
        <v>0.95000000000000018</v>
      </c>
      <c r="M184" s="401">
        <f t="shared" si="46"/>
        <v>0.70450964996773779</v>
      </c>
      <c r="N184" s="386">
        <f t="shared" si="47"/>
        <v>0.17074105167785214</v>
      </c>
      <c r="O184" s="401">
        <f t="shared" si="48"/>
        <v>1.141634626158794E-3</v>
      </c>
      <c r="P184" s="386">
        <f t="shared" si="49"/>
        <v>9.5120811589105916E-2</v>
      </c>
      <c r="Q184" s="403">
        <f t="shared" si="52"/>
        <v>6.0451554193463236E-2</v>
      </c>
      <c r="R184" s="403">
        <f t="shared" si="53"/>
        <v>0.12106928839404305</v>
      </c>
      <c r="S184" s="371">
        <f t="shared" si="54"/>
        <v>-1.5555427828391284E-4</v>
      </c>
      <c r="T184" s="403">
        <f t="shared" si="55"/>
        <v>0.81863471169077762</v>
      </c>
      <c r="U184" s="610">
        <f t="shared" si="56"/>
        <v>0.18136528830922238</v>
      </c>
      <c r="W184" s="624">
        <f>L184+('M5E 850S4500 32GFC EQ &amp; 2xCDR'!$H$8)/(2*'M5E 850S4500 32GFC EQ &amp; 2xCDR'!Tb_eff)</f>
        <v>1.1484537500000003</v>
      </c>
      <c r="X184" s="624">
        <f t="shared" si="50"/>
        <v>2.1484537500000003</v>
      </c>
      <c r="Y184">
        <f>L184-('M5E 850S4500 32GFC EQ &amp; 2xCDR'!$H$8)/(2*'M5E 850S4500 32GFC EQ &amp; 2xCDR'!Tb_eff)</f>
        <v>0.75154625000000019</v>
      </c>
      <c r="Z184">
        <f t="shared" si="51"/>
        <v>1.7515462500000001</v>
      </c>
    </row>
    <row r="185" spans="1:84">
      <c r="A185" s="385">
        <v>1.9750000000000001</v>
      </c>
      <c r="B185" s="401">
        <f t="shared" si="43"/>
        <v>0.15785590579152614</v>
      </c>
      <c r="C185" s="386">
        <f t="shared" si="44"/>
        <v>9.5697678239697881E-4</v>
      </c>
      <c r="D185" s="401">
        <f t="shared" si="45"/>
        <v>9.5891204976439326E-8</v>
      </c>
      <c r="E185" s="386">
        <f t="shared" si="41"/>
        <v>-1.5959464818878472E-2</v>
      </c>
      <c r="F185" s="401">
        <f t="shared" si="42"/>
        <v>-2.0313126186495601E-2</v>
      </c>
      <c r="G185" s="403"/>
      <c r="H185" s="403"/>
      <c r="I185" s="403"/>
      <c r="J185" s="375"/>
      <c r="L185" s="385">
        <v>0.97500000000000009</v>
      </c>
      <c r="M185" s="401">
        <f t="shared" si="46"/>
        <v>0.70650817899755824</v>
      </c>
      <c r="N185" s="386">
        <f t="shared" si="47"/>
        <v>0.15785590579152614</v>
      </c>
      <c r="O185" s="401">
        <f t="shared" si="48"/>
        <v>9.5697678239697881E-4</v>
      </c>
      <c r="P185" s="386">
        <f t="shared" si="49"/>
        <v>8.2041284458708702E-2</v>
      </c>
      <c r="Q185" s="403">
        <f t="shared" si="52"/>
        <v>7.4112267163249937E-2</v>
      </c>
      <c r="R185" s="403">
        <f t="shared" si="53"/>
        <v>0.10442173234660147</v>
      </c>
      <c r="S185" s="371">
        <f t="shared" si="54"/>
        <v>-1.3040717515542787E-4</v>
      </c>
      <c r="T185" s="403">
        <f t="shared" si="55"/>
        <v>0.82159640766530395</v>
      </c>
      <c r="U185" s="610">
        <f t="shared" si="56"/>
        <v>0.17840359233469605</v>
      </c>
      <c r="W185" s="624">
        <f>L185+('M5E 850S4500 32GFC EQ &amp; 2xCDR'!$H$8)/(2*'M5E 850S4500 32GFC EQ &amp; 2xCDR'!Tb_eff)</f>
        <v>1.1734537500000002</v>
      </c>
      <c r="X185" s="624">
        <f t="shared" si="50"/>
        <v>2.1734537500000002</v>
      </c>
      <c r="Y185">
        <f>L185-('M5E 850S4500 32GFC EQ &amp; 2xCDR'!$H$8)/(2*'M5E 850S4500 32GFC EQ &amp; 2xCDR'!Tb_eff)</f>
        <v>0.7765462500000001</v>
      </c>
      <c r="Z185">
        <f t="shared" si="51"/>
        <v>1.77654625</v>
      </c>
    </row>
    <row r="186" spans="1:84">
      <c r="A186" s="385">
        <v>2</v>
      </c>
      <c r="B186" s="401">
        <f t="shared" si="43"/>
        <v>0.14561204882869128</v>
      </c>
      <c r="C186" s="386">
        <f t="shared" si="44"/>
        <v>8.001192479389907E-4</v>
      </c>
      <c r="D186" s="401">
        <f t="shared" si="45"/>
        <v>7.2134111128718814E-8</v>
      </c>
      <c r="E186" s="386">
        <f t="shared" ref="E186" si="57">C186+$B$13*B186+$B$13*D186</f>
        <v>-1.4804222141980891E-2</v>
      </c>
      <c r="F186" s="401">
        <f t="shared" si="42"/>
        <v>-1.8842739144187839E-2</v>
      </c>
      <c r="G186" s="403"/>
      <c r="H186" s="403"/>
      <c r="I186" s="403"/>
      <c r="J186" s="375"/>
      <c r="L186" s="385">
        <v>1</v>
      </c>
      <c r="M186" s="401">
        <f t="shared" si="46"/>
        <v>0.70717551957833824</v>
      </c>
      <c r="N186" s="386">
        <f t="shared" si="47"/>
        <v>0.14561204882869128</v>
      </c>
      <c r="O186" s="401">
        <f t="shared" si="48"/>
        <v>8.001192479389907E-4</v>
      </c>
      <c r="P186" s="386">
        <f t="shared" si="49"/>
        <v>6.9742722216698569E-2</v>
      </c>
      <c r="Q186" s="403">
        <f t="shared" si="52"/>
        <v>8.8768184463284799E-2</v>
      </c>
      <c r="R186" s="403">
        <f t="shared" si="53"/>
        <v>8.8768184463284799E-2</v>
      </c>
      <c r="S186" s="371">
        <f t="shared" si="54"/>
        <v>-1.0904244007545847E-4</v>
      </c>
      <c r="T186" s="403">
        <f t="shared" si="55"/>
        <v>0.82257267351350583</v>
      </c>
      <c r="U186" s="610">
        <f t="shared" si="56"/>
        <v>0.17742732648649417</v>
      </c>
      <c r="W186" s="624">
        <f>L186+('M5E 850S4500 32GFC EQ &amp; 2xCDR'!$H$8)/(2*'M5E 850S4500 32GFC EQ &amp; 2xCDR'!Tb_eff)</f>
        <v>1.1984537500000001</v>
      </c>
      <c r="X186" s="624">
        <f t="shared" si="50"/>
        <v>2.1984537500000001</v>
      </c>
      <c r="Y186">
        <f>L186-('M5E 850S4500 32GFC EQ &amp; 2xCDR'!$H$8)/(2*'M5E 850S4500 32GFC EQ &amp; 2xCDR'!Tb_eff)</f>
        <v>0.80154625000000002</v>
      </c>
      <c r="Z186">
        <f t="shared" si="51"/>
        <v>1.8015462499999999</v>
      </c>
    </row>
    <row r="187" spans="1:84" ht="13.5" thickBot="1">
      <c r="A187" s="385"/>
      <c r="B187" s="401">
        <f t="shared" si="43"/>
        <v>0.14561204882869128</v>
      </c>
      <c r="C187" s="386">
        <f t="shared" si="44"/>
        <v>0.70717551957833824</v>
      </c>
      <c r="D187" s="403">
        <f t="shared" si="45"/>
        <v>0.14561204882869128</v>
      </c>
      <c r="E187" s="386"/>
      <c r="F187" s="401"/>
      <c r="G187" s="403"/>
      <c r="H187" s="403"/>
      <c r="I187" s="403"/>
      <c r="J187" s="375"/>
      <c r="L187" s="385">
        <v>1.0250000000000004</v>
      </c>
      <c r="M187" s="401">
        <f t="shared" si="46"/>
        <v>0.70650817899755813</v>
      </c>
      <c r="N187" s="386">
        <f t="shared" si="47"/>
        <v>0.13401154347942362</v>
      </c>
      <c r="O187" s="401">
        <f t="shared" si="48"/>
        <v>6.6724494025954817E-4</v>
      </c>
      <c r="P187" s="386">
        <f t="shared" si="49"/>
        <v>5.8227970898223499E-2</v>
      </c>
      <c r="Q187" s="403"/>
      <c r="R187" s="403"/>
      <c r="S187" s="371"/>
      <c r="T187" s="403"/>
      <c r="U187" s="375"/>
      <c r="W187" s="624">
        <f>L187+('M5E 850S4500 32GFC EQ &amp; 2xCDR'!$H$8)/(2*'M5E 850S4500 32GFC EQ &amp; 2xCDR'!Tb_eff)</f>
        <v>1.2234537500000005</v>
      </c>
      <c r="X187" s="624">
        <f t="shared" si="50"/>
        <v>2.2234537500000005</v>
      </c>
      <c r="Y187">
        <f>L187-('M5E 850S4500 32GFC EQ &amp; 2xCDR'!$H$8)/(2*'M5E 850S4500 32GFC EQ &amp; 2xCDR'!Tb_eff)</f>
        <v>0.82654625000000037</v>
      </c>
      <c r="Z187">
        <f t="shared" si="51"/>
        <v>1.8265462500000003</v>
      </c>
    </row>
    <row r="188" spans="1:84">
      <c r="A188" s="379">
        <v>-3</v>
      </c>
      <c r="B188" s="410">
        <f t="shared" si="43"/>
        <v>8.9483975784787617E-14</v>
      </c>
      <c r="C188" s="380">
        <f t="shared" si="44"/>
        <v>7.2134111128718814E-8</v>
      </c>
      <c r="D188" s="410">
        <f t="shared" si="45"/>
        <v>8.001192479389907E-4</v>
      </c>
      <c r="E188" s="380">
        <f>C188+$B$13*B188+$B$13*D188</f>
        <v>-8.5671647493918861E-5</v>
      </c>
      <c r="F188" s="410"/>
      <c r="G188" s="400"/>
      <c r="H188" s="400"/>
      <c r="I188" s="400"/>
      <c r="J188" s="369"/>
      <c r="L188" s="385">
        <v>1.0499999999999998</v>
      </c>
      <c r="M188" s="401">
        <f t="shared" si="46"/>
        <v>0.70450964996773779</v>
      </c>
      <c r="N188" s="386">
        <f t="shared" si="47"/>
        <v>0.12305249816290348</v>
      </c>
      <c r="O188" s="401">
        <f t="shared" si="48"/>
        <v>5.5499794205460251E-4</v>
      </c>
      <c r="P188" s="386">
        <f t="shared" si="49"/>
        <v>4.7495124262975079E-2</v>
      </c>
      <c r="Q188" s="403"/>
      <c r="R188" s="403"/>
      <c r="S188" s="371"/>
      <c r="T188" s="403"/>
      <c r="U188" s="375"/>
      <c r="W188" s="624">
        <f>L188+('M5E 850S4500 32GFC EQ &amp; 2xCDR'!$H$8)/(2*'M5E 850S4500 32GFC EQ &amp; 2xCDR'!Tb_eff)</f>
        <v>1.2484537499999999</v>
      </c>
      <c r="X188" s="624">
        <f t="shared" si="50"/>
        <v>2.2484537499999999</v>
      </c>
      <c r="Y188">
        <f>L188-('M5E 850S4500 32GFC EQ &amp; 2xCDR'!$H$8)/(2*'M5E 850S4500 32GFC EQ &amp; 2xCDR'!Tb_eff)</f>
        <v>0.85154624999999984</v>
      </c>
      <c r="Z188">
        <f t="shared" si="51"/>
        <v>1.8515462499999997</v>
      </c>
    </row>
    <row r="189" spans="1:84" ht="13.5" thickBot="1">
      <c r="A189" s="391">
        <v>3</v>
      </c>
      <c r="B189" s="402">
        <f t="shared" si="43"/>
        <v>8.001192479389907E-4</v>
      </c>
      <c r="C189" s="392">
        <f t="shared" si="44"/>
        <v>7.2134111128718814E-8</v>
      </c>
      <c r="D189" s="402">
        <f t="shared" si="45"/>
        <v>8.9483975784787617E-14</v>
      </c>
      <c r="E189" s="392">
        <f>C189+$B$13*B189+$B$13*D189</f>
        <v>-8.5671647493918861E-5</v>
      </c>
      <c r="F189" s="402"/>
      <c r="G189" s="404"/>
      <c r="H189" s="404"/>
      <c r="I189" s="404"/>
      <c r="J189" s="399"/>
      <c r="L189" s="385">
        <v>1.0750000000000002</v>
      </c>
      <c r="M189" s="401">
        <f t="shared" si="46"/>
        <v>0.70119038431419356</v>
      </c>
      <c r="N189" s="386">
        <f t="shared" si="47"/>
        <v>0.11272934715889632</v>
      </c>
      <c r="O189" s="401">
        <f t="shared" si="48"/>
        <v>4.6043812516305405E-4</v>
      </c>
      <c r="P189" s="386">
        <f t="shared" si="49"/>
        <v>3.7537811609058933E-2</v>
      </c>
      <c r="Q189" s="403"/>
      <c r="R189" s="403"/>
      <c r="S189" s="371"/>
      <c r="T189" s="403"/>
      <c r="U189" s="375"/>
      <c r="W189" s="624">
        <f>L189+('M5E 850S4500 32GFC EQ &amp; 2xCDR'!$H$8)/(2*'M5E 850S4500 32GFC EQ &amp; 2xCDR'!Tb_eff)</f>
        <v>1.2734537500000003</v>
      </c>
      <c r="X189" s="624">
        <f t="shared" si="50"/>
        <v>2.2734537500000003</v>
      </c>
      <c r="Y189">
        <f>L189-('M5E 850S4500 32GFC EQ &amp; 2xCDR'!$H$8)/(2*'M5E 850S4500 32GFC EQ &amp; 2xCDR'!Tb_eff)</f>
        <v>0.87654625000000019</v>
      </c>
      <c r="Z189">
        <f t="shared" si="51"/>
        <v>1.8765462500000001</v>
      </c>
    </row>
    <row r="190" spans="1:84" ht="13.5" thickBot="1">
      <c r="A190" s="365"/>
      <c r="B190" s="365"/>
      <c r="C190" s="365"/>
      <c r="E190" s="365"/>
      <c r="F190" s="365"/>
      <c r="L190" s="385">
        <v>1.1000000000000005</v>
      </c>
      <c r="M190" s="401">
        <f t="shared" si="46"/>
        <v>0.69656771422488828</v>
      </c>
      <c r="N190" s="386">
        <f t="shared" si="47"/>
        <v>0.10303314963116733</v>
      </c>
      <c r="O190" s="401">
        <f t="shared" si="48"/>
        <v>3.8099858103340933E-4</v>
      </c>
      <c r="P190" s="386">
        <f t="shared" si="49"/>
        <v>2.8345509797481856E-2</v>
      </c>
      <c r="Q190" s="403"/>
      <c r="R190" s="403"/>
      <c r="S190" s="371"/>
      <c r="T190" s="403"/>
      <c r="U190" s="375"/>
      <c r="W190" s="624">
        <f>L190+('M5E 850S4500 32GFC EQ &amp; 2xCDR'!$H$8)/(2*'M5E 850S4500 32GFC EQ &amp; 2xCDR'!Tb_eff)</f>
        <v>1.2984537500000006</v>
      </c>
      <c r="X190" s="624">
        <f t="shared" si="50"/>
        <v>2.2984537500000006</v>
      </c>
      <c r="Y190">
        <f>L190-('M5E 850S4500 32GFC EQ &amp; 2xCDR'!$H$8)/(2*'M5E 850S4500 32GFC EQ &amp; 2xCDR'!Tb_eff)</f>
        <v>0.90154625000000055</v>
      </c>
      <c r="Z190">
        <f t="shared" si="51"/>
        <v>1.9015462500000004</v>
      </c>
    </row>
    <row r="191" spans="1:84" ht="13.5" thickBot="1">
      <c r="A191" s="446">
        <f>'M5E 850S4500 32GFC EQ &amp; 2xCDR'!H10/2</f>
        <v>0.19845375000000001</v>
      </c>
      <c r="B191" s="443">
        <f t="shared" si="43"/>
        <v>0.25981543025461329</v>
      </c>
      <c r="C191" s="444">
        <f t="shared" si="44"/>
        <v>0.66624422548207474</v>
      </c>
      <c r="D191" s="443">
        <f t="shared" si="45"/>
        <v>7.0676356673941787E-2</v>
      </c>
      <c r="E191" s="444">
        <f>C191+$B$13*B191+$B$13*D191</f>
        <v>0.63082748520181153</v>
      </c>
      <c r="F191" s="443">
        <f t="shared" ref="F191:F197" si="58">$B$14*E191</f>
        <v>0.80291403591781441</v>
      </c>
      <c r="G191" s="443">
        <f>F192</f>
        <v>-9.4156026807468889E-4</v>
      </c>
      <c r="H191" s="443">
        <f>1-G191</f>
        <v>1.0009415602680747</v>
      </c>
      <c r="I191" s="443">
        <f>F193</f>
        <v>0.23939665404562424</v>
      </c>
      <c r="J191" s="445">
        <f>1-I191</f>
        <v>0.76060334595437573</v>
      </c>
      <c r="K191" s="442"/>
      <c r="L191" s="385">
        <v>1.125</v>
      </c>
      <c r="M191" s="401">
        <f t="shared" si="46"/>
        <v>0.69066572162334294</v>
      </c>
      <c r="N191" s="386">
        <f t="shared" si="47"/>
        <v>9.3951902757271E-2</v>
      </c>
      <c r="O191" s="401">
        <f t="shared" si="48"/>
        <v>3.1444596086432908E-4</v>
      </c>
      <c r="P191" s="386">
        <f t="shared" si="49"/>
        <v>1.9903874630529891E-2</v>
      </c>
      <c r="Q191" s="614"/>
      <c r="R191" s="614"/>
      <c r="S191" s="611"/>
      <c r="T191" s="614"/>
      <c r="U191" s="612"/>
      <c r="V191" s="442"/>
      <c r="W191" s="624">
        <f>L191+('M5E 850S4500 32GFC EQ &amp; 2xCDR'!$H$8)/(2*'M5E 850S4500 32GFC EQ &amp; 2xCDR'!Tb_eff)</f>
        <v>1.3234537500000001</v>
      </c>
      <c r="X191" s="624">
        <f t="shared" si="50"/>
        <v>2.3234537500000001</v>
      </c>
      <c r="Y191">
        <f>L191-('M5E 850S4500 32GFC EQ &amp; 2xCDR'!$H$8)/(2*'M5E 850S4500 32GFC EQ &amp; 2xCDR'!Tb_eff)</f>
        <v>0.92654625000000002</v>
      </c>
      <c r="Z191">
        <f t="shared" si="51"/>
        <v>1.9265462499999999</v>
      </c>
      <c r="AA191" s="442"/>
      <c r="AB191" s="442"/>
      <c r="AC191" s="442"/>
      <c r="AD191" s="442"/>
      <c r="AE191" s="442"/>
      <c r="AF191" s="442"/>
      <c r="AG191" s="442"/>
      <c r="AH191" s="442"/>
      <c r="AI191" s="442"/>
      <c r="AJ191" s="442"/>
      <c r="AK191" s="442"/>
      <c r="AL191" s="442"/>
      <c r="AM191" s="442"/>
      <c r="AN191" s="442"/>
      <c r="AO191" s="442"/>
      <c r="AP191" s="442"/>
      <c r="AQ191" s="442"/>
      <c r="AR191" s="442"/>
      <c r="AS191" s="442"/>
      <c r="AT191" s="442"/>
      <c r="AU191" s="442"/>
      <c r="AV191" s="442"/>
      <c r="AW191" s="442"/>
      <c r="AX191" s="442"/>
      <c r="AY191" s="442"/>
      <c r="AZ191" s="442"/>
      <c r="BA191" s="442"/>
      <c r="BB191" s="442"/>
      <c r="BC191" s="442"/>
      <c r="BD191" s="442"/>
      <c r="BE191" s="442"/>
      <c r="BF191" s="442"/>
      <c r="BG191" s="442"/>
      <c r="BH191" s="442"/>
      <c r="BI191" s="442"/>
      <c r="BJ191" s="442"/>
      <c r="BK191" s="442"/>
      <c r="BL191" s="442"/>
      <c r="BM191" s="442"/>
      <c r="BN191" s="442"/>
      <c r="BO191" s="442"/>
      <c r="BP191" s="442"/>
      <c r="BQ191" s="442"/>
      <c r="BR191" s="442"/>
      <c r="BS191" s="442"/>
      <c r="BT191" s="442"/>
      <c r="BU191" s="442"/>
      <c r="BV191" s="442"/>
      <c r="BW191" s="442"/>
      <c r="BX191" s="442"/>
      <c r="BY191" s="442"/>
      <c r="BZ191" s="442"/>
      <c r="CA191" s="442"/>
      <c r="CB191" s="442"/>
      <c r="CC191" s="442"/>
      <c r="CD191" s="442"/>
      <c r="CE191" s="442"/>
      <c r="CF191" s="442"/>
    </row>
    <row r="192" spans="1:84" ht="13.5" thickBot="1">
      <c r="A192" s="448">
        <f>A191+1</f>
        <v>1.1984537500000001</v>
      </c>
      <c r="B192" s="443">
        <f t="shared" si="43"/>
        <v>0.66624422548207474</v>
      </c>
      <c r="C192" s="444">
        <f t="shared" si="44"/>
        <v>7.0676356673941787E-2</v>
      </c>
      <c r="D192" s="443">
        <f t="shared" si="45"/>
        <v>1.7620658932426814E-4</v>
      </c>
      <c r="E192" s="444">
        <f>C192+$B$13*B192+$B$13*D192</f>
        <v>-7.397580182996041E-4</v>
      </c>
      <c r="F192" s="443">
        <f t="shared" si="58"/>
        <v>-9.4156026807468889E-4</v>
      </c>
      <c r="L192" s="385">
        <v>1.1500000000000004</v>
      </c>
      <c r="M192" s="401">
        <f t="shared" si="46"/>
        <v>0.68351505660356704</v>
      </c>
      <c r="N192" s="386">
        <f t="shared" si="47"/>
        <v>8.5470864242180589E-2</v>
      </c>
      <c r="O192" s="401">
        <f t="shared" si="48"/>
        <v>2.5884376774476525E-4</v>
      </c>
      <c r="P192" s="386">
        <f t="shared" si="49"/>
        <v>1.2195086756344117E-2</v>
      </c>
      <c r="Q192" s="403"/>
      <c r="R192" s="403"/>
      <c r="S192" s="371"/>
      <c r="T192" s="403"/>
      <c r="U192" s="375"/>
      <c r="W192" s="624">
        <f>L192+('M5E 850S4500 32GFC EQ &amp; 2xCDR'!$H$8)/(2*'M5E 850S4500 32GFC EQ &amp; 2xCDR'!Tb_eff)</f>
        <v>1.3484537500000005</v>
      </c>
      <c r="X192" s="624">
        <f t="shared" si="50"/>
        <v>2.3484537500000005</v>
      </c>
      <c r="Y192">
        <f>L192-('M5E 850S4500 32GFC EQ &amp; 2xCDR'!$H$8)/(2*'M5E 850S4500 32GFC EQ &amp; 2xCDR'!Tb_eff)</f>
        <v>0.95154625000000037</v>
      </c>
      <c r="Z192">
        <f t="shared" si="51"/>
        <v>1.9515462500000003</v>
      </c>
    </row>
    <row r="193" spans="1:26" ht="13.5" thickBot="1">
      <c r="A193" s="447">
        <f>A191-1</f>
        <v>-0.80154625000000002</v>
      </c>
      <c r="B193" s="443">
        <f t="shared" si="43"/>
        <v>3.0871321195262147E-3</v>
      </c>
      <c r="C193" s="444">
        <f t="shared" si="44"/>
        <v>0.25981543025461329</v>
      </c>
      <c r="D193" s="443">
        <f t="shared" si="45"/>
        <v>0.66624422548207474</v>
      </c>
      <c r="E193" s="444">
        <f>C193+$B$13*B193+$B$13*D193</f>
        <v>0.18808736985734709</v>
      </c>
      <c r="F193" s="443">
        <f t="shared" si="58"/>
        <v>0.23939665404562424</v>
      </c>
      <c r="L193" s="385">
        <v>1.1749999999999998</v>
      </c>
      <c r="M193" s="401">
        <f t="shared" si="46"/>
        <v>0.67515270624938462</v>
      </c>
      <c r="N193" s="386">
        <f t="shared" si="47"/>
        <v>7.7572879634830227E-2</v>
      </c>
      <c r="O193" s="401">
        <f t="shared" si="48"/>
        <v>2.1251859127036088E-4</v>
      </c>
      <c r="P193" s="386">
        <f t="shared" si="49"/>
        <v>5.1982073780766653E-3</v>
      </c>
      <c r="Q193" s="403"/>
      <c r="R193" s="403"/>
      <c r="S193" s="371"/>
      <c r="T193" s="403"/>
      <c r="U193" s="375"/>
      <c r="W193" s="624">
        <f>L193+('M5E 850S4500 32GFC EQ &amp; 2xCDR'!$H$8)/(2*'M5E 850S4500 32GFC EQ &amp; 2xCDR'!Tb_eff)</f>
        <v>1.3734537499999999</v>
      </c>
      <c r="X193" s="624">
        <f t="shared" si="50"/>
        <v>2.3734537499999999</v>
      </c>
      <c r="Y193">
        <f>L193-('M5E 850S4500 32GFC EQ &amp; 2xCDR'!$H$8)/(2*'M5E 850S4500 32GFC EQ &amp; 2xCDR'!Tb_eff)</f>
        <v>0.97654624999999984</v>
      </c>
      <c r="Z193">
        <f t="shared" si="51"/>
        <v>1.9765462499999997</v>
      </c>
    </row>
    <row r="194" spans="1:26" ht="13.5" thickBot="1">
      <c r="L194" s="385">
        <v>1.2000000000000002</v>
      </c>
      <c r="M194" s="401">
        <f t="shared" si="46"/>
        <v>0.6656217155504629</v>
      </c>
      <c r="N194" s="386">
        <f t="shared" si="47"/>
        <v>7.0238710079911115E-2</v>
      </c>
      <c r="O194" s="401">
        <f t="shared" si="48"/>
        <v>1.7402923181597529E-4</v>
      </c>
      <c r="P194" s="386">
        <f t="shared" si="49"/>
        <v>-1.1104607778684114E-3</v>
      </c>
      <c r="Q194" s="403"/>
      <c r="R194" s="403"/>
      <c r="S194" s="371"/>
      <c r="T194" s="403"/>
      <c r="U194" s="375"/>
      <c r="W194" s="624">
        <f>L194+('M5E 850S4500 32GFC EQ &amp; 2xCDR'!$H$8)/(2*'M5E 850S4500 32GFC EQ &amp; 2xCDR'!Tb_eff)</f>
        <v>1.3984537500000003</v>
      </c>
      <c r="X194" s="624">
        <f t="shared" si="50"/>
        <v>2.3984537500000003</v>
      </c>
      <c r="Y194">
        <f>L194-('M5E 850S4500 32GFC EQ &amp; 2xCDR'!$H$8)/(2*'M5E 850S4500 32GFC EQ &amp; 2xCDR'!Tb_eff)</f>
        <v>1.0015462500000001</v>
      </c>
      <c r="Z194">
        <f t="shared" si="51"/>
        <v>2.0015462500000001</v>
      </c>
    </row>
    <row r="195" spans="1:26" ht="13.5" thickBot="1">
      <c r="A195" s="446">
        <f>'M5E 850S4500 32GFC EQ &amp; 2xCDR'!H15/2+0*'M5E 850S4500 32GFC EQ &amp; 2xCDR'!M14/2</f>
        <v>8.9999999999999983E-2</v>
      </c>
      <c r="B195" s="443">
        <f t="shared" si="43"/>
        <v>0.19267385173470203</v>
      </c>
      <c r="C195" s="444">
        <f t="shared" si="44"/>
        <v>0.69857179886355847</v>
      </c>
      <c r="D195" s="443">
        <f t="shared" si="45"/>
        <v>0.10683709754132859</v>
      </c>
      <c r="E195" s="444">
        <f>C195+$B$13*B195+$B$13*D195</f>
        <v>0.66647508142259715</v>
      </c>
      <c r="F195" s="443">
        <f t="shared" si="58"/>
        <v>0.84828611627864869</v>
      </c>
      <c r="G195" s="443">
        <f>F196</f>
        <v>4.0642208121657697E-2</v>
      </c>
      <c r="H195" s="443">
        <f>1-G195</f>
        <v>0.95935779187834225</v>
      </c>
      <c r="I195" s="443">
        <f>F197</f>
        <v>0.14974546609053696</v>
      </c>
      <c r="J195" s="445">
        <f>1-I195</f>
        <v>0.85025453390946304</v>
      </c>
      <c r="L195" s="385">
        <v>1.2250000000000005</v>
      </c>
      <c r="M195" s="401">
        <f t="shared" si="46"/>
        <v>0.65497086252387304</v>
      </c>
      <c r="N195" s="386">
        <f t="shared" si="47"/>
        <v>6.3447356413951717E-2</v>
      </c>
      <c r="O195" s="401">
        <f t="shared" si="48"/>
        <v>1.4213862639389507E-4</v>
      </c>
      <c r="P195" s="386">
        <f t="shared" si="49"/>
        <v>-6.7570115420316698E-3</v>
      </c>
      <c r="Q195" s="403"/>
      <c r="R195" s="403"/>
      <c r="S195" s="371"/>
      <c r="T195" s="403"/>
      <c r="U195" s="375"/>
      <c r="W195" s="624">
        <f>L195+('M5E 850S4500 32GFC EQ &amp; 2xCDR'!$H$8)/(2*'M5E 850S4500 32GFC EQ &amp; 2xCDR'!Tb_eff)</f>
        <v>1.4234537500000006</v>
      </c>
      <c r="X195" s="624">
        <f t="shared" si="50"/>
        <v>2.4234537500000006</v>
      </c>
      <c r="Y195">
        <f>L195-('M5E 850S4500 32GFC EQ &amp; 2xCDR'!$H$8)/(2*'M5E 850S4500 32GFC EQ &amp; 2xCDR'!Tb_eff)</f>
        <v>1.0265462500000004</v>
      </c>
      <c r="Z195">
        <f t="shared" si="51"/>
        <v>2.0265462500000004</v>
      </c>
    </row>
    <row r="196" spans="1:26" ht="13.5" thickBot="1">
      <c r="A196" s="448">
        <f>A195+1</f>
        <v>1.0900000000000001</v>
      </c>
      <c r="B196" s="443">
        <f t="shared" si="43"/>
        <v>0.69857179886355847</v>
      </c>
      <c r="C196" s="444">
        <f t="shared" si="44"/>
        <v>0.10683709754132859</v>
      </c>
      <c r="D196" s="443">
        <f t="shared" si="45"/>
        <v>4.1110993066301171E-4</v>
      </c>
      <c r="E196" s="444">
        <f>C196+$B$13*B196+$B$13*D196</f>
        <v>3.1931465630846527E-2</v>
      </c>
      <c r="F196" s="443">
        <f t="shared" si="58"/>
        <v>4.0642208121657697E-2</v>
      </c>
      <c r="L196" s="385">
        <v>1.25</v>
      </c>
      <c r="M196" s="401">
        <f t="shared" si="46"/>
        <v>0.64325429005192647</v>
      </c>
      <c r="N196" s="386">
        <f t="shared" si="47"/>
        <v>5.7176375845462035E-2</v>
      </c>
      <c r="O196" s="401">
        <f t="shared" si="48"/>
        <v>1.1578846018756028E-4</v>
      </c>
      <c r="P196" s="386">
        <f t="shared" si="49"/>
        <v>-1.1769576447391451E-2</v>
      </c>
      <c r="Q196" s="403"/>
      <c r="R196" s="403"/>
      <c r="S196" s="371"/>
      <c r="T196" s="403"/>
      <c r="U196" s="375"/>
      <c r="W196" s="624">
        <f>L196+('M5E 850S4500 32GFC EQ &amp; 2xCDR'!$H$8)/(2*'M5E 850S4500 32GFC EQ &amp; 2xCDR'!Tb_eff)</f>
        <v>1.4484537500000001</v>
      </c>
      <c r="X196" s="624">
        <f t="shared" si="50"/>
        <v>2.4484537500000001</v>
      </c>
      <c r="Y196">
        <f>L196-('M5E 850S4500 32GFC EQ &amp; 2xCDR'!$H$8)/(2*'M5E 850S4500 32GFC EQ &amp; 2xCDR'!Tb_eff)</f>
        <v>1.0515462499999999</v>
      </c>
      <c r="Z196">
        <f t="shared" si="51"/>
        <v>2.0515462499999999</v>
      </c>
    </row>
    <row r="197" spans="1:26" ht="13.5" thickBot="1">
      <c r="A197" s="447">
        <f>A195-1</f>
        <v>-0.91</v>
      </c>
      <c r="B197" s="443">
        <f t="shared" si="43"/>
        <v>1.5059181009386968E-3</v>
      </c>
      <c r="C197" s="444">
        <f t="shared" si="44"/>
        <v>0.19267385173470203</v>
      </c>
      <c r="D197" s="443">
        <f t="shared" si="45"/>
        <v>0.69857179886355847</v>
      </c>
      <c r="E197" s="444">
        <f>C197+$B$13*B197+$B$13*D197</f>
        <v>0.11765089607168829</v>
      </c>
      <c r="F197" s="443">
        <f t="shared" si="58"/>
        <v>0.14974546609053696</v>
      </c>
      <c r="L197" s="385">
        <v>1.2750000000000004</v>
      </c>
      <c r="M197" s="401">
        <f t="shared" si="46"/>
        <v>0.63053109735187118</v>
      </c>
      <c r="N197" s="386">
        <f t="shared" si="47"/>
        <v>5.1402187833758328E-2</v>
      </c>
      <c r="O197" s="401">
        <f t="shared" si="48"/>
        <v>9.4076326763448126E-5</v>
      </c>
      <c r="P197" s="386">
        <f t="shared" si="49"/>
        <v>-1.6177972623301101E-2</v>
      </c>
      <c r="Q197" s="403"/>
      <c r="R197" s="403"/>
      <c r="S197" s="371"/>
      <c r="T197" s="403"/>
      <c r="U197" s="375"/>
      <c r="W197" s="624">
        <f>L197+('M5E 850S4500 32GFC EQ &amp; 2xCDR'!$H$8)/(2*'M5E 850S4500 32GFC EQ &amp; 2xCDR'!Tb_eff)</f>
        <v>1.4734537500000005</v>
      </c>
      <c r="X197" s="624">
        <f t="shared" si="50"/>
        <v>2.4734537500000005</v>
      </c>
      <c r="Y197">
        <f>L197-('M5E 850S4500 32GFC EQ &amp; 2xCDR'!$H$8)/(2*'M5E 850S4500 32GFC EQ &amp; 2xCDR'!Tb_eff)</f>
        <v>1.0765462500000003</v>
      </c>
      <c r="Z197">
        <f t="shared" si="51"/>
        <v>2.0765462500000003</v>
      </c>
    </row>
    <row r="198" spans="1:26">
      <c r="L198" s="385">
        <v>1.2999999999999998</v>
      </c>
      <c r="M198" s="401">
        <f t="shared" si="46"/>
        <v>0.61686489439686842</v>
      </c>
      <c r="N198" s="386">
        <f t="shared" si="47"/>
        <v>4.6100366189512354E-2</v>
      </c>
      <c r="O198" s="401">
        <f t="shared" si="48"/>
        <v>7.6235284884429433E-5</v>
      </c>
      <c r="P198" s="386">
        <f t="shared" si="49"/>
        <v>-2.0013360754250645E-2</v>
      </c>
      <c r="Q198" s="403"/>
      <c r="R198" s="403"/>
      <c r="S198" s="371"/>
      <c r="T198" s="403"/>
      <c r="U198" s="375"/>
      <c r="W198" s="624">
        <f>L198+('M5E 850S4500 32GFC EQ &amp; 2xCDR'!$H$8)/(2*'M5E 850S4500 32GFC EQ &amp; 2xCDR'!Tb_eff)</f>
        <v>1.4984537499999999</v>
      </c>
      <c r="X198" s="624">
        <f t="shared" si="50"/>
        <v>2.4984537499999999</v>
      </c>
      <c r="Y198">
        <f>L198-('M5E 850S4500 32GFC EQ &amp; 2xCDR'!$H$8)/(2*'M5E 850S4500 32GFC EQ &amp; 2xCDR'!Tb_eff)</f>
        <v>1.1015462499999997</v>
      </c>
      <c r="Z198">
        <f t="shared" si="51"/>
        <v>2.1015462499999997</v>
      </c>
    </row>
    <row r="199" spans="1:26">
      <c r="L199" s="385">
        <v>1.3250000000000002</v>
      </c>
      <c r="M199" s="401">
        <f t="shared" si="46"/>
        <v>0.60232332300521851</v>
      </c>
      <c r="N199" s="386">
        <f t="shared" si="47"/>
        <v>4.1245914851523124E-2</v>
      </c>
      <c r="O199" s="401">
        <f t="shared" si="48"/>
        <v>6.1615650069235528E-5</v>
      </c>
      <c r="P199" s="386">
        <f t="shared" si="49"/>
        <v>-2.3307916029934213E-2</v>
      </c>
      <c r="Q199" s="403"/>
      <c r="R199" s="403"/>
      <c r="S199" s="371"/>
      <c r="T199" s="403"/>
      <c r="U199" s="375"/>
      <c r="W199" s="624">
        <f>L199+('M5E 850S4500 32GFC EQ &amp; 2xCDR'!$H$8)/(2*'M5E 850S4500 32GFC EQ &amp; 2xCDR'!Tb_eff)</f>
        <v>1.5234537500000003</v>
      </c>
      <c r="X199" s="624">
        <f t="shared" si="50"/>
        <v>2.5234537500000003</v>
      </c>
      <c r="Y199">
        <f>L199-('M5E 850S4500 32GFC EQ &amp; 2xCDR'!$H$8)/(2*'M5E 850S4500 32GFC EQ &amp; 2xCDR'!Tb_eff)</f>
        <v>1.1265462500000001</v>
      </c>
      <c r="Z199">
        <f t="shared" si="51"/>
        <v>2.1265462500000001</v>
      </c>
    </row>
    <row r="200" spans="1:26">
      <c r="L200" s="385">
        <v>1.3500000000000005</v>
      </c>
      <c r="M200" s="401">
        <f t="shared" si="46"/>
        <v>0.58697754869955943</v>
      </c>
      <c r="N200" s="386">
        <f t="shared" si="47"/>
        <v>3.6813525238334088E-2</v>
      </c>
      <c r="O200" s="401">
        <f t="shared" si="48"/>
        <v>4.966885381857411E-5</v>
      </c>
      <c r="P200" s="386">
        <f t="shared" si="49"/>
        <v>-2.6094514609651561E-2</v>
      </c>
      <c r="Q200" s="403"/>
      <c r="R200" s="403"/>
      <c r="S200" s="371"/>
      <c r="T200" s="403"/>
      <c r="U200" s="375"/>
      <c r="W200" s="624">
        <f>L200+('M5E 850S4500 32GFC EQ &amp; 2xCDR'!$H$8)/(2*'M5E 850S4500 32GFC EQ &amp; 2xCDR'!Tb_eff)</f>
        <v>1.5484537500000006</v>
      </c>
      <c r="X200" s="624">
        <f t="shared" si="50"/>
        <v>2.5484537500000006</v>
      </c>
      <c r="Y200">
        <f>L200-('M5E 850S4500 32GFC EQ &amp; 2xCDR'!$H$8)/(2*'M5E 850S4500 32GFC EQ &amp; 2xCDR'!Tb_eff)</f>
        <v>1.1515462500000004</v>
      </c>
      <c r="Z200">
        <f t="shared" si="51"/>
        <v>2.1515462500000004</v>
      </c>
    </row>
    <row r="201" spans="1:26">
      <c r="L201" s="385">
        <v>1.375</v>
      </c>
      <c r="M201" s="401">
        <f t="shared" si="46"/>
        <v>0.57090172780202531</v>
      </c>
      <c r="N201" s="386">
        <f t="shared" si="47"/>
        <v>3.27778135200954E-2</v>
      </c>
      <c r="O201" s="401">
        <f t="shared" si="48"/>
        <v>3.9933202076958274E-5</v>
      </c>
      <c r="P201" s="386">
        <f t="shared" si="49"/>
        <v>-2.8406437716186131E-2</v>
      </c>
      <c r="Q201" s="403"/>
      <c r="R201" s="403"/>
      <c r="S201" s="371"/>
      <c r="T201" s="403"/>
      <c r="U201" s="375"/>
      <c r="W201" s="624">
        <f>L201+('M5E 850S4500 32GFC EQ &amp; 2xCDR'!$H$8)/(2*'M5E 850S4500 32GFC EQ &amp; 2xCDR'!Tb_eff)</f>
        <v>1.5734537500000001</v>
      </c>
      <c r="X201" s="624">
        <f t="shared" si="50"/>
        <v>2.5734537500000001</v>
      </c>
      <c r="Y201">
        <f>L201-('M5E 850S4500 32GFC EQ &amp; 2xCDR'!$H$8)/(2*'M5E 850S4500 32GFC EQ &amp; 2xCDR'!Tb_eff)</f>
        <v>1.1765462499999999</v>
      </c>
      <c r="Z201">
        <f t="shared" si="51"/>
        <v>2.1765462499999999</v>
      </c>
    </row>
    <row r="202" spans="1:26">
      <c r="L202" s="385">
        <v>1.4000000000000004</v>
      </c>
      <c r="M202" s="401">
        <f t="shared" si="46"/>
        <v>0.55417245456670317</v>
      </c>
      <c r="N202" s="386">
        <f t="shared" si="47"/>
        <v>2.9113536596270639E-2</v>
      </c>
      <c r="O202" s="401">
        <f t="shared" si="48"/>
        <v>3.2021366341172808E-5</v>
      </c>
      <c r="P202" s="386">
        <f t="shared" si="49"/>
        <v>-3.0277095070237736E-2</v>
      </c>
      <c r="Q202" s="403"/>
      <c r="R202" s="403"/>
      <c r="S202" s="371"/>
      <c r="T202" s="403"/>
      <c r="U202" s="375"/>
      <c r="W202" s="624">
        <f>L202+('M5E 850S4500 32GFC EQ &amp; 2xCDR'!$H$8)/(2*'M5E 850S4500 32GFC EQ &amp; 2xCDR'!Tb_eff)</f>
        <v>1.5984537500000005</v>
      </c>
      <c r="X202" s="624">
        <f t="shared" si="50"/>
        <v>2.5984537500000005</v>
      </c>
      <c r="Y202">
        <f>L202-('M5E 850S4500 32GFC EQ &amp; 2xCDR'!$H$8)/(2*'M5E 850S4500 32GFC EQ &amp; 2xCDR'!Tb_eff)</f>
        <v>1.2015462500000003</v>
      </c>
      <c r="Z202">
        <f t="shared" si="51"/>
        <v>2.2015462500000003</v>
      </c>
    </row>
    <row r="203" spans="1:26">
      <c r="L203" s="385">
        <v>1.4249999999999998</v>
      </c>
      <c r="M203" s="401">
        <f t="shared" si="46"/>
        <v>0.53686819344813597</v>
      </c>
      <c r="N203" s="386">
        <f t="shared" si="47"/>
        <v>2.5795785989948083E-2</v>
      </c>
      <c r="O203" s="401">
        <f t="shared" si="48"/>
        <v>2.5609445260255104E-5</v>
      </c>
      <c r="P203" s="386">
        <f t="shared" si="49"/>
        <v>-3.1739768983673193E-2</v>
      </c>
      <c r="Q203" s="403"/>
      <c r="R203" s="403"/>
      <c r="S203" s="371"/>
      <c r="T203" s="403"/>
      <c r="U203" s="375"/>
      <c r="W203" s="624">
        <f>L203+('M5E 850S4500 32GFC EQ &amp; 2xCDR'!$H$8)/(2*'M5E 850S4500 32GFC EQ &amp; 2xCDR'!Tb_eff)</f>
        <v>1.6234537499999999</v>
      </c>
      <c r="X203" s="624">
        <f t="shared" si="50"/>
        <v>2.6234537499999999</v>
      </c>
      <c r="Y203">
        <f>L203-('M5E 850S4500 32GFC EQ &amp; 2xCDR'!$H$8)/(2*'M5E 850S4500 32GFC EQ &amp; 2xCDR'!Tb_eff)</f>
        <v>1.2265462499999997</v>
      </c>
      <c r="Z203">
        <f t="shared" si="51"/>
        <v>2.2265462499999997</v>
      </c>
    </row>
    <row r="204" spans="1:26">
      <c r="L204" s="385">
        <v>1.4500000000000002</v>
      </c>
      <c r="M204" s="401">
        <f t="shared" si="46"/>
        <v>0.51906870185485077</v>
      </c>
      <c r="N204" s="386">
        <f t="shared" si="47"/>
        <v>2.2800159272238274E-2</v>
      </c>
      <c r="O204" s="401">
        <f t="shared" si="48"/>
        <v>2.0427441023151971E-5</v>
      </c>
      <c r="P204" s="386">
        <f t="shared" si="49"/>
        <v>-3.2827380054644341E-2</v>
      </c>
      <c r="Q204" s="403"/>
      <c r="R204" s="403"/>
      <c r="S204" s="371"/>
      <c r="T204" s="403"/>
      <c r="U204" s="375"/>
      <c r="W204" s="624">
        <f>L204+('M5E 850S4500 32GFC EQ &amp; 2xCDR'!$H$8)/(2*'M5E 850S4500 32GFC EQ &amp; 2xCDR'!Tb_eff)</f>
        <v>1.6484537500000003</v>
      </c>
      <c r="X204" s="624">
        <f t="shared" si="50"/>
        <v>2.6484537500000003</v>
      </c>
      <c r="Y204">
        <f>L204-('M5E 850S4500 32GFC EQ &amp; 2xCDR'!$H$8)/(2*'M5E 850S4500 32GFC EQ &amp; 2xCDR'!Tb_eff)</f>
        <v>1.2515462500000001</v>
      </c>
      <c r="Z204">
        <f t="shared" si="51"/>
        <v>2.2515462500000001</v>
      </c>
    </row>
    <row r="205" spans="1:26">
      <c r="L205" s="385">
        <v>1.4750000000000005</v>
      </c>
      <c r="M205" s="401">
        <f t="shared" si="46"/>
        <v>0.50085444893102926</v>
      </c>
      <c r="N205" s="386">
        <f t="shared" si="47"/>
        <v>2.010290900426015E-2</v>
      </c>
      <c r="O205" s="401">
        <f t="shared" si="48"/>
        <v>1.6251002807665671E-5</v>
      </c>
      <c r="P205" s="386">
        <f t="shared" si="49"/>
        <v>-3.3572275055261246E-2</v>
      </c>
      <c r="Q205" s="403"/>
      <c r="R205" s="403"/>
      <c r="S205" s="371"/>
      <c r="T205" s="403"/>
      <c r="U205" s="375"/>
      <c r="W205" s="624">
        <f>L205+('M5E 850S4500 32GFC EQ &amp; 2xCDR'!$H$8)/(2*'M5E 850S4500 32GFC EQ &amp; 2xCDR'!Tb_eff)</f>
        <v>1.6734537500000006</v>
      </c>
      <c r="X205" s="624">
        <f t="shared" si="50"/>
        <v>2.6734537500000006</v>
      </c>
      <c r="Y205">
        <f>L205-('M5E 850S4500 32GFC EQ &amp; 2xCDR'!$H$8)/(2*'M5E 850S4500 32GFC EQ &amp; 2xCDR'!Tb_eff)</f>
        <v>1.2765462500000004</v>
      </c>
      <c r="Z205">
        <f t="shared" si="51"/>
        <v>2.2765462500000004</v>
      </c>
    </row>
    <row r="206" spans="1:26">
      <c r="L206" s="385">
        <v>1.5</v>
      </c>
      <c r="M206" s="401">
        <f t="shared" si="46"/>
        <v>0.48230603603894157</v>
      </c>
      <c r="N206" s="386">
        <f t="shared" si="47"/>
        <v>1.7681069524431492E-2</v>
      </c>
      <c r="O206" s="401">
        <f t="shared" si="48"/>
        <v>1.2894298610288679E-5</v>
      </c>
      <c r="P206" s="386">
        <f t="shared" si="49"/>
        <v>-3.400603727714295E-2</v>
      </c>
      <c r="Q206" s="403"/>
      <c r="R206" s="403"/>
      <c r="S206" s="371"/>
      <c r="T206" s="403"/>
      <c r="U206" s="375"/>
      <c r="W206" s="624">
        <f>L206+('M5E 850S4500 32GFC EQ &amp; 2xCDR'!$H$8)/(2*'M5E 850S4500 32GFC EQ &amp; 2xCDR'!Tb_eff)</f>
        <v>1.6984537500000001</v>
      </c>
      <c r="X206" s="624">
        <f t="shared" si="50"/>
        <v>2.6984537500000001</v>
      </c>
      <c r="Y206">
        <f>L206-('M5E 850S4500 32GFC EQ &amp; 2xCDR'!$H$8)/(2*'M5E 850S4500 32GFC EQ &amp; 2xCDR'!Tb_eff)</f>
        <v>1.3015462499999999</v>
      </c>
      <c r="Z206">
        <f t="shared" si="51"/>
        <v>2.3015462499999999</v>
      </c>
    </row>
    <row r="207" spans="1:26">
      <c r="L207" s="385">
        <v>1.5250000000000004</v>
      </c>
      <c r="M207" s="401">
        <f t="shared" si="46"/>
        <v>0.46350362467228051</v>
      </c>
      <c r="N207" s="386">
        <f t="shared" si="47"/>
        <v>1.5512562211359993E-2</v>
      </c>
      <c r="O207" s="401">
        <f t="shared" si="48"/>
        <v>1.0203886520399053E-5</v>
      </c>
      <c r="P207" s="386">
        <f t="shared" si="49"/>
        <v>-3.4159319304794829E-2</v>
      </c>
      <c r="Q207" s="403"/>
      <c r="R207" s="403"/>
      <c r="S207" s="371"/>
      <c r="T207" s="403"/>
      <c r="U207" s="375"/>
      <c r="W207" s="624">
        <f>L207+('M5E 850S4500 32GFC EQ &amp; 2xCDR'!$H$8)/(2*'M5E 850S4500 32GFC EQ &amp; 2xCDR'!Tb_eff)</f>
        <v>1.7234537500000005</v>
      </c>
      <c r="X207" s="624">
        <f t="shared" si="50"/>
        <v>2.7234537500000005</v>
      </c>
      <c r="Y207">
        <f>L207-('M5E 850S4500 32GFC EQ &amp; 2xCDR'!$H$8)/(2*'M5E 850S4500 32GFC EQ &amp; 2xCDR'!Tb_eff)</f>
        <v>1.3265462500000003</v>
      </c>
      <c r="Z207">
        <f t="shared" si="51"/>
        <v>2.3265462500000003</v>
      </c>
    </row>
    <row r="208" spans="1:26">
      <c r="L208" s="385">
        <v>1.5499999999999998</v>
      </c>
      <c r="M208" s="401">
        <f t="shared" si="46"/>
        <v>0.44452637750986379</v>
      </c>
      <c r="N208" s="386">
        <f t="shared" si="47"/>
        <v>1.3576280114940387E-2</v>
      </c>
      <c r="O208" s="401">
        <f t="shared" si="48"/>
        <v>8.053466607149673E-6</v>
      </c>
      <c r="P208" s="386">
        <f t="shared" si="49"/>
        <v>-3.4061697923320908E-2</v>
      </c>
      <c r="Q208" s="403"/>
      <c r="R208" s="403"/>
      <c r="S208" s="371"/>
      <c r="T208" s="403"/>
      <c r="U208" s="375"/>
      <c r="W208" s="624">
        <f>L208+('M5E 850S4500 32GFC EQ &amp; 2xCDR'!$H$8)/(2*'M5E 850S4500 32GFC EQ &amp; 2xCDR'!Tb_eff)</f>
        <v>1.7484537499999999</v>
      </c>
      <c r="X208" s="624">
        <f t="shared" si="50"/>
        <v>2.7484537499999999</v>
      </c>
      <c r="Y208">
        <f>L208-('M5E 850S4500 32GFC EQ &amp; 2xCDR'!$H$8)/(2*'M5E 850S4500 32GFC EQ &amp; 2xCDR'!Tb_eff)</f>
        <v>1.3515462499999997</v>
      </c>
      <c r="Z208">
        <f t="shared" si="51"/>
        <v>2.3515462499999997</v>
      </c>
    </row>
    <row r="209" spans="12:26">
      <c r="L209" s="385">
        <v>1.5750000000000002</v>
      </c>
      <c r="M209" s="401">
        <f t="shared" si="46"/>
        <v>0.42545191821581668</v>
      </c>
      <c r="N209" s="386">
        <f t="shared" si="47"/>
        <v>1.1852153068832361E-2</v>
      </c>
      <c r="O209" s="401">
        <f t="shared" si="48"/>
        <v>6.3394047871700998E-6</v>
      </c>
      <c r="P209" s="386">
        <f t="shared" si="49"/>
        <v>-3.3741550636426906E-2</v>
      </c>
      <c r="Q209" s="403"/>
      <c r="R209" s="403"/>
      <c r="S209" s="371"/>
      <c r="T209" s="403"/>
      <c r="U209" s="375"/>
      <c r="W209" s="624">
        <f>L209+('M5E 850S4500 32GFC EQ &amp; 2xCDR'!$H$8)/(2*'M5E 850S4500 32GFC EQ &amp; 2xCDR'!Tb_eff)</f>
        <v>1.7734537500000003</v>
      </c>
      <c r="X209" s="624">
        <f t="shared" si="50"/>
        <v>2.7734537500000003</v>
      </c>
      <c r="Y209">
        <f>L209-('M5E 850S4500 32GFC EQ &amp; 2xCDR'!$H$8)/(2*'M5E 850S4500 32GFC EQ &amp; 2xCDR'!Tb_eff)</f>
        <v>1.3765462500000001</v>
      </c>
      <c r="Z209">
        <f t="shared" si="51"/>
        <v>2.3765462500000001</v>
      </c>
    </row>
    <row r="210" spans="12:26">
      <c r="L210" s="385">
        <v>1.6000000000000005</v>
      </c>
      <c r="M210" s="401">
        <f t="shared" si="46"/>
        <v>0.40635581540379917</v>
      </c>
      <c r="N210" s="386">
        <f t="shared" si="47"/>
        <v>1.0321194576001835E-2</v>
      </c>
      <c r="O210" s="401">
        <f t="shared" si="48"/>
        <v>4.9769301138091748E-6</v>
      </c>
      <c r="P210" s="386">
        <f t="shared" si="49"/>
        <v>-3.3225953073036017E-2</v>
      </c>
      <c r="Q210" s="403"/>
      <c r="R210" s="403"/>
      <c r="S210" s="371"/>
      <c r="T210" s="403"/>
      <c r="U210" s="375"/>
      <c r="W210" s="624">
        <f>L210+('M5E 850S4500 32GFC EQ &amp; 2xCDR'!$H$8)/(2*'M5E 850S4500 32GFC EQ &amp; 2xCDR'!Tb_eff)</f>
        <v>1.7984537500000006</v>
      </c>
      <c r="X210" s="624">
        <f t="shared" si="50"/>
        <v>2.7984537500000006</v>
      </c>
      <c r="Y210">
        <f>L210-('M5E 850S4500 32GFC EQ &amp; 2xCDR'!$H$8)/(2*'M5E 850S4500 32GFC EQ &amp; 2xCDR'!Tb_eff)</f>
        <v>1.4015462500000004</v>
      </c>
      <c r="Z210">
        <f t="shared" si="51"/>
        <v>2.4015462500000004</v>
      </c>
    </row>
    <row r="211" spans="12:26">
      <c r="L211" s="385">
        <v>1.625</v>
      </c>
      <c r="M211" s="401">
        <f t="shared" si="46"/>
        <v>0.38731109590849905</v>
      </c>
      <c r="N211" s="386">
        <f t="shared" si="47"/>
        <v>8.9655318960694674E-3</v>
      </c>
      <c r="O211" s="401">
        <f t="shared" si="48"/>
        <v>3.8969166989422099E-6</v>
      </c>
      <c r="P211" s="386">
        <f t="shared" si="49"/>
        <v>-3.2540596395425489E-2</v>
      </c>
      <c r="Q211" s="403"/>
      <c r="R211" s="403"/>
      <c r="S211" s="371"/>
      <c r="T211" s="403"/>
      <c r="U211" s="375"/>
      <c r="W211" s="624">
        <f>L211+('M5E 850S4500 32GFC EQ &amp; 2xCDR'!$H$8)/(2*'M5E 850S4500 32GFC EQ &amp; 2xCDR'!Tb_eff)</f>
        <v>1.8234537500000001</v>
      </c>
      <c r="X211" s="624">
        <f t="shared" si="50"/>
        <v>2.8234537500000001</v>
      </c>
      <c r="Y211">
        <f>L211-('M5E 850S4500 32GFC EQ &amp; 2xCDR'!$H$8)/(2*'M5E 850S4500 32GFC EQ &amp; 2xCDR'!Tb_eff)</f>
        <v>1.4265462499999999</v>
      </c>
      <c r="Z211">
        <f t="shared" si="51"/>
        <v>2.4265462499999999</v>
      </c>
    </row>
    <row r="212" spans="12:26">
      <c r="L212" s="385">
        <v>1.6500000000000004</v>
      </c>
      <c r="M212" s="401">
        <f t="shared" si="46"/>
        <v>0.36838779214935535</v>
      </c>
      <c r="N212" s="386">
        <f t="shared" si="47"/>
        <v>7.7684208603941984E-3</v>
      </c>
      <c r="O212" s="401">
        <f t="shared" si="48"/>
        <v>3.0431708151201775E-6</v>
      </c>
      <c r="P212" s="386">
        <f t="shared" si="49"/>
        <v>-3.170972368721655E-2</v>
      </c>
      <c r="Q212" s="403"/>
      <c r="R212" s="403"/>
      <c r="S212" s="371"/>
      <c r="T212" s="403"/>
      <c r="U212" s="375"/>
      <c r="W212" s="624">
        <f>L212+('M5E 850S4500 32GFC EQ &amp; 2xCDR'!$H$8)/(2*'M5E 850S4500 32GFC EQ &amp; 2xCDR'!Tb_eff)</f>
        <v>1.8484537500000005</v>
      </c>
      <c r="X212" s="624">
        <f t="shared" si="50"/>
        <v>2.8484537500000005</v>
      </c>
      <c r="Y212">
        <f>L212-('M5E 850S4500 32GFC EQ &amp; 2xCDR'!$H$8)/(2*'M5E 850S4500 32GFC EQ &amp; 2xCDR'!Tb_eff)</f>
        <v>1.4515462500000003</v>
      </c>
      <c r="Z212">
        <f t="shared" si="51"/>
        <v>2.4515462500000003</v>
      </c>
    </row>
    <row r="213" spans="12:26">
      <c r="L213" s="385">
        <v>1.6749999999999998</v>
      </c>
      <c r="M213" s="401">
        <f t="shared" si="46"/>
        <v>0.34965252793323665</v>
      </c>
      <c r="N213" s="386">
        <f t="shared" si="47"/>
        <v>6.7142470004026289E-3</v>
      </c>
      <c r="O213" s="401">
        <f t="shared" si="48"/>
        <v>2.3701525325714456E-6</v>
      </c>
      <c r="P213" s="386">
        <f t="shared" si="49"/>
        <v>-3.0756084193947552E-2</v>
      </c>
      <c r="Q213" s="403"/>
      <c r="R213" s="403"/>
      <c r="S213" s="371"/>
      <c r="T213" s="403"/>
      <c r="U213" s="375"/>
      <c r="W213" s="624">
        <f>L213+('M5E 850S4500 32GFC EQ &amp; 2xCDR'!$H$8)/(2*'M5E 850S4500 32GFC EQ &amp; 2xCDR'!Tb_eff)</f>
        <v>1.8734537499999999</v>
      </c>
      <c r="X213" s="624">
        <f t="shared" si="50"/>
        <v>2.8734537499999999</v>
      </c>
      <c r="Y213">
        <f>L213-('M5E 850S4500 32GFC EQ &amp; 2xCDR'!$H$8)/(2*'M5E 850S4500 32GFC EQ &amp; 2xCDR'!Tb_eff)</f>
        <v>1.4765462499999997</v>
      </c>
      <c r="Z213">
        <f t="shared" si="51"/>
        <v>2.4765462499999997</v>
      </c>
    </row>
    <row r="214" spans="12:26">
      <c r="L214" s="385">
        <v>1.7000000000000002</v>
      </c>
      <c r="M214" s="401">
        <f t="shared" si="46"/>
        <v>0.33116814653083004</v>
      </c>
      <c r="N214" s="386">
        <f t="shared" si="47"/>
        <v>5.7885145995702492E-3</v>
      </c>
      <c r="O214" s="401">
        <f t="shared" si="48"/>
        <v>1.841069453500932E-6</v>
      </c>
      <c r="P214" s="386">
        <f t="shared" si="49"/>
        <v>-2.9700904210080079E-2</v>
      </c>
      <c r="Q214" s="403"/>
      <c r="R214" s="403"/>
      <c r="S214" s="371"/>
      <c r="T214" s="403"/>
      <c r="U214" s="375"/>
      <c r="W214" s="624">
        <f>L214+('M5E 850S4500 32GFC EQ &amp; 2xCDR'!$H$8)/(2*'M5E 850S4500 32GFC EQ &amp; 2xCDR'!Tb_eff)</f>
        <v>1.8984537500000003</v>
      </c>
      <c r="X214" s="624">
        <f t="shared" si="50"/>
        <v>2.8984537500000003</v>
      </c>
      <c r="Y214">
        <f>L214-('M5E 850S4500 32GFC EQ &amp; 2xCDR'!$H$8)/(2*'M5E 850S4500 32GFC EQ &amp; 2xCDR'!Tb_eff)</f>
        <v>1.5015462500000001</v>
      </c>
      <c r="Z214">
        <f t="shared" si="51"/>
        <v>2.5015462500000001</v>
      </c>
    </row>
    <row r="215" spans="12:26">
      <c r="L215" s="385">
        <v>1.7250000000000005</v>
      </c>
      <c r="M215" s="401">
        <f t="shared" si="46"/>
        <v>0.3129933842842213</v>
      </c>
      <c r="N215" s="386">
        <f t="shared" si="47"/>
        <v>4.9778252730650063E-3</v>
      </c>
      <c r="O215" s="401">
        <f t="shared" si="48"/>
        <v>1.4262876860682283E-6</v>
      </c>
      <c r="P215" s="386">
        <f t="shared" si="49"/>
        <v>-2.8563873351632709E-2</v>
      </c>
      <c r="Q215" s="403"/>
      <c r="R215" s="403"/>
      <c r="S215" s="371"/>
      <c r="T215" s="403"/>
      <c r="U215" s="375"/>
      <c r="W215" s="624">
        <f>L215+('M5E 850S4500 32GFC EQ &amp; 2xCDR'!$H$8)/(2*'M5E 850S4500 32GFC EQ &amp; 2xCDR'!Tb_eff)</f>
        <v>1.9234537500000006</v>
      </c>
      <c r="X215" s="624">
        <f t="shared" si="50"/>
        <v>2.9234537500000006</v>
      </c>
      <c r="Y215">
        <f>L215-('M5E 850S4500 32GFC EQ &amp; 2xCDR'!$H$8)/(2*'M5E 850S4500 32GFC EQ &amp; 2xCDR'!Tb_eff)</f>
        <v>1.5265462500000004</v>
      </c>
      <c r="Z215">
        <f t="shared" si="51"/>
        <v>2.5265462500000004</v>
      </c>
    </row>
    <row r="216" spans="12:26">
      <c r="L216" s="385">
        <v>1.75</v>
      </c>
      <c r="M216" s="401">
        <f t="shared" si="46"/>
        <v>0.29518259237066702</v>
      </c>
      <c r="N216" s="386">
        <f t="shared" si="47"/>
        <v>4.2698476450842016E-3</v>
      </c>
      <c r="O216" s="401">
        <f t="shared" si="48"/>
        <v>1.1020121227223179E-6</v>
      </c>
      <c r="P216" s="386">
        <f t="shared" si="49"/>
        <v>-2.7363144920579327E-2</v>
      </c>
      <c r="Q216" s="403"/>
      <c r="R216" s="403"/>
      <c r="S216" s="371"/>
      <c r="T216" s="403"/>
      <c r="U216" s="375"/>
      <c r="W216" s="624">
        <f>L216+('M5E 850S4500 32GFC EQ &amp; 2xCDR'!$H$8)/(2*'M5E 850S4500 32GFC EQ &amp; 2xCDR'!Tb_eff)</f>
        <v>1.9484537500000001</v>
      </c>
      <c r="X216" s="624">
        <f t="shared" si="50"/>
        <v>2.9484537500000001</v>
      </c>
      <c r="Y216">
        <f>L216-('M5E 850S4500 32GFC EQ &amp; 2xCDR'!$H$8)/(2*'M5E 850S4500 32GFC EQ &amp; 2xCDR'!Tb_eff)</f>
        <v>1.5515462499999999</v>
      </c>
      <c r="Z216">
        <f t="shared" si="51"/>
        <v>2.5515462499999999</v>
      </c>
    </row>
    <row r="217" spans="12:26">
      <c r="L217" s="385">
        <v>1.7750000000000004</v>
      </c>
      <c r="M217" s="401">
        <f t="shared" si="46"/>
        <v>0.27778550867187862</v>
      </c>
      <c r="N217" s="386">
        <f t="shared" si="47"/>
        <v>3.6532796362885311E-3</v>
      </c>
      <c r="O217" s="401">
        <f t="shared" si="48"/>
        <v>8.4919436826869088E-7</v>
      </c>
      <c r="P217" s="386">
        <f t="shared" si="49"/>
        <v>-2.61153490530408E-2</v>
      </c>
      <c r="Q217" s="403"/>
      <c r="R217" s="403"/>
      <c r="S217" s="371"/>
      <c r="T217" s="403"/>
      <c r="U217" s="375"/>
      <c r="W217" s="624">
        <f>L217+('M5E 850S4500 32GFC EQ &amp; 2xCDR'!$H$8)/(2*'M5E 850S4500 32GFC EQ &amp; 2xCDR'!Tb_eff)</f>
        <v>1.9734537500000005</v>
      </c>
      <c r="X217" s="624">
        <f t="shared" si="50"/>
        <v>2.9734537500000005</v>
      </c>
      <c r="Y217">
        <f>L217-('M5E 850S4500 32GFC EQ &amp; 2xCDR'!$H$8)/(2*'M5E 850S4500 32GFC EQ &amp; 2xCDR'!Tb_eff)</f>
        <v>1.5765462500000003</v>
      </c>
      <c r="Z217">
        <f t="shared" si="51"/>
        <v>2.5765462500000003</v>
      </c>
    </row>
    <row r="218" spans="12:26">
      <c r="L218" s="385">
        <v>1.8000000000000007</v>
      </c>
      <c r="M218" s="401">
        <f t="shared" si="46"/>
        <v>0.26084708099230008</v>
      </c>
      <c r="N218" s="386">
        <f t="shared" si="47"/>
        <v>3.117804796463286E-3</v>
      </c>
      <c r="O218" s="401">
        <f t="shared" si="48"/>
        <v>6.5263230497603075E-7</v>
      </c>
      <c r="P218" s="386">
        <f t="shared" si="49"/>
        <v>-2.4835617345536975E-2</v>
      </c>
      <c r="Q218" s="403"/>
      <c r="R218" s="403"/>
      <c r="S218" s="371"/>
      <c r="T218" s="403"/>
      <c r="U218" s="375"/>
      <c r="W218" s="624">
        <f>L218+('M5E 850S4500 32GFC EQ &amp; 2xCDR'!$H$8)/(2*'M5E 850S4500 32GFC EQ &amp; 2xCDR'!Tb_eff)</f>
        <v>1.9984537500000008</v>
      </c>
      <c r="X218" s="624">
        <f t="shared" si="50"/>
        <v>2.9984537500000008</v>
      </c>
      <c r="Y218">
        <f>L218-('M5E 850S4500 32GFC EQ &amp; 2xCDR'!$H$8)/(2*'M5E 850S4500 32GFC EQ &amp; 2xCDR'!Tb_eff)</f>
        <v>1.6015462500000006</v>
      </c>
      <c r="Z218">
        <f t="shared" si="51"/>
        <v>2.6015462500000006</v>
      </c>
    </row>
    <row r="219" spans="12:26">
      <c r="L219" s="385">
        <v>1.8250000000000002</v>
      </c>
      <c r="M219" s="401">
        <f t="shared" ref="M219:M266" si="59">0.5*SIGN(2*(L219-$B$6)+$B$6)*ERF((2.563*(ABS(2*(L219-$B$6)+$B$6)))/(2*SQRT(2)*$B$7))-0.5*SIGN(2*(L219-$B$6)-$B$6)*ERF((2.563*(ABS(2*(L219-$B$6)-$B$6)))/(2*SQRT(2)*$B$7))</f>
        <v>0.24440734214794702</v>
      </c>
      <c r="N219" s="386">
        <f t="shared" ref="N219:N266" si="60">0.5*SIGN(2*L219+$B$6)*ERF((2.563*(ABS(2*L219+$B$6)))/(2*SQRT(2)*$B$7))-0.5*SIGN(2*L219-$B$6)*ERF((2.563*(ABS(2*L219-$B$6)))/(2*SQRT(2)*$B$7))</f>
        <v>2.6540440245774732E-3</v>
      </c>
      <c r="O219" s="401">
        <f t="shared" ref="O219:O266" si="61">0.5*SIGN(2*(L219+$B$6)+$B$6)*ERF((2.563*(ABS(2*(L219+$B$6)+$B$6)))/(2*SQRT(2)*$B$7))-0.5*SIGN(2*(L219+$B$6)-$B$6)*ERF((2.563*(ABS(2*(L219+$B$6)-$B$6)))/(2*SQRT(2)*$B$7))</f>
        <v>5.0023032016621727E-7</v>
      </c>
      <c r="P219" s="386">
        <f t="shared" ref="P219:P266" si="62">N219+$B$13*M219+$B$13*O219</f>
        <v>-2.3537617669701919E-2</v>
      </c>
      <c r="Q219" s="403"/>
      <c r="R219" s="403"/>
      <c r="S219" s="371"/>
      <c r="T219" s="403"/>
      <c r="U219" s="375"/>
      <c r="W219" s="624">
        <f>L219+('M5E 850S4500 32GFC EQ &amp; 2xCDR'!$H$8)/(2*'M5E 850S4500 32GFC EQ &amp; 2xCDR'!Tb_eff)</f>
        <v>2.0234537500000003</v>
      </c>
      <c r="X219" s="624">
        <f t="shared" ref="X219:X266" si="63">W219+1</f>
        <v>3.0234537500000003</v>
      </c>
      <c r="Y219">
        <f>L219-('M5E 850S4500 32GFC EQ &amp; 2xCDR'!$H$8)/(2*'M5E 850S4500 32GFC EQ &amp; 2xCDR'!Tb_eff)</f>
        <v>1.6265462500000001</v>
      </c>
      <c r="Z219">
        <f t="shared" ref="Z219:Z266" si="64">Y219+1</f>
        <v>2.6265462500000001</v>
      </c>
    </row>
    <row r="220" spans="12:26">
      <c r="L220" s="385">
        <v>1.8500000000000005</v>
      </c>
      <c r="M220" s="401">
        <f t="shared" si="59"/>
        <v>0.22850133672396433</v>
      </c>
      <c r="N220" s="386">
        <f t="shared" si="60"/>
        <v>2.2535039136206692E-3</v>
      </c>
      <c r="O220" s="401">
        <f t="shared" si="61"/>
        <v>3.8239368443937494E-7</v>
      </c>
      <c r="P220" s="386">
        <f t="shared" si="62"/>
        <v>-2.2233597913611385E-2</v>
      </c>
      <c r="Q220" s="403"/>
      <c r="R220" s="403"/>
      <c r="S220" s="371"/>
      <c r="T220" s="403"/>
      <c r="U220" s="375"/>
      <c r="W220" s="624">
        <f>L220+('M5E 850S4500 32GFC EQ &amp; 2xCDR'!$H$8)/(2*'M5E 850S4500 32GFC EQ &amp; 2xCDR'!Tb_eff)</f>
        <v>2.0484537500000006</v>
      </c>
      <c r="X220" s="624">
        <f t="shared" si="63"/>
        <v>3.0484537500000006</v>
      </c>
      <c r="Y220">
        <f>L220-('M5E 850S4500 32GFC EQ &amp; 2xCDR'!$H$8)/(2*'M5E 850S4500 32GFC EQ &amp; 2xCDR'!Tb_eff)</f>
        <v>1.6515462500000004</v>
      </c>
      <c r="Z220">
        <f t="shared" si="64"/>
        <v>2.6515462500000004</v>
      </c>
    </row>
    <row r="221" spans="12:26">
      <c r="L221" s="385">
        <v>1.875</v>
      </c>
      <c r="M221" s="401">
        <f t="shared" si="59"/>
        <v>0.21315909858874177</v>
      </c>
      <c r="N221" s="386">
        <f t="shared" si="60"/>
        <v>1.9085228445865354E-3</v>
      </c>
      <c r="O221" s="401">
        <f t="shared" si="61"/>
        <v>2.9153449904173456E-7</v>
      </c>
      <c r="P221" s="386">
        <f t="shared" si="62"/>
        <v>-2.0934437425182965E-2</v>
      </c>
      <c r="Q221" s="403"/>
      <c r="R221" s="403"/>
      <c r="S221" s="371"/>
      <c r="T221" s="403"/>
      <c r="U221" s="375"/>
      <c r="W221" s="624">
        <f>L221+('M5E 850S4500 32GFC EQ &amp; 2xCDR'!$H$8)/(2*'M5E 850S4500 32GFC EQ &amp; 2xCDR'!Tb_eff)</f>
        <v>2.0734537500000001</v>
      </c>
      <c r="X221" s="624">
        <f t="shared" si="63"/>
        <v>3.0734537500000001</v>
      </c>
      <c r="Y221">
        <f>L221-('M5E 850S4500 32GFC EQ &amp; 2xCDR'!$H$8)/(2*'M5E 850S4500 32GFC EQ &amp; 2xCDR'!Tb_eff)</f>
        <v>1.6765462499999999</v>
      </c>
      <c r="Z221">
        <f t="shared" si="64"/>
        <v>2.6765462499999999</v>
      </c>
    </row>
    <row r="222" spans="12:26">
      <c r="L222" s="385">
        <v>1.9000000000000004</v>
      </c>
      <c r="M222" s="401">
        <f t="shared" si="59"/>
        <v>0.19840567756944455</v>
      </c>
      <c r="N222" s="386">
        <f t="shared" si="60"/>
        <v>1.6122158361028815E-3</v>
      </c>
      <c r="O222" s="401">
        <f t="shared" si="61"/>
        <v>2.216700661916704E-7</v>
      </c>
      <c r="P222" s="386">
        <f t="shared" si="62"/>
        <v>-1.9649704978155866E-2</v>
      </c>
      <c r="Q222" s="403"/>
      <c r="R222" s="403"/>
      <c r="S222" s="371"/>
      <c r="T222" s="403"/>
      <c r="U222" s="375"/>
      <c r="W222" s="624">
        <f>L222+('M5E 850S4500 32GFC EQ &amp; 2xCDR'!$H$8)/(2*'M5E 850S4500 32GFC EQ &amp; 2xCDR'!Tb_eff)</f>
        <v>2.0984537500000005</v>
      </c>
      <c r="X222" s="624">
        <f t="shared" si="63"/>
        <v>3.0984537500000005</v>
      </c>
      <c r="Y222">
        <f>L222-('M5E 850S4500 32GFC EQ &amp; 2xCDR'!$H$8)/(2*'M5E 850S4500 32GFC EQ &amp; 2xCDR'!Tb_eff)</f>
        <v>1.7015462500000003</v>
      </c>
      <c r="Z222">
        <f t="shared" si="64"/>
        <v>2.7015462500000003</v>
      </c>
    </row>
    <row r="223" spans="12:26">
      <c r="L223" s="385">
        <v>1.9250000000000007</v>
      </c>
      <c r="M223" s="401">
        <f t="shared" si="59"/>
        <v>0.18426121305177029</v>
      </c>
      <c r="N223" s="386">
        <f t="shared" si="60"/>
        <v>1.3584190364924753E-3</v>
      </c>
      <c r="O223" s="401">
        <f t="shared" si="61"/>
        <v>1.6809752673152545E-7</v>
      </c>
      <c r="P223" s="386">
        <f t="shared" si="62"/>
        <v>-1.8387722132389251E-2</v>
      </c>
      <c r="Q223" s="403"/>
      <c r="R223" s="403"/>
      <c r="S223" s="371"/>
      <c r="T223" s="403"/>
      <c r="U223" s="375"/>
      <c r="W223" s="624">
        <f>L223+('M5E 850S4500 32GFC EQ &amp; 2xCDR'!$H$8)/(2*'M5E 850S4500 32GFC EQ &amp; 2xCDR'!Tb_eff)</f>
        <v>2.1234537500000008</v>
      </c>
      <c r="X223" s="624">
        <f t="shared" si="63"/>
        <v>3.1234537500000008</v>
      </c>
      <c r="Y223">
        <f>L223-('M5E 850S4500 32GFC EQ &amp; 2xCDR'!$H$8)/(2*'M5E 850S4500 32GFC EQ &amp; 2xCDR'!Tb_eff)</f>
        <v>1.7265462500000006</v>
      </c>
      <c r="Z223">
        <f t="shared" si="64"/>
        <v>2.7265462500000006</v>
      </c>
    </row>
    <row r="224" spans="12:26">
      <c r="L224" s="385">
        <v>1.9500000000000002</v>
      </c>
      <c r="M224" s="401">
        <f t="shared" si="59"/>
        <v>0.17074105167785214</v>
      </c>
      <c r="N224" s="386">
        <f t="shared" si="60"/>
        <v>1.141634626158794E-3</v>
      </c>
      <c r="O224" s="401">
        <f t="shared" si="61"/>
        <v>1.2713119029728048E-7</v>
      </c>
      <c r="P224" s="386">
        <f t="shared" si="62"/>
        <v>-1.715563091627683E-2</v>
      </c>
      <c r="Q224" s="403"/>
      <c r="R224" s="403"/>
      <c r="S224" s="371"/>
      <c r="T224" s="403"/>
      <c r="U224" s="375"/>
      <c r="W224" s="624">
        <f>L224+('M5E 850S4500 32GFC EQ &amp; 2xCDR'!$H$8)/(2*'M5E 850S4500 32GFC EQ &amp; 2xCDR'!Tb_eff)</f>
        <v>2.1484537500000003</v>
      </c>
      <c r="X224" s="624">
        <f t="shared" si="63"/>
        <v>3.1484537500000003</v>
      </c>
      <c r="Y224">
        <f>L224-('M5E 850S4500 32GFC EQ &amp; 2xCDR'!$H$8)/(2*'M5E 850S4500 32GFC EQ &amp; 2xCDR'!Tb_eff)</f>
        <v>1.7515462500000001</v>
      </c>
      <c r="Z224">
        <f t="shared" si="64"/>
        <v>2.7515462500000001</v>
      </c>
    </row>
    <row r="225" spans="12:26">
      <c r="L225" s="385">
        <v>1.9750000000000005</v>
      </c>
      <c r="M225" s="401">
        <f t="shared" si="59"/>
        <v>0.15785590579152586</v>
      </c>
      <c r="N225" s="386">
        <f t="shared" si="60"/>
        <v>9.5697678239697881E-4</v>
      </c>
      <c r="O225" s="401">
        <f t="shared" si="61"/>
        <v>9.5891204976439326E-8</v>
      </c>
      <c r="P225" s="386">
        <f t="shared" si="62"/>
        <v>-1.5959464818878444E-2</v>
      </c>
      <c r="Q225" s="403"/>
      <c r="R225" s="403"/>
      <c r="S225" s="371"/>
      <c r="T225" s="403"/>
      <c r="U225" s="375"/>
      <c r="W225" s="624">
        <f>L225+('M5E 850S4500 32GFC EQ &amp; 2xCDR'!$H$8)/(2*'M5E 850S4500 32GFC EQ &amp; 2xCDR'!Tb_eff)</f>
        <v>2.1734537500000006</v>
      </c>
      <c r="X225" s="624">
        <f t="shared" si="63"/>
        <v>3.1734537500000006</v>
      </c>
      <c r="Y225">
        <f>L225-('M5E 850S4500 32GFC EQ &amp; 2xCDR'!$H$8)/(2*'M5E 850S4500 32GFC EQ &amp; 2xCDR'!Tb_eff)</f>
        <v>1.7765462500000004</v>
      </c>
      <c r="Z225">
        <f t="shared" si="64"/>
        <v>2.7765462500000004</v>
      </c>
    </row>
    <row r="226" spans="12:26">
      <c r="L226" s="385">
        <v>2</v>
      </c>
      <c r="M226" s="401">
        <f t="shared" si="59"/>
        <v>0.14561204882869128</v>
      </c>
      <c r="N226" s="386">
        <f t="shared" si="60"/>
        <v>8.001192479389907E-4</v>
      </c>
      <c r="O226" s="401">
        <f t="shared" si="61"/>
        <v>7.2134111128718814E-8</v>
      </c>
      <c r="P226" s="386">
        <f t="shared" si="62"/>
        <v>-1.4804222141980891E-2</v>
      </c>
      <c r="Q226" s="403"/>
      <c r="R226" s="403"/>
      <c r="S226" s="371"/>
      <c r="T226" s="403"/>
      <c r="U226" s="375"/>
      <c r="W226" s="624">
        <f>L226+('M5E 850S4500 32GFC EQ &amp; 2xCDR'!$H$8)/(2*'M5E 850S4500 32GFC EQ &amp; 2xCDR'!Tb_eff)</f>
        <v>2.1984537500000001</v>
      </c>
      <c r="X226" s="624">
        <f t="shared" si="63"/>
        <v>3.1984537500000001</v>
      </c>
      <c r="Y226">
        <f>L226-('M5E 850S4500 32GFC EQ &amp; 2xCDR'!$H$8)/(2*'M5E 850S4500 32GFC EQ &amp; 2xCDR'!Tb_eff)</f>
        <v>1.8015462499999999</v>
      </c>
      <c r="Z226">
        <f t="shared" si="64"/>
        <v>2.8015462499999999</v>
      </c>
    </row>
    <row r="227" spans="12:26">
      <c r="L227" s="385">
        <v>2.0250000000000004</v>
      </c>
      <c r="M227" s="401">
        <f t="shared" si="59"/>
        <v>0.13401154347942362</v>
      </c>
      <c r="N227" s="386">
        <f t="shared" si="60"/>
        <v>6.6724494025954817E-4</v>
      </c>
      <c r="O227" s="401">
        <f t="shared" si="61"/>
        <v>5.4117437586764794E-8</v>
      </c>
      <c r="P227" s="386">
        <f t="shared" si="62"/>
        <v>-1.3693940826989806E-2</v>
      </c>
      <c r="Q227" s="403"/>
      <c r="R227" s="403"/>
      <c r="S227" s="371"/>
      <c r="T227" s="403"/>
      <c r="U227" s="375"/>
      <c r="W227" s="624">
        <f>L227+('M5E 850S4500 32GFC EQ &amp; 2xCDR'!$H$8)/(2*'M5E 850S4500 32GFC EQ &amp; 2xCDR'!Tb_eff)</f>
        <v>2.2234537500000005</v>
      </c>
      <c r="X227" s="624">
        <f t="shared" si="63"/>
        <v>3.2234537500000005</v>
      </c>
      <c r="Y227">
        <f>L227-('M5E 850S4500 32GFC EQ &amp; 2xCDR'!$H$8)/(2*'M5E 850S4500 32GFC EQ &amp; 2xCDR'!Tb_eff)</f>
        <v>1.8265462500000003</v>
      </c>
      <c r="Z227">
        <f t="shared" si="64"/>
        <v>2.8265462500000003</v>
      </c>
    </row>
    <row r="228" spans="12:26">
      <c r="L228" s="385">
        <v>2.0500000000000007</v>
      </c>
      <c r="M228" s="401">
        <f t="shared" si="59"/>
        <v>0.12305249816290315</v>
      </c>
      <c r="N228" s="386">
        <f t="shared" si="60"/>
        <v>5.5499794205460251E-4</v>
      </c>
      <c r="O228" s="401">
        <f t="shared" si="61"/>
        <v>4.049186663745985E-8</v>
      </c>
      <c r="P228" s="386">
        <f t="shared" si="62"/>
        <v>-1.2631773937711208E-2</v>
      </c>
      <c r="Q228" s="403"/>
      <c r="R228" s="403"/>
      <c r="S228" s="371"/>
      <c r="T228" s="403"/>
      <c r="U228" s="375"/>
      <c r="W228" s="624">
        <f>L228+('M5E 850S4500 32GFC EQ &amp; 2xCDR'!$H$8)/(2*'M5E 850S4500 32GFC EQ &amp; 2xCDR'!Tb_eff)</f>
        <v>2.2484537500000008</v>
      </c>
      <c r="X228" s="624">
        <f t="shared" si="63"/>
        <v>3.2484537500000008</v>
      </c>
      <c r="Y228">
        <f>L228-('M5E 850S4500 32GFC EQ &amp; 2xCDR'!$H$8)/(2*'M5E 850S4500 32GFC EQ &amp; 2xCDR'!Tb_eff)</f>
        <v>1.8515462500000006</v>
      </c>
      <c r="Z228">
        <f t="shared" si="64"/>
        <v>2.8515462500000006</v>
      </c>
    </row>
    <row r="229" spans="12:26">
      <c r="L229" s="385">
        <v>2.0750000000000002</v>
      </c>
      <c r="M229" s="401">
        <f t="shared" si="59"/>
        <v>0.11272934715889632</v>
      </c>
      <c r="N229" s="386">
        <f t="shared" si="60"/>
        <v>4.6043812516305405E-4</v>
      </c>
      <c r="O229" s="401">
        <f t="shared" si="61"/>
        <v>3.0215641488862133E-8</v>
      </c>
      <c r="P229" s="386">
        <f t="shared" si="62"/>
        <v>-1.1620065047198291E-2</v>
      </c>
      <c r="Q229" s="403"/>
      <c r="R229" s="403"/>
      <c r="S229" s="371"/>
      <c r="T229" s="403"/>
      <c r="U229" s="375"/>
      <c r="W229" s="624">
        <f>L229+('M5E 850S4500 32GFC EQ &amp; 2xCDR'!$H$8)/(2*'M5E 850S4500 32GFC EQ &amp; 2xCDR'!Tb_eff)</f>
        <v>2.2734537500000003</v>
      </c>
      <c r="X229" s="624">
        <f t="shared" si="63"/>
        <v>3.2734537500000003</v>
      </c>
      <c r="Y229">
        <f>L229-('M5E 850S4500 32GFC EQ &amp; 2xCDR'!$H$8)/(2*'M5E 850S4500 32GFC EQ &amp; 2xCDR'!Tb_eff)</f>
        <v>1.8765462500000001</v>
      </c>
      <c r="Z229">
        <f t="shared" si="64"/>
        <v>2.8765462500000001</v>
      </c>
    </row>
    <row r="230" spans="12:26">
      <c r="L230" s="385">
        <v>2.1000000000000005</v>
      </c>
      <c r="M230" s="401">
        <f t="shared" si="59"/>
        <v>0.10303314963116733</v>
      </c>
      <c r="N230" s="386">
        <f t="shared" si="60"/>
        <v>3.8099858103340933E-4</v>
      </c>
      <c r="O230" s="401">
        <f t="shared" si="61"/>
        <v>2.2486854878156493E-8</v>
      </c>
      <c r="P230" s="386">
        <f t="shared" si="62"/>
        <v>-1.0660422844499617E-2</v>
      </c>
      <c r="Q230" s="403"/>
      <c r="R230" s="403"/>
      <c r="S230" s="371"/>
      <c r="T230" s="403"/>
      <c r="U230" s="375"/>
      <c r="W230" s="624">
        <f>L230+('M5E 850S4500 32GFC EQ &amp; 2xCDR'!$H$8)/(2*'M5E 850S4500 32GFC EQ &amp; 2xCDR'!Tb_eff)</f>
        <v>2.2984537500000006</v>
      </c>
      <c r="X230" s="624">
        <f t="shared" si="63"/>
        <v>3.2984537500000006</v>
      </c>
      <c r="Y230">
        <f>L230-('M5E 850S4500 32GFC EQ &amp; 2xCDR'!$H$8)/(2*'M5E 850S4500 32GFC EQ &amp; 2xCDR'!Tb_eff)</f>
        <v>1.9015462500000004</v>
      </c>
      <c r="Z230">
        <f t="shared" si="64"/>
        <v>2.9015462500000004</v>
      </c>
    </row>
    <row r="231" spans="12:26">
      <c r="L231" s="385">
        <v>2.125</v>
      </c>
      <c r="M231" s="401">
        <f t="shared" si="59"/>
        <v>9.3951902757271E-2</v>
      </c>
      <c r="N231" s="386">
        <f t="shared" si="60"/>
        <v>3.1444596086432908E-4</v>
      </c>
      <c r="O231" s="401">
        <f t="shared" si="61"/>
        <v>1.6690061388491273E-8</v>
      </c>
      <c r="P231" s="386">
        <f t="shared" si="62"/>
        <v>-9.7537943449611843E-3</v>
      </c>
      <c r="Q231" s="403"/>
      <c r="R231" s="403"/>
      <c r="S231" s="371"/>
      <c r="T231" s="403"/>
      <c r="U231" s="375"/>
      <c r="W231" s="624">
        <f>L231+('M5E 850S4500 32GFC EQ &amp; 2xCDR'!$H$8)/(2*'M5E 850S4500 32GFC EQ &amp; 2xCDR'!Tb_eff)</f>
        <v>2.3234537500000001</v>
      </c>
      <c r="X231" s="624">
        <f t="shared" si="63"/>
        <v>3.3234537500000001</v>
      </c>
      <c r="Y231">
        <f>L231-('M5E 850S4500 32GFC EQ &amp; 2xCDR'!$H$8)/(2*'M5E 850S4500 32GFC EQ &amp; 2xCDR'!Tb_eff)</f>
        <v>1.9265462499999999</v>
      </c>
      <c r="Z231">
        <f t="shared" si="64"/>
        <v>2.9265462499999999</v>
      </c>
    </row>
    <row r="232" spans="12:26">
      <c r="L232" s="385">
        <v>2.1500000000000004</v>
      </c>
      <c r="M232" s="401">
        <f t="shared" si="59"/>
        <v>8.5470864242180589E-2</v>
      </c>
      <c r="N232" s="386">
        <f t="shared" si="60"/>
        <v>2.5884376774476525E-4</v>
      </c>
      <c r="O232" s="401">
        <f t="shared" si="61"/>
        <v>1.2354322287411179E-8</v>
      </c>
      <c r="P232" s="386">
        <f t="shared" si="62"/>
        <v>-8.9005361553610267E-3</v>
      </c>
      <c r="Q232" s="403"/>
      <c r="R232" s="403"/>
      <c r="S232" s="371"/>
      <c r="T232" s="403"/>
      <c r="U232" s="375"/>
      <c r="W232" s="624">
        <f>L232+('M5E 850S4500 32GFC EQ &amp; 2xCDR'!$H$8)/(2*'M5E 850S4500 32GFC EQ &amp; 2xCDR'!Tb_eff)</f>
        <v>2.3484537500000005</v>
      </c>
      <c r="X232" s="624">
        <f t="shared" si="63"/>
        <v>3.3484537500000005</v>
      </c>
      <c r="Y232">
        <f>L232-('M5E 850S4500 32GFC EQ &amp; 2xCDR'!$H$8)/(2*'M5E 850S4500 32GFC EQ &amp; 2xCDR'!Tb_eff)</f>
        <v>1.9515462500000003</v>
      </c>
      <c r="Z232">
        <f t="shared" si="64"/>
        <v>2.9515462500000003</v>
      </c>
    </row>
    <row r="233" spans="12:26">
      <c r="L233" s="385">
        <v>2.1750000000000007</v>
      </c>
      <c r="M233" s="401">
        <f t="shared" si="59"/>
        <v>7.757287963482995E-2</v>
      </c>
      <c r="N233" s="386">
        <f t="shared" si="60"/>
        <v>2.1251859127036088E-4</v>
      </c>
      <c r="O233" s="401">
        <f t="shared" si="61"/>
        <v>9.1203426477726168E-9</v>
      </c>
      <c r="P233" s="386">
        <f t="shared" si="62"/>
        <v>-8.1004833122402271E-3</v>
      </c>
      <c r="Q233" s="403"/>
      <c r="R233" s="403"/>
      <c r="S233" s="371"/>
      <c r="T233" s="403"/>
      <c r="U233" s="375"/>
      <c r="W233" s="624">
        <f>L233+('M5E 850S4500 32GFC EQ &amp; 2xCDR'!$H$8)/(2*'M5E 850S4500 32GFC EQ &amp; 2xCDR'!Tb_eff)</f>
        <v>2.3734537500000008</v>
      </c>
      <c r="X233" s="624">
        <f t="shared" si="63"/>
        <v>3.3734537500000008</v>
      </c>
      <c r="Y233">
        <f>L233-('M5E 850S4500 32GFC EQ &amp; 2xCDR'!$H$8)/(2*'M5E 850S4500 32GFC EQ &amp; 2xCDR'!Tb_eff)</f>
        <v>1.9765462500000006</v>
      </c>
      <c r="Z233">
        <f t="shared" si="64"/>
        <v>2.9765462500000006</v>
      </c>
    </row>
    <row r="234" spans="12:26">
      <c r="L234" s="385">
        <v>2.2000000000000002</v>
      </c>
      <c r="M234" s="401">
        <f t="shared" si="59"/>
        <v>7.0238710079911115E-2</v>
      </c>
      <c r="N234" s="386">
        <f t="shared" si="60"/>
        <v>1.7402923181597529E-4</v>
      </c>
      <c r="O234" s="401">
        <f t="shared" si="61"/>
        <v>6.7148159255125961E-9</v>
      </c>
      <c r="P234" s="386">
        <f t="shared" si="62"/>
        <v>-7.3530152779938077E-3</v>
      </c>
      <c r="Q234" s="403"/>
      <c r="R234" s="403"/>
      <c r="S234" s="371"/>
      <c r="T234" s="403"/>
      <c r="U234" s="375"/>
      <c r="W234" s="624">
        <f>L234+('M5E 850S4500 32GFC EQ &amp; 2xCDR'!$H$8)/(2*'M5E 850S4500 32GFC EQ &amp; 2xCDR'!Tb_eff)</f>
        <v>2.3984537500000003</v>
      </c>
      <c r="X234" s="624">
        <f t="shared" si="63"/>
        <v>3.3984537500000003</v>
      </c>
      <c r="Y234">
        <f>L234-('M5E 850S4500 32GFC EQ &amp; 2xCDR'!$H$8)/(2*'M5E 850S4500 32GFC EQ &amp; 2xCDR'!Tb_eff)</f>
        <v>2.0015462500000001</v>
      </c>
      <c r="Z234">
        <f t="shared" si="64"/>
        <v>3.0015462500000001</v>
      </c>
    </row>
    <row r="235" spans="12:26">
      <c r="L235" s="385">
        <v>2.2250000000000005</v>
      </c>
      <c r="M235" s="401">
        <f t="shared" si="59"/>
        <v>6.3447356413951717E-2</v>
      </c>
      <c r="N235" s="386">
        <f t="shared" si="60"/>
        <v>1.4213862639389507E-4</v>
      </c>
      <c r="O235" s="401">
        <f t="shared" si="61"/>
        <v>4.9304580973519307E-9</v>
      </c>
      <c r="P235" s="386">
        <f t="shared" si="62"/>
        <v>-6.6571187442249482E-3</v>
      </c>
      <c r="Q235" s="403"/>
      <c r="R235" s="403"/>
      <c r="S235" s="371"/>
      <c r="T235" s="403"/>
      <c r="U235" s="375"/>
      <c r="W235" s="624">
        <f>L235+('M5E 850S4500 32GFC EQ &amp; 2xCDR'!$H$8)/(2*'M5E 850S4500 32GFC EQ &amp; 2xCDR'!Tb_eff)</f>
        <v>2.4234537500000006</v>
      </c>
      <c r="X235" s="624">
        <f t="shared" si="63"/>
        <v>3.4234537500000006</v>
      </c>
      <c r="Y235">
        <f>L235-('M5E 850S4500 32GFC EQ &amp; 2xCDR'!$H$8)/(2*'M5E 850S4500 32GFC EQ &amp; 2xCDR'!Tb_eff)</f>
        <v>2.0265462500000004</v>
      </c>
      <c r="Z235">
        <f t="shared" si="64"/>
        <v>3.0265462500000004</v>
      </c>
    </row>
    <row r="236" spans="12:26">
      <c r="L236" s="385">
        <v>2.25</v>
      </c>
      <c r="M236" s="401">
        <f t="shared" si="59"/>
        <v>5.7176375845462035E-2</v>
      </c>
      <c r="N236" s="386">
        <f t="shared" si="60"/>
        <v>1.1578846018756028E-4</v>
      </c>
      <c r="O236" s="401">
        <f t="shared" si="61"/>
        <v>3.6105233247596402E-9</v>
      </c>
      <c r="P236" s="386">
        <f t="shared" si="62"/>
        <v>-6.0114469551850068E-3</v>
      </c>
      <c r="Q236" s="403"/>
      <c r="R236" s="403"/>
      <c r="S236" s="371"/>
      <c r="T236" s="403"/>
      <c r="U236" s="375"/>
      <c r="W236" s="624">
        <f>L236+('M5E 850S4500 32GFC EQ &amp; 2xCDR'!$H$8)/(2*'M5E 850S4500 32GFC EQ &amp; 2xCDR'!Tb_eff)</f>
        <v>2.4484537500000001</v>
      </c>
      <c r="X236" s="624">
        <f t="shared" si="63"/>
        <v>3.4484537500000001</v>
      </c>
      <c r="Y236">
        <f>L236-('M5E 850S4500 32GFC EQ &amp; 2xCDR'!$H$8)/(2*'M5E 850S4500 32GFC EQ &amp; 2xCDR'!Tb_eff)</f>
        <v>2.0515462499999999</v>
      </c>
      <c r="Z236">
        <f t="shared" si="64"/>
        <v>3.0515462499999999</v>
      </c>
    </row>
    <row r="237" spans="12:26">
      <c r="L237" s="385">
        <v>2.2750000000000004</v>
      </c>
      <c r="M237" s="401">
        <f t="shared" si="59"/>
        <v>5.1402187833758328E-2</v>
      </c>
      <c r="N237" s="386">
        <f t="shared" si="60"/>
        <v>9.4076326763448126E-5</v>
      </c>
      <c r="O237" s="401">
        <f t="shared" si="61"/>
        <v>2.6368307537438795E-9</v>
      </c>
      <c r="P237" s="386">
        <f t="shared" si="62"/>
        <v>-5.4143753254012753E-3</v>
      </c>
      <c r="Q237" s="403"/>
      <c r="R237" s="403"/>
      <c r="S237" s="371"/>
      <c r="T237" s="403"/>
      <c r="U237" s="375"/>
      <c r="W237" s="624">
        <f>L237+('M5E 850S4500 32GFC EQ &amp; 2xCDR'!$H$8)/(2*'M5E 850S4500 32GFC EQ &amp; 2xCDR'!Tb_eff)</f>
        <v>2.4734537500000005</v>
      </c>
      <c r="X237" s="624">
        <f t="shared" si="63"/>
        <v>3.4734537500000005</v>
      </c>
      <c r="Y237">
        <f>L237-('M5E 850S4500 32GFC EQ &amp; 2xCDR'!$H$8)/(2*'M5E 850S4500 32GFC EQ &amp; 2xCDR'!Tb_eff)</f>
        <v>2.0765462500000003</v>
      </c>
      <c r="Z237">
        <f t="shared" si="64"/>
        <v>3.0765462500000003</v>
      </c>
    </row>
    <row r="238" spans="12:26">
      <c r="L238" s="385">
        <v>2.3000000000000007</v>
      </c>
      <c r="M238" s="401">
        <f t="shared" si="59"/>
        <v>4.6100366189512187E-2</v>
      </c>
      <c r="N238" s="386">
        <f t="shared" si="60"/>
        <v>7.6235284884429433E-5</v>
      </c>
      <c r="O238" s="401">
        <f t="shared" si="61"/>
        <v>1.9205389500953629E-9</v>
      </c>
      <c r="P238" s="386">
        <f t="shared" si="62"/>
        <v>-4.864053184466143E-3</v>
      </c>
      <c r="Q238" s="403"/>
      <c r="R238" s="403"/>
      <c r="S238" s="371"/>
      <c r="T238" s="403"/>
      <c r="U238" s="375"/>
      <c r="W238" s="624">
        <f>L238+('M5E 850S4500 32GFC EQ &amp; 2xCDR'!$H$8)/(2*'M5E 850S4500 32GFC EQ &amp; 2xCDR'!Tb_eff)</f>
        <v>2.4984537500000008</v>
      </c>
      <c r="X238" s="624">
        <f t="shared" si="63"/>
        <v>3.4984537500000008</v>
      </c>
      <c r="Y238">
        <f>L238-('M5E 850S4500 32GFC EQ &amp; 2xCDR'!$H$8)/(2*'M5E 850S4500 32GFC EQ &amp; 2xCDR'!Tb_eff)</f>
        <v>2.1015462500000006</v>
      </c>
      <c r="Z238">
        <f t="shared" si="64"/>
        <v>3.1015462500000006</v>
      </c>
    </row>
    <row r="239" spans="12:26">
      <c r="L239" s="385">
        <v>2.3250000000000002</v>
      </c>
      <c r="M239" s="401">
        <f t="shared" si="59"/>
        <v>4.1245914851523124E-2</v>
      </c>
      <c r="N239" s="386">
        <f t="shared" si="60"/>
        <v>6.1615650069235528E-5</v>
      </c>
      <c r="O239" s="401">
        <f t="shared" si="61"/>
        <v>1.3950579580424005E-9</v>
      </c>
      <c r="P239" s="386">
        <f t="shared" si="62"/>
        <v>-4.3584515379920521E-3</v>
      </c>
      <c r="Q239" s="403"/>
      <c r="R239" s="403"/>
      <c r="S239" s="371"/>
      <c r="T239" s="403"/>
      <c r="U239" s="375"/>
      <c r="W239" s="624">
        <f>L239+('M5E 850S4500 32GFC EQ &amp; 2xCDR'!$H$8)/(2*'M5E 850S4500 32GFC EQ &amp; 2xCDR'!Tb_eff)</f>
        <v>2.5234537500000003</v>
      </c>
      <c r="X239" s="624">
        <f t="shared" si="63"/>
        <v>3.5234537500000003</v>
      </c>
      <c r="Y239">
        <f>L239-('M5E 850S4500 32GFC EQ &amp; 2xCDR'!$H$8)/(2*'M5E 850S4500 32GFC EQ &amp; 2xCDR'!Tb_eff)</f>
        <v>2.1265462500000001</v>
      </c>
      <c r="Z239">
        <f t="shared" si="64"/>
        <v>3.1265462500000001</v>
      </c>
    </row>
    <row r="240" spans="12:26">
      <c r="L240" s="385">
        <v>2.3500000000000005</v>
      </c>
      <c r="M240" s="401">
        <f t="shared" si="59"/>
        <v>3.6813525238334088E-2</v>
      </c>
      <c r="N240" s="386">
        <f t="shared" si="60"/>
        <v>4.966885381857411E-5</v>
      </c>
      <c r="O240" s="401">
        <f t="shared" si="61"/>
        <v>1.0106231407291943E-9</v>
      </c>
      <c r="P240" s="386">
        <f t="shared" si="62"/>
        <v>-3.8954067865688952E-3</v>
      </c>
      <c r="Q240" s="403"/>
      <c r="R240" s="403"/>
      <c r="S240" s="371"/>
      <c r="T240" s="403"/>
      <c r="U240" s="375"/>
      <c r="W240" s="624">
        <f>L240+('M5E 850S4500 32GFC EQ &amp; 2xCDR'!$H$8)/(2*'M5E 850S4500 32GFC EQ &amp; 2xCDR'!Tb_eff)</f>
        <v>2.5484537500000006</v>
      </c>
      <c r="X240" s="624">
        <f t="shared" si="63"/>
        <v>3.5484537500000006</v>
      </c>
      <c r="Y240">
        <f>L240-('M5E 850S4500 32GFC EQ &amp; 2xCDR'!$H$8)/(2*'M5E 850S4500 32GFC EQ &amp; 2xCDR'!Tb_eff)</f>
        <v>2.1515462500000004</v>
      </c>
      <c r="Z240">
        <f t="shared" si="64"/>
        <v>3.1515462500000004</v>
      </c>
    </row>
    <row r="241" spans="12:26">
      <c r="L241" s="385">
        <v>2.375</v>
      </c>
      <c r="M241" s="401">
        <f t="shared" si="59"/>
        <v>3.27778135200954E-2</v>
      </c>
      <c r="N241" s="386">
        <f t="shared" si="60"/>
        <v>3.9933202076958274E-5</v>
      </c>
      <c r="O241" s="401">
        <f t="shared" si="61"/>
        <v>7.3015254953290309E-10</v>
      </c>
      <c r="P241" s="386">
        <f t="shared" si="62"/>
        <v>-3.4726603938017107E-3</v>
      </c>
      <c r="Q241" s="403"/>
      <c r="R241" s="403"/>
      <c r="S241" s="371"/>
      <c r="T241" s="403"/>
      <c r="U241" s="375"/>
      <c r="W241" s="624">
        <f>L241+('M5E 850S4500 32GFC EQ &amp; 2xCDR'!$H$8)/(2*'M5E 850S4500 32GFC EQ &amp; 2xCDR'!Tb_eff)</f>
        <v>2.5734537500000001</v>
      </c>
      <c r="X241" s="624">
        <f t="shared" si="63"/>
        <v>3.5734537500000001</v>
      </c>
      <c r="Y241">
        <f>L241-('M5E 850S4500 32GFC EQ &amp; 2xCDR'!$H$8)/(2*'M5E 850S4500 32GFC EQ &amp; 2xCDR'!Tb_eff)</f>
        <v>2.1765462499999999</v>
      </c>
      <c r="Z241">
        <f t="shared" si="64"/>
        <v>3.1765462499999999</v>
      </c>
    </row>
    <row r="242" spans="12:26">
      <c r="L242" s="385">
        <v>2.4000000000000004</v>
      </c>
      <c r="M242" s="401">
        <f t="shared" si="59"/>
        <v>2.9113536596270639E-2</v>
      </c>
      <c r="N242" s="386">
        <f t="shared" si="60"/>
        <v>3.2021366341172808E-5</v>
      </c>
      <c r="O242" s="401">
        <f t="shared" si="61"/>
        <v>5.2609594458630227E-10</v>
      </c>
      <c r="P242" s="386">
        <f t="shared" si="62"/>
        <v>-3.0878945398461095E-3</v>
      </c>
      <c r="Q242" s="403"/>
      <c r="R242" s="403"/>
      <c r="S242" s="371"/>
      <c r="T242" s="403"/>
      <c r="U242" s="375"/>
      <c r="W242" s="624">
        <f>L242+('M5E 850S4500 32GFC EQ &amp; 2xCDR'!$H$8)/(2*'M5E 850S4500 32GFC EQ &amp; 2xCDR'!Tb_eff)</f>
        <v>2.5984537500000005</v>
      </c>
      <c r="X242" s="624">
        <f t="shared" si="63"/>
        <v>3.5984537500000005</v>
      </c>
      <c r="Y242">
        <f>L242-('M5E 850S4500 32GFC EQ &amp; 2xCDR'!$H$8)/(2*'M5E 850S4500 32GFC EQ &amp; 2xCDR'!Tb_eff)</f>
        <v>2.2015462500000003</v>
      </c>
      <c r="Z242">
        <f t="shared" si="64"/>
        <v>3.2015462500000003</v>
      </c>
    </row>
    <row r="243" spans="12:26">
      <c r="L243" s="385">
        <v>2.4250000000000007</v>
      </c>
      <c r="M243" s="401">
        <f t="shared" si="59"/>
        <v>2.5795785989947972E-2</v>
      </c>
      <c r="N243" s="386">
        <f t="shared" si="60"/>
        <v>2.5609445260255104E-5</v>
      </c>
      <c r="O243" s="401">
        <f t="shared" si="61"/>
        <v>3.7804437358346377E-10</v>
      </c>
      <c r="P243" s="386">
        <f t="shared" si="62"/>
        <v>-2.7387638379942486E-3</v>
      </c>
      <c r="Q243" s="403"/>
      <c r="R243" s="403"/>
      <c r="S243" s="371"/>
      <c r="T243" s="403"/>
      <c r="U243" s="375"/>
      <c r="W243" s="624">
        <f>L243+('M5E 850S4500 32GFC EQ &amp; 2xCDR'!$H$8)/(2*'M5E 850S4500 32GFC EQ &amp; 2xCDR'!Tb_eff)</f>
        <v>2.6234537500000008</v>
      </c>
      <c r="X243" s="624">
        <f t="shared" si="63"/>
        <v>3.6234537500000008</v>
      </c>
      <c r="Y243">
        <f>L243-('M5E 850S4500 32GFC EQ &amp; 2xCDR'!$H$8)/(2*'M5E 850S4500 32GFC EQ &amp; 2xCDR'!Tb_eff)</f>
        <v>2.2265462500000006</v>
      </c>
      <c r="Z243">
        <f t="shared" si="64"/>
        <v>3.2265462500000006</v>
      </c>
    </row>
    <row r="244" spans="12:26">
      <c r="L244" s="385">
        <v>2.4500000000000002</v>
      </c>
      <c r="M244" s="401">
        <f t="shared" si="59"/>
        <v>2.2800159272238274E-2</v>
      </c>
      <c r="N244" s="386">
        <f t="shared" si="60"/>
        <v>2.0427441023151971E-5</v>
      </c>
      <c r="O244" s="401">
        <f t="shared" si="61"/>
        <v>2.7092350585178337E-10</v>
      </c>
      <c r="P244" s="386">
        <f t="shared" si="62"/>
        <v>-2.4229232285754515E-3</v>
      </c>
      <c r="Q244" s="403"/>
      <c r="R244" s="403"/>
      <c r="S244" s="371"/>
      <c r="T244" s="403"/>
      <c r="U244" s="375"/>
      <c r="W244" s="624">
        <f>L244+('M5E 850S4500 32GFC EQ &amp; 2xCDR'!$H$8)/(2*'M5E 850S4500 32GFC EQ &amp; 2xCDR'!Tb_eff)</f>
        <v>2.6484537500000003</v>
      </c>
      <c r="X244" s="624">
        <f t="shared" si="63"/>
        <v>3.6484537500000003</v>
      </c>
      <c r="Y244">
        <f>L244-('M5E 850S4500 32GFC EQ &amp; 2xCDR'!$H$8)/(2*'M5E 850S4500 32GFC EQ &amp; 2xCDR'!Tb_eff)</f>
        <v>2.2515462500000001</v>
      </c>
      <c r="Z244">
        <f t="shared" si="64"/>
        <v>3.2515462500000001</v>
      </c>
    </row>
    <row r="245" spans="12:26">
      <c r="L245" s="385">
        <v>2.4750000000000005</v>
      </c>
      <c r="M245" s="401">
        <f t="shared" si="59"/>
        <v>2.010290900426015E-2</v>
      </c>
      <c r="N245" s="386">
        <f t="shared" si="60"/>
        <v>1.6251002807665671E-5</v>
      </c>
      <c r="O245" s="401">
        <f t="shared" si="61"/>
        <v>1.9363166625652184E-10</v>
      </c>
      <c r="P245" s="386">
        <f t="shared" si="62"/>
        <v>-2.1380521965434327E-3</v>
      </c>
      <c r="Q245" s="403"/>
      <c r="R245" s="403"/>
      <c r="S245" s="371"/>
      <c r="T245" s="403"/>
      <c r="U245" s="375"/>
      <c r="W245" s="624">
        <f>L245+('M5E 850S4500 32GFC EQ &amp; 2xCDR'!$H$8)/(2*'M5E 850S4500 32GFC EQ &amp; 2xCDR'!Tb_eff)</f>
        <v>2.6734537500000006</v>
      </c>
      <c r="X245" s="624">
        <f t="shared" si="63"/>
        <v>3.6734537500000006</v>
      </c>
      <c r="Y245">
        <f>L245-('M5E 850S4500 32GFC EQ &amp; 2xCDR'!$H$8)/(2*'M5E 850S4500 32GFC EQ &amp; 2xCDR'!Tb_eff)</f>
        <v>2.2765462500000004</v>
      </c>
      <c r="Z245">
        <f t="shared" si="64"/>
        <v>3.2765462500000004</v>
      </c>
    </row>
    <row r="246" spans="12:26">
      <c r="L246" s="385">
        <v>2.5</v>
      </c>
      <c r="M246" s="401">
        <f t="shared" si="59"/>
        <v>1.7681069524431492E-2</v>
      </c>
      <c r="N246" s="386">
        <f t="shared" si="60"/>
        <v>1.2894298610288679E-5</v>
      </c>
      <c r="O246" s="401">
        <f t="shared" si="61"/>
        <v>1.3801665366131033E-10</v>
      </c>
      <c r="P246" s="386">
        <f t="shared" si="62"/>
        <v>-1.8818754865388284E-3</v>
      </c>
      <c r="Q246" s="403"/>
      <c r="R246" s="403"/>
      <c r="S246" s="371"/>
      <c r="T246" s="403"/>
      <c r="U246" s="375"/>
      <c r="W246" s="624">
        <f>L246+('M5E 850S4500 32GFC EQ &amp; 2xCDR'!$H$8)/(2*'M5E 850S4500 32GFC EQ &amp; 2xCDR'!Tb_eff)</f>
        <v>2.6984537500000001</v>
      </c>
      <c r="X246" s="624">
        <f t="shared" si="63"/>
        <v>3.6984537500000001</v>
      </c>
      <c r="Y246">
        <f>L246-('M5E 850S4500 32GFC EQ &amp; 2xCDR'!$H$8)/(2*'M5E 850S4500 32GFC EQ &amp; 2xCDR'!Tb_eff)</f>
        <v>2.3015462499999999</v>
      </c>
      <c r="Z246">
        <f t="shared" si="64"/>
        <v>3.3015462499999999</v>
      </c>
    </row>
    <row r="247" spans="12:26">
      <c r="L247" s="385">
        <v>2.5250000000000004</v>
      </c>
      <c r="M247" s="401">
        <f t="shared" si="59"/>
        <v>1.5512562211359993E-2</v>
      </c>
      <c r="N247" s="386">
        <f t="shared" si="60"/>
        <v>1.0203886520399053E-5</v>
      </c>
      <c r="O247" s="401">
        <f t="shared" si="61"/>
        <v>9.8109576018856615E-11</v>
      </c>
      <c r="P247" s="386">
        <f t="shared" si="62"/>
        <v>-1.6521805118993166E-3</v>
      </c>
      <c r="Q247" s="403"/>
      <c r="R247" s="403"/>
      <c r="S247" s="371"/>
      <c r="T247" s="403"/>
      <c r="U247" s="375"/>
      <c r="W247" s="624">
        <f>L247+('M5E 850S4500 32GFC EQ &amp; 2xCDR'!$H$8)/(2*'M5E 850S4500 32GFC EQ &amp; 2xCDR'!Tb_eff)</f>
        <v>2.7234537500000005</v>
      </c>
      <c r="X247" s="624">
        <f t="shared" si="63"/>
        <v>3.7234537500000005</v>
      </c>
      <c r="Y247">
        <f>L247-('M5E 850S4500 32GFC EQ &amp; 2xCDR'!$H$8)/(2*'M5E 850S4500 32GFC EQ &amp; 2xCDR'!Tb_eff)</f>
        <v>2.3265462500000003</v>
      </c>
      <c r="Z247">
        <f t="shared" si="64"/>
        <v>3.3265462500000003</v>
      </c>
    </row>
    <row r="248" spans="12:26">
      <c r="L248" s="385">
        <v>2.5500000000000007</v>
      </c>
      <c r="M248" s="401">
        <f t="shared" si="59"/>
        <v>1.3576280114940331E-2</v>
      </c>
      <c r="N248" s="386">
        <f t="shared" si="60"/>
        <v>8.053466607149673E-6</v>
      </c>
      <c r="O248" s="401">
        <f t="shared" si="61"/>
        <v>6.9552974490960651E-11</v>
      </c>
      <c r="P248" s="386">
        <f t="shared" si="62"/>
        <v>-1.4468316720974519E-3</v>
      </c>
      <c r="Q248" s="403"/>
      <c r="R248" s="403"/>
      <c r="S248" s="371"/>
      <c r="T248" s="403"/>
      <c r="U248" s="375"/>
      <c r="W248" s="624">
        <f>L248+('M5E 850S4500 32GFC EQ &amp; 2xCDR'!$H$8)/(2*'M5E 850S4500 32GFC EQ &amp; 2xCDR'!Tb_eff)</f>
        <v>2.7484537500000008</v>
      </c>
      <c r="X248" s="624">
        <f t="shared" si="63"/>
        <v>3.7484537500000008</v>
      </c>
      <c r="Y248">
        <f>L248-('M5E 850S4500 32GFC EQ &amp; 2xCDR'!$H$8)/(2*'M5E 850S4500 32GFC EQ &amp; 2xCDR'!Tb_eff)</f>
        <v>2.3515462500000006</v>
      </c>
      <c r="Z248">
        <f t="shared" si="64"/>
        <v>3.3515462500000006</v>
      </c>
    </row>
    <row r="249" spans="12:26">
      <c r="L249" s="385">
        <v>2.5750000000000002</v>
      </c>
      <c r="M249" s="401">
        <f t="shared" si="59"/>
        <v>1.1852153068832361E-2</v>
      </c>
      <c r="N249" s="386">
        <f t="shared" si="60"/>
        <v>6.3394047871700998E-6</v>
      </c>
      <c r="O249" s="401">
        <f t="shared" si="61"/>
        <v>4.9174997407419596E-11</v>
      </c>
      <c r="P249" s="386">
        <f t="shared" si="62"/>
        <v>-1.2637818065248721E-3</v>
      </c>
      <c r="Q249" s="403"/>
      <c r="R249" s="403"/>
      <c r="S249" s="371"/>
      <c r="T249" s="403"/>
      <c r="U249" s="375"/>
      <c r="W249" s="624">
        <f>L249+('M5E 850S4500 32GFC EQ &amp; 2xCDR'!$H$8)/(2*'M5E 850S4500 32GFC EQ &amp; 2xCDR'!Tb_eff)</f>
        <v>2.7734537500000003</v>
      </c>
      <c r="X249" s="624">
        <f t="shared" si="63"/>
        <v>3.7734537500000003</v>
      </c>
      <c r="Y249">
        <f>L249-('M5E 850S4500 32GFC EQ &amp; 2xCDR'!$H$8)/(2*'M5E 850S4500 32GFC EQ &amp; 2xCDR'!Tb_eff)</f>
        <v>2.3765462500000001</v>
      </c>
      <c r="Z249">
        <f t="shared" si="64"/>
        <v>3.3765462500000001</v>
      </c>
    </row>
    <row r="250" spans="12:26">
      <c r="L250" s="385">
        <v>2.6000000000000005</v>
      </c>
      <c r="M250" s="401">
        <f t="shared" si="59"/>
        <v>1.0321194576001835E-2</v>
      </c>
      <c r="N250" s="386">
        <f t="shared" si="60"/>
        <v>4.9769301138091748E-6</v>
      </c>
      <c r="O250" s="401">
        <f t="shared" si="61"/>
        <v>3.4673430793219495E-11</v>
      </c>
      <c r="P250" s="386">
        <f t="shared" si="62"/>
        <v>-1.1010810215997078E-3</v>
      </c>
      <c r="Q250" s="403"/>
      <c r="R250" s="403"/>
      <c r="S250" s="371"/>
      <c r="T250" s="403"/>
      <c r="U250" s="375"/>
      <c r="W250" s="624">
        <f>L250+('M5E 850S4500 32GFC EQ &amp; 2xCDR'!$H$8)/(2*'M5E 850S4500 32GFC EQ &amp; 2xCDR'!Tb_eff)</f>
        <v>2.7984537500000006</v>
      </c>
      <c r="X250" s="624">
        <f t="shared" si="63"/>
        <v>3.7984537500000006</v>
      </c>
      <c r="Y250">
        <f>L250-('M5E 850S4500 32GFC EQ &amp; 2xCDR'!$H$8)/(2*'M5E 850S4500 32GFC EQ &amp; 2xCDR'!Tb_eff)</f>
        <v>2.4015462500000004</v>
      </c>
      <c r="Z250">
        <f t="shared" si="64"/>
        <v>3.4015462500000004</v>
      </c>
    </row>
    <row r="251" spans="12:26">
      <c r="L251" s="385">
        <v>2.625</v>
      </c>
      <c r="M251" s="401">
        <f t="shared" si="59"/>
        <v>8.9655318960694674E-3</v>
      </c>
      <c r="N251" s="386">
        <f t="shared" si="60"/>
        <v>3.8969166989422099E-6</v>
      </c>
      <c r="O251" s="401">
        <f t="shared" si="61"/>
        <v>2.4382162955305375E-11</v>
      </c>
      <c r="P251" s="386">
        <f t="shared" si="62"/>
        <v>-9.5688313309299762E-4</v>
      </c>
      <c r="Q251" s="403"/>
      <c r="R251" s="403"/>
      <c r="S251" s="371"/>
      <c r="T251" s="403"/>
      <c r="U251" s="375"/>
      <c r="W251" s="624">
        <f>L251+('M5E 850S4500 32GFC EQ &amp; 2xCDR'!$H$8)/(2*'M5E 850S4500 32GFC EQ &amp; 2xCDR'!Tb_eff)</f>
        <v>2.8234537500000001</v>
      </c>
      <c r="X251" s="624">
        <f t="shared" si="63"/>
        <v>3.8234537500000001</v>
      </c>
      <c r="Y251">
        <f>L251-('M5E 850S4500 32GFC EQ &amp; 2xCDR'!$H$8)/(2*'M5E 850S4500 32GFC EQ &amp; 2xCDR'!Tb_eff)</f>
        <v>2.4265462499999999</v>
      </c>
      <c r="Z251">
        <f t="shared" si="64"/>
        <v>3.4265462499999999</v>
      </c>
    </row>
    <row r="252" spans="12:26">
      <c r="L252" s="385">
        <v>2.6500000000000004</v>
      </c>
      <c r="M252" s="401">
        <f t="shared" si="59"/>
        <v>7.7684208603941984E-3</v>
      </c>
      <c r="N252" s="386">
        <f t="shared" si="60"/>
        <v>3.0431708151201775E-6</v>
      </c>
      <c r="O252" s="401">
        <f t="shared" si="61"/>
        <v>1.7099044402613117E-11</v>
      </c>
      <c r="P252" s="386">
        <f t="shared" si="62"/>
        <v>-8.2944996664801912E-4</v>
      </c>
      <c r="Q252" s="403"/>
      <c r="R252" s="403"/>
      <c r="S252" s="371"/>
      <c r="T252" s="403"/>
      <c r="U252" s="375"/>
      <c r="W252" s="624">
        <f>L252+('M5E 850S4500 32GFC EQ &amp; 2xCDR'!$H$8)/(2*'M5E 850S4500 32GFC EQ &amp; 2xCDR'!Tb_eff)</f>
        <v>2.8484537500000005</v>
      </c>
      <c r="X252" s="624">
        <f t="shared" si="63"/>
        <v>3.8484537500000005</v>
      </c>
      <c r="Y252">
        <f>L252-('M5E 850S4500 32GFC EQ &amp; 2xCDR'!$H$8)/(2*'M5E 850S4500 32GFC EQ &amp; 2xCDR'!Tb_eff)</f>
        <v>2.4515462500000003</v>
      </c>
      <c r="Z252">
        <f t="shared" si="64"/>
        <v>3.4515462500000003</v>
      </c>
    </row>
    <row r="253" spans="12:26">
      <c r="L253" s="385">
        <v>2.6750000000000007</v>
      </c>
      <c r="M253" s="401">
        <f t="shared" si="59"/>
        <v>6.7142470004026289E-3</v>
      </c>
      <c r="N253" s="386">
        <f t="shared" si="60"/>
        <v>2.3701525325714456E-6</v>
      </c>
      <c r="O253" s="401">
        <f t="shared" si="61"/>
        <v>1.1958933843203567E-11</v>
      </c>
      <c r="P253" s="386">
        <f t="shared" si="62"/>
        <v>-7.1715375704569783E-4</v>
      </c>
      <c r="Q253" s="403"/>
      <c r="R253" s="403"/>
      <c r="S253" s="371"/>
      <c r="T253" s="403"/>
      <c r="U253" s="375"/>
      <c r="W253" s="624">
        <f>L253+('M5E 850S4500 32GFC EQ &amp; 2xCDR'!$H$8)/(2*'M5E 850S4500 32GFC EQ &amp; 2xCDR'!Tb_eff)</f>
        <v>2.8734537500000008</v>
      </c>
      <c r="X253" s="624">
        <f t="shared" si="63"/>
        <v>3.8734537500000008</v>
      </c>
      <c r="Y253">
        <f>L253-('M5E 850S4500 32GFC EQ &amp; 2xCDR'!$H$8)/(2*'M5E 850S4500 32GFC EQ &amp; 2xCDR'!Tb_eff)</f>
        <v>2.4765462500000006</v>
      </c>
      <c r="Z253">
        <f t="shared" si="64"/>
        <v>3.4765462500000006</v>
      </c>
    </row>
    <row r="254" spans="12:26">
      <c r="L254" s="385">
        <v>2.7</v>
      </c>
      <c r="M254" s="401">
        <f t="shared" si="59"/>
        <v>5.7885145995702492E-3</v>
      </c>
      <c r="N254" s="386">
        <f t="shared" si="60"/>
        <v>1.841069453500932E-6</v>
      </c>
      <c r="O254" s="401">
        <f t="shared" si="61"/>
        <v>8.3413831397649574E-12</v>
      </c>
      <c r="P254" s="386">
        <f t="shared" si="62"/>
        <v>-6.1847788122963428E-4</v>
      </c>
      <c r="Q254" s="403"/>
      <c r="R254" s="403"/>
      <c r="S254" s="371"/>
      <c r="T254" s="403"/>
      <c r="U254" s="375"/>
      <c r="W254" s="624">
        <f>L254+('M5E 850S4500 32GFC EQ &amp; 2xCDR'!$H$8)/(2*'M5E 850S4500 32GFC EQ &amp; 2xCDR'!Tb_eff)</f>
        <v>2.8984537500000003</v>
      </c>
      <c r="X254" s="624">
        <f t="shared" si="63"/>
        <v>3.8984537500000003</v>
      </c>
      <c r="Y254">
        <f>L254-('M5E 850S4500 32GFC EQ &amp; 2xCDR'!$H$8)/(2*'M5E 850S4500 32GFC EQ &amp; 2xCDR'!Tb_eff)</f>
        <v>2.5015462500000001</v>
      </c>
      <c r="Z254">
        <f t="shared" si="64"/>
        <v>3.5015462500000001</v>
      </c>
    </row>
    <row r="255" spans="12:26">
      <c r="L255" s="385">
        <v>2.7250000000000005</v>
      </c>
      <c r="M255" s="401">
        <f t="shared" si="59"/>
        <v>4.9778252730650063E-3</v>
      </c>
      <c r="N255" s="386">
        <f t="shared" si="60"/>
        <v>1.4262876860682283E-6</v>
      </c>
      <c r="O255" s="401">
        <f t="shared" si="61"/>
        <v>5.8023585935984556E-12</v>
      </c>
      <c r="P255" s="386">
        <f t="shared" si="62"/>
        <v>-5.3201615183901961E-4</v>
      </c>
      <c r="Q255" s="403"/>
      <c r="R255" s="403"/>
      <c r="S255" s="371"/>
      <c r="T255" s="403"/>
      <c r="U255" s="375"/>
      <c r="W255" s="624">
        <f>L255+('M5E 850S4500 32GFC EQ &amp; 2xCDR'!$H$8)/(2*'M5E 850S4500 32GFC EQ &amp; 2xCDR'!Tb_eff)</f>
        <v>2.9234537500000006</v>
      </c>
      <c r="X255" s="624">
        <f t="shared" si="63"/>
        <v>3.9234537500000006</v>
      </c>
      <c r="Y255">
        <f>L255-('M5E 850S4500 32GFC EQ &amp; 2xCDR'!$H$8)/(2*'M5E 850S4500 32GFC EQ &amp; 2xCDR'!Tb_eff)</f>
        <v>2.5265462500000004</v>
      </c>
      <c r="Z255">
        <f t="shared" si="64"/>
        <v>3.5265462500000004</v>
      </c>
    </row>
    <row r="256" spans="12:26">
      <c r="L256" s="385">
        <v>2.75</v>
      </c>
      <c r="M256" s="401">
        <f t="shared" si="59"/>
        <v>4.2698476450842016E-3</v>
      </c>
      <c r="N256" s="386">
        <f t="shared" si="60"/>
        <v>1.1020121227223179E-6</v>
      </c>
      <c r="O256" s="401">
        <f t="shared" si="61"/>
        <v>4.0252245980809676E-12</v>
      </c>
      <c r="P256" s="386">
        <f t="shared" si="62"/>
        <v>-4.5647088743466368E-4</v>
      </c>
      <c r="Q256" s="403"/>
      <c r="R256" s="403"/>
      <c r="S256" s="371"/>
      <c r="T256" s="403"/>
      <c r="U256" s="375"/>
      <c r="W256" s="624">
        <f>L256+('M5E 850S4500 32GFC EQ &amp; 2xCDR'!$H$8)/(2*'M5E 850S4500 32GFC EQ &amp; 2xCDR'!Tb_eff)</f>
        <v>2.9484537500000001</v>
      </c>
      <c r="X256" s="624">
        <f t="shared" si="63"/>
        <v>3.9484537500000001</v>
      </c>
      <c r="Y256">
        <f>L256-('M5E 850S4500 32GFC EQ &amp; 2xCDR'!$H$8)/(2*'M5E 850S4500 32GFC EQ &amp; 2xCDR'!Tb_eff)</f>
        <v>2.5515462499999999</v>
      </c>
      <c r="Z256">
        <f t="shared" si="64"/>
        <v>3.5515462499999999</v>
      </c>
    </row>
    <row r="257" spans="12:26">
      <c r="L257" s="385">
        <v>2.7750000000000004</v>
      </c>
      <c r="M257" s="401">
        <f t="shared" si="59"/>
        <v>3.6532796362885311E-3</v>
      </c>
      <c r="N257" s="386">
        <f t="shared" si="60"/>
        <v>8.4919436826869088E-7</v>
      </c>
      <c r="O257" s="401">
        <f t="shared" si="61"/>
        <v>2.7848279238185114E-12</v>
      </c>
      <c r="P257" s="386">
        <f t="shared" si="62"/>
        <v>-3.9064996314696872E-4</v>
      </c>
      <c r="Q257" s="403"/>
      <c r="R257" s="403"/>
      <c r="S257" s="371"/>
      <c r="T257" s="403"/>
      <c r="U257" s="375"/>
      <c r="W257" s="624">
        <f>L257+('M5E 850S4500 32GFC EQ &amp; 2xCDR'!$H$8)/(2*'M5E 850S4500 32GFC EQ &amp; 2xCDR'!Tb_eff)</f>
        <v>2.9734537500000005</v>
      </c>
      <c r="X257" s="624">
        <f t="shared" si="63"/>
        <v>3.9734537500000005</v>
      </c>
      <c r="Y257">
        <f>L257-('M5E 850S4500 32GFC EQ &amp; 2xCDR'!$H$8)/(2*'M5E 850S4500 32GFC EQ &amp; 2xCDR'!Tb_eff)</f>
        <v>2.5765462500000003</v>
      </c>
      <c r="Z257">
        <f t="shared" si="64"/>
        <v>3.5765462500000003</v>
      </c>
    </row>
    <row r="258" spans="12:26">
      <c r="L258" s="385">
        <v>2.8000000000000007</v>
      </c>
      <c r="M258" s="401">
        <f t="shared" si="59"/>
        <v>3.117804796463286E-3</v>
      </c>
      <c r="N258" s="386">
        <f t="shared" si="60"/>
        <v>6.5263230497603075E-7</v>
      </c>
      <c r="O258" s="401">
        <f t="shared" si="61"/>
        <v>1.9214629887187584E-12</v>
      </c>
      <c r="P258" s="386">
        <f t="shared" si="62"/>
        <v>-3.3346303155211627E-4</v>
      </c>
      <c r="Q258" s="403"/>
      <c r="R258" s="403"/>
      <c r="S258" s="371"/>
      <c r="T258" s="403"/>
      <c r="U258" s="375"/>
      <c r="W258" s="624">
        <f>L258+('M5E 850S4500 32GFC EQ &amp; 2xCDR'!$H$8)/(2*'M5E 850S4500 32GFC EQ &amp; 2xCDR'!Tb_eff)</f>
        <v>2.9984537500000008</v>
      </c>
      <c r="X258" s="624">
        <f t="shared" si="63"/>
        <v>3.9984537500000008</v>
      </c>
      <c r="Y258">
        <f>L258-('M5E 850S4500 32GFC EQ &amp; 2xCDR'!$H$8)/(2*'M5E 850S4500 32GFC EQ &amp; 2xCDR'!Tb_eff)</f>
        <v>2.6015462500000006</v>
      </c>
      <c r="Z258">
        <f t="shared" si="64"/>
        <v>3.6015462500000006</v>
      </c>
    </row>
    <row r="259" spans="12:26">
      <c r="L259" s="385">
        <v>2.8250000000000002</v>
      </c>
      <c r="M259" s="401">
        <f t="shared" si="59"/>
        <v>2.6540440245774732E-3</v>
      </c>
      <c r="N259" s="386">
        <f t="shared" si="60"/>
        <v>5.0023032016621727E-7</v>
      </c>
      <c r="O259" s="401">
        <f t="shared" si="61"/>
        <v>1.3221646000260989E-12</v>
      </c>
      <c r="P259" s="386">
        <f t="shared" si="62"/>
        <v>-2.8391708858280452E-4</v>
      </c>
      <c r="Q259" s="403"/>
      <c r="R259" s="403"/>
      <c r="S259" s="371"/>
      <c r="T259" s="403"/>
      <c r="U259" s="375"/>
      <c r="W259" s="624">
        <f>L259+('M5E 850S4500 32GFC EQ &amp; 2xCDR'!$H$8)/(2*'M5E 850S4500 32GFC EQ &amp; 2xCDR'!Tb_eff)</f>
        <v>3.0234537500000003</v>
      </c>
      <c r="X259" s="624">
        <f t="shared" si="63"/>
        <v>4.0234537499999998</v>
      </c>
      <c r="Y259">
        <f>L259-('M5E 850S4500 32GFC EQ &amp; 2xCDR'!$H$8)/(2*'M5E 850S4500 32GFC EQ &amp; 2xCDR'!Tb_eff)</f>
        <v>2.6265462500000001</v>
      </c>
      <c r="Z259">
        <f t="shared" si="64"/>
        <v>3.6265462500000001</v>
      </c>
    </row>
    <row r="260" spans="12:26">
      <c r="L260" s="385">
        <v>2.8500000000000005</v>
      </c>
      <c r="M260" s="401">
        <f t="shared" si="59"/>
        <v>2.2535039136206692E-3</v>
      </c>
      <c r="N260" s="386">
        <f t="shared" si="60"/>
        <v>3.8239368443937494E-7</v>
      </c>
      <c r="O260" s="401">
        <f t="shared" si="61"/>
        <v>9.0732976687490918E-13</v>
      </c>
      <c r="P260" s="386">
        <f t="shared" si="62"/>
        <v>-2.4111154358743596E-4</v>
      </c>
      <c r="Q260" s="403"/>
      <c r="R260" s="403"/>
      <c r="S260" s="371"/>
      <c r="T260" s="403"/>
      <c r="U260" s="375"/>
      <c r="W260" s="624">
        <f>L260+('M5E 850S4500 32GFC EQ &amp; 2xCDR'!$H$8)/(2*'M5E 850S4500 32GFC EQ &amp; 2xCDR'!Tb_eff)</f>
        <v>3.0484537500000006</v>
      </c>
      <c r="X260" s="624">
        <f t="shared" si="63"/>
        <v>4.0484537500000002</v>
      </c>
      <c r="Y260">
        <f>L260-('M5E 850S4500 32GFC EQ &amp; 2xCDR'!$H$8)/(2*'M5E 850S4500 32GFC EQ &amp; 2xCDR'!Tb_eff)</f>
        <v>2.6515462500000004</v>
      </c>
      <c r="Z260">
        <f t="shared" si="64"/>
        <v>3.6515462500000004</v>
      </c>
    </row>
    <row r="261" spans="12:26">
      <c r="L261" s="385">
        <v>2.875</v>
      </c>
      <c r="M261" s="401">
        <f t="shared" si="59"/>
        <v>1.9085228445865354E-3</v>
      </c>
      <c r="N261" s="386">
        <f t="shared" si="60"/>
        <v>2.9153449904173456E-7</v>
      </c>
      <c r="O261" s="401">
        <f t="shared" si="61"/>
        <v>6.2094773767285005E-13</v>
      </c>
      <c r="P261" s="386">
        <f t="shared" si="62"/>
        <v>-2.0423293661065803E-4</v>
      </c>
      <c r="Q261" s="403"/>
      <c r="R261" s="403"/>
      <c r="S261" s="371"/>
      <c r="T261" s="403"/>
      <c r="U261" s="375"/>
      <c r="W261" s="624">
        <f>L261+('M5E 850S4500 32GFC EQ &amp; 2xCDR'!$H$8)/(2*'M5E 850S4500 32GFC EQ &amp; 2xCDR'!Tb_eff)</f>
        <v>3.0734537500000001</v>
      </c>
      <c r="X261" s="624">
        <f t="shared" si="63"/>
        <v>4.0734537500000005</v>
      </c>
      <c r="Y261">
        <f>L261-('M5E 850S4500 32GFC EQ &amp; 2xCDR'!$H$8)/(2*'M5E 850S4500 32GFC EQ &amp; 2xCDR'!Tb_eff)</f>
        <v>2.6765462499999999</v>
      </c>
      <c r="Z261">
        <f t="shared" si="64"/>
        <v>3.6765462499999999</v>
      </c>
    </row>
    <row r="262" spans="12:26">
      <c r="L262" s="385">
        <v>2.9000000000000004</v>
      </c>
      <c r="M262" s="401">
        <f t="shared" si="59"/>
        <v>1.6122158361028815E-3</v>
      </c>
      <c r="N262" s="386">
        <f t="shared" si="60"/>
        <v>2.216700661916704E-7</v>
      </c>
      <c r="O262" s="401">
        <f t="shared" si="61"/>
        <v>4.2377212849942225E-13</v>
      </c>
      <c r="P262" s="386">
        <f t="shared" si="62"/>
        <v>-1.7254942990167321E-4</v>
      </c>
      <c r="Q262" s="403"/>
      <c r="R262" s="403"/>
      <c r="S262" s="371"/>
      <c r="T262" s="403"/>
      <c r="U262" s="375"/>
      <c r="W262" s="624">
        <f>L262+('M5E 850S4500 32GFC EQ &amp; 2xCDR'!$H$8)/(2*'M5E 850S4500 32GFC EQ &amp; 2xCDR'!Tb_eff)</f>
        <v>3.0984537500000005</v>
      </c>
      <c r="X262" s="624">
        <f t="shared" si="63"/>
        <v>4.0984537500000009</v>
      </c>
      <c r="Y262">
        <f>L262-('M5E 850S4500 32GFC EQ &amp; 2xCDR'!$H$8)/(2*'M5E 850S4500 32GFC EQ &amp; 2xCDR'!Tb_eff)</f>
        <v>2.7015462500000003</v>
      </c>
      <c r="Z262">
        <f t="shared" si="64"/>
        <v>3.7015462500000003</v>
      </c>
    </row>
    <row r="263" spans="12:26">
      <c r="L263" s="385">
        <v>2.9250000000000007</v>
      </c>
      <c r="M263" s="401">
        <f t="shared" si="59"/>
        <v>1.3584190364924753E-3</v>
      </c>
      <c r="N263" s="386">
        <f t="shared" si="60"/>
        <v>1.6809752673152545E-7</v>
      </c>
      <c r="O263" s="401">
        <f t="shared" si="61"/>
        <v>2.8843594179761567E-13</v>
      </c>
      <c r="P263" s="386">
        <f t="shared" si="62"/>
        <v>-1.4540518483696982E-4</v>
      </c>
      <c r="Q263" s="403"/>
      <c r="R263" s="403"/>
      <c r="S263" s="371"/>
      <c r="T263" s="403"/>
      <c r="U263" s="375"/>
      <c r="W263" s="624">
        <f>L263+('M5E 850S4500 32GFC EQ &amp; 2xCDR'!$H$8)/(2*'M5E 850S4500 32GFC EQ &amp; 2xCDR'!Tb_eff)</f>
        <v>3.1234537500000008</v>
      </c>
      <c r="X263" s="624">
        <f t="shared" si="63"/>
        <v>4.1234537500000012</v>
      </c>
      <c r="Y263">
        <f>L263-('M5E 850S4500 32GFC EQ &amp; 2xCDR'!$H$8)/(2*'M5E 850S4500 32GFC EQ &amp; 2xCDR'!Tb_eff)</f>
        <v>2.7265462500000006</v>
      </c>
      <c r="Z263">
        <f t="shared" si="64"/>
        <v>3.7265462500000006</v>
      </c>
    </row>
    <row r="264" spans="12:26">
      <c r="L264" s="385">
        <v>2.95</v>
      </c>
      <c r="M264" s="401">
        <f t="shared" si="59"/>
        <v>1.141634626158794E-3</v>
      </c>
      <c r="N264" s="386">
        <f t="shared" si="60"/>
        <v>1.2713119029728048E-7</v>
      </c>
      <c r="O264" s="401">
        <f t="shared" si="61"/>
        <v>1.9578783039264636E-13</v>
      </c>
      <c r="P264" s="386">
        <f t="shared" si="62"/>
        <v>-1.2221472012262567E-4</v>
      </c>
      <c r="Q264" s="403"/>
      <c r="R264" s="403"/>
      <c r="S264" s="371"/>
      <c r="T264" s="403"/>
      <c r="U264" s="375"/>
      <c r="W264" s="624">
        <f>L264+('M5E 850S4500 32GFC EQ &amp; 2xCDR'!$H$8)/(2*'M5E 850S4500 32GFC EQ &amp; 2xCDR'!Tb_eff)</f>
        <v>3.1484537500000003</v>
      </c>
      <c r="X264" s="624">
        <f t="shared" si="63"/>
        <v>4.1484537499999998</v>
      </c>
      <c r="Y264">
        <f>L264-('M5E 850S4500 32GFC EQ &amp; 2xCDR'!$H$8)/(2*'M5E 850S4500 32GFC EQ &amp; 2xCDR'!Tb_eff)</f>
        <v>2.7515462500000001</v>
      </c>
      <c r="Z264">
        <f t="shared" si="64"/>
        <v>3.7515462500000001</v>
      </c>
    </row>
    <row r="265" spans="12:26">
      <c r="L265" s="385">
        <v>2.9750000000000005</v>
      </c>
      <c r="M265" s="401">
        <f t="shared" si="59"/>
        <v>9.5697678239697881E-4</v>
      </c>
      <c r="N265" s="386">
        <f t="shared" si="60"/>
        <v>9.5891204976439326E-8</v>
      </c>
      <c r="O265" s="401">
        <f t="shared" si="61"/>
        <v>1.3256062914024369E-13</v>
      </c>
      <c r="P265" s="386">
        <f t="shared" si="62"/>
        <v>-1.0245733251073871E-4</v>
      </c>
      <c r="Q265" s="403"/>
      <c r="R265" s="403"/>
      <c r="S265" s="371"/>
      <c r="T265" s="403"/>
      <c r="U265" s="375"/>
      <c r="W265" s="624">
        <f>L265+('M5E 850S4500 32GFC EQ &amp; 2xCDR'!$H$8)/(2*'M5E 850S4500 32GFC EQ &amp; 2xCDR'!Tb_eff)</f>
        <v>3.1734537500000006</v>
      </c>
      <c r="X265" s="624">
        <f t="shared" si="63"/>
        <v>4.1734537500000002</v>
      </c>
      <c r="Y265">
        <f>L265-('M5E 850S4500 32GFC EQ &amp; 2xCDR'!$H$8)/(2*'M5E 850S4500 32GFC EQ &amp; 2xCDR'!Tb_eff)</f>
        <v>2.7765462500000004</v>
      </c>
      <c r="Z265">
        <f t="shared" si="64"/>
        <v>3.7765462500000004</v>
      </c>
    </row>
    <row r="266" spans="12:26" ht="13.5" thickBot="1">
      <c r="L266" s="391">
        <v>3</v>
      </c>
      <c r="M266" s="402">
        <f t="shared" si="59"/>
        <v>8.001192479389907E-4</v>
      </c>
      <c r="N266" s="392">
        <f t="shared" si="60"/>
        <v>7.2134111128718814E-8</v>
      </c>
      <c r="O266" s="402">
        <f t="shared" si="61"/>
        <v>8.9483975784787617E-14</v>
      </c>
      <c r="P266" s="392">
        <f t="shared" si="62"/>
        <v>-8.5671647493918861E-5</v>
      </c>
      <c r="Q266" s="404"/>
      <c r="R266" s="404"/>
      <c r="S266" s="398"/>
      <c r="T266" s="404"/>
      <c r="U266" s="399"/>
      <c r="W266" s="624">
        <f>L266+('M5E 850S4500 32GFC EQ &amp; 2xCDR'!$H$8)/(2*'M5E 850S4500 32GFC EQ &amp; 2xCDR'!Tb_eff)</f>
        <v>3.1984537500000001</v>
      </c>
      <c r="X266" s="624">
        <f t="shared" si="63"/>
        <v>4.1984537500000005</v>
      </c>
      <c r="Y266">
        <f>L266-('M5E 850S4500 32GFC EQ &amp; 2xCDR'!$H$8)/(2*'M5E 850S4500 32GFC EQ &amp; 2xCDR'!Tb_eff)</f>
        <v>2.8015462499999999</v>
      </c>
      <c r="Z266">
        <f t="shared" si="64"/>
        <v>3.8015462499999999</v>
      </c>
    </row>
  </sheetData>
  <mergeCells count="9">
    <mergeCell ref="K16:M16"/>
    <mergeCell ref="O16:Q16"/>
    <mergeCell ref="A24:J24"/>
    <mergeCell ref="J2:X2"/>
    <mergeCell ref="K4:O4"/>
    <mergeCell ref="Q4:S4"/>
    <mergeCell ref="K11:M11"/>
    <mergeCell ref="O11:Q11"/>
    <mergeCell ref="S11:U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39</vt:i4>
      </vt:variant>
    </vt:vector>
  </HeadingPairs>
  <TitlesOfParts>
    <vt:vector size="64" baseType="lpstr">
      <vt:lpstr>M5E 850S4500 32GFC EQ &amp; 2xCDR</vt:lpstr>
      <vt:lpstr>M5E 850S4500 32GFC 2xCDR</vt:lpstr>
      <vt:lpstr>M5E 850S4500 32GFC 2xCDR VECP</vt:lpstr>
      <vt:lpstr>EQ Solution L21</vt:lpstr>
      <vt:lpstr>EQ Solution L20</vt:lpstr>
      <vt:lpstr>EQ Solution L19</vt:lpstr>
      <vt:lpstr>EQ Solution L18</vt:lpstr>
      <vt:lpstr>EQ Solution L17</vt:lpstr>
      <vt:lpstr>EQ Solution L16</vt:lpstr>
      <vt:lpstr>EQ Solution L15</vt:lpstr>
      <vt:lpstr>EQ Solution L14</vt:lpstr>
      <vt:lpstr>EQ Solution L13</vt:lpstr>
      <vt:lpstr>EQ Solution L12</vt:lpstr>
      <vt:lpstr>EQ Solution L11</vt:lpstr>
      <vt:lpstr>EQ Solution L10</vt:lpstr>
      <vt:lpstr>EQ Solution L9</vt:lpstr>
      <vt:lpstr>EQ Solution L8</vt:lpstr>
      <vt:lpstr>EQ Solution L7</vt:lpstr>
      <vt:lpstr>EQ Solution L6</vt:lpstr>
      <vt:lpstr>EQ Solution L5</vt:lpstr>
      <vt:lpstr>EQ Solution L4</vt:lpstr>
      <vt:lpstr>EQ Solution L3</vt:lpstr>
      <vt:lpstr>EQ Solution L2</vt:lpstr>
      <vt:lpstr>EQ Solution L1</vt:lpstr>
      <vt:lpstr>EQ Solution L0</vt:lpstr>
      <vt:lpstr>'M5E 850S4500 32GFC 2xCDR'!B_1</vt:lpstr>
      <vt:lpstr>'M5E 850S4500 32GFC 2xCDR VECP'!B_1</vt:lpstr>
      <vt:lpstr>'M5E 850S4500 32GFC EQ &amp; 2xCDR'!B_1</vt:lpstr>
      <vt:lpstr>'M5E 850S4500 32GFC 2xCDR'!C_1</vt:lpstr>
      <vt:lpstr>'M5E 850S4500 32GFC 2xCDR VECP'!C_1</vt:lpstr>
      <vt:lpstr>'M5E 850S4500 32GFC EQ &amp; 2xCDR'!C_1</vt:lpstr>
      <vt:lpstr>'M5E 850S4500 32GFC 2xCDR'!ER</vt:lpstr>
      <vt:lpstr>'M5E 850S4500 32GFC 2xCDR VECP'!ER</vt:lpstr>
      <vt:lpstr>'M5E 850S4500 32GFC EQ &amp; 2xCDR'!ER</vt:lpstr>
      <vt:lpstr>'M5E 850S4500 32GFC 2xCDR'!kRIN</vt:lpstr>
      <vt:lpstr>'M5E 850S4500 32GFC 2xCDR VECP'!kRIN</vt:lpstr>
      <vt:lpstr>'M5E 850S4500 32GFC EQ &amp; 2xCDR'!kRIN</vt:lpstr>
      <vt:lpstr>'M5E 850S4500 32GFC 2xCDR'!Pmn</vt:lpstr>
      <vt:lpstr>'M5E 850S4500 32GFC 2xCDR VECP'!Pmn</vt:lpstr>
      <vt:lpstr>'M5E 850S4500 32GFC EQ &amp; 2xCDR'!Pmn</vt:lpstr>
      <vt:lpstr>'M5E 850S4500 32GFC 2xCDR'!Print_Area</vt:lpstr>
      <vt:lpstr>'M5E 850S4500 32GFC 2xCDR VECP'!Print_Area</vt:lpstr>
      <vt:lpstr>'M5E 850S4500 32GFC EQ &amp; 2xCDR'!Print_Area</vt:lpstr>
      <vt:lpstr>'M5E 850S4500 32GFC 2xCDR'!PRINT_AREA_MI</vt:lpstr>
      <vt:lpstr>'M5E 850S4500 32GFC 2xCDR VECP'!PRINT_AREA_MI</vt:lpstr>
      <vt:lpstr>'M5E 850S4500 32GFC EQ &amp; 2xCDR'!PRINT_AREA_MI</vt:lpstr>
      <vt:lpstr>'M5E 850S4500 32GFC 2xCDR'!Q</vt:lpstr>
      <vt:lpstr>'M5E 850S4500 32GFC 2xCDR VECP'!Q</vt:lpstr>
      <vt:lpstr>'M5E 850S4500 32GFC EQ &amp; 2xCDR'!Q</vt:lpstr>
      <vt:lpstr>'M5E 850S4500 32GFC 2xCDR'!SD_blw</vt:lpstr>
      <vt:lpstr>'M5E 850S4500 32GFC 2xCDR VECP'!SD_blw</vt:lpstr>
      <vt:lpstr>'M5E 850S4500 32GFC EQ &amp; 2xCDR'!SD_blw</vt:lpstr>
      <vt:lpstr>'M5E 850S4500 32GFC 2xCDR'!Tb_eff</vt:lpstr>
      <vt:lpstr>'M5E 850S4500 32GFC 2xCDR VECP'!Tb_eff</vt:lpstr>
      <vt:lpstr>'M5E 850S4500 32GFC EQ &amp; 2xCDR'!Tb_eff</vt:lpstr>
      <vt:lpstr>'M5E 850S4500 32GFC 2xCDR'!Uc</vt:lpstr>
      <vt:lpstr>'M5E 850S4500 32GFC 2xCDR VECP'!Uc</vt:lpstr>
      <vt:lpstr>'M5E 850S4500 32GFC EQ &amp; 2xCDR'!Uc</vt:lpstr>
      <vt:lpstr>'M5E 850S4500 32GFC 2xCDR'!Uo</vt:lpstr>
      <vt:lpstr>'M5E 850S4500 32GFC 2xCDR VECP'!Uo</vt:lpstr>
      <vt:lpstr>'M5E 850S4500 32GFC EQ &amp; 2xCDR'!Uo</vt:lpstr>
      <vt:lpstr>'M5E 850S4500 32GFC 2xCDR'!Vmn</vt:lpstr>
      <vt:lpstr>'M5E 850S4500 32GFC 2xCDR VECP'!Vmn</vt:lpstr>
      <vt:lpstr>'M5E 850S4500 32GFC EQ &amp; 2xCDR'!Vmn</vt:lpstr>
    </vt:vector>
  </TitlesOfParts>
  <Company>Agilent Technologies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Link Model Modifications Required To Include A Short Equaliser</dc:title>
  <dc:subject>FC-PI-6</dc:subject>
  <dc:creator>David Cunningham</dc:creator>
  <cp:lastModifiedBy>david_cunningham</cp:lastModifiedBy>
  <cp:lastPrinted>2012-09-19T22:34:34Z</cp:lastPrinted>
  <dcterms:created xsi:type="dcterms:W3CDTF">2001-06-19T09:45:59Z</dcterms:created>
  <dcterms:modified xsi:type="dcterms:W3CDTF">2012-09-27T11:22:21Z</dcterms:modified>
</cp:coreProperties>
</file>